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工作资料\金属件采购\付款计划\25年付款\"/>
    </mc:Choice>
  </mc:AlternateContent>
  <xr:revisionPtr revIDLastSave="0" documentId="13_ncr:1_{692A81FB-FE5D-4E2B-A321-7DCDC97651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汇总" sheetId="1" r:id="rId1"/>
    <sheet name="月底前付款计划合计" sheetId="2" r:id="rId2"/>
    <sheet name="月底前付款计划合计 -原版" sheetId="10" state="hidden" r:id="rId3"/>
    <sheet name="平均每月供货额" sheetId="9" state="hidden" r:id="rId4"/>
    <sheet name="涉诉" sheetId="4" state="hidden" r:id="rId5"/>
    <sheet name="有回款协议的" sheetId="7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汇总!$A$1:$E$1</definedName>
    <definedName name="_xlnm._FilterDatabase" localSheetId="4" hidden="1">涉诉!$A$3:$AM$212</definedName>
    <definedName name="_xlnm._FilterDatabase" localSheetId="5" hidden="1">有回款协议的!$A$3:$R$33</definedName>
    <definedName name="_xlnm._FilterDatabase" localSheetId="1" hidden="1">月底前付款计划合计!$A$3:$AP$218</definedName>
    <definedName name="_xlnm._FilterDatabase" localSheetId="2" hidden="1">'月底前付款计划合计 -原版'!$A$3:$AO$218</definedName>
    <definedName name="_xlnm.Print_Area" localSheetId="4">涉诉!$A$1:$AJ$214</definedName>
    <definedName name="_xlnm.Print_Area" localSheetId="5">有回款协议的!$A$1:$R$35</definedName>
    <definedName name="_xlnm.Print_Titles" localSheetId="4">涉诉!$2:$3</definedName>
    <definedName name="_xlnm.Print_Titles" localSheetId="5">有回款协议的!$2:$3</definedName>
    <definedName name="_xlnm.Print_Titles" localSheetId="1">月底前付款计划合计!$2:$3</definedName>
    <definedName name="_xlnm.Print_Titles" localSheetId="2">'月底前付款计划合计 -原版'!$2:$3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2" l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G13" i="1"/>
  <c r="A181" i="2"/>
  <c r="G16" i="1" l="1"/>
  <c r="L15" i="1"/>
  <c r="N5" i="2" l="1"/>
  <c r="N6" i="2"/>
  <c r="N7" i="2"/>
  <c r="N8" i="2"/>
  <c r="N9" i="2"/>
  <c r="N10" i="2"/>
  <c r="N11" i="2"/>
  <c r="N12" i="2"/>
  <c r="N13" i="2"/>
  <c r="N14" i="2"/>
  <c r="N15" i="2"/>
  <c r="N16" i="2"/>
  <c r="N19" i="2"/>
  <c r="N20" i="2"/>
  <c r="N26" i="2"/>
  <c r="N28" i="2"/>
  <c r="N29" i="2"/>
  <c r="N31" i="2"/>
  <c r="N32" i="2"/>
  <c r="N33" i="2"/>
  <c r="N34" i="2"/>
  <c r="N35" i="2"/>
  <c r="N37" i="2"/>
  <c r="N38" i="2"/>
  <c r="N39" i="2"/>
  <c r="N40" i="2"/>
  <c r="N42" i="2"/>
  <c r="N43" i="2"/>
  <c r="N44" i="2"/>
  <c r="N45" i="2"/>
  <c r="N46" i="2"/>
  <c r="N47" i="2"/>
  <c r="N48" i="2"/>
  <c r="N50" i="2"/>
  <c r="N51" i="2"/>
  <c r="N52" i="2"/>
  <c r="N53" i="2"/>
  <c r="N54" i="2"/>
  <c r="N57" i="2"/>
  <c r="N58" i="2"/>
  <c r="N59" i="2"/>
  <c r="N60" i="2"/>
  <c r="N62" i="2"/>
  <c r="N63" i="2"/>
  <c r="N64" i="2"/>
  <c r="N65" i="2"/>
  <c r="N67" i="2"/>
  <c r="N68" i="2"/>
  <c r="N69" i="2"/>
  <c r="N70" i="2"/>
  <c r="N73" i="2"/>
  <c r="N74" i="2"/>
  <c r="N75" i="2"/>
  <c r="N76" i="2"/>
  <c r="N79" i="2"/>
  <c r="N81" i="2"/>
  <c r="N82" i="2"/>
  <c r="N83" i="2"/>
  <c r="N84" i="2"/>
  <c r="N86" i="2"/>
  <c r="N87" i="2"/>
  <c r="N88" i="2"/>
  <c r="N91" i="2"/>
  <c r="N92" i="2"/>
  <c r="N93" i="2"/>
  <c r="N96" i="2"/>
  <c r="N97" i="2"/>
  <c r="N98" i="2"/>
  <c r="N99" i="2"/>
  <c r="N101" i="2"/>
  <c r="N103" i="2"/>
  <c r="N104" i="2"/>
  <c r="N105" i="2"/>
  <c r="N106" i="2"/>
  <c r="N107" i="2"/>
  <c r="N110" i="2"/>
  <c r="N117" i="2"/>
  <c r="N119" i="2"/>
  <c r="N120" i="2"/>
  <c r="N122" i="2"/>
  <c r="N126" i="2"/>
  <c r="N128" i="2"/>
  <c r="N130" i="2"/>
  <c r="N131" i="2"/>
  <c r="N132" i="2"/>
  <c r="N133" i="2"/>
  <c r="N134" i="2"/>
  <c r="N138" i="2"/>
  <c r="N143" i="2"/>
  <c r="N147" i="2"/>
  <c r="N148" i="2"/>
  <c r="N149" i="2"/>
  <c r="N150" i="2"/>
  <c r="N151" i="2"/>
  <c r="N152" i="2"/>
  <c r="N153" i="2"/>
  <c r="N154" i="2"/>
  <c r="N156" i="2"/>
  <c r="N157" i="2"/>
  <c r="N158" i="2"/>
  <c r="N159" i="2"/>
  <c r="N160" i="2"/>
  <c r="N161" i="2"/>
  <c r="N163" i="2"/>
  <c r="N164" i="2"/>
  <c r="N166" i="2"/>
  <c r="N167" i="2"/>
  <c r="N168" i="2"/>
  <c r="N169" i="2"/>
  <c r="N170" i="2"/>
  <c r="N171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8" i="2"/>
  <c r="N190" i="2"/>
  <c r="N191" i="2"/>
  <c r="N193" i="2"/>
  <c r="N194" i="2"/>
  <c r="N195" i="2"/>
  <c r="N197" i="2"/>
  <c r="N198" i="2"/>
  <c r="N199" i="2"/>
  <c r="N200" i="2"/>
  <c r="N201" i="2"/>
  <c r="N202" i="2"/>
  <c r="N203" i="2"/>
  <c r="N206" i="2"/>
  <c r="N208" i="2"/>
  <c r="N209" i="2"/>
  <c r="N215" i="2"/>
  <c r="N216" i="2"/>
  <c r="N217" i="2"/>
  <c r="N4" i="2"/>
  <c r="AH218" i="10"/>
  <c r="AB218" i="10"/>
  <c r="V218" i="10"/>
  <c r="U218" i="10"/>
  <c r="S218" i="10"/>
  <c r="R218" i="10"/>
  <c r="Q218" i="10"/>
  <c r="P218" i="10"/>
  <c r="A218" i="10"/>
  <c r="X217" i="10"/>
  <c r="W217" i="10"/>
  <c r="V217" i="10"/>
  <c r="U217" i="10"/>
  <c r="S217" i="10"/>
  <c r="Q217" i="10"/>
  <c r="R217" i="10" s="1"/>
  <c r="P217" i="10"/>
  <c r="A217" i="10"/>
  <c r="U216" i="10"/>
  <c r="P216" i="10"/>
  <c r="M216" i="10"/>
  <c r="X216" i="10" s="1"/>
  <c r="L216" i="10"/>
  <c r="S216" i="10" s="1"/>
  <c r="K216" i="10"/>
  <c r="A216" i="10"/>
  <c r="U215" i="10"/>
  <c r="X215" i="10" s="1"/>
  <c r="S215" i="10"/>
  <c r="R215" i="10"/>
  <c r="Q215" i="10"/>
  <c r="V215" i="10" s="1"/>
  <c r="P215" i="10"/>
  <c r="A215" i="10"/>
  <c r="V214" i="10"/>
  <c r="U214" i="10"/>
  <c r="X214" i="10" s="1"/>
  <c r="S214" i="10"/>
  <c r="R214" i="10"/>
  <c r="Q214" i="10"/>
  <c r="P214" i="10"/>
  <c r="A214" i="10"/>
  <c r="V213" i="10"/>
  <c r="U213" i="10"/>
  <c r="X213" i="10" s="1"/>
  <c r="S213" i="10"/>
  <c r="R213" i="10"/>
  <c r="Q213" i="10"/>
  <c r="P213" i="10"/>
  <c r="A213" i="10"/>
  <c r="V212" i="10"/>
  <c r="U212" i="10"/>
  <c r="X212" i="10" s="1"/>
  <c r="T212" i="10"/>
  <c r="S212" i="10"/>
  <c r="Q212" i="10"/>
  <c r="R212" i="10" s="1"/>
  <c r="P212" i="10"/>
  <c r="A212" i="10"/>
  <c r="X211" i="10"/>
  <c r="W211" i="10"/>
  <c r="U211" i="10"/>
  <c r="S211" i="10"/>
  <c r="Q211" i="10"/>
  <c r="V211" i="10" s="1"/>
  <c r="P211" i="10"/>
  <c r="A211" i="10"/>
  <c r="U210" i="10"/>
  <c r="P210" i="10"/>
  <c r="M210" i="10"/>
  <c r="X210" i="10" s="1"/>
  <c r="L210" i="10"/>
  <c r="K210" i="10"/>
  <c r="J210" i="10"/>
  <c r="A210" i="10"/>
  <c r="U209" i="10"/>
  <c r="P209" i="10"/>
  <c r="M209" i="10"/>
  <c r="L209" i="10"/>
  <c r="K209" i="10"/>
  <c r="J209" i="10"/>
  <c r="A209" i="10"/>
  <c r="X208" i="10"/>
  <c r="W208" i="10"/>
  <c r="U208" i="10"/>
  <c r="P208" i="10"/>
  <c r="L208" i="10"/>
  <c r="Q208" i="10" s="1"/>
  <c r="K208" i="10"/>
  <c r="J208" i="10"/>
  <c r="A208" i="10"/>
  <c r="X207" i="10"/>
  <c r="U207" i="10"/>
  <c r="W207" i="10" s="1"/>
  <c r="P207" i="10"/>
  <c r="L207" i="10"/>
  <c r="S207" i="10" s="1"/>
  <c r="K207" i="10"/>
  <c r="J207" i="10"/>
  <c r="A207" i="10"/>
  <c r="AB206" i="10"/>
  <c r="U206" i="10"/>
  <c r="AE206" i="10" s="1"/>
  <c r="P206" i="10"/>
  <c r="L206" i="10"/>
  <c r="S206" i="10" s="1"/>
  <c r="K206" i="10"/>
  <c r="J206" i="10"/>
  <c r="A206" i="10"/>
  <c r="AB205" i="10"/>
  <c r="U205" i="10"/>
  <c r="P205" i="10"/>
  <c r="M205" i="10"/>
  <c r="L205" i="10"/>
  <c r="Q205" i="10" s="1"/>
  <c r="K205" i="10"/>
  <c r="J205" i="10"/>
  <c r="A205" i="10"/>
  <c r="AH204" i="10"/>
  <c r="AB204" i="10"/>
  <c r="U204" i="10"/>
  <c r="P204" i="10"/>
  <c r="L204" i="10"/>
  <c r="S204" i="10" s="1"/>
  <c r="K204" i="10"/>
  <c r="J204" i="10"/>
  <c r="A204" i="10"/>
  <c r="AH203" i="10"/>
  <c r="AB203" i="10"/>
  <c r="U203" i="10"/>
  <c r="P203" i="10"/>
  <c r="M203" i="10"/>
  <c r="W203" i="10" s="1"/>
  <c r="L203" i="10"/>
  <c r="K203" i="10"/>
  <c r="J203" i="10"/>
  <c r="A203" i="10"/>
  <c r="AH202" i="10"/>
  <c r="AB202" i="10"/>
  <c r="U202" i="10"/>
  <c r="AD202" i="10" s="1"/>
  <c r="AE202" i="10" s="1"/>
  <c r="P202" i="10"/>
  <c r="M202" i="10"/>
  <c r="X202" i="10" s="1"/>
  <c r="L202" i="10"/>
  <c r="K202" i="10"/>
  <c r="J202" i="10"/>
  <c r="A202" i="10"/>
  <c r="AH201" i="10"/>
  <c r="AD201" i="10"/>
  <c r="AB201" i="10"/>
  <c r="U201" i="10"/>
  <c r="AE201" i="10" s="1"/>
  <c r="P201" i="10"/>
  <c r="M201" i="10"/>
  <c r="W201" i="10" s="1"/>
  <c r="L201" i="10"/>
  <c r="K201" i="10"/>
  <c r="J201" i="10"/>
  <c r="A201" i="10"/>
  <c r="AH200" i="10"/>
  <c r="AB200" i="10"/>
  <c r="AD200" i="10" s="1"/>
  <c r="AE200" i="10" s="1"/>
  <c r="U200" i="10"/>
  <c r="P200" i="10"/>
  <c r="M200" i="10"/>
  <c r="X200" i="10" s="1"/>
  <c r="L200" i="10"/>
  <c r="Q200" i="10" s="1"/>
  <c r="V200" i="10" s="1"/>
  <c r="K200" i="10"/>
  <c r="J200" i="10"/>
  <c r="A200" i="10"/>
  <c r="AH199" i="10"/>
  <c r="AD199" i="10"/>
  <c r="AE199" i="10" s="1"/>
  <c r="AB199" i="10"/>
  <c r="U199" i="10"/>
  <c r="P199" i="10"/>
  <c r="M199" i="10"/>
  <c r="X199" i="10" s="1"/>
  <c r="L199" i="10"/>
  <c r="S199" i="10" s="1"/>
  <c r="K199" i="10"/>
  <c r="J199" i="10"/>
  <c r="A199" i="10"/>
  <c r="AH198" i="10"/>
  <c r="AE198" i="10"/>
  <c r="AD198" i="10"/>
  <c r="AB198" i="10"/>
  <c r="X198" i="10"/>
  <c r="W198" i="10"/>
  <c r="U198" i="10"/>
  <c r="P198" i="10"/>
  <c r="L198" i="10"/>
  <c r="S198" i="10" s="1"/>
  <c r="K198" i="10"/>
  <c r="J198" i="10"/>
  <c r="A198" i="10"/>
  <c r="AH197" i="10"/>
  <c r="AE197" i="10"/>
  <c r="AD197" i="10"/>
  <c r="AB197" i="10"/>
  <c r="U197" i="10"/>
  <c r="P197" i="10"/>
  <c r="M197" i="10"/>
  <c r="X197" i="10" s="1"/>
  <c r="L197" i="10"/>
  <c r="Q197" i="10" s="1"/>
  <c r="V197" i="10" s="1"/>
  <c r="K197" i="10"/>
  <c r="J197" i="10"/>
  <c r="A197" i="10"/>
  <c r="AH196" i="10"/>
  <c r="AB196" i="10"/>
  <c r="X196" i="10"/>
  <c r="U196" i="10"/>
  <c r="AD196" i="10" s="1"/>
  <c r="AE196" i="10" s="1"/>
  <c r="P196" i="10"/>
  <c r="L196" i="10"/>
  <c r="Q196" i="10" s="1"/>
  <c r="K196" i="10"/>
  <c r="J196" i="10"/>
  <c r="A196" i="10"/>
  <c r="AH195" i="10"/>
  <c r="AB195" i="10"/>
  <c r="U195" i="10"/>
  <c r="AD195" i="10" s="1"/>
  <c r="AE195" i="10" s="1"/>
  <c r="P195" i="10"/>
  <c r="M195" i="10"/>
  <c r="X195" i="10" s="1"/>
  <c r="L195" i="10"/>
  <c r="Q195" i="10" s="1"/>
  <c r="K195" i="10"/>
  <c r="J195" i="10"/>
  <c r="A195" i="10"/>
  <c r="AH194" i="10"/>
  <c r="AB194" i="10"/>
  <c r="U194" i="10"/>
  <c r="P194" i="10"/>
  <c r="L194" i="10"/>
  <c r="Q194" i="10" s="1"/>
  <c r="K194" i="10"/>
  <c r="J194" i="10"/>
  <c r="A194" i="10"/>
  <c r="AH193" i="10"/>
  <c r="AB193" i="10"/>
  <c r="U193" i="10"/>
  <c r="P193" i="10"/>
  <c r="M193" i="10"/>
  <c r="L193" i="10"/>
  <c r="Q193" i="10" s="1"/>
  <c r="K193" i="10"/>
  <c r="J193" i="10"/>
  <c r="A193" i="10"/>
  <c r="AH192" i="10"/>
  <c r="AD192" i="10"/>
  <c r="AB192" i="10"/>
  <c r="U192" i="10"/>
  <c r="AE192" i="10" s="1"/>
  <c r="P192" i="10"/>
  <c r="M192" i="10"/>
  <c r="W192" i="10" s="1"/>
  <c r="L192" i="10"/>
  <c r="Q192" i="10" s="1"/>
  <c r="V192" i="10" s="1"/>
  <c r="K192" i="10"/>
  <c r="J192" i="10"/>
  <c r="A192" i="10"/>
  <c r="AH191" i="10"/>
  <c r="AE191" i="10"/>
  <c r="AD191" i="10"/>
  <c r="AB191" i="10"/>
  <c r="U191" i="10"/>
  <c r="P191" i="10"/>
  <c r="M191" i="10"/>
  <c r="X191" i="10" s="1"/>
  <c r="L191" i="10"/>
  <c r="K191" i="10"/>
  <c r="J191" i="10"/>
  <c r="A191" i="10"/>
  <c r="AH190" i="10"/>
  <c r="AB190" i="10"/>
  <c r="AD190" i="10" s="1"/>
  <c r="AE190" i="10" s="1"/>
  <c r="U190" i="10"/>
  <c r="P190" i="10"/>
  <c r="M190" i="10"/>
  <c r="W190" i="10" s="1"/>
  <c r="L190" i="10"/>
  <c r="K190" i="10"/>
  <c r="J190" i="10"/>
  <c r="A190" i="10"/>
  <c r="AH189" i="10"/>
  <c r="AD189" i="10"/>
  <c r="AB189" i="10"/>
  <c r="U189" i="10"/>
  <c r="P189" i="10"/>
  <c r="M189" i="10"/>
  <c r="X189" i="10" s="1"/>
  <c r="L189" i="10"/>
  <c r="Q189" i="10" s="1"/>
  <c r="V189" i="10" s="1"/>
  <c r="K189" i="10"/>
  <c r="J189" i="10"/>
  <c r="A189" i="10"/>
  <c r="AH188" i="10"/>
  <c r="AD188" i="10"/>
  <c r="AE188" i="10" s="1"/>
  <c r="AB188" i="10"/>
  <c r="U188" i="10"/>
  <c r="P188" i="10"/>
  <c r="M188" i="10"/>
  <c r="X188" i="10" s="1"/>
  <c r="L188" i="10"/>
  <c r="Q188" i="10" s="1"/>
  <c r="V188" i="10" s="1"/>
  <c r="K188" i="10"/>
  <c r="J188" i="10"/>
  <c r="A188" i="10"/>
  <c r="AH187" i="10"/>
  <c r="AE187" i="10"/>
  <c r="AD187" i="10"/>
  <c r="AB187" i="10"/>
  <c r="U187" i="10"/>
  <c r="P187" i="10"/>
  <c r="M187" i="10"/>
  <c r="X187" i="10" s="1"/>
  <c r="L187" i="10"/>
  <c r="Q187" i="10" s="1"/>
  <c r="K187" i="10"/>
  <c r="J187" i="10"/>
  <c r="A187" i="10"/>
  <c r="AH186" i="10"/>
  <c r="AB186" i="10"/>
  <c r="U186" i="10"/>
  <c r="AD186" i="10" s="1"/>
  <c r="AE186" i="10" s="1"/>
  <c r="P186" i="10"/>
  <c r="M186" i="10"/>
  <c r="X186" i="10" s="1"/>
  <c r="L186" i="10"/>
  <c r="Q186" i="10" s="1"/>
  <c r="K186" i="10"/>
  <c r="J186" i="10"/>
  <c r="A186" i="10"/>
  <c r="AH185" i="10"/>
  <c r="AB185" i="10"/>
  <c r="U185" i="10"/>
  <c r="P185" i="10"/>
  <c r="M185" i="10"/>
  <c r="L185" i="10"/>
  <c r="Q185" i="10" s="1"/>
  <c r="K185" i="10"/>
  <c r="J185" i="10"/>
  <c r="A185" i="10"/>
  <c r="AH184" i="10"/>
  <c r="AD184" i="10"/>
  <c r="AB184" i="10"/>
  <c r="U184" i="10"/>
  <c r="AE184" i="10" s="1"/>
  <c r="P184" i="10"/>
  <c r="M184" i="10"/>
  <c r="L184" i="10"/>
  <c r="Q184" i="10" s="1"/>
  <c r="K184" i="10"/>
  <c r="J184" i="10"/>
  <c r="A184" i="10"/>
  <c r="AH183" i="10"/>
  <c r="AE183" i="10"/>
  <c r="AD183" i="10"/>
  <c r="AB183" i="10"/>
  <c r="U183" i="10"/>
  <c r="P183" i="10"/>
  <c r="M183" i="10"/>
  <c r="X183" i="10" s="1"/>
  <c r="L183" i="10"/>
  <c r="K183" i="10"/>
  <c r="J183" i="10"/>
  <c r="A183" i="10"/>
  <c r="AH182" i="10"/>
  <c r="AB182" i="10"/>
  <c r="U182" i="10"/>
  <c r="P182" i="10"/>
  <c r="M182" i="10"/>
  <c r="W182" i="10" s="1"/>
  <c r="L182" i="10"/>
  <c r="S182" i="10" s="1"/>
  <c r="K182" i="10"/>
  <c r="J182" i="10"/>
  <c r="A182" i="10"/>
  <c r="AH181" i="10"/>
  <c r="AB181" i="10"/>
  <c r="U181" i="10"/>
  <c r="P181" i="10"/>
  <c r="M181" i="10"/>
  <c r="X181" i="10" s="1"/>
  <c r="L181" i="10"/>
  <c r="K181" i="10"/>
  <c r="J181" i="10"/>
  <c r="A181" i="10"/>
  <c r="AH180" i="10"/>
  <c r="AD180" i="10"/>
  <c r="AE180" i="10" s="1"/>
  <c r="AB180" i="10"/>
  <c r="U180" i="10"/>
  <c r="P180" i="10"/>
  <c r="M180" i="10"/>
  <c r="X180" i="10" s="1"/>
  <c r="L180" i="10"/>
  <c r="Q180" i="10" s="1"/>
  <c r="V180" i="10" s="1"/>
  <c r="K180" i="10"/>
  <c r="J180" i="10"/>
  <c r="A180" i="10"/>
  <c r="AH179" i="10"/>
  <c r="AE179" i="10"/>
  <c r="AD179" i="10"/>
  <c r="AB179" i="10"/>
  <c r="U179" i="10"/>
  <c r="P179" i="10"/>
  <c r="M179" i="10"/>
  <c r="X179" i="10" s="1"/>
  <c r="L179" i="10"/>
  <c r="Q179" i="10" s="1"/>
  <c r="V179" i="10" s="1"/>
  <c r="K179" i="10"/>
  <c r="J179" i="10"/>
  <c r="A179" i="10"/>
  <c r="AH178" i="10"/>
  <c r="AB178" i="10"/>
  <c r="P178" i="10"/>
  <c r="M178" i="10"/>
  <c r="L178" i="10"/>
  <c r="Q178" i="10" s="1"/>
  <c r="K178" i="10"/>
  <c r="J178" i="10"/>
  <c r="A178" i="10"/>
  <c r="AH177" i="10"/>
  <c r="AB177" i="10"/>
  <c r="U177" i="10"/>
  <c r="P177" i="10"/>
  <c r="M177" i="10"/>
  <c r="L177" i="10"/>
  <c r="Q177" i="10" s="1"/>
  <c r="K177" i="10"/>
  <c r="J177" i="10"/>
  <c r="A177" i="10"/>
  <c r="AH176" i="10"/>
  <c r="AB176" i="10"/>
  <c r="U176" i="10"/>
  <c r="AD176" i="10" s="1"/>
  <c r="AE176" i="10" s="1"/>
  <c r="P176" i="10"/>
  <c r="M176" i="10"/>
  <c r="W176" i="10" s="1"/>
  <c r="L176" i="10"/>
  <c r="K176" i="10"/>
  <c r="J176" i="10"/>
  <c r="A176" i="10"/>
  <c r="AH175" i="10"/>
  <c r="AB175" i="10"/>
  <c r="U175" i="10"/>
  <c r="P175" i="10"/>
  <c r="M175" i="10"/>
  <c r="W175" i="10" s="1"/>
  <c r="L175" i="10"/>
  <c r="K175" i="10"/>
  <c r="J175" i="10"/>
  <c r="A175" i="10"/>
  <c r="AI174" i="10"/>
  <c r="AH174" i="10"/>
  <c r="AD174" i="10"/>
  <c r="AE174" i="10" s="1"/>
  <c r="AB174" i="10"/>
  <c r="U174" i="10"/>
  <c r="P174" i="10"/>
  <c r="M174" i="10"/>
  <c r="X174" i="10" s="1"/>
  <c r="L174" i="10"/>
  <c r="Q174" i="10" s="1"/>
  <c r="V174" i="10" s="1"/>
  <c r="K174" i="10"/>
  <c r="J174" i="10"/>
  <c r="A174" i="10"/>
  <c r="AH173" i="10"/>
  <c r="AE173" i="10"/>
  <c r="AD173" i="10"/>
  <c r="AB173" i="10"/>
  <c r="X173" i="10"/>
  <c r="W173" i="10"/>
  <c r="U173" i="10"/>
  <c r="P173" i="10"/>
  <c r="L173" i="10"/>
  <c r="Q173" i="10" s="1"/>
  <c r="K173" i="10"/>
  <c r="J173" i="10"/>
  <c r="A173" i="10"/>
  <c r="AH172" i="10"/>
  <c r="AE172" i="10"/>
  <c r="AD172" i="10"/>
  <c r="AB172" i="10"/>
  <c r="U172" i="10"/>
  <c r="P172" i="10"/>
  <c r="M172" i="10"/>
  <c r="X172" i="10" s="1"/>
  <c r="L172" i="10"/>
  <c r="Q172" i="10" s="1"/>
  <c r="K172" i="10"/>
  <c r="J172" i="10"/>
  <c r="A172" i="10"/>
  <c r="AH171" i="10"/>
  <c r="AE171" i="10"/>
  <c r="AD171" i="10"/>
  <c r="AB171" i="10"/>
  <c r="X171" i="10"/>
  <c r="W171" i="10"/>
  <c r="U171" i="10"/>
  <c r="P171" i="10"/>
  <c r="L171" i="10"/>
  <c r="Q171" i="10" s="1"/>
  <c r="K171" i="10"/>
  <c r="J171" i="10"/>
  <c r="A171" i="10"/>
  <c r="AH170" i="10"/>
  <c r="AE170" i="10"/>
  <c r="AD170" i="10"/>
  <c r="AB170" i="10"/>
  <c r="U170" i="10"/>
  <c r="P170" i="10"/>
  <c r="M170" i="10"/>
  <c r="X170" i="10" s="1"/>
  <c r="L170" i="10"/>
  <c r="Q170" i="10" s="1"/>
  <c r="K170" i="10"/>
  <c r="J170" i="10"/>
  <c r="A170" i="10"/>
  <c r="AH169" i="10"/>
  <c r="AB169" i="10"/>
  <c r="U169" i="10"/>
  <c r="P169" i="10"/>
  <c r="M169" i="10"/>
  <c r="L169" i="10"/>
  <c r="K169" i="10"/>
  <c r="J169" i="10"/>
  <c r="A169" i="10"/>
  <c r="AH168" i="10"/>
  <c r="AD168" i="10"/>
  <c r="AE168" i="10" s="1"/>
  <c r="AB168" i="10"/>
  <c r="U168" i="10"/>
  <c r="P168" i="10"/>
  <c r="M168" i="10"/>
  <c r="X168" i="10" s="1"/>
  <c r="L168" i="10"/>
  <c r="Q168" i="10" s="1"/>
  <c r="K168" i="10"/>
  <c r="J168" i="10"/>
  <c r="A168" i="10"/>
  <c r="AH167" i="10"/>
  <c r="AE167" i="10"/>
  <c r="AD167" i="10"/>
  <c r="AB167" i="10"/>
  <c r="X167" i="10"/>
  <c r="W167" i="10"/>
  <c r="U167" i="10"/>
  <c r="P167" i="10"/>
  <c r="L167" i="10"/>
  <c r="S167" i="10" s="1"/>
  <c r="K167" i="10"/>
  <c r="J167" i="10"/>
  <c r="A167" i="10"/>
  <c r="AH166" i="10"/>
  <c r="AE166" i="10"/>
  <c r="AD166" i="10"/>
  <c r="AB166" i="10"/>
  <c r="X166" i="10"/>
  <c r="W166" i="10"/>
  <c r="U166" i="10"/>
  <c r="P166" i="10"/>
  <c r="L166" i="10"/>
  <c r="S166" i="10" s="1"/>
  <c r="K166" i="10"/>
  <c r="J166" i="10"/>
  <c r="A166" i="10"/>
  <c r="AH165" i="10"/>
  <c r="AE165" i="10"/>
  <c r="AD165" i="10"/>
  <c r="AB165" i="10"/>
  <c r="U165" i="10"/>
  <c r="P165" i="10"/>
  <c r="M165" i="10"/>
  <c r="X165" i="10" s="1"/>
  <c r="L165" i="10"/>
  <c r="K165" i="10"/>
  <c r="J165" i="10"/>
  <c r="A165" i="10"/>
  <c r="AH164" i="10"/>
  <c r="AB164" i="10"/>
  <c r="AD164" i="10" s="1"/>
  <c r="AE164" i="10" s="1"/>
  <c r="U164" i="10"/>
  <c r="P164" i="10"/>
  <c r="M164" i="10"/>
  <c r="W164" i="10" s="1"/>
  <c r="L164" i="10"/>
  <c r="K164" i="10"/>
  <c r="J164" i="10"/>
  <c r="A164" i="10"/>
  <c r="AH163" i="10"/>
  <c r="AD163" i="10"/>
  <c r="AB163" i="10"/>
  <c r="U163" i="10"/>
  <c r="P163" i="10"/>
  <c r="M163" i="10"/>
  <c r="X163" i="10" s="1"/>
  <c r="L163" i="10"/>
  <c r="Q163" i="10" s="1"/>
  <c r="V163" i="10" s="1"/>
  <c r="K163" i="10"/>
  <c r="J163" i="10"/>
  <c r="A163" i="10"/>
  <c r="AH162" i="10"/>
  <c r="AD162" i="10"/>
  <c r="AE162" i="10" s="1"/>
  <c r="AB162" i="10"/>
  <c r="U162" i="10"/>
  <c r="P162" i="10"/>
  <c r="M162" i="10"/>
  <c r="L162" i="10"/>
  <c r="Q162" i="10" s="1"/>
  <c r="V162" i="10" s="1"/>
  <c r="K162" i="10"/>
  <c r="J162" i="10"/>
  <c r="A162" i="10"/>
  <c r="AH161" i="10"/>
  <c r="AE161" i="10"/>
  <c r="AD161" i="10"/>
  <c r="AB161" i="10"/>
  <c r="U161" i="10"/>
  <c r="P161" i="10"/>
  <c r="M161" i="10"/>
  <c r="X161" i="10" s="1"/>
  <c r="L161" i="10"/>
  <c r="Q161" i="10" s="1"/>
  <c r="K161" i="10"/>
  <c r="J161" i="10"/>
  <c r="A161" i="10"/>
  <c r="AH160" i="10"/>
  <c r="AB160" i="10"/>
  <c r="U160" i="10"/>
  <c r="AD160" i="10" s="1"/>
  <c r="AE160" i="10" s="1"/>
  <c r="P160" i="10"/>
  <c r="M160" i="10"/>
  <c r="X160" i="10" s="1"/>
  <c r="L160" i="10"/>
  <c r="Q160" i="10" s="1"/>
  <c r="K160" i="10"/>
  <c r="J160" i="10"/>
  <c r="A160" i="10"/>
  <c r="AH159" i="10"/>
  <c r="AB159" i="10"/>
  <c r="U159" i="10"/>
  <c r="P159" i="10"/>
  <c r="M159" i="10"/>
  <c r="L159" i="10"/>
  <c r="Q159" i="10" s="1"/>
  <c r="K159" i="10"/>
  <c r="J159" i="10"/>
  <c r="A159" i="10"/>
  <c r="AH158" i="10"/>
  <c r="AD158" i="10"/>
  <c r="AB158" i="10"/>
  <c r="U158" i="10"/>
  <c r="AE158" i="10" s="1"/>
  <c r="P158" i="10"/>
  <c r="M158" i="10"/>
  <c r="W158" i="10" s="1"/>
  <c r="L158" i="10"/>
  <c r="K158" i="10"/>
  <c r="J158" i="10"/>
  <c r="A158" i="10"/>
  <c r="AH157" i="10"/>
  <c r="AE157" i="10"/>
  <c r="AD157" i="10"/>
  <c r="AB157" i="10"/>
  <c r="U157" i="10"/>
  <c r="P157" i="10"/>
  <c r="M157" i="10"/>
  <c r="X157" i="10" s="1"/>
  <c r="L157" i="10"/>
  <c r="K157" i="10"/>
  <c r="J157" i="10"/>
  <c r="A157" i="10"/>
  <c r="AH156" i="10"/>
  <c r="AB156" i="10"/>
  <c r="AD156" i="10" s="1"/>
  <c r="AE156" i="10" s="1"/>
  <c r="U156" i="10"/>
  <c r="P156" i="10"/>
  <c r="M156" i="10"/>
  <c r="W156" i="10" s="1"/>
  <c r="L156" i="10"/>
  <c r="Q156" i="10" s="1"/>
  <c r="K156" i="10"/>
  <c r="J156" i="10"/>
  <c r="A156" i="10"/>
  <c r="AB155" i="10"/>
  <c r="X155" i="10"/>
  <c r="W155" i="10"/>
  <c r="U155" i="10"/>
  <c r="AD155" i="10" s="1"/>
  <c r="AE155" i="10" s="1"/>
  <c r="P155" i="10"/>
  <c r="L155" i="10"/>
  <c r="K155" i="10"/>
  <c r="J155" i="10"/>
  <c r="A155" i="10"/>
  <c r="AH154" i="10"/>
  <c r="AB154" i="10"/>
  <c r="U154" i="10"/>
  <c r="AD154" i="10" s="1"/>
  <c r="AE154" i="10" s="1"/>
  <c r="P154" i="10"/>
  <c r="M154" i="10"/>
  <c r="W154" i="10" s="1"/>
  <c r="L154" i="10"/>
  <c r="K154" i="10"/>
  <c r="J154" i="10"/>
  <c r="A154" i="10"/>
  <c r="AH153" i="10"/>
  <c r="AB153" i="10"/>
  <c r="AD153" i="10" s="1"/>
  <c r="U153" i="10"/>
  <c r="P153" i="10"/>
  <c r="M153" i="10"/>
  <c r="X153" i="10" s="1"/>
  <c r="L153" i="10"/>
  <c r="Q153" i="10" s="1"/>
  <c r="V153" i="10" s="1"/>
  <c r="K153" i="10"/>
  <c r="J153" i="10"/>
  <c r="A153" i="10"/>
  <c r="AH152" i="10"/>
  <c r="AB152" i="10"/>
  <c r="AD152" i="10" s="1"/>
  <c r="AE152" i="10" s="1"/>
  <c r="U152" i="10"/>
  <c r="P152" i="10"/>
  <c r="M152" i="10"/>
  <c r="L152" i="10"/>
  <c r="Q152" i="10" s="1"/>
  <c r="K152" i="10"/>
  <c r="J152" i="10"/>
  <c r="A152" i="10"/>
  <c r="AH151" i="10"/>
  <c r="AD151" i="10"/>
  <c r="AE151" i="10" s="1"/>
  <c r="AB151" i="10"/>
  <c r="U151" i="10"/>
  <c r="P151" i="10"/>
  <c r="M151" i="10"/>
  <c r="X151" i="10" s="1"/>
  <c r="L151" i="10"/>
  <c r="K151" i="10"/>
  <c r="J151" i="10"/>
  <c r="A151" i="10"/>
  <c r="AH150" i="10"/>
  <c r="AB150" i="10"/>
  <c r="U150" i="10"/>
  <c r="AD150" i="10" s="1"/>
  <c r="AE150" i="10" s="1"/>
  <c r="P150" i="10"/>
  <c r="M150" i="10"/>
  <c r="X150" i="10" s="1"/>
  <c r="L150" i="10"/>
  <c r="Q150" i="10" s="1"/>
  <c r="V150" i="10" s="1"/>
  <c r="K150" i="10"/>
  <c r="J150" i="10"/>
  <c r="A150" i="10"/>
  <c r="AH149" i="10"/>
  <c r="AB149" i="10"/>
  <c r="U149" i="10"/>
  <c r="P149" i="10"/>
  <c r="M149" i="10"/>
  <c r="L149" i="10"/>
  <c r="K149" i="10"/>
  <c r="J149" i="10"/>
  <c r="A149" i="10"/>
  <c r="AH148" i="10"/>
  <c r="AB148" i="10"/>
  <c r="U148" i="10"/>
  <c r="P148" i="10"/>
  <c r="M148" i="10"/>
  <c r="L148" i="10"/>
  <c r="Q148" i="10" s="1"/>
  <c r="R148" i="10" s="1"/>
  <c r="K148" i="10"/>
  <c r="J148" i="10"/>
  <c r="A148" i="10"/>
  <c r="AH147" i="10"/>
  <c r="U147" i="10"/>
  <c r="P147" i="10"/>
  <c r="L147" i="10"/>
  <c r="S147" i="10" s="1"/>
  <c r="K147" i="10"/>
  <c r="J147" i="10"/>
  <c r="A147" i="10"/>
  <c r="U146" i="10"/>
  <c r="P146" i="10"/>
  <c r="M146" i="10"/>
  <c r="X146" i="10" s="1"/>
  <c r="L146" i="10"/>
  <c r="Q146" i="10" s="1"/>
  <c r="V146" i="10" s="1"/>
  <c r="K146" i="10"/>
  <c r="J146" i="10"/>
  <c r="A146" i="10"/>
  <c r="AH145" i="10"/>
  <c r="AB145" i="10"/>
  <c r="P145" i="10"/>
  <c r="L145" i="10"/>
  <c r="S145" i="10" s="1"/>
  <c r="K145" i="10"/>
  <c r="J145" i="10"/>
  <c r="A145" i="10"/>
  <c r="AH144" i="10"/>
  <c r="AB144" i="10"/>
  <c r="U144" i="10"/>
  <c r="P144" i="10"/>
  <c r="L144" i="10"/>
  <c r="S144" i="10" s="1"/>
  <c r="K144" i="10"/>
  <c r="J144" i="10"/>
  <c r="A144" i="10"/>
  <c r="AH143" i="10"/>
  <c r="AD143" i="10"/>
  <c r="AB143" i="10"/>
  <c r="U143" i="10"/>
  <c r="P143" i="10"/>
  <c r="M143" i="10"/>
  <c r="L143" i="10"/>
  <c r="Q143" i="10" s="1"/>
  <c r="K143" i="10"/>
  <c r="J143" i="10"/>
  <c r="A143" i="10"/>
  <c r="AH142" i="10"/>
  <c r="AE142" i="10"/>
  <c r="AD142" i="10"/>
  <c r="AB142" i="10"/>
  <c r="U142" i="10"/>
  <c r="P142" i="10"/>
  <c r="M142" i="10"/>
  <c r="X142" i="10" s="1"/>
  <c r="L142" i="10"/>
  <c r="K142" i="10"/>
  <c r="J142" i="10"/>
  <c r="A142" i="10"/>
  <c r="AH141" i="10"/>
  <c r="AD141" i="10"/>
  <c r="AE141" i="10" s="1"/>
  <c r="AB141" i="10"/>
  <c r="U141" i="10"/>
  <c r="P141" i="10"/>
  <c r="M141" i="10"/>
  <c r="X141" i="10" s="1"/>
  <c r="L141" i="10"/>
  <c r="Q141" i="10" s="1"/>
  <c r="K141" i="10"/>
  <c r="J141" i="10"/>
  <c r="A141" i="10"/>
  <c r="AH140" i="10"/>
  <c r="AB140" i="10"/>
  <c r="U140" i="10"/>
  <c r="P140" i="10"/>
  <c r="M140" i="10"/>
  <c r="L140" i="10"/>
  <c r="Q140" i="10" s="1"/>
  <c r="K140" i="10"/>
  <c r="J140" i="10"/>
  <c r="A140" i="10"/>
  <c r="AH139" i="10"/>
  <c r="AD139" i="10"/>
  <c r="AE139" i="10" s="1"/>
  <c r="AB139" i="10"/>
  <c r="W139" i="10"/>
  <c r="U139" i="10"/>
  <c r="X139" i="10" s="1"/>
  <c r="P139" i="10"/>
  <c r="L139" i="10"/>
  <c r="S139" i="10" s="1"/>
  <c r="K139" i="10"/>
  <c r="J139" i="10"/>
  <c r="A139" i="10"/>
  <c r="AH138" i="10"/>
  <c r="AD138" i="10"/>
  <c r="AE138" i="10" s="1"/>
  <c r="AB138" i="10"/>
  <c r="U138" i="10"/>
  <c r="P138" i="10"/>
  <c r="M138" i="10"/>
  <c r="X138" i="10" s="1"/>
  <c r="L138" i="10"/>
  <c r="Q138" i="10" s="1"/>
  <c r="K138" i="10"/>
  <c r="J138" i="10"/>
  <c r="A138" i="10"/>
  <c r="AD137" i="10"/>
  <c r="AE137" i="10" s="1"/>
  <c r="AB137" i="10"/>
  <c r="U137" i="10"/>
  <c r="P137" i="10"/>
  <c r="M137" i="10"/>
  <c r="X137" i="10" s="1"/>
  <c r="L137" i="10"/>
  <c r="Q137" i="10" s="1"/>
  <c r="K137" i="10"/>
  <c r="J137" i="10"/>
  <c r="A137" i="10"/>
  <c r="AD136" i="10"/>
  <c r="AE136" i="10" s="1"/>
  <c r="AB136" i="10"/>
  <c r="X136" i="10"/>
  <c r="W136" i="10"/>
  <c r="U136" i="10"/>
  <c r="P136" i="10"/>
  <c r="L136" i="10"/>
  <c r="S136" i="10" s="1"/>
  <c r="K136" i="10"/>
  <c r="J136" i="10"/>
  <c r="A136" i="10"/>
  <c r="AB135" i="10"/>
  <c r="U135" i="10"/>
  <c r="P135" i="10"/>
  <c r="M135" i="10"/>
  <c r="X135" i="10" s="1"/>
  <c r="L135" i="10"/>
  <c r="Q135" i="10" s="1"/>
  <c r="K135" i="10"/>
  <c r="J135" i="10"/>
  <c r="A135" i="10"/>
  <c r="AB134" i="10"/>
  <c r="U134" i="10"/>
  <c r="P134" i="10"/>
  <c r="M134" i="10"/>
  <c r="L134" i="10"/>
  <c r="Q134" i="10" s="1"/>
  <c r="V134" i="10" s="1"/>
  <c r="K134" i="10"/>
  <c r="J134" i="10"/>
  <c r="A134" i="10"/>
  <c r="AB133" i="10"/>
  <c r="U133" i="10"/>
  <c r="P133" i="10"/>
  <c r="M133" i="10"/>
  <c r="X133" i="10" s="1"/>
  <c r="L133" i="10"/>
  <c r="Q133" i="10" s="1"/>
  <c r="K133" i="10"/>
  <c r="J133" i="10"/>
  <c r="A133" i="10"/>
  <c r="AH132" i="10"/>
  <c r="AD132" i="10"/>
  <c r="AE132" i="10" s="1"/>
  <c r="AB132" i="10"/>
  <c r="U132" i="10"/>
  <c r="P132" i="10"/>
  <c r="M132" i="10"/>
  <c r="X132" i="10" s="1"/>
  <c r="L132" i="10"/>
  <c r="S132" i="10" s="1"/>
  <c r="K132" i="10"/>
  <c r="J132" i="10"/>
  <c r="A132" i="10"/>
  <c r="AH131" i="10"/>
  <c r="AD131" i="10"/>
  <c r="AE131" i="10" s="1"/>
  <c r="AB131" i="10"/>
  <c r="X131" i="10"/>
  <c r="W131" i="10"/>
  <c r="U131" i="10"/>
  <c r="P131" i="10"/>
  <c r="L131" i="10"/>
  <c r="S131" i="10" s="1"/>
  <c r="K131" i="10"/>
  <c r="J131" i="10"/>
  <c r="A131" i="10"/>
  <c r="AH130" i="10"/>
  <c r="AE130" i="10"/>
  <c r="AD130" i="10"/>
  <c r="AB130" i="10"/>
  <c r="U130" i="10"/>
  <c r="P130" i="10"/>
  <c r="M130" i="10"/>
  <c r="X130" i="10" s="1"/>
  <c r="L130" i="10"/>
  <c r="Q130" i="10" s="1"/>
  <c r="V130" i="10" s="1"/>
  <c r="K130" i="10"/>
  <c r="J130" i="10"/>
  <c r="A130" i="10"/>
  <c r="AH129" i="10"/>
  <c r="AB129" i="10"/>
  <c r="U129" i="10"/>
  <c r="P129" i="10"/>
  <c r="M129" i="10"/>
  <c r="L129" i="10"/>
  <c r="Q129" i="10" s="1"/>
  <c r="V129" i="10" s="1"/>
  <c r="K129" i="10"/>
  <c r="J129" i="10"/>
  <c r="A129" i="10"/>
  <c r="AH128" i="10"/>
  <c r="AB128" i="10"/>
  <c r="U128" i="10"/>
  <c r="P128" i="10"/>
  <c r="M128" i="10"/>
  <c r="L128" i="10"/>
  <c r="Q128" i="10" s="1"/>
  <c r="K128" i="10"/>
  <c r="J128" i="10"/>
  <c r="A128" i="10"/>
  <c r="AH127" i="10"/>
  <c r="AD127" i="10"/>
  <c r="AB127" i="10"/>
  <c r="U127" i="10"/>
  <c r="P127" i="10"/>
  <c r="M127" i="10"/>
  <c r="L127" i="10"/>
  <c r="Q127" i="10" s="1"/>
  <c r="K127" i="10"/>
  <c r="J127" i="10"/>
  <c r="A127" i="10"/>
  <c r="AH126" i="10"/>
  <c r="AE126" i="10"/>
  <c r="AD126" i="10"/>
  <c r="AB126" i="10"/>
  <c r="U126" i="10"/>
  <c r="P126" i="10"/>
  <c r="M126" i="10"/>
  <c r="W126" i="10" s="1"/>
  <c r="L126" i="10"/>
  <c r="Q126" i="10" s="1"/>
  <c r="K126" i="10"/>
  <c r="J126" i="10"/>
  <c r="A126" i="10"/>
  <c r="AH125" i="10"/>
  <c r="AE125" i="10"/>
  <c r="AD125" i="10"/>
  <c r="AB125" i="10"/>
  <c r="X125" i="10"/>
  <c r="W125" i="10"/>
  <c r="U125" i="10"/>
  <c r="P125" i="10"/>
  <c r="L125" i="10"/>
  <c r="Q125" i="10" s="1"/>
  <c r="V125" i="10" s="1"/>
  <c r="K125" i="10"/>
  <c r="J125" i="10"/>
  <c r="A125" i="10"/>
  <c r="AH124" i="10"/>
  <c r="AE124" i="10"/>
  <c r="AD124" i="10"/>
  <c r="AB124" i="10"/>
  <c r="U124" i="10"/>
  <c r="P124" i="10"/>
  <c r="M124" i="10"/>
  <c r="X124" i="10" s="1"/>
  <c r="L124" i="10"/>
  <c r="Q124" i="10" s="1"/>
  <c r="V124" i="10" s="1"/>
  <c r="K124" i="10"/>
  <c r="J124" i="10"/>
  <c r="A124" i="10"/>
  <c r="AH123" i="10"/>
  <c r="AD123" i="10"/>
  <c r="AB123" i="10"/>
  <c r="U123" i="10"/>
  <c r="X123" i="10" s="1"/>
  <c r="P123" i="10"/>
  <c r="L123" i="10"/>
  <c r="S123" i="10" s="1"/>
  <c r="K123" i="10"/>
  <c r="J123" i="10"/>
  <c r="A123" i="10"/>
  <c r="AH122" i="10"/>
  <c r="AE122" i="10"/>
  <c r="AD122" i="10"/>
  <c r="AB122" i="10"/>
  <c r="X122" i="10"/>
  <c r="W122" i="10"/>
  <c r="U122" i="10"/>
  <c r="P122" i="10"/>
  <c r="L122" i="10"/>
  <c r="S122" i="10" s="1"/>
  <c r="K122" i="10"/>
  <c r="J122" i="10"/>
  <c r="A122" i="10"/>
  <c r="AH121" i="10"/>
  <c r="AE121" i="10"/>
  <c r="AD121" i="10"/>
  <c r="AB121" i="10"/>
  <c r="U121" i="10"/>
  <c r="P121" i="10"/>
  <c r="M121" i="10"/>
  <c r="X121" i="10" s="1"/>
  <c r="L121" i="10"/>
  <c r="Q121" i="10" s="1"/>
  <c r="K121" i="10"/>
  <c r="J121" i="10"/>
  <c r="A121" i="10"/>
  <c r="AH120" i="10"/>
  <c r="AD120" i="10"/>
  <c r="AB120" i="10"/>
  <c r="W120" i="10"/>
  <c r="U120" i="10"/>
  <c r="AE120" i="10" s="1"/>
  <c r="P120" i="10"/>
  <c r="L120" i="10"/>
  <c r="Q120" i="10" s="1"/>
  <c r="K120" i="10"/>
  <c r="J120" i="10"/>
  <c r="A120" i="10"/>
  <c r="AH119" i="10"/>
  <c r="AD119" i="10"/>
  <c r="AB119" i="10"/>
  <c r="W119" i="10"/>
  <c r="U119" i="10"/>
  <c r="AE119" i="10" s="1"/>
  <c r="P119" i="10"/>
  <c r="L119" i="10"/>
  <c r="S119" i="10" s="1"/>
  <c r="K119" i="10"/>
  <c r="J119" i="10"/>
  <c r="A119" i="10"/>
  <c r="AB118" i="10"/>
  <c r="U118" i="10"/>
  <c r="P118" i="10"/>
  <c r="M118" i="10"/>
  <c r="L118" i="10"/>
  <c r="Q118" i="10" s="1"/>
  <c r="K118" i="10"/>
  <c r="J118" i="10"/>
  <c r="A118" i="10"/>
  <c r="AH117" i="10"/>
  <c r="AD117" i="10"/>
  <c r="AB117" i="10"/>
  <c r="U117" i="10"/>
  <c r="P117" i="10"/>
  <c r="M117" i="10"/>
  <c r="W117" i="10" s="1"/>
  <c r="L117" i="10"/>
  <c r="Q117" i="10" s="1"/>
  <c r="K117" i="10"/>
  <c r="J117" i="10"/>
  <c r="A117" i="10"/>
  <c r="AH116" i="10"/>
  <c r="AE116" i="10"/>
  <c r="AD116" i="10"/>
  <c r="AB116" i="10"/>
  <c r="X116" i="10"/>
  <c r="W116" i="10"/>
  <c r="U116" i="10"/>
  <c r="P116" i="10"/>
  <c r="L116" i="10"/>
  <c r="K116" i="10"/>
  <c r="J116" i="10"/>
  <c r="A116" i="10"/>
  <c r="AH115" i="10"/>
  <c r="AE115" i="10"/>
  <c r="AD115" i="10"/>
  <c r="AB115" i="10"/>
  <c r="U115" i="10"/>
  <c r="P115" i="10"/>
  <c r="M115" i="10"/>
  <c r="W115" i="10" s="1"/>
  <c r="L115" i="10"/>
  <c r="K115" i="10"/>
  <c r="J115" i="10"/>
  <c r="A115" i="10"/>
  <c r="AH114" i="10"/>
  <c r="AE114" i="10"/>
  <c r="AD114" i="10"/>
  <c r="AB114" i="10"/>
  <c r="X114" i="10"/>
  <c r="W114" i="10"/>
  <c r="U114" i="10"/>
  <c r="P114" i="10"/>
  <c r="L114" i="10"/>
  <c r="Q114" i="10" s="1"/>
  <c r="K114" i="10"/>
  <c r="J114" i="10"/>
  <c r="A114" i="10"/>
  <c r="AH113" i="10"/>
  <c r="AE113" i="10"/>
  <c r="AD113" i="10"/>
  <c r="AB113" i="10"/>
  <c r="X113" i="10"/>
  <c r="W113" i="10"/>
  <c r="U113" i="10"/>
  <c r="P113" i="10"/>
  <c r="L113" i="10"/>
  <c r="Q113" i="10" s="1"/>
  <c r="K113" i="10"/>
  <c r="J113" i="10"/>
  <c r="A113" i="10"/>
  <c r="AH112" i="10"/>
  <c r="AE112" i="10"/>
  <c r="AD112" i="10"/>
  <c r="AB112" i="10"/>
  <c r="X112" i="10"/>
  <c r="W112" i="10"/>
  <c r="U112" i="10"/>
  <c r="P112" i="10"/>
  <c r="L112" i="10"/>
  <c r="Q112" i="10" s="1"/>
  <c r="K112" i="10"/>
  <c r="J112" i="10"/>
  <c r="A112" i="10"/>
  <c r="AH111" i="10"/>
  <c r="AB111" i="10"/>
  <c r="AD111" i="10" s="1"/>
  <c r="AE111" i="10" s="1"/>
  <c r="X111" i="10"/>
  <c r="W111" i="10"/>
  <c r="U111" i="10"/>
  <c r="P111" i="10"/>
  <c r="L111" i="10"/>
  <c r="Q111" i="10" s="1"/>
  <c r="K111" i="10"/>
  <c r="J111" i="10"/>
  <c r="A111" i="10"/>
  <c r="AH110" i="10"/>
  <c r="AE110" i="10"/>
  <c r="AD110" i="10"/>
  <c r="AB110" i="10"/>
  <c r="U110" i="10"/>
  <c r="P110" i="10"/>
  <c r="M110" i="10"/>
  <c r="X110" i="10" s="1"/>
  <c r="L110" i="10"/>
  <c r="Q110" i="10" s="1"/>
  <c r="K110" i="10"/>
  <c r="J110" i="10"/>
  <c r="A110" i="10"/>
  <c r="AH109" i="10"/>
  <c r="AB109" i="10"/>
  <c r="X109" i="10"/>
  <c r="U109" i="10"/>
  <c r="P109" i="10"/>
  <c r="L109" i="10"/>
  <c r="S109" i="10" s="1"/>
  <c r="K109" i="10"/>
  <c r="J109" i="10"/>
  <c r="A109" i="10"/>
  <c r="AH108" i="10"/>
  <c r="AD108" i="10"/>
  <c r="AB108" i="10"/>
  <c r="X108" i="10"/>
  <c r="U108" i="10"/>
  <c r="P108" i="10"/>
  <c r="L108" i="10"/>
  <c r="S108" i="10" s="1"/>
  <c r="K108" i="10"/>
  <c r="J108" i="10"/>
  <c r="A108" i="10"/>
  <c r="AH107" i="10"/>
  <c r="AB107" i="10"/>
  <c r="U107" i="10"/>
  <c r="AD107" i="10" s="1"/>
  <c r="P107" i="10"/>
  <c r="M107" i="10"/>
  <c r="L107" i="10"/>
  <c r="S107" i="10" s="1"/>
  <c r="K107" i="10"/>
  <c r="J107" i="10"/>
  <c r="A107" i="10"/>
  <c r="AH106" i="10"/>
  <c r="AE106" i="10"/>
  <c r="AD106" i="10"/>
  <c r="AB106" i="10"/>
  <c r="U106" i="10"/>
  <c r="P106" i="10"/>
  <c r="M106" i="10"/>
  <c r="X106" i="10" s="1"/>
  <c r="L106" i="10"/>
  <c r="S106" i="10" s="1"/>
  <c r="K106" i="10"/>
  <c r="J106" i="10"/>
  <c r="A106" i="10"/>
  <c r="AH105" i="10"/>
  <c r="AD105" i="10"/>
  <c r="AE105" i="10" s="1"/>
  <c r="AB105" i="10"/>
  <c r="U105" i="10"/>
  <c r="P105" i="10"/>
  <c r="M105" i="10"/>
  <c r="X105" i="10" s="1"/>
  <c r="L105" i="10"/>
  <c r="Q105" i="10" s="1"/>
  <c r="K105" i="10"/>
  <c r="J105" i="10"/>
  <c r="A105" i="10"/>
  <c r="AH104" i="10"/>
  <c r="AB104" i="10"/>
  <c r="U104" i="10"/>
  <c r="P104" i="10"/>
  <c r="M104" i="10"/>
  <c r="X104" i="10" s="1"/>
  <c r="L104" i="10"/>
  <c r="Q104" i="10" s="1"/>
  <c r="V104" i="10" s="1"/>
  <c r="K104" i="10"/>
  <c r="J104" i="10"/>
  <c r="A104" i="10"/>
  <c r="AH103" i="10"/>
  <c r="AB103" i="10"/>
  <c r="U103" i="10"/>
  <c r="P103" i="10"/>
  <c r="M103" i="10"/>
  <c r="L103" i="10"/>
  <c r="K103" i="10"/>
  <c r="J103" i="10"/>
  <c r="A103" i="10"/>
  <c r="AH102" i="10"/>
  <c r="AB102" i="10"/>
  <c r="U102" i="10"/>
  <c r="P102" i="10"/>
  <c r="L102" i="10"/>
  <c r="S102" i="10" s="1"/>
  <c r="K102" i="10"/>
  <c r="J102" i="10"/>
  <c r="A102" i="10"/>
  <c r="AH101" i="10"/>
  <c r="AD101" i="10"/>
  <c r="AB101" i="10"/>
  <c r="U101" i="10"/>
  <c r="P101" i="10"/>
  <c r="M101" i="10"/>
  <c r="W101" i="10" s="1"/>
  <c r="L101" i="10"/>
  <c r="K101" i="10"/>
  <c r="J101" i="10"/>
  <c r="A101" i="10"/>
  <c r="AH100" i="10"/>
  <c r="AB100" i="10"/>
  <c r="U100" i="10"/>
  <c r="P100" i="10"/>
  <c r="M100" i="10"/>
  <c r="X100" i="10" s="1"/>
  <c r="L100" i="10"/>
  <c r="K100" i="10"/>
  <c r="J100" i="10"/>
  <c r="A100" i="10"/>
  <c r="AB99" i="10"/>
  <c r="U99" i="10"/>
  <c r="P99" i="10"/>
  <c r="M99" i="10"/>
  <c r="L99" i="10"/>
  <c r="K99" i="10"/>
  <c r="J99" i="10"/>
  <c r="A99" i="10"/>
  <c r="AH98" i="10"/>
  <c r="AB98" i="10"/>
  <c r="U98" i="10"/>
  <c r="P98" i="10"/>
  <c r="M98" i="10"/>
  <c r="X98" i="10" s="1"/>
  <c r="L98" i="10"/>
  <c r="Q98" i="10" s="1"/>
  <c r="R98" i="10" s="1"/>
  <c r="K98" i="10"/>
  <c r="J98" i="10"/>
  <c r="A98" i="10"/>
  <c r="AH97" i="10"/>
  <c r="AD97" i="10"/>
  <c r="AB97" i="10"/>
  <c r="U97" i="10"/>
  <c r="P97" i="10"/>
  <c r="M97" i="10"/>
  <c r="W97" i="10" s="1"/>
  <c r="L97" i="10"/>
  <c r="K97" i="10"/>
  <c r="J97" i="10"/>
  <c r="A97" i="10"/>
  <c r="AH96" i="10"/>
  <c r="AB96" i="10"/>
  <c r="AD96" i="10" s="1"/>
  <c r="AE96" i="10" s="1"/>
  <c r="U96" i="10"/>
  <c r="P96" i="10"/>
  <c r="M96" i="10"/>
  <c r="W96" i="10" s="1"/>
  <c r="L96" i="10"/>
  <c r="Q96" i="10" s="1"/>
  <c r="V96" i="10" s="1"/>
  <c r="K96" i="10"/>
  <c r="J96" i="10"/>
  <c r="A96" i="10"/>
  <c r="AH95" i="10"/>
  <c r="AD95" i="10"/>
  <c r="AE95" i="10" s="1"/>
  <c r="AB95" i="10"/>
  <c r="U95" i="10"/>
  <c r="P95" i="10"/>
  <c r="M95" i="10"/>
  <c r="X95" i="10" s="1"/>
  <c r="L95" i="10"/>
  <c r="Q95" i="10" s="1"/>
  <c r="K95" i="10"/>
  <c r="J95" i="10"/>
  <c r="A95" i="10"/>
  <c r="AH94" i="10"/>
  <c r="AE94" i="10"/>
  <c r="AD94" i="10"/>
  <c r="AB94" i="10"/>
  <c r="U94" i="10"/>
  <c r="P94" i="10"/>
  <c r="M94" i="10"/>
  <c r="X94" i="10" s="1"/>
  <c r="L94" i="10"/>
  <c r="Q94" i="10" s="1"/>
  <c r="K94" i="10"/>
  <c r="J94" i="10"/>
  <c r="A94" i="10"/>
  <c r="AH93" i="10"/>
  <c r="AB93" i="10"/>
  <c r="U93" i="10"/>
  <c r="P93" i="10"/>
  <c r="M93" i="10"/>
  <c r="L93" i="10"/>
  <c r="Q93" i="10" s="1"/>
  <c r="V93" i="10" s="1"/>
  <c r="K93" i="10"/>
  <c r="J93" i="10"/>
  <c r="A93" i="10"/>
  <c r="AH92" i="10"/>
  <c r="AB92" i="10"/>
  <c r="P92" i="10"/>
  <c r="M92" i="10"/>
  <c r="L92" i="10"/>
  <c r="T92" i="10" s="1"/>
  <c r="U92" i="10" s="1"/>
  <c r="K92" i="10"/>
  <c r="J92" i="10"/>
  <c r="A92" i="10"/>
  <c r="AH91" i="10"/>
  <c r="AB91" i="10"/>
  <c r="U91" i="10"/>
  <c r="P91" i="10"/>
  <c r="M91" i="10"/>
  <c r="X91" i="10" s="1"/>
  <c r="L91" i="10"/>
  <c r="Q91" i="10" s="1"/>
  <c r="V91" i="10" s="1"/>
  <c r="K91" i="10"/>
  <c r="J91" i="10"/>
  <c r="A91" i="10"/>
  <c r="AH90" i="10"/>
  <c r="AD90" i="10"/>
  <c r="AB90" i="10"/>
  <c r="U90" i="10"/>
  <c r="P90" i="10"/>
  <c r="M90" i="10"/>
  <c r="L90" i="10"/>
  <c r="K90" i="10"/>
  <c r="J90" i="10"/>
  <c r="A90" i="10"/>
  <c r="AH89" i="10"/>
  <c r="AD89" i="10"/>
  <c r="AE89" i="10" s="1"/>
  <c r="AB89" i="10"/>
  <c r="X89" i="10"/>
  <c r="W89" i="10"/>
  <c r="V89" i="10"/>
  <c r="U89" i="10"/>
  <c r="S89" i="10"/>
  <c r="Q89" i="10"/>
  <c r="R89" i="10" s="1"/>
  <c r="P89" i="10"/>
  <c r="J89" i="10"/>
  <c r="A89" i="10"/>
  <c r="AH88" i="10"/>
  <c r="AB88" i="10"/>
  <c r="U88" i="10"/>
  <c r="P88" i="10"/>
  <c r="M88" i="10"/>
  <c r="L88" i="10"/>
  <c r="Q88" i="10" s="1"/>
  <c r="V88" i="10" s="1"/>
  <c r="K88" i="10"/>
  <c r="J88" i="10"/>
  <c r="A88" i="10"/>
  <c r="AH87" i="10"/>
  <c r="AD87" i="10"/>
  <c r="AB87" i="10"/>
  <c r="U87" i="10"/>
  <c r="P87" i="10"/>
  <c r="M87" i="10"/>
  <c r="W87" i="10" s="1"/>
  <c r="L87" i="10"/>
  <c r="K87" i="10"/>
  <c r="J87" i="10"/>
  <c r="A87" i="10"/>
  <c r="AH86" i="10"/>
  <c r="AB86" i="10"/>
  <c r="AD86" i="10" s="1"/>
  <c r="AE86" i="10" s="1"/>
  <c r="U86" i="10"/>
  <c r="P86" i="10"/>
  <c r="M86" i="10"/>
  <c r="W86" i="10" s="1"/>
  <c r="L86" i="10"/>
  <c r="Q86" i="10" s="1"/>
  <c r="V86" i="10" s="1"/>
  <c r="K86" i="10"/>
  <c r="J86" i="10"/>
  <c r="A86" i="10"/>
  <c r="AH85" i="10"/>
  <c r="AE85" i="10"/>
  <c r="AD85" i="10"/>
  <c r="AB85" i="10"/>
  <c r="X85" i="10"/>
  <c r="W85" i="10"/>
  <c r="U85" i="10"/>
  <c r="P85" i="10"/>
  <c r="L85" i="10"/>
  <c r="Q85" i="10" s="1"/>
  <c r="V85" i="10" s="1"/>
  <c r="K85" i="10"/>
  <c r="J85" i="10"/>
  <c r="A85" i="10"/>
  <c r="AH84" i="10"/>
  <c r="AE84" i="10"/>
  <c r="AD84" i="10"/>
  <c r="AB84" i="10"/>
  <c r="U84" i="10"/>
  <c r="P84" i="10"/>
  <c r="M84" i="10"/>
  <c r="X84" i="10" s="1"/>
  <c r="L84" i="10"/>
  <c r="Q84" i="10" s="1"/>
  <c r="K84" i="10"/>
  <c r="J84" i="10"/>
  <c r="A84" i="10"/>
  <c r="AH83" i="10"/>
  <c r="AB83" i="10"/>
  <c r="U83" i="10"/>
  <c r="W83" i="10" s="1"/>
  <c r="P83" i="10"/>
  <c r="L83" i="10"/>
  <c r="S83" i="10" s="1"/>
  <c r="K83" i="10"/>
  <c r="J83" i="10"/>
  <c r="A83" i="10"/>
  <c r="AH82" i="10"/>
  <c r="AE82" i="10"/>
  <c r="AD82" i="10"/>
  <c r="AB82" i="10"/>
  <c r="U82" i="10"/>
  <c r="P82" i="10"/>
  <c r="M82" i="10"/>
  <c r="X82" i="10" s="1"/>
  <c r="L82" i="10"/>
  <c r="Q82" i="10" s="1"/>
  <c r="K82" i="10"/>
  <c r="J82" i="10"/>
  <c r="A82" i="10"/>
  <c r="AH81" i="10"/>
  <c r="AB81" i="10"/>
  <c r="U81" i="10"/>
  <c r="P81" i="10"/>
  <c r="M81" i="10"/>
  <c r="L81" i="10"/>
  <c r="S81" i="10" s="1"/>
  <c r="K81" i="10"/>
  <c r="J81" i="10"/>
  <c r="A81" i="10"/>
  <c r="AH80" i="10"/>
  <c r="AB80" i="10"/>
  <c r="U80" i="10"/>
  <c r="P80" i="10"/>
  <c r="M80" i="10"/>
  <c r="W80" i="10" s="1"/>
  <c r="L80" i="10"/>
  <c r="Q80" i="10" s="1"/>
  <c r="K80" i="10"/>
  <c r="J80" i="10"/>
  <c r="A80" i="10"/>
  <c r="AH79" i="10"/>
  <c r="AB79" i="10"/>
  <c r="U79" i="10"/>
  <c r="P79" i="10"/>
  <c r="M79" i="10"/>
  <c r="L79" i="10"/>
  <c r="K79" i="10"/>
  <c r="J79" i="10"/>
  <c r="A79" i="10"/>
  <c r="AH78" i="10"/>
  <c r="AB78" i="10"/>
  <c r="U78" i="10"/>
  <c r="P78" i="10"/>
  <c r="M78" i="10"/>
  <c r="W78" i="10" s="1"/>
  <c r="L78" i="10"/>
  <c r="Q78" i="10" s="1"/>
  <c r="K78" i="10"/>
  <c r="J78" i="10"/>
  <c r="A78" i="10"/>
  <c r="AH77" i="10"/>
  <c r="AD77" i="10"/>
  <c r="AB77" i="10"/>
  <c r="X77" i="10"/>
  <c r="W77" i="10"/>
  <c r="U77" i="10"/>
  <c r="P77" i="10"/>
  <c r="L77" i="10"/>
  <c r="S77" i="10" s="1"/>
  <c r="K77" i="10"/>
  <c r="J77" i="10"/>
  <c r="A77" i="10"/>
  <c r="AH76" i="10"/>
  <c r="AB76" i="10"/>
  <c r="U76" i="10"/>
  <c r="P76" i="10"/>
  <c r="M76" i="10"/>
  <c r="L76" i="10"/>
  <c r="Q76" i="10" s="1"/>
  <c r="K76" i="10"/>
  <c r="J76" i="10"/>
  <c r="A76" i="10"/>
  <c r="AH75" i="10"/>
  <c r="AD75" i="10"/>
  <c r="AE75" i="10" s="1"/>
  <c r="AB75" i="10"/>
  <c r="U75" i="10"/>
  <c r="P75" i="10"/>
  <c r="M75" i="10"/>
  <c r="X75" i="10" s="1"/>
  <c r="L75" i="10"/>
  <c r="Q75" i="10" s="1"/>
  <c r="V75" i="10" s="1"/>
  <c r="K75" i="10"/>
  <c r="J75" i="10"/>
  <c r="A75" i="10"/>
  <c r="AH74" i="10"/>
  <c r="AD74" i="10"/>
  <c r="AE74" i="10" s="1"/>
  <c r="AB74" i="10"/>
  <c r="U74" i="10"/>
  <c r="P74" i="10"/>
  <c r="M74" i="10"/>
  <c r="X74" i="10" s="1"/>
  <c r="L74" i="10"/>
  <c r="Q74" i="10" s="1"/>
  <c r="K74" i="10"/>
  <c r="J74" i="10"/>
  <c r="A74" i="10"/>
  <c r="AH73" i="10"/>
  <c r="AB73" i="10"/>
  <c r="U73" i="10"/>
  <c r="P73" i="10"/>
  <c r="M73" i="10"/>
  <c r="L73" i="10"/>
  <c r="Q73" i="10" s="1"/>
  <c r="K73" i="10"/>
  <c r="J73" i="10"/>
  <c r="A73" i="10"/>
  <c r="AH72" i="10"/>
  <c r="AB72" i="10"/>
  <c r="U72" i="10"/>
  <c r="P72" i="10"/>
  <c r="M72" i="10"/>
  <c r="L72" i="10"/>
  <c r="Q72" i="10" s="1"/>
  <c r="K72" i="10"/>
  <c r="J72" i="10"/>
  <c r="A72" i="10"/>
  <c r="AD71" i="10"/>
  <c r="AE71" i="10" s="1"/>
  <c r="AB71" i="10"/>
  <c r="U71" i="10"/>
  <c r="P71" i="10"/>
  <c r="M71" i="10"/>
  <c r="X71" i="10" s="1"/>
  <c r="L71" i="10"/>
  <c r="Q71" i="10" s="1"/>
  <c r="K71" i="10"/>
  <c r="J71" i="10"/>
  <c r="A71" i="10"/>
  <c r="AH70" i="10"/>
  <c r="AD70" i="10"/>
  <c r="AE70" i="10" s="1"/>
  <c r="AB70" i="10"/>
  <c r="U70" i="10"/>
  <c r="P70" i="10"/>
  <c r="M70" i="10"/>
  <c r="W70" i="10" s="1"/>
  <c r="L70" i="10"/>
  <c r="Q70" i="10" s="1"/>
  <c r="K70" i="10"/>
  <c r="J70" i="10"/>
  <c r="A70" i="10"/>
  <c r="AH69" i="10"/>
  <c r="AD69" i="10"/>
  <c r="AB69" i="10"/>
  <c r="U69" i="10"/>
  <c r="P69" i="10"/>
  <c r="M69" i="10"/>
  <c r="L69" i="10"/>
  <c r="Q69" i="10" s="1"/>
  <c r="K69" i="10"/>
  <c r="J69" i="10"/>
  <c r="A69" i="10"/>
  <c r="AH68" i="10"/>
  <c r="AB68" i="10"/>
  <c r="U68" i="10"/>
  <c r="P68" i="10"/>
  <c r="M68" i="10"/>
  <c r="L68" i="10"/>
  <c r="Q68" i="10" s="1"/>
  <c r="K68" i="10"/>
  <c r="J68" i="10"/>
  <c r="A68" i="10"/>
  <c r="AE67" i="10"/>
  <c r="AB67" i="10"/>
  <c r="U67" i="10"/>
  <c r="AD67" i="10" s="1"/>
  <c r="P67" i="10"/>
  <c r="M67" i="10"/>
  <c r="X67" i="10" s="1"/>
  <c r="L67" i="10"/>
  <c r="K67" i="10"/>
  <c r="J67" i="10"/>
  <c r="A67" i="10"/>
  <c r="AH66" i="10"/>
  <c r="AD66" i="10"/>
  <c r="AB66" i="10"/>
  <c r="U66" i="10"/>
  <c r="P66" i="10"/>
  <c r="M66" i="10"/>
  <c r="W66" i="10" s="1"/>
  <c r="L66" i="10"/>
  <c r="K66" i="10"/>
  <c r="J66" i="10"/>
  <c r="A66" i="10"/>
  <c r="AH65" i="10"/>
  <c r="AD65" i="10"/>
  <c r="AB65" i="10"/>
  <c r="U65" i="10"/>
  <c r="AE65" i="10" s="1"/>
  <c r="P65" i="10"/>
  <c r="M65" i="10"/>
  <c r="W65" i="10" s="1"/>
  <c r="L65" i="10"/>
  <c r="K65" i="10"/>
  <c r="J65" i="10"/>
  <c r="A65" i="10"/>
  <c r="AH64" i="10"/>
  <c r="AD64" i="10"/>
  <c r="AE64" i="10" s="1"/>
  <c r="AB64" i="10"/>
  <c r="U64" i="10"/>
  <c r="P64" i="10"/>
  <c r="M64" i="10"/>
  <c r="X64" i="10" s="1"/>
  <c r="L64" i="10"/>
  <c r="K64" i="10"/>
  <c r="J64" i="10"/>
  <c r="A64" i="10"/>
  <c r="AH63" i="10"/>
  <c r="AE63" i="10"/>
  <c r="AD63" i="10"/>
  <c r="AB63" i="10"/>
  <c r="U63" i="10"/>
  <c r="P63" i="10"/>
  <c r="M63" i="10"/>
  <c r="W63" i="10" s="1"/>
  <c r="L63" i="10"/>
  <c r="Q63" i="10" s="1"/>
  <c r="K63" i="10"/>
  <c r="J63" i="10"/>
  <c r="A63" i="10"/>
  <c r="AH62" i="10"/>
  <c r="AE62" i="10"/>
  <c r="AD62" i="10"/>
  <c r="AB62" i="10"/>
  <c r="U62" i="10"/>
  <c r="P62" i="10"/>
  <c r="M62" i="10"/>
  <c r="X62" i="10" s="1"/>
  <c r="L62" i="10"/>
  <c r="Q62" i="10" s="1"/>
  <c r="K62" i="10"/>
  <c r="J62" i="10"/>
  <c r="A62" i="10"/>
  <c r="AH61" i="10"/>
  <c r="AE61" i="10"/>
  <c r="AD61" i="10"/>
  <c r="AB61" i="10"/>
  <c r="U61" i="10"/>
  <c r="P61" i="10"/>
  <c r="M61" i="10"/>
  <c r="W61" i="10" s="1"/>
  <c r="L61" i="10"/>
  <c r="K61" i="10"/>
  <c r="J61" i="10"/>
  <c r="A61" i="10"/>
  <c r="AH60" i="10"/>
  <c r="AD60" i="10"/>
  <c r="AE60" i="10" s="1"/>
  <c r="AB60" i="10"/>
  <c r="U60" i="10"/>
  <c r="P60" i="10"/>
  <c r="M60" i="10"/>
  <c r="X60" i="10" s="1"/>
  <c r="L60" i="10"/>
  <c r="K60" i="10"/>
  <c r="J60" i="10"/>
  <c r="A60" i="10"/>
  <c r="AH59" i="10"/>
  <c r="AB59" i="10"/>
  <c r="U59" i="10"/>
  <c r="P59" i="10"/>
  <c r="M59" i="10"/>
  <c r="X59" i="10" s="1"/>
  <c r="L59" i="10"/>
  <c r="K59" i="10"/>
  <c r="J59" i="10"/>
  <c r="A59" i="10"/>
  <c r="AB58" i="10"/>
  <c r="U58" i="10"/>
  <c r="P58" i="10"/>
  <c r="M58" i="10"/>
  <c r="X58" i="10" s="1"/>
  <c r="L58" i="10"/>
  <c r="K58" i="10"/>
  <c r="J58" i="10"/>
  <c r="A58" i="10"/>
  <c r="AH57" i="10"/>
  <c r="AB57" i="10"/>
  <c r="U57" i="10"/>
  <c r="P57" i="10"/>
  <c r="M57" i="10"/>
  <c r="L57" i="10"/>
  <c r="Q57" i="10" s="1"/>
  <c r="K57" i="10"/>
  <c r="J57" i="10"/>
  <c r="A57" i="10"/>
  <c r="AH56" i="10"/>
  <c r="AB56" i="10"/>
  <c r="U56" i="10"/>
  <c r="P56" i="10"/>
  <c r="M56" i="10"/>
  <c r="W56" i="10" s="1"/>
  <c r="L56" i="10"/>
  <c r="Q56" i="10" s="1"/>
  <c r="K56" i="10"/>
  <c r="J56" i="10"/>
  <c r="A56" i="10"/>
  <c r="AH55" i="10"/>
  <c r="AB55" i="10"/>
  <c r="U55" i="10"/>
  <c r="P55" i="10"/>
  <c r="M55" i="10"/>
  <c r="L55" i="10"/>
  <c r="K55" i="10"/>
  <c r="J55" i="10"/>
  <c r="A55" i="10"/>
  <c r="AH54" i="10"/>
  <c r="AD54" i="10"/>
  <c r="AB54" i="10"/>
  <c r="V54" i="10"/>
  <c r="U54" i="10"/>
  <c r="Q54" i="10"/>
  <c r="P54" i="10"/>
  <c r="M54" i="10"/>
  <c r="X54" i="10" s="1"/>
  <c r="K54" i="10"/>
  <c r="J54" i="10"/>
  <c r="A54" i="10"/>
  <c r="AH53" i="10"/>
  <c r="AB53" i="10"/>
  <c r="AD53" i="10" s="1"/>
  <c r="U53" i="10"/>
  <c r="P53" i="10"/>
  <c r="M53" i="10"/>
  <c r="X53" i="10" s="1"/>
  <c r="L53" i="10"/>
  <c r="Q53" i="10" s="1"/>
  <c r="K53" i="10"/>
  <c r="J53" i="10"/>
  <c r="A53" i="10"/>
  <c r="AH52" i="10"/>
  <c r="AE52" i="10"/>
  <c r="AD52" i="10"/>
  <c r="AB52" i="10"/>
  <c r="U52" i="10"/>
  <c r="P52" i="10"/>
  <c r="M52" i="10"/>
  <c r="X52" i="10" s="1"/>
  <c r="L52" i="10"/>
  <c r="K52" i="10"/>
  <c r="J52" i="10"/>
  <c r="A52" i="10"/>
  <c r="AH51" i="10"/>
  <c r="AE51" i="10"/>
  <c r="AB51" i="10"/>
  <c r="AD51" i="10" s="1"/>
  <c r="U51" i="10"/>
  <c r="P51" i="10"/>
  <c r="M51" i="10"/>
  <c r="W51" i="10" s="1"/>
  <c r="L51" i="10"/>
  <c r="Q51" i="10" s="1"/>
  <c r="V51" i="10" s="1"/>
  <c r="K51" i="10"/>
  <c r="J51" i="10"/>
  <c r="A51" i="10"/>
  <c r="AH50" i="10"/>
  <c r="AB50" i="10"/>
  <c r="U50" i="10"/>
  <c r="P50" i="10"/>
  <c r="M50" i="10"/>
  <c r="L50" i="10"/>
  <c r="Q50" i="10" s="1"/>
  <c r="K50" i="10"/>
  <c r="J50" i="10"/>
  <c r="A50" i="10"/>
  <c r="AH49" i="10"/>
  <c r="AD49" i="10"/>
  <c r="AE49" i="10" s="1"/>
  <c r="AB49" i="10"/>
  <c r="U49" i="10"/>
  <c r="P49" i="10"/>
  <c r="M49" i="10"/>
  <c r="L49" i="10"/>
  <c r="Q49" i="10" s="1"/>
  <c r="V49" i="10" s="1"/>
  <c r="K49" i="10"/>
  <c r="J49" i="10"/>
  <c r="A49" i="10"/>
  <c r="AH48" i="10"/>
  <c r="AE48" i="10"/>
  <c r="AB48" i="10"/>
  <c r="U48" i="10"/>
  <c r="AD48" i="10" s="1"/>
  <c r="P48" i="10"/>
  <c r="M48" i="10"/>
  <c r="W48" i="10" s="1"/>
  <c r="L48" i="10"/>
  <c r="Q48" i="10" s="1"/>
  <c r="K48" i="10"/>
  <c r="J48" i="10"/>
  <c r="A48" i="10"/>
  <c r="AH47" i="10"/>
  <c r="AB47" i="10"/>
  <c r="U47" i="10"/>
  <c r="P47" i="10"/>
  <c r="M47" i="10"/>
  <c r="W47" i="10" s="1"/>
  <c r="L47" i="10"/>
  <c r="Q47" i="10" s="1"/>
  <c r="V47" i="10" s="1"/>
  <c r="K47" i="10"/>
  <c r="J47" i="10"/>
  <c r="A47" i="10"/>
  <c r="AH46" i="10"/>
  <c r="AB46" i="10"/>
  <c r="U46" i="10"/>
  <c r="P46" i="10"/>
  <c r="L46" i="10"/>
  <c r="K46" i="10"/>
  <c r="J46" i="10"/>
  <c r="A46" i="10"/>
  <c r="AH45" i="10"/>
  <c r="AB45" i="10"/>
  <c r="U45" i="10"/>
  <c r="P45" i="10"/>
  <c r="M45" i="10"/>
  <c r="X45" i="10" s="1"/>
  <c r="L45" i="10"/>
  <c r="K45" i="10"/>
  <c r="J45" i="10"/>
  <c r="A45" i="10"/>
  <c r="AI44" i="10"/>
  <c r="AH44" i="10"/>
  <c r="AE44" i="10"/>
  <c r="AD44" i="10"/>
  <c r="AB44" i="10"/>
  <c r="U44" i="10"/>
  <c r="P44" i="10"/>
  <c r="M44" i="10"/>
  <c r="X44" i="10" s="1"/>
  <c r="L44" i="10"/>
  <c r="Q44" i="10" s="1"/>
  <c r="K44" i="10"/>
  <c r="J44" i="10"/>
  <c r="A44" i="10"/>
  <c r="AB43" i="10"/>
  <c r="AD43" i="10" s="1"/>
  <c r="AE43" i="10" s="1"/>
  <c r="U43" i="10"/>
  <c r="P43" i="10"/>
  <c r="M43" i="10"/>
  <c r="W43" i="10" s="1"/>
  <c r="L43" i="10"/>
  <c r="K43" i="10"/>
  <c r="J43" i="10"/>
  <c r="A43" i="10"/>
  <c r="AH42" i="10"/>
  <c r="AB42" i="10"/>
  <c r="AD42" i="10" s="1"/>
  <c r="AE42" i="10" s="1"/>
  <c r="U42" i="10"/>
  <c r="P42" i="10"/>
  <c r="M42" i="10"/>
  <c r="W42" i="10" s="1"/>
  <c r="L42" i="10"/>
  <c r="Q42" i="10" s="1"/>
  <c r="V42" i="10" s="1"/>
  <c r="K42" i="10"/>
  <c r="J42" i="10"/>
  <c r="A42" i="10"/>
  <c r="AH41" i="10"/>
  <c r="AD41" i="10"/>
  <c r="AE41" i="10" s="1"/>
  <c r="AB41" i="10"/>
  <c r="U41" i="10"/>
  <c r="P41" i="10"/>
  <c r="M41" i="10"/>
  <c r="L41" i="10"/>
  <c r="Q41" i="10" s="1"/>
  <c r="K41" i="10"/>
  <c r="J41" i="10"/>
  <c r="A41" i="10"/>
  <c r="AH40" i="10"/>
  <c r="AB40" i="10"/>
  <c r="U40" i="10"/>
  <c r="P40" i="10"/>
  <c r="M40" i="10"/>
  <c r="L40" i="10"/>
  <c r="Q40" i="10" s="1"/>
  <c r="K40" i="10"/>
  <c r="J40" i="10"/>
  <c r="A40" i="10"/>
  <c r="AH39" i="10"/>
  <c r="AB39" i="10"/>
  <c r="U39" i="10"/>
  <c r="P39" i="10"/>
  <c r="M39" i="10"/>
  <c r="L39" i="10"/>
  <c r="Q39" i="10" s="1"/>
  <c r="K39" i="10"/>
  <c r="J39" i="10"/>
  <c r="A39" i="10"/>
  <c r="AH38" i="10"/>
  <c r="AB38" i="10"/>
  <c r="U38" i="10"/>
  <c r="P38" i="10"/>
  <c r="M38" i="10"/>
  <c r="W38" i="10" s="1"/>
  <c r="L38" i="10"/>
  <c r="Q38" i="10" s="1"/>
  <c r="K38" i="10"/>
  <c r="J38" i="10"/>
  <c r="A38" i="10"/>
  <c r="AH37" i="10"/>
  <c r="AB37" i="10"/>
  <c r="U37" i="10"/>
  <c r="P37" i="10"/>
  <c r="M37" i="10"/>
  <c r="L37" i="10"/>
  <c r="K37" i="10"/>
  <c r="J37" i="10"/>
  <c r="A37" i="10"/>
  <c r="W36" i="10"/>
  <c r="V36" i="10"/>
  <c r="U36" i="10"/>
  <c r="X36" i="10" s="1"/>
  <c r="S36" i="10"/>
  <c r="R36" i="10"/>
  <c r="Q36" i="10"/>
  <c r="P36" i="10"/>
  <c r="A36" i="10"/>
  <c r="AE35" i="10"/>
  <c r="AD35" i="10"/>
  <c r="U35" i="10"/>
  <c r="P35" i="10"/>
  <c r="M35" i="10"/>
  <c r="L35" i="10"/>
  <c r="S35" i="10" s="1"/>
  <c r="K35" i="10"/>
  <c r="J35" i="10"/>
  <c r="A35" i="10"/>
  <c r="AH34" i="10"/>
  <c r="AE34" i="10"/>
  <c r="AD34" i="10"/>
  <c r="AB34" i="10"/>
  <c r="U34" i="10"/>
  <c r="P34" i="10"/>
  <c r="M34" i="10"/>
  <c r="W34" i="10" s="1"/>
  <c r="L34" i="10"/>
  <c r="Q34" i="10" s="1"/>
  <c r="V34" i="10" s="1"/>
  <c r="K34" i="10"/>
  <c r="J34" i="10"/>
  <c r="A34" i="10"/>
  <c r="AH33" i="10"/>
  <c r="AB33" i="10"/>
  <c r="U33" i="10"/>
  <c r="P33" i="10"/>
  <c r="M33" i="10"/>
  <c r="L33" i="10"/>
  <c r="Q33" i="10" s="1"/>
  <c r="K33" i="10"/>
  <c r="J33" i="10"/>
  <c r="A33" i="10"/>
  <c r="AH32" i="10"/>
  <c r="AD32" i="10"/>
  <c r="AB32" i="10"/>
  <c r="U32" i="10"/>
  <c r="P32" i="10"/>
  <c r="M32" i="10"/>
  <c r="L32" i="10"/>
  <c r="K32" i="10"/>
  <c r="J32" i="10"/>
  <c r="A32" i="10"/>
  <c r="AH31" i="10"/>
  <c r="AB31" i="10"/>
  <c r="U31" i="10"/>
  <c r="P31" i="10"/>
  <c r="M31" i="10"/>
  <c r="L31" i="10"/>
  <c r="Q31" i="10" s="1"/>
  <c r="V31" i="10" s="1"/>
  <c r="K31" i="10"/>
  <c r="J31" i="10"/>
  <c r="A31" i="10"/>
  <c r="AB30" i="10"/>
  <c r="U30" i="10"/>
  <c r="P30" i="10"/>
  <c r="M30" i="10"/>
  <c r="W30" i="10" s="1"/>
  <c r="L30" i="10"/>
  <c r="K30" i="10"/>
  <c r="J30" i="10"/>
  <c r="A30" i="10"/>
  <c r="AH29" i="10"/>
  <c r="AB29" i="10"/>
  <c r="U29" i="10"/>
  <c r="P29" i="10"/>
  <c r="M29" i="10"/>
  <c r="X29" i="10" s="1"/>
  <c r="L29" i="10"/>
  <c r="Q29" i="10" s="1"/>
  <c r="V29" i="10" s="1"/>
  <c r="K29" i="10"/>
  <c r="J29" i="10"/>
  <c r="A29" i="10"/>
  <c r="AH28" i="10"/>
  <c r="AB28" i="10"/>
  <c r="U28" i="10"/>
  <c r="P28" i="10"/>
  <c r="M28" i="10"/>
  <c r="L28" i="10"/>
  <c r="K28" i="10"/>
  <c r="J28" i="10"/>
  <c r="A28" i="10"/>
  <c r="AH27" i="10"/>
  <c r="AD27" i="10"/>
  <c r="AB27" i="10"/>
  <c r="U27" i="10"/>
  <c r="P27" i="10"/>
  <c r="M27" i="10"/>
  <c r="W27" i="10" s="1"/>
  <c r="L27" i="10"/>
  <c r="Q27" i="10" s="1"/>
  <c r="V27" i="10" s="1"/>
  <c r="K27" i="10"/>
  <c r="J27" i="10"/>
  <c r="A27" i="10"/>
  <c r="AH26" i="10"/>
  <c r="AD26" i="10"/>
  <c r="AE26" i="10" s="1"/>
  <c r="AB26" i="10"/>
  <c r="U26" i="10"/>
  <c r="P26" i="10"/>
  <c r="M26" i="10"/>
  <c r="X26" i="10" s="1"/>
  <c r="L26" i="10"/>
  <c r="K26" i="10"/>
  <c r="J26" i="10"/>
  <c r="A26" i="10"/>
  <c r="AH25" i="10"/>
  <c r="AD25" i="10"/>
  <c r="AE25" i="10" s="1"/>
  <c r="AB25" i="10"/>
  <c r="U25" i="10"/>
  <c r="P25" i="10"/>
  <c r="M25" i="10"/>
  <c r="W25" i="10" s="1"/>
  <c r="L25" i="10"/>
  <c r="Q25" i="10" s="1"/>
  <c r="V25" i="10" s="1"/>
  <c r="K25" i="10"/>
  <c r="J25" i="10"/>
  <c r="A25" i="10"/>
  <c r="AH24" i="10"/>
  <c r="AB24" i="10"/>
  <c r="U24" i="10"/>
  <c r="P24" i="10"/>
  <c r="M24" i="10"/>
  <c r="X24" i="10" s="1"/>
  <c r="L24" i="10"/>
  <c r="Q24" i="10" s="1"/>
  <c r="K24" i="10"/>
  <c r="J24" i="10"/>
  <c r="A24" i="10"/>
  <c r="AH23" i="10"/>
  <c r="AB23" i="10"/>
  <c r="U23" i="10"/>
  <c r="P23" i="10"/>
  <c r="L23" i="10"/>
  <c r="S23" i="10" s="1"/>
  <c r="K23" i="10"/>
  <c r="J23" i="10"/>
  <c r="A23" i="10"/>
  <c r="AH22" i="10"/>
  <c r="AD22" i="10"/>
  <c r="AB22" i="10"/>
  <c r="U22" i="10"/>
  <c r="P22" i="10"/>
  <c r="M22" i="10"/>
  <c r="W22" i="10" s="1"/>
  <c r="L22" i="10"/>
  <c r="Q22" i="10" s="1"/>
  <c r="K22" i="10"/>
  <c r="J22" i="10"/>
  <c r="A22" i="10"/>
  <c r="AH21" i="10"/>
  <c r="AD21" i="10"/>
  <c r="AB21" i="10"/>
  <c r="U21" i="10"/>
  <c r="X21" i="10" s="1"/>
  <c r="S21" i="10"/>
  <c r="Q21" i="10"/>
  <c r="P21" i="10"/>
  <c r="J21" i="10"/>
  <c r="A21" i="10"/>
  <c r="AH20" i="10"/>
  <c r="AB20" i="10"/>
  <c r="U20" i="10"/>
  <c r="P20" i="10"/>
  <c r="M20" i="10"/>
  <c r="X20" i="10" s="1"/>
  <c r="L20" i="10"/>
  <c r="Q20" i="10" s="1"/>
  <c r="V20" i="10" s="1"/>
  <c r="K20" i="10"/>
  <c r="J20" i="10"/>
  <c r="A20" i="10"/>
  <c r="AH19" i="10"/>
  <c r="AB19" i="10"/>
  <c r="U19" i="10"/>
  <c r="P19" i="10"/>
  <c r="M19" i="10"/>
  <c r="W19" i="10" s="1"/>
  <c r="L19" i="10"/>
  <c r="K19" i="10"/>
  <c r="J19" i="10"/>
  <c r="A19" i="10"/>
  <c r="AH18" i="10"/>
  <c r="AE18" i="10"/>
  <c r="AD18" i="10"/>
  <c r="AB18" i="10"/>
  <c r="X18" i="10"/>
  <c r="W18" i="10"/>
  <c r="U18" i="10"/>
  <c r="P18" i="10"/>
  <c r="L18" i="10"/>
  <c r="K18" i="10"/>
  <c r="J18" i="10"/>
  <c r="A18" i="10"/>
  <c r="AH17" i="10"/>
  <c r="AE17" i="10"/>
  <c r="AD17" i="10"/>
  <c r="AB17" i="10"/>
  <c r="U17" i="10"/>
  <c r="P17" i="10"/>
  <c r="M17" i="10"/>
  <c r="X17" i="10" s="1"/>
  <c r="L17" i="10"/>
  <c r="Q17" i="10" s="1"/>
  <c r="V17" i="10" s="1"/>
  <c r="K17" i="10"/>
  <c r="J17" i="10"/>
  <c r="A17" i="10"/>
  <c r="AH16" i="10"/>
  <c r="AB16" i="10"/>
  <c r="U16" i="10"/>
  <c r="P16" i="10"/>
  <c r="M16" i="10"/>
  <c r="W16" i="10" s="1"/>
  <c r="L16" i="10"/>
  <c r="K16" i="10"/>
  <c r="J16" i="10"/>
  <c r="A16" i="10"/>
  <c r="AH15" i="10"/>
  <c r="AB15" i="10"/>
  <c r="U15" i="10"/>
  <c r="P15" i="10"/>
  <c r="M15" i="10"/>
  <c r="W15" i="10" s="1"/>
  <c r="L15" i="10"/>
  <c r="K15" i="10"/>
  <c r="J15" i="10"/>
  <c r="A15" i="10"/>
  <c r="AH14" i="10"/>
  <c r="AB14" i="10"/>
  <c r="U14" i="10"/>
  <c r="P14" i="10"/>
  <c r="M14" i="10"/>
  <c r="L14" i="10"/>
  <c r="K14" i="10"/>
  <c r="J14" i="10"/>
  <c r="A14" i="10"/>
  <c r="AH13" i="10"/>
  <c r="AB13" i="10"/>
  <c r="AD13" i="10" s="1"/>
  <c r="AE13" i="10" s="1"/>
  <c r="U13" i="10"/>
  <c r="P13" i="10"/>
  <c r="M13" i="10"/>
  <c r="W13" i="10" s="1"/>
  <c r="L13" i="10"/>
  <c r="K13" i="10"/>
  <c r="J13" i="10"/>
  <c r="A13" i="10"/>
  <c r="AH12" i="10"/>
  <c r="AB12" i="10"/>
  <c r="U12" i="10"/>
  <c r="P12" i="10"/>
  <c r="M12" i="10"/>
  <c r="L12" i="10"/>
  <c r="K12" i="10"/>
  <c r="J12" i="10"/>
  <c r="A12" i="10"/>
  <c r="AH11" i="10"/>
  <c r="AB11" i="10"/>
  <c r="U11" i="10"/>
  <c r="P11" i="10"/>
  <c r="M11" i="10"/>
  <c r="L11" i="10"/>
  <c r="Q11" i="10" s="1"/>
  <c r="V11" i="10" s="1"/>
  <c r="K11" i="10"/>
  <c r="J11" i="10"/>
  <c r="A11" i="10"/>
  <c r="AH10" i="10"/>
  <c r="AB10" i="10"/>
  <c r="U10" i="10"/>
  <c r="P10" i="10"/>
  <c r="M10" i="10"/>
  <c r="L10" i="10"/>
  <c r="K10" i="10"/>
  <c r="J10" i="10"/>
  <c r="A10" i="10"/>
  <c r="AH9" i="10"/>
  <c r="AD9" i="10"/>
  <c r="AE9" i="10" s="1"/>
  <c r="AB9" i="10"/>
  <c r="U9" i="10"/>
  <c r="P9" i="10"/>
  <c r="M9" i="10"/>
  <c r="W9" i="10" s="1"/>
  <c r="L9" i="10"/>
  <c r="Q9" i="10" s="1"/>
  <c r="V9" i="10" s="1"/>
  <c r="K9" i="10"/>
  <c r="J9" i="10"/>
  <c r="A9" i="10"/>
  <c r="AH8" i="10"/>
  <c r="AB8" i="10"/>
  <c r="U8" i="10"/>
  <c r="P8" i="10"/>
  <c r="M8" i="10"/>
  <c r="W8" i="10" s="1"/>
  <c r="L8" i="10"/>
  <c r="Q8" i="10" s="1"/>
  <c r="V8" i="10" s="1"/>
  <c r="K8" i="10"/>
  <c r="J8" i="10"/>
  <c r="A8" i="10"/>
  <c r="AH7" i="10"/>
  <c r="AB7" i="10"/>
  <c r="AD7" i="10" s="1"/>
  <c r="AE7" i="10" s="1"/>
  <c r="U7" i="10"/>
  <c r="P7" i="10"/>
  <c r="P1" i="10" s="1"/>
  <c r="M7" i="10"/>
  <c r="X7" i="10" s="1"/>
  <c r="L7" i="10"/>
  <c r="Q7" i="10" s="1"/>
  <c r="V7" i="10" s="1"/>
  <c r="K7" i="10"/>
  <c r="J7" i="10"/>
  <c r="A7" i="10"/>
  <c r="AH6" i="10"/>
  <c r="AE6" i="10"/>
  <c r="AD6" i="10"/>
  <c r="AB6" i="10"/>
  <c r="U6" i="10"/>
  <c r="P6" i="10"/>
  <c r="M6" i="10"/>
  <c r="X6" i="10" s="1"/>
  <c r="L6" i="10"/>
  <c r="Q6" i="10" s="1"/>
  <c r="V6" i="10" s="1"/>
  <c r="K6" i="10"/>
  <c r="J6" i="10"/>
  <c r="A6" i="10"/>
  <c r="AH5" i="10"/>
  <c r="AB5" i="10"/>
  <c r="U5" i="10"/>
  <c r="P5" i="10"/>
  <c r="M5" i="10"/>
  <c r="L5" i="10"/>
  <c r="Q5" i="10" s="1"/>
  <c r="K5" i="10"/>
  <c r="J5" i="10"/>
  <c r="A5" i="10"/>
  <c r="AH4" i="10"/>
  <c r="AB4" i="10"/>
  <c r="U4" i="10"/>
  <c r="P4" i="10"/>
  <c r="M4" i="10"/>
  <c r="L4" i="10"/>
  <c r="K4" i="10"/>
  <c r="J4" i="10"/>
  <c r="A4" i="10"/>
  <c r="O1" i="10"/>
  <c r="N1" i="10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265" i="9"/>
  <c r="O266" i="9"/>
  <c r="O267" i="9"/>
  <c r="O268" i="9"/>
  <c r="O269" i="9"/>
  <c r="O270" i="9"/>
  <c r="O271" i="9"/>
  <c r="O272" i="9"/>
  <c r="O273" i="9"/>
  <c r="O274" i="9"/>
  <c r="O275" i="9"/>
  <c r="O276" i="9"/>
  <c r="O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" i="9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" i="9"/>
  <c r="Q81" i="10" l="1"/>
  <c r="R81" i="10" s="1"/>
  <c r="Q131" i="10"/>
  <c r="V131" i="10" s="1"/>
  <c r="R39" i="10"/>
  <c r="Q119" i="10"/>
  <c r="Q147" i="10"/>
  <c r="R147" i="10" s="1"/>
  <c r="R24" i="10"/>
  <c r="S24" i="10" s="1"/>
  <c r="R33" i="10"/>
  <c r="S33" i="10" s="1"/>
  <c r="W163" i="10"/>
  <c r="Q109" i="10"/>
  <c r="V109" i="10" s="1"/>
  <c r="S120" i="10"/>
  <c r="Q144" i="10"/>
  <c r="R144" i="10" s="1"/>
  <c r="Q35" i="10"/>
  <c r="V35" i="10" s="1"/>
  <c r="Q123" i="10"/>
  <c r="R123" i="10" s="1"/>
  <c r="X47" i="10"/>
  <c r="S113" i="10"/>
  <c r="R40" i="10"/>
  <c r="S40" i="10" s="1"/>
  <c r="W44" i="10"/>
  <c r="Q132" i="10"/>
  <c r="R132" i="10" s="1"/>
  <c r="Q139" i="10"/>
  <c r="R139" i="10" s="1"/>
  <c r="R41" i="10"/>
  <c r="S41" i="10" s="1"/>
  <c r="R76" i="10"/>
  <c r="R185" i="10"/>
  <c r="S185" i="10" s="1"/>
  <c r="W141" i="10"/>
  <c r="W10" i="10"/>
  <c r="X16" i="10"/>
  <c r="W59" i="10"/>
  <c r="X11" i="10"/>
  <c r="W54" i="10"/>
  <c r="R159" i="10"/>
  <c r="S159" i="10" s="1"/>
  <c r="R168" i="10"/>
  <c r="S168" i="10" s="1"/>
  <c r="R137" i="10"/>
  <c r="V137" i="10"/>
  <c r="S85" i="10"/>
  <c r="X86" i="10"/>
  <c r="V139" i="10"/>
  <c r="W142" i="10"/>
  <c r="W180" i="10"/>
  <c r="X63" i="10"/>
  <c r="Q83" i="10"/>
  <c r="V83" i="10" s="1"/>
  <c r="W100" i="10"/>
  <c r="Q122" i="10"/>
  <c r="Q136" i="10"/>
  <c r="R136" i="10" s="1"/>
  <c r="W137" i="10"/>
  <c r="Q167" i="10"/>
  <c r="W24" i="10"/>
  <c r="X27" i="10"/>
  <c r="R29" i="10"/>
  <c r="S29" i="10" s="1"/>
  <c r="R48" i="10"/>
  <c r="S48" i="10" s="1"/>
  <c r="Q106" i="10"/>
  <c r="V106" i="10" s="1"/>
  <c r="X152" i="10"/>
  <c r="W157" i="10"/>
  <c r="W161" i="10"/>
  <c r="V168" i="10"/>
  <c r="W202" i="10"/>
  <c r="R205" i="10"/>
  <c r="S205" i="10" s="1"/>
  <c r="Q198" i="10"/>
  <c r="Q199" i="10"/>
  <c r="V199" i="10" s="1"/>
  <c r="R5" i="10"/>
  <c r="S5" i="10" s="1"/>
  <c r="W29" i="10"/>
  <c r="V39" i="10"/>
  <c r="R93" i="10"/>
  <c r="S93" i="10" s="1"/>
  <c r="S111" i="10"/>
  <c r="W130" i="10"/>
  <c r="Q145" i="10"/>
  <c r="R145" i="10" s="1"/>
  <c r="W183" i="10"/>
  <c r="S196" i="10"/>
  <c r="W7" i="10"/>
  <c r="W52" i="10"/>
  <c r="R80" i="10"/>
  <c r="S80" i="10" s="1"/>
  <c r="R125" i="10"/>
  <c r="S125" i="10" s="1"/>
  <c r="R128" i="10"/>
  <c r="S128" i="10" s="1"/>
  <c r="R143" i="10"/>
  <c r="S143" i="10" s="1"/>
  <c r="V143" i="10"/>
  <c r="V177" i="10"/>
  <c r="R177" i="10"/>
  <c r="S177" i="10" s="1"/>
  <c r="R184" i="10"/>
  <c r="V184" i="10"/>
  <c r="R53" i="10"/>
  <c r="S53" i="10" s="1"/>
  <c r="V53" i="10"/>
  <c r="V71" i="10"/>
  <c r="R71" i="10"/>
  <c r="S71" i="10" s="1"/>
  <c r="R85" i="10"/>
  <c r="R118" i="10"/>
  <c r="S118" i="10" s="1"/>
  <c r="R121" i="10"/>
  <c r="S121" i="10" s="1"/>
  <c r="R178" i="10"/>
  <c r="S178" i="10" s="1"/>
  <c r="R192" i="10"/>
  <c r="S192" i="10" s="1"/>
  <c r="Q102" i="10"/>
  <c r="V102" i="10" s="1"/>
  <c r="S112" i="10"/>
  <c r="R124" i="10"/>
  <c r="S124" i="10" s="1"/>
  <c r="R126" i="10"/>
  <c r="R138" i="10"/>
  <c r="T178" i="10"/>
  <c r="U178" i="10" s="1"/>
  <c r="W187" i="10"/>
  <c r="W189" i="10"/>
  <c r="Q206" i="10"/>
  <c r="W151" i="10"/>
  <c r="X154" i="10"/>
  <c r="L1" i="10"/>
  <c r="R35" i="10"/>
  <c r="X70" i="10"/>
  <c r="R75" i="10"/>
  <c r="S75" i="10" s="1"/>
  <c r="X19" i="10"/>
  <c r="V48" i="10"/>
  <c r="X56" i="10"/>
  <c r="W60" i="10"/>
  <c r="W95" i="10"/>
  <c r="S114" i="10"/>
  <c r="W124" i="10"/>
  <c r="R131" i="10"/>
  <c r="V132" i="10"/>
  <c r="W138" i="10"/>
  <c r="W165" i="10"/>
  <c r="R179" i="10"/>
  <c r="S179" i="10" s="1"/>
  <c r="W181" i="10"/>
  <c r="R197" i="10"/>
  <c r="S197" i="10" s="1"/>
  <c r="X209" i="10"/>
  <c r="W216" i="10"/>
  <c r="R62" i="10"/>
  <c r="S62" i="10" s="1"/>
  <c r="R31" i="10"/>
  <c r="S31" i="10" s="1"/>
  <c r="Q23" i="10"/>
  <c r="R23" i="10" s="1"/>
  <c r="Q4" i="10"/>
  <c r="R4" i="10" s="1"/>
  <c r="S4" i="10" s="1"/>
  <c r="X13" i="10"/>
  <c r="V40" i="10"/>
  <c r="X42" i="10"/>
  <c r="W45" i="10"/>
  <c r="W67" i="10"/>
  <c r="X87" i="10"/>
  <c r="V98" i="10"/>
  <c r="Q103" i="10"/>
  <c r="W110" i="10"/>
  <c r="Q149" i="10"/>
  <c r="R149" i="10" s="1"/>
  <c r="S149" i="10" s="1"/>
  <c r="X162" i="10"/>
  <c r="S98" i="10"/>
  <c r="Q32" i="10"/>
  <c r="R32" i="10" s="1"/>
  <c r="S32" i="10" s="1"/>
  <c r="W53" i="10"/>
  <c r="R54" i="10"/>
  <c r="S54" i="10" s="1"/>
  <c r="X61" i="10"/>
  <c r="W64" i="10"/>
  <c r="W84" i="10"/>
  <c r="W92" i="10"/>
  <c r="W98" i="10"/>
  <c r="W105" i="10"/>
  <c r="Q107" i="10"/>
  <c r="V107" i="10" s="1"/>
  <c r="V126" i="10"/>
  <c r="W191" i="10"/>
  <c r="S194" i="10"/>
  <c r="X22" i="10"/>
  <c r="W26" i="10"/>
  <c r="X34" i="10"/>
  <c r="X38" i="10"/>
  <c r="X43" i="10"/>
  <c r="V80" i="10"/>
  <c r="X126" i="10"/>
  <c r="W174" i="10"/>
  <c r="W188" i="10"/>
  <c r="S148" i="10"/>
  <c r="R150" i="10"/>
  <c r="S150" i="10" s="1"/>
  <c r="S171" i="10"/>
  <c r="N1" i="2"/>
  <c r="X4" i="10"/>
  <c r="W4" i="10"/>
  <c r="Q12" i="10"/>
  <c r="AD14" i="10"/>
  <c r="AE14" i="10" s="1"/>
  <c r="Q19" i="10"/>
  <c r="R6" i="10"/>
  <c r="R9" i="10"/>
  <c r="S9" i="10" s="1"/>
  <c r="K1" i="10"/>
  <c r="Q13" i="10"/>
  <c r="X14" i="10"/>
  <c r="Q10" i="10"/>
  <c r="W12" i="10"/>
  <c r="AD12" i="10"/>
  <c r="AE12" i="10" s="1"/>
  <c r="AD15" i="10"/>
  <c r="AE15" i="10" s="1"/>
  <c r="Q16" i="10"/>
  <c r="Q43" i="10"/>
  <c r="M1" i="10"/>
  <c r="S18" i="10"/>
  <c r="Q18" i="10"/>
  <c r="X33" i="10"/>
  <c r="W33" i="10"/>
  <c r="AD33" i="10"/>
  <c r="AE33" i="10" s="1"/>
  <c r="V44" i="10"/>
  <c r="R44" i="10"/>
  <c r="S44" i="10" s="1"/>
  <c r="V70" i="10"/>
  <c r="R70" i="10"/>
  <c r="S70" i="10" s="1"/>
  <c r="AD4" i="10"/>
  <c r="AE4" i="10" s="1"/>
  <c r="W6" i="10"/>
  <c r="X9" i="10"/>
  <c r="X12" i="10"/>
  <c r="R8" i="10"/>
  <c r="S8" i="10" s="1"/>
  <c r="Q14" i="10"/>
  <c r="X15" i="10"/>
  <c r="V21" i="10"/>
  <c r="R21" i="10"/>
  <c r="AD37" i="10"/>
  <c r="AE37" i="10" s="1"/>
  <c r="X37" i="10"/>
  <c r="W37" i="10"/>
  <c r="Q52" i="10"/>
  <c r="X10" i="10"/>
  <c r="AD10" i="10"/>
  <c r="AE10" i="10"/>
  <c r="AE20" i="10"/>
  <c r="V22" i="10"/>
  <c r="R22" i="10"/>
  <c r="S22" i="10" s="1"/>
  <c r="W17" i="10"/>
  <c r="R17" i="10"/>
  <c r="S17" i="10" s="1"/>
  <c r="Q30" i="10"/>
  <c r="X35" i="10"/>
  <c r="W35" i="10"/>
  <c r="AD5" i="10"/>
  <c r="AE5" i="10" s="1"/>
  <c r="X5" i="10"/>
  <c r="W5" i="10"/>
  <c r="V5" i="10"/>
  <c r="R7" i="10"/>
  <c r="S7" i="10" s="1"/>
  <c r="X8" i="10"/>
  <c r="S15" i="10"/>
  <c r="Q15" i="10"/>
  <c r="W11" i="10"/>
  <c r="AD11" i="10"/>
  <c r="AE11" i="10" s="1"/>
  <c r="W14" i="10"/>
  <c r="V63" i="10"/>
  <c r="R63" i="10"/>
  <c r="S63" i="10" s="1"/>
  <c r="X99" i="10"/>
  <c r="V117" i="10"/>
  <c r="R117" i="10"/>
  <c r="S117" i="10" s="1"/>
  <c r="AE21" i="10"/>
  <c r="AE22" i="10"/>
  <c r="X32" i="10"/>
  <c r="W32" i="10"/>
  <c r="R38" i="10"/>
  <c r="S38" i="10" s="1"/>
  <c r="X41" i="10"/>
  <c r="W41" i="10"/>
  <c r="AD45" i="10"/>
  <c r="AE45" i="10" s="1"/>
  <c r="AE47" i="10"/>
  <c r="AD47" i="10"/>
  <c r="V50" i="10"/>
  <c r="R50" i="10"/>
  <c r="S50" i="10" s="1"/>
  <c r="X51" i="10"/>
  <c r="V68" i="10"/>
  <c r="X69" i="10"/>
  <c r="W69" i="10"/>
  <c r="AE69" i="10"/>
  <c r="V73" i="10"/>
  <c r="R73" i="10"/>
  <c r="S73" i="10" s="1"/>
  <c r="V82" i="10"/>
  <c r="R82" i="10"/>
  <c r="S82" i="10" s="1"/>
  <c r="V84" i="10"/>
  <c r="R84" i="10"/>
  <c r="S84" i="10" s="1"/>
  <c r="AD19" i="10"/>
  <c r="AD20" i="10"/>
  <c r="X25" i="10"/>
  <c r="AD28" i="10"/>
  <c r="AE28" i="10" s="1"/>
  <c r="AD31" i="10"/>
  <c r="AE31" i="10" s="1"/>
  <c r="X31" i="10"/>
  <c r="S39" i="10"/>
  <c r="X40" i="10"/>
  <c r="W40" i="10"/>
  <c r="S46" i="10"/>
  <c r="Q46" i="10"/>
  <c r="X90" i="10"/>
  <c r="W90" i="10"/>
  <c r="AE19" i="10"/>
  <c r="X23" i="10"/>
  <c r="W23" i="10"/>
  <c r="X50" i="10"/>
  <c r="W50" i="10"/>
  <c r="AE53" i="10"/>
  <c r="AD55" i="10"/>
  <c r="AE55" i="10" s="1"/>
  <c r="W55" i="10"/>
  <c r="R56" i="10"/>
  <c r="S56" i="10" s="1"/>
  <c r="V56" i="10"/>
  <c r="AD57" i="10"/>
  <c r="AE57" i="10" s="1"/>
  <c r="Q58" i="10"/>
  <c r="X73" i="10"/>
  <c r="W73" i="10"/>
  <c r="AD73" i="10"/>
  <c r="AE73" i="10" s="1"/>
  <c r="X88" i="10"/>
  <c r="W88" i="10"/>
  <c r="R34" i="10"/>
  <c r="S34" i="10" s="1"/>
  <c r="AD46" i="10"/>
  <c r="AE46" i="10" s="1"/>
  <c r="R49" i="10"/>
  <c r="S49" i="10" s="1"/>
  <c r="W57" i="10"/>
  <c r="Q61" i="10"/>
  <c r="V62" i="10"/>
  <c r="AD39" i="10"/>
  <c r="X39" i="10"/>
  <c r="R11" i="10"/>
  <c r="S11" i="10" s="1"/>
  <c r="R20" i="10"/>
  <c r="S20" i="10" s="1"/>
  <c r="R27" i="10"/>
  <c r="S27" i="10" s="1"/>
  <c r="W28" i="10"/>
  <c r="W31" i="10"/>
  <c r="AD8" i="10"/>
  <c r="AE8" i="10" s="1"/>
  <c r="AD16" i="10"/>
  <c r="AE16" i="10" s="1"/>
  <c r="W21" i="10"/>
  <c r="AD24" i="10"/>
  <c r="AE24" i="10" s="1"/>
  <c r="Q26" i="10"/>
  <c r="AE27" i="10"/>
  <c r="X28" i="10"/>
  <c r="AD30" i="10"/>
  <c r="AE30" i="10" s="1"/>
  <c r="X30" i="10"/>
  <c r="AE32" i="10"/>
  <c r="V33" i="10"/>
  <c r="Q37" i="10"/>
  <c r="AE38" i="10"/>
  <c r="AD38" i="10"/>
  <c r="W39" i="10"/>
  <c r="AD40" i="10"/>
  <c r="AE40" i="10" s="1"/>
  <c r="R42" i="10"/>
  <c r="S42" i="10" s="1"/>
  <c r="R47" i="10"/>
  <c r="S47" i="10" s="1"/>
  <c r="X49" i="10"/>
  <c r="W49" i="10"/>
  <c r="AD50" i="10"/>
  <c r="AE50" i="10" s="1"/>
  <c r="X55" i="10"/>
  <c r="X57" i="10"/>
  <c r="Q59" i="10"/>
  <c r="Q60" i="10"/>
  <c r="X66" i="10"/>
  <c r="Q67" i="10"/>
  <c r="AD68" i="10"/>
  <c r="AE68" i="10" s="1"/>
  <c r="X68" i="10"/>
  <c r="W68" i="10"/>
  <c r="V72" i="10"/>
  <c r="R72" i="10"/>
  <c r="S72" i="10" s="1"/>
  <c r="V74" i="10"/>
  <c r="R74" i="10"/>
  <c r="S74" i="10" s="1"/>
  <c r="X78" i="10"/>
  <c r="X92" i="10"/>
  <c r="AD92" i="10"/>
  <c r="AE92" i="10" s="1"/>
  <c r="V119" i="10"/>
  <c r="R119" i="10"/>
  <c r="AD23" i="10"/>
  <c r="AE23" i="10" s="1"/>
  <c r="AE36" i="10"/>
  <c r="AD36" i="10"/>
  <c r="V38" i="10"/>
  <c r="V41" i="10"/>
  <c r="Q45" i="10"/>
  <c r="W46" i="10"/>
  <c r="R51" i="10"/>
  <c r="S51" i="10" s="1"/>
  <c r="AD58" i="10"/>
  <c r="AE58" i="10" s="1"/>
  <c r="W58" i="10"/>
  <c r="Q64" i="10"/>
  <c r="AE76" i="10"/>
  <c r="X76" i="10"/>
  <c r="W76" i="10"/>
  <c r="AD76" i="10"/>
  <c r="AD79" i="10"/>
  <c r="AE79" i="10" s="1"/>
  <c r="X79" i="10"/>
  <c r="W79" i="10"/>
  <c r="X102" i="10"/>
  <c r="AD102" i="10"/>
  <c r="AE102" i="10" s="1"/>
  <c r="W102" i="10"/>
  <c r="AE118" i="10"/>
  <c r="W20" i="10"/>
  <c r="V24" i="10"/>
  <c r="R25" i="10"/>
  <c r="S25" i="10" s="1"/>
  <c r="S28" i="10"/>
  <c r="Q28" i="10"/>
  <c r="AD29" i="10"/>
  <c r="AE29" i="10" s="1"/>
  <c r="AE39" i="10"/>
  <c r="X46" i="10"/>
  <c r="AE54" i="10"/>
  <c r="AD56" i="10"/>
  <c r="AE56" i="10" s="1"/>
  <c r="R57" i="10"/>
  <c r="S57" i="10" s="1"/>
  <c r="V57" i="10"/>
  <c r="V69" i="10"/>
  <c r="R69" i="10"/>
  <c r="S69" i="10" s="1"/>
  <c r="W72" i="10"/>
  <c r="X72" i="10"/>
  <c r="AD72" i="10"/>
  <c r="AE72" i="10" s="1"/>
  <c r="V76" i="10"/>
  <c r="AD81" i="10"/>
  <c r="AE81" i="10" s="1"/>
  <c r="X81" i="10"/>
  <c r="W81" i="10"/>
  <c r="V81" i="10"/>
  <c r="Q87" i="10"/>
  <c r="V94" i="10"/>
  <c r="R94" i="10"/>
  <c r="S94" i="10" s="1"/>
  <c r="Q101" i="10"/>
  <c r="AE77" i="10"/>
  <c r="AD83" i="10"/>
  <c r="AE83" i="10" s="1"/>
  <c r="R86" i="10"/>
  <c r="S86" i="10" s="1"/>
  <c r="R88" i="10"/>
  <c r="S88" i="10" s="1"/>
  <c r="R91" i="10"/>
  <c r="S91" i="10" s="1"/>
  <c r="R96" i="10"/>
  <c r="S96" i="10" s="1"/>
  <c r="X97" i="10"/>
  <c r="AE101" i="10"/>
  <c r="X101" i="10"/>
  <c r="W108" i="10"/>
  <c r="AE108" i="10"/>
  <c r="V111" i="10"/>
  <c r="R111" i="10"/>
  <c r="V113" i="10"/>
  <c r="R113" i="10"/>
  <c r="X115" i="10"/>
  <c r="S116" i="10"/>
  <c r="Q116" i="10"/>
  <c r="V120" i="10"/>
  <c r="R120" i="10"/>
  <c r="AD93" i="10"/>
  <c r="AE93" i="10" s="1"/>
  <c r="R105" i="10"/>
  <c r="S105" i="10" s="1"/>
  <c r="V105" i="10"/>
  <c r="AE117" i="10"/>
  <c r="R127" i="10"/>
  <c r="S127" i="10" s="1"/>
  <c r="V127" i="10"/>
  <c r="X65" i="10"/>
  <c r="R68" i="10"/>
  <c r="S68" i="10" s="1"/>
  <c r="R78" i="10"/>
  <c r="S78" i="10" s="1"/>
  <c r="X80" i="10"/>
  <c r="R95" i="10"/>
  <c r="S95" i="10" s="1"/>
  <c r="V95" i="10"/>
  <c r="AD103" i="10"/>
  <c r="AE103" i="10" s="1"/>
  <c r="R109" i="10"/>
  <c r="X96" i="10"/>
  <c r="W109" i="10"/>
  <c r="V110" i="10"/>
  <c r="R110" i="10"/>
  <c r="S110" i="10" s="1"/>
  <c r="V112" i="10"/>
  <c r="R112" i="10"/>
  <c r="X48" i="10"/>
  <c r="Q55" i="10"/>
  <c r="Q65" i="10"/>
  <c r="Q66" i="10"/>
  <c r="W71" i="10"/>
  <c r="Q92" i="10"/>
  <c r="Q97" i="10"/>
  <c r="R104" i="10"/>
  <c r="S104" i="10" s="1"/>
  <c r="W107" i="10"/>
  <c r="AE107" i="10"/>
  <c r="V114" i="10"/>
  <c r="R114" i="10"/>
  <c r="V118" i="10"/>
  <c r="AD59" i="10"/>
  <c r="AE59" i="10" s="1"/>
  <c r="W74" i="10"/>
  <c r="W75" i="10"/>
  <c r="AD80" i="10"/>
  <c r="AE80" i="10" s="1"/>
  <c r="X83" i="10"/>
  <c r="Q90" i="10"/>
  <c r="W91" i="10"/>
  <c r="W94" i="10"/>
  <c r="AE97" i="10"/>
  <c r="AD104" i="10"/>
  <c r="AE104" i="10" s="1"/>
  <c r="W104" i="10"/>
  <c r="X107" i="10"/>
  <c r="AD109" i="10"/>
  <c r="AE109" i="10" s="1"/>
  <c r="V121" i="10"/>
  <c r="W62" i="10"/>
  <c r="AE66" i="10"/>
  <c r="S76" i="10"/>
  <c r="Q77" i="10"/>
  <c r="V78" i="10"/>
  <c r="Q79" i="10"/>
  <c r="W82" i="10"/>
  <c r="AE87" i="10"/>
  <c r="AE90" i="10"/>
  <c r="W99" i="10"/>
  <c r="AD99" i="10"/>
  <c r="AE99" i="10" s="1"/>
  <c r="Q108" i="10"/>
  <c r="W123" i="10"/>
  <c r="R129" i="10"/>
  <c r="S129" i="10" s="1"/>
  <c r="W133" i="10"/>
  <c r="AD133" i="10"/>
  <c r="AE133" i="10" s="1"/>
  <c r="V138" i="10"/>
  <c r="V140" i="10"/>
  <c r="V141" i="10"/>
  <c r="R141" i="10"/>
  <c r="S141" i="10" s="1"/>
  <c r="R171" i="10"/>
  <c r="V171" i="10"/>
  <c r="V173" i="10"/>
  <c r="R173" i="10"/>
  <c r="V187" i="10"/>
  <c r="R187" i="10"/>
  <c r="S187" i="10" s="1"/>
  <c r="R196" i="10"/>
  <c r="V196" i="10"/>
  <c r="AD78" i="10"/>
  <c r="AE78" i="10" s="1"/>
  <c r="AD88" i="10"/>
  <c r="AE88" i="10" s="1"/>
  <c r="AD91" i="10"/>
  <c r="AE91" i="10" s="1"/>
  <c r="W93" i="10"/>
  <c r="AD98" i="10"/>
  <c r="AE98" i="10" s="1"/>
  <c r="W103" i="10"/>
  <c r="X117" i="10"/>
  <c r="W118" i="10"/>
  <c r="X119" i="10"/>
  <c r="X120" i="10"/>
  <c r="W121" i="10"/>
  <c r="AE127" i="10"/>
  <c r="X127" i="10"/>
  <c r="W140" i="10"/>
  <c r="AE140" i="10"/>
  <c r="AD140" i="10"/>
  <c r="AD147" i="10"/>
  <c r="AE147" i="10" s="1"/>
  <c r="X147" i="10"/>
  <c r="W147" i="10"/>
  <c r="AE149" i="10"/>
  <c r="AD149" i="10"/>
  <c r="X149" i="10"/>
  <c r="W149" i="10"/>
  <c r="V149" i="10"/>
  <c r="W153" i="10"/>
  <c r="S184" i="10"/>
  <c r="X93" i="10"/>
  <c r="Q99" i="10"/>
  <c r="Q100" i="10"/>
  <c r="AD100" i="10"/>
  <c r="AE100" i="10" s="1"/>
  <c r="X103" i="10"/>
  <c r="Q115" i="10"/>
  <c r="X118" i="10"/>
  <c r="AD129" i="10"/>
  <c r="AE129" i="10" s="1"/>
  <c r="W129" i="10"/>
  <c r="W134" i="10"/>
  <c r="AE134" i="10"/>
  <c r="AD134" i="10"/>
  <c r="X140" i="10"/>
  <c r="X144" i="10"/>
  <c r="W144" i="10"/>
  <c r="S155" i="10"/>
  <c r="Q155" i="10"/>
  <c r="W127" i="10"/>
  <c r="X129" i="10"/>
  <c r="X134" i="10"/>
  <c r="V135" i="10"/>
  <c r="S138" i="10"/>
  <c r="V156" i="10"/>
  <c r="R156" i="10"/>
  <c r="S156" i="10" s="1"/>
  <c r="AE204" i="10"/>
  <c r="V208" i="10"/>
  <c r="R208" i="10"/>
  <c r="W106" i="10"/>
  <c r="AD118" i="10"/>
  <c r="W135" i="10"/>
  <c r="AE135" i="10"/>
  <c r="AD135" i="10"/>
  <c r="X148" i="10"/>
  <c r="W148" i="10"/>
  <c r="AD178" i="10"/>
  <c r="AE178" i="10" s="1"/>
  <c r="X178" i="10"/>
  <c r="W178" i="10"/>
  <c r="S126" i="10"/>
  <c r="Q142" i="10"/>
  <c r="AD144" i="10"/>
  <c r="AE144" i="10" s="1"/>
  <c r="V148" i="10"/>
  <c r="V152" i="10"/>
  <c r="R152" i="10"/>
  <c r="S152" i="10" s="1"/>
  <c r="Q157" i="10"/>
  <c r="R170" i="10"/>
  <c r="S170" i="10" s="1"/>
  <c r="V170" i="10"/>
  <c r="V172" i="10"/>
  <c r="R172" i="10"/>
  <c r="R193" i="10"/>
  <c r="S193" i="10" s="1"/>
  <c r="V193" i="10"/>
  <c r="AE123" i="10"/>
  <c r="AE128" i="10"/>
  <c r="AD128" i="10"/>
  <c r="X128" i="10"/>
  <c r="W128" i="10"/>
  <c r="R130" i="10"/>
  <c r="S130" i="10" s="1"/>
  <c r="R160" i="10"/>
  <c r="S160" i="10" s="1"/>
  <c r="V160" i="10"/>
  <c r="R194" i="10"/>
  <c r="V194" i="10"/>
  <c r="V123" i="10"/>
  <c r="V128" i="10"/>
  <c r="V133" i="10"/>
  <c r="V136" i="10"/>
  <c r="S137" i="10"/>
  <c r="AE143" i="10"/>
  <c r="X143" i="10"/>
  <c r="W143" i="10"/>
  <c r="R146" i="10"/>
  <c r="S146" i="10" s="1"/>
  <c r="AD148" i="10"/>
  <c r="AE148" i="10" s="1"/>
  <c r="Q151" i="10"/>
  <c r="X156" i="10"/>
  <c r="V161" i="10"/>
  <c r="R161" i="10"/>
  <c r="S161" i="10" s="1"/>
  <c r="AE169" i="10"/>
  <c r="R186" i="10"/>
  <c r="S186" i="10" s="1"/>
  <c r="V186" i="10"/>
  <c r="R195" i="10"/>
  <c r="S195" i="10" s="1"/>
  <c r="V195" i="10"/>
  <c r="X164" i="10"/>
  <c r="X175" i="10"/>
  <c r="X182" i="10"/>
  <c r="X190" i="10"/>
  <c r="X201" i="10"/>
  <c r="V159" i="10"/>
  <c r="R162" i="10"/>
  <c r="S162" i="10" s="1"/>
  <c r="W168" i="10"/>
  <c r="S172" i="10"/>
  <c r="S173" i="10"/>
  <c r="R174" i="10"/>
  <c r="S174" i="10" s="1"/>
  <c r="X176" i="10"/>
  <c r="W177" i="10"/>
  <c r="R180" i="10"/>
  <c r="S180" i="10" s="1"/>
  <c r="Q181" i="10"/>
  <c r="AD181" i="10"/>
  <c r="AE181" i="10" s="1"/>
  <c r="W184" i="10"/>
  <c r="V185" i="10"/>
  <c r="R188" i="10"/>
  <c r="S188" i="10" s="1"/>
  <c r="R199" i="10"/>
  <c r="W204" i="10"/>
  <c r="V205" i="10"/>
  <c r="W206" i="10"/>
  <c r="AE207" i="10"/>
  <c r="S208" i="10"/>
  <c r="W209" i="10"/>
  <c r="Q210" i="10"/>
  <c r="W212" i="10"/>
  <c r="R133" i="10"/>
  <c r="S133" i="10" s="1"/>
  <c r="R134" i="10"/>
  <c r="S134" i="10" s="1"/>
  <c r="R135" i="10"/>
  <c r="S135" i="10" s="1"/>
  <c r="R140" i="10"/>
  <c r="S140" i="10" s="1"/>
  <c r="R153" i="10"/>
  <c r="S153" i="10" s="1"/>
  <c r="AE153" i="10"/>
  <c r="Q154" i="10"/>
  <c r="X158" i="10"/>
  <c r="W159" i="10"/>
  <c r="R163" i="10"/>
  <c r="S163" i="10" s="1"/>
  <c r="AE163" i="10"/>
  <c r="Q164" i="10"/>
  <c r="W169" i="10"/>
  <c r="Q175" i="10"/>
  <c r="AD175" i="10"/>
  <c r="AE175" i="10" s="1"/>
  <c r="X177" i="10"/>
  <c r="V178" i="10"/>
  <c r="Q182" i="10"/>
  <c r="AD182" i="10"/>
  <c r="AE182" i="10" s="1"/>
  <c r="X184" i="10"/>
  <c r="W185" i="10"/>
  <c r="R189" i="10"/>
  <c r="S189" i="10" s="1"/>
  <c r="AE189" i="10"/>
  <c r="Q190" i="10"/>
  <c r="X192" i="10"/>
  <c r="W193" i="10"/>
  <c r="W194" i="10"/>
  <c r="R200" i="10"/>
  <c r="S200" i="10" s="1"/>
  <c r="Q201" i="10"/>
  <c r="X203" i="10"/>
  <c r="X204" i="10"/>
  <c r="W205" i="10"/>
  <c r="X206" i="10"/>
  <c r="Q207" i="10"/>
  <c r="W213" i="10"/>
  <c r="W218" i="10"/>
  <c r="W146" i="10"/>
  <c r="W150" i="10"/>
  <c r="X159" i="10"/>
  <c r="W160" i="10"/>
  <c r="Q165" i="10"/>
  <c r="Q166" i="10"/>
  <c r="X169" i="10"/>
  <c r="W170" i="10"/>
  <c r="Q176" i="10"/>
  <c r="Q183" i="10"/>
  <c r="X185" i="10"/>
  <c r="W186" i="10"/>
  <c r="Q191" i="10"/>
  <c r="X193" i="10"/>
  <c r="X194" i="10"/>
  <c r="W195" i="10"/>
  <c r="W196" i="10"/>
  <c r="Q202" i="10"/>
  <c r="X205" i="10"/>
  <c r="R211" i="10"/>
  <c r="W214" i="10"/>
  <c r="Q216" i="10"/>
  <c r="X218" i="10"/>
  <c r="Q158" i="10"/>
  <c r="W172" i="10"/>
  <c r="AD177" i="10"/>
  <c r="AE177" i="10" s="1"/>
  <c r="W179" i="10"/>
  <c r="W197" i="10"/>
  <c r="Q203" i="10"/>
  <c r="AD203" i="10"/>
  <c r="AE203" i="10" s="1"/>
  <c r="Q204" i="10"/>
  <c r="AD204" i="10"/>
  <c r="Q209" i="10"/>
  <c r="W215" i="10"/>
  <c r="W132" i="10"/>
  <c r="AD146" i="10"/>
  <c r="AE146" i="10" s="1"/>
  <c r="W152" i="10"/>
  <c r="AD159" i="10"/>
  <c r="AE159" i="10" s="1"/>
  <c r="W162" i="10"/>
  <c r="Q169" i="10"/>
  <c r="AD169" i="10"/>
  <c r="AD185" i="10"/>
  <c r="AE185" i="10" s="1"/>
  <c r="AD193" i="10"/>
  <c r="AE193" i="10" s="1"/>
  <c r="AD194" i="10"/>
  <c r="AE194" i="10" s="1"/>
  <c r="W199" i="10"/>
  <c r="AD205" i="10"/>
  <c r="AE205" i="10" s="1"/>
  <c r="AD218" i="10"/>
  <c r="AE218" i="10" s="1"/>
  <c r="W200" i="10"/>
  <c r="W210" i="10"/>
  <c r="Q216" i="2"/>
  <c r="L216" i="2"/>
  <c r="R216" i="2" s="1"/>
  <c r="S216" i="2" s="1"/>
  <c r="K216" i="2"/>
  <c r="M216" i="2"/>
  <c r="A215" i="2"/>
  <c r="A216" i="2"/>
  <c r="A217" i="2"/>
  <c r="A218" i="2"/>
  <c r="V147" i="10" l="1"/>
  <c r="R107" i="10"/>
  <c r="V23" i="10"/>
  <c r="V144" i="10"/>
  <c r="T145" i="10"/>
  <c r="R102" i="10"/>
  <c r="V32" i="10"/>
  <c r="V145" i="10"/>
  <c r="R106" i="10"/>
  <c r="R83" i="10"/>
  <c r="V167" i="10"/>
  <c r="R167" i="10"/>
  <c r="R122" i="10"/>
  <c r="V122" i="10"/>
  <c r="V198" i="10"/>
  <c r="R198" i="10"/>
  <c r="V4" i="10"/>
  <c r="R206" i="10"/>
  <c r="V206" i="10"/>
  <c r="R103" i="10"/>
  <c r="S103" i="10" s="1"/>
  <c r="V103" i="10"/>
  <c r="V202" i="10"/>
  <c r="R202" i="10"/>
  <c r="S202" i="10" s="1"/>
  <c r="R65" i="10"/>
  <c r="S65" i="10" s="1"/>
  <c r="V65" i="10"/>
  <c r="R28" i="10"/>
  <c r="V28" i="10"/>
  <c r="V12" i="10"/>
  <c r="R12" i="10"/>
  <c r="S12" i="10" s="1"/>
  <c r="R209" i="10"/>
  <c r="S209" i="10" s="1"/>
  <c r="V209" i="10"/>
  <c r="V201" i="10"/>
  <c r="R201" i="10"/>
  <c r="S201" i="10" s="1"/>
  <c r="R55" i="10"/>
  <c r="S55" i="10" s="1"/>
  <c r="V55" i="10"/>
  <c r="V60" i="10"/>
  <c r="R60" i="10"/>
  <c r="S60" i="10" s="1"/>
  <c r="V176" i="10"/>
  <c r="R176" i="10"/>
  <c r="S176" i="10" s="1"/>
  <c r="V175" i="10"/>
  <c r="R175" i="10"/>
  <c r="S175" i="10" s="1"/>
  <c r="R169" i="10"/>
  <c r="S169" i="10" s="1"/>
  <c r="V169" i="10"/>
  <c r="R158" i="10"/>
  <c r="S158" i="10" s="1"/>
  <c r="V158" i="10"/>
  <c r="R79" i="10"/>
  <c r="S79" i="10" s="1"/>
  <c r="V79" i="10"/>
  <c r="V97" i="10"/>
  <c r="R97" i="10"/>
  <c r="S97" i="10" s="1"/>
  <c r="V87" i="10"/>
  <c r="R87" i="10"/>
  <c r="S87" i="10" s="1"/>
  <c r="R15" i="10"/>
  <c r="V15" i="10"/>
  <c r="V52" i="10"/>
  <c r="R52" i="10"/>
  <c r="S52" i="10" s="1"/>
  <c r="V10" i="10"/>
  <c r="R10" i="10"/>
  <c r="S10" i="10" s="1"/>
  <c r="S6" i="10"/>
  <c r="V151" i="10"/>
  <c r="R151" i="10"/>
  <c r="S151" i="10" s="1"/>
  <c r="R204" i="10"/>
  <c r="V204" i="10"/>
  <c r="V164" i="10"/>
  <c r="R164" i="10"/>
  <c r="S164" i="10" s="1"/>
  <c r="V115" i="10"/>
  <c r="R115" i="10"/>
  <c r="S115" i="10" s="1"/>
  <c r="V108" i="10"/>
  <c r="R108" i="10"/>
  <c r="V92" i="10"/>
  <c r="R92" i="10"/>
  <c r="S92" i="10" s="1"/>
  <c r="V59" i="10"/>
  <c r="R59" i="10"/>
  <c r="S59" i="10" s="1"/>
  <c r="R58" i="10"/>
  <c r="S58" i="10" s="1"/>
  <c r="V58" i="10"/>
  <c r="V14" i="10"/>
  <c r="R14" i="10"/>
  <c r="S14" i="10" s="1"/>
  <c r="V183" i="10"/>
  <c r="R183" i="10"/>
  <c r="S183" i="10" s="1"/>
  <c r="V210" i="10"/>
  <c r="R210" i="10"/>
  <c r="S210" i="10" s="1"/>
  <c r="V216" i="10"/>
  <c r="R216" i="10"/>
  <c r="V166" i="10"/>
  <c r="R166" i="10"/>
  <c r="U145" i="10"/>
  <c r="T1" i="10"/>
  <c r="V90" i="10"/>
  <c r="R90" i="10"/>
  <c r="S90" i="10" s="1"/>
  <c r="V116" i="10"/>
  <c r="R116" i="10"/>
  <c r="V18" i="10"/>
  <c r="R18" i="10"/>
  <c r="R16" i="10"/>
  <c r="S16" i="10" s="1"/>
  <c r="V16" i="10"/>
  <c r="V19" i="10"/>
  <c r="R19" i="10"/>
  <c r="S19" i="10" s="1"/>
  <c r="V154" i="10"/>
  <c r="R154" i="10"/>
  <c r="S154" i="10" s="1"/>
  <c r="V207" i="10"/>
  <c r="R207" i="10"/>
  <c r="V182" i="10"/>
  <c r="R182" i="10"/>
  <c r="R203" i="10"/>
  <c r="S203" i="10" s="1"/>
  <c r="V203" i="10"/>
  <c r="V191" i="10"/>
  <c r="R191" i="10"/>
  <c r="S191" i="10" s="1"/>
  <c r="V165" i="10"/>
  <c r="R165" i="10"/>
  <c r="S165" i="10" s="1"/>
  <c r="V181" i="10"/>
  <c r="R181" i="10"/>
  <c r="S181" i="10" s="1"/>
  <c r="R77" i="10"/>
  <c r="V77" i="10"/>
  <c r="R64" i="10"/>
  <c r="S64" i="10" s="1"/>
  <c r="V64" i="10"/>
  <c r="R45" i="10"/>
  <c r="S45" i="10" s="1"/>
  <c r="V45" i="10"/>
  <c r="R61" i="10"/>
  <c r="S61" i="10" s="1"/>
  <c r="V61" i="10"/>
  <c r="V13" i="10"/>
  <c r="R13" i="10"/>
  <c r="S13" i="10" s="1"/>
  <c r="R100" i="10"/>
  <c r="S100" i="10" s="1"/>
  <c r="V100" i="10"/>
  <c r="V101" i="10"/>
  <c r="R101" i="10"/>
  <c r="S101" i="10" s="1"/>
  <c r="V67" i="10"/>
  <c r="R67" i="10"/>
  <c r="S67" i="10" s="1"/>
  <c r="R46" i="10"/>
  <c r="V46" i="10"/>
  <c r="Q1" i="10"/>
  <c r="V190" i="10"/>
  <c r="R190" i="10"/>
  <c r="S190" i="10" s="1"/>
  <c r="V142" i="10"/>
  <c r="R142" i="10"/>
  <c r="S142" i="10" s="1"/>
  <c r="V155" i="10"/>
  <c r="R155" i="10"/>
  <c r="V157" i="10"/>
  <c r="R157" i="10"/>
  <c r="S157" i="10" s="1"/>
  <c r="R99" i="10"/>
  <c r="S99" i="10" s="1"/>
  <c r="V99" i="10"/>
  <c r="R66" i="10"/>
  <c r="S66" i="10" s="1"/>
  <c r="V66" i="10"/>
  <c r="R37" i="10"/>
  <c r="S37" i="10" s="1"/>
  <c r="V37" i="10"/>
  <c r="V26" i="10"/>
  <c r="R26" i="10"/>
  <c r="S26" i="10" s="1"/>
  <c r="V30" i="10"/>
  <c r="R30" i="10"/>
  <c r="S30" i="10" s="1"/>
  <c r="V43" i="10"/>
  <c r="R43" i="10"/>
  <c r="S43" i="10" s="1"/>
  <c r="W216" i="2"/>
  <c r="T216" i="2"/>
  <c r="X216" i="2"/>
  <c r="Y216" i="2"/>
  <c r="AD145" i="10" l="1"/>
  <c r="AE145" i="10" s="1"/>
  <c r="AE1" i="10" s="1"/>
  <c r="X145" i="10"/>
  <c r="W145" i="10"/>
  <c r="U1" i="10"/>
  <c r="V1" i="10" s="1"/>
  <c r="S1" i="10"/>
  <c r="R1" i="10"/>
  <c r="C13" i="1" l="1"/>
  <c r="E2" i="1" l="1"/>
  <c r="E5" i="1"/>
  <c r="E6" i="1"/>
  <c r="E7" i="1"/>
  <c r="E8" i="1"/>
  <c r="E9" i="1"/>
  <c r="E10" i="1"/>
  <c r="E11" i="1"/>
  <c r="E12" i="1"/>
  <c r="D13" i="1"/>
  <c r="H3" i="1"/>
  <c r="H4" i="1"/>
  <c r="H2" i="1"/>
  <c r="H5" i="1" l="1"/>
  <c r="H6" i="1"/>
  <c r="H7" i="1"/>
  <c r="H8" i="1"/>
  <c r="H9" i="1"/>
  <c r="H10" i="1"/>
  <c r="H11" i="1"/>
  <c r="H12" i="1"/>
  <c r="E13" i="1"/>
  <c r="H13" i="1" l="1"/>
  <c r="A36" i="2"/>
  <c r="T21" i="2" l="1"/>
  <c r="T36" i="2"/>
  <c r="T89" i="2"/>
  <c r="T211" i="2"/>
  <c r="T212" i="2"/>
  <c r="T213" i="2"/>
  <c r="T214" i="2"/>
  <c r="T215" i="2"/>
  <c r="T217" i="2"/>
  <c r="T218" i="2"/>
  <c r="R36" i="2" l="1"/>
  <c r="S36" i="2" s="1"/>
  <c r="Q36" i="2"/>
  <c r="Y36" i="2" l="1"/>
  <c r="W36" i="2"/>
  <c r="AE36" i="2"/>
  <c r="AF36" i="2" s="1"/>
  <c r="X36" i="2"/>
  <c r="X217" i="2"/>
  <c r="R217" i="2"/>
  <c r="S217" i="2" s="1"/>
  <c r="Q217" i="2"/>
  <c r="X214" i="2"/>
  <c r="X215" i="2"/>
  <c r="R211" i="2"/>
  <c r="S211" i="2" s="1"/>
  <c r="R212" i="2"/>
  <c r="S212" i="2" s="1"/>
  <c r="R213" i="2"/>
  <c r="S213" i="2" s="1"/>
  <c r="R214" i="2"/>
  <c r="S214" i="2" s="1"/>
  <c r="R215" i="2"/>
  <c r="S215" i="2" s="1"/>
  <c r="Q211" i="2"/>
  <c r="Q212" i="2"/>
  <c r="Q213" i="2"/>
  <c r="Q214" i="2"/>
  <c r="Q215" i="2"/>
  <c r="A213" i="2"/>
  <c r="A214" i="2"/>
  <c r="Y215" i="2" l="1"/>
  <c r="W215" i="2"/>
  <c r="W214" i="2"/>
  <c r="W217" i="2"/>
  <c r="Y217" i="2"/>
  <c r="Y214" i="2"/>
  <c r="M32" i="7" l="1"/>
  <c r="L32" i="7"/>
  <c r="K32" i="7"/>
  <c r="J32" i="7"/>
  <c r="A32" i="7"/>
  <c r="M31" i="7"/>
  <c r="L31" i="7"/>
  <c r="K31" i="7"/>
  <c r="J31" i="7"/>
  <c r="A31" i="7"/>
  <c r="M30" i="7"/>
  <c r="L30" i="7"/>
  <c r="K30" i="7"/>
  <c r="J30" i="7"/>
  <c r="A30" i="7"/>
  <c r="L29" i="7"/>
  <c r="K29" i="7"/>
  <c r="J29" i="7"/>
  <c r="A29" i="7"/>
  <c r="O27" i="7"/>
  <c r="O1" i="7" s="1"/>
  <c r="A21" i="7" l="1"/>
  <c r="J21" i="7"/>
  <c r="K21" i="7"/>
  <c r="L21" i="7"/>
  <c r="M21" i="7"/>
  <c r="A22" i="7"/>
  <c r="J22" i="7"/>
  <c r="K22" i="7"/>
  <c r="L22" i="7"/>
  <c r="M22" i="7"/>
  <c r="A23" i="7"/>
  <c r="J23" i="7"/>
  <c r="K23" i="7"/>
  <c r="L23" i="7"/>
  <c r="M23" i="7"/>
  <c r="A24" i="7"/>
  <c r="J24" i="7"/>
  <c r="K24" i="7"/>
  <c r="L24" i="7"/>
  <c r="M24" i="7"/>
  <c r="A25" i="7"/>
  <c r="J25" i="7"/>
  <c r="K25" i="7"/>
  <c r="L25" i="7"/>
  <c r="M25" i="7"/>
  <c r="N25" i="7"/>
  <c r="A26" i="7"/>
  <c r="J26" i="7"/>
  <c r="K26" i="7"/>
  <c r="L26" i="7"/>
  <c r="M26" i="7"/>
  <c r="A27" i="7"/>
  <c r="J27" i="7"/>
  <c r="K27" i="7"/>
  <c r="L27" i="7"/>
  <c r="M27" i="7"/>
  <c r="A28" i="7"/>
  <c r="J28" i="7"/>
  <c r="K28" i="7"/>
  <c r="L28" i="7"/>
  <c r="M28" i="7"/>
  <c r="A33" i="7"/>
  <c r="J33" i="7"/>
  <c r="K33" i="7"/>
  <c r="L33" i="7"/>
  <c r="M33" i="7"/>
  <c r="M20" i="7"/>
  <c r="L20" i="7"/>
  <c r="K20" i="7"/>
  <c r="J20" i="7"/>
  <c r="A20" i="7"/>
  <c r="M19" i="7"/>
  <c r="L19" i="7"/>
  <c r="K19" i="7"/>
  <c r="J19" i="7"/>
  <c r="A19" i="7"/>
  <c r="M18" i="7"/>
  <c r="L18" i="7"/>
  <c r="K18" i="7"/>
  <c r="J18" i="7"/>
  <c r="A18" i="7"/>
  <c r="M17" i="7"/>
  <c r="L17" i="7"/>
  <c r="K17" i="7"/>
  <c r="J17" i="7"/>
  <c r="A17" i="7"/>
  <c r="M16" i="7"/>
  <c r="L16" i="7"/>
  <c r="K16" i="7"/>
  <c r="J16" i="7"/>
  <c r="A16" i="7"/>
  <c r="M15" i="7"/>
  <c r="L15" i="7"/>
  <c r="K15" i="7"/>
  <c r="J15" i="7"/>
  <c r="A15" i="7"/>
  <c r="N14" i="7"/>
  <c r="M14" i="7"/>
  <c r="L14" i="7"/>
  <c r="K14" i="7"/>
  <c r="J14" i="7"/>
  <c r="A14" i="7"/>
  <c r="M13" i="7"/>
  <c r="L13" i="7"/>
  <c r="K13" i="7"/>
  <c r="J13" i="7"/>
  <c r="A13" i="7"/>
  <c r="M12" i="7"/>
  <c r="L12" i="7"/>
  <c r="K12" i="7"/>
  <c r="J12" i="7"/>
  <c r="A12" i="7"/>
  <c r="M11" i="7"/>
  <c r="L11" i="7"/>
  <c r="K11" i="7"/>
  <c r="J11" i="7"/>
  <c r="A11" i="7"/>
  <c r="M10" i="7"/>
  <c r="L10" i="7"/>
  <c r="K10" i="7"/>
  <c r="J10" i="7"/>
  <c r="A10" i="7"/>
  <c r="M9" i="7"/>
  <c r="L9" i="7"/>
  <c r="K9" i="7"/>
  <c r="J9" i="7"/>
  <c r="A9" i="7"/>
  <c r="M8" i="7"/>
  <c r="L8" i="7"/>
  <c r="K8" i="7"/>
  <c r="J8" i="7"/>
  <c r="A8" i="7"/>
  <c r="M7" i="7"/>
  <c r="L7" i="7"/>
  <c r="K7" i="7"/>
  <c r="J7" i="7"/>
  <c r="A7" i="7"/>
  <c r="M6" i="7"/>
  <c r="L6" i="7"/>
  <c r="K6" i="7"/>
  <c r="J6" i="7"/>
  <c r="A6" i="7"/>
  <c r="M5" i="7"/>
  <c r="L5" i="7"/>
  <c r="K5" i="7"/>
  <c r="J5" i="7"/>
  <c r="A5" i="7"/>
  <c r="M4" i="7"/>
  <c r="L4" i="7"/>
  <c r="K4" i="7"/>
  <c r="J4" i="7"/>
  <c r="A4" i="7"/>
  <c r="W211" i="2"/>
  <c r="Y211" i="2"/>
  <c r="A211" i="2"/>
  <c r="A212" i="2"/>
  <c r="M1" i="7" l="1"/>
  <c r="L1" i="7"/>
  <c r="K1" i="7"/>
  <c r="X211" i="2"/>
  <c r="AF212" i="4"/>
  <c r="Z212" i="4"/>
  <c r="S212" i="4"/>
  <c r="Q212" i="4"/>
  <c r="T212" i="4" s="1"/>
  <c r="P212" i="4"/>
  <c r="A212" i="4"/>
  <c r="T211" i="4"/>
  <c r="S211" i="4"/>
  <c r="V211" i="4" s="1"/>
  <c r="A211" i="4"/>
  <c r="T210" i="4"/>
  <c r="S210" i="4"/>
  <c r="V210" i="4" s="1"/>
  <c r="A210" i="4"/>
  <c r="S209" i="4"/>
  <c r="P209" i="4"/>
  <c r="M209" i="4"/>
  <c r="V209" i="4" s="1"/>
  <c r="L209" i="4"/>
  <c r="Q209" i="4" s="1"/>
  <c r="T209" i="4" s="1"/>
  <c r="K209" i="4"/>
  <c r="J209" i="4"/>
  <c r="A209" i="4"/>
  <c r="S208" i="4"/>
  <c r="P208" i="4"/>
  <c r="M208" i="4"/>
  <c r="L208" i="4"/>
  <c r="Q208" i="4" s="1"/>
  <c r="T208" i="4" s="1"/>
  <c r="K208" i="4"/>
  <c r="J208" i="4"/>
  <c r="A208" i="4"/>
  <c r="S207" i="4"/>
  <c r="V207" i="4" s="1"/>
  <c r="P207" i="4"/>
  <c r="L207" i="4"/>
  <c r="Q207" i="4" s="1"/>
  <c r="T207" i="4" s="1"/>
  <c r="K207" i="4"/>
  <c r="J207" i="4"/>
  <c r="A207" i="4"/>
  <c r="U206" i="4"/>
  <c r="S206" i="4"/>
  <c r="AC206" i="4" s="1"/>
  <c r="P206" i="4"/>
  <c r="L206" i="4"/>
  <c r="Q206" i="4" s="1"/>
  <c r="T206" i="4" s="1"/>
  <c r="K206" i="4"/>
  <c r="J206" i="4"/>
  <c r="A206" i="4"/>
  <c r="Z205" i="4"/>
  <c r="S205" i="4"/>
  <c r="AC205" i="4" s="1"/>
  <c r="P205" i="4"/>
  <c r="L205" i="4"/>
  <c r="Q205" i="4" s="1"/>
  <c r="T205" i="4" s="1"/>
  <c r="K205" i="4"/>
  <c r="J205" i="4"/>
  <c r="A205" i="4"/>
  <c r="Z204" i="4"/>
  <c r="S204" i="4"/>
  <c r="P204" i="4"/>
  <c r="M204" i="4"/>
  <c r="V204" i="4" s="1"/>
  <c r="L204" i="4"/>
  <c r="Q204" i="4" s="1"/>
  <c r="T204" i="4" s="1"/>
  <c r="K204" i="4"/>
  <c r="J204" i="4"/>
  <c r="A204" i="4"/>
  <c r="AF203" i="4"/>
  <c r="Z203" i="4"/>
  <c r="V203" i="4"/>
  <c r="U203" i="4"/>
  <c r="S203" i="4"/>
  <c r="P203" i="4"/>
  <c r="L203" i="4"/>
  <c r="Q203" i="4" s="1"/>
  <c r="T203" i="4" s="1"/>
  <c r="K203" i="4"/>
  <c r="J203" i="4"/>
  <c r="A203" i="4"/>
  <c r="AF202" i="4"/>
  <c r="Z202" i="4"/>
  <c r="P202" i="4"/>
  <c r="M202" i="4"/>
  <c r="L202" i="4"/>
  <c r="Q202" i="4" s="1"/>
  <c r="K202" i="4"/>
  <c r="J202" i="4"/>
  <c r="A202" i="4"/>
  <c r="AF201" i="4"/>
  <c r="Z201" i="4"/>
  <c r="S201" i="4"/>
  <c r="P201" i="4"/>
  <c r="M201" i="4"/>
  <c r="L201" i="4"/>
  <c r="Q201" i="4" s="1"/>
  <c r="T201" i="4" s="1"/>
  <c r="K201" i="4"/>
  <c r="J201" i="4"/>
  <c r="A201" i="4"/>
  <c r="AF200" i="4"/>
  <c r="Z200" i="4"/>
  <c r="S200" i="4"/>
  <c r="P200" i="4"/>
  <c r="M200" i="4"/>
  <c r="U200" i="4" s="1"/>
  <c r="L200" i="4"/>
  <c r="Q200" i="4" s="1"/>
  <c r="T200" i="4" s="1"/>
  <c r="K200" i="4"/>
  <c r="J200" i="4"/>
  <c r="A200" i="4"/>
  <c r="AF199" i="4"/>
  <c r="Z199" i="4"/>
  <c r="S199" i="4"/>
  <c r="AB199" i="4" s="1"/>
  <c r="AC199" i="4" s="1"/>
  <c r="P199" i="4"/>
  <c r="M199" i="4"/>
  <c r="L199" i="4"/>
  <c r="Q199" i="4" s="1"/>
  <c r="K199" i="4"/>
  <c r="J199" i="4"/>
  <c r="A199" i="4"/>
  <c r="AF198" i="4"/>
  <c r="AB198" i="4"/>
  <c r="Z198" i="4"/>
  <c r="S198" i="4"/>
  <c r="P198" i="4"/>
  <c r="M198" i="4"/>
  <c r="L198" i="4"/>
  <c r="Q198" i="4" s="1"/>
  <c r="T198" i="4" s="1"/>
  <c r="K198" i="4"/>
  <c r="J198" i="4"/>
  <c r="A198" i="4"/>
  <c r="AF197" i="4"/>
  <c r="AC197" i="4"/>
  <c r="AB197" i="4"/>
  <c r="Z197" i="4"/>
  <c r="V197" i="4"/>
  <c r="U197" i="4"/>
  <c r="S197" i="4"/>
  <c r="P197" i="4"/>
  <c r="L197" i="4"/>
  <c r="Q197" i="4" s="1"/>
  <c r="T197" i="4" s="1"/>
  <c r="K197" i="4"/>
  <c r="J197" i="4"/>
  <c r="A197" i="4"/>
  <c r="AF196" i="4"/>
  <c r="Z196" i="4"/>
  <c r="AB196" i="4" s="1"/>
  <c r="S196" i="4"/>
  <c r="P196" i="4"/>
  <c r="M196" i="4"/>
  <c r="V196" i="4" s="1"/>
  <c r="L196" i="4"/>
  <c r="Q196" i="4" s="1"/>
  <c r="T196" i="4" s="1"/>
  <c r="K196" i="4"/>
  <c r="J196" i="4"/>
  <c r="A196" i="4"/>
  <c r="AF195" i="4"/>
  <c r="Z195" i="4"/>
  <c r="V195" i="4"/>
  <c r="U195" i="4"/>
  <c r="S195" i="4"/>
  <c r="P195" i="4"/>
  <c r="L195" i="4"/>
  <c r="Q195" i="4" s="1"/>
  <c r="T195" i="4" s="1"/>
  <c r="K195" i="4"/>
  <c r="J195" i="4"/>
  <c r="A195" i="4"/>
  <c r="AF194" i="4"/>
  <c r="Z194" i="4"/>
  <c r="S194" i="4"/>
  <c r="P194" i="4"/>
  <c r="M194" i="4"/>
  <c r="L194" i="4"/>
  <c r="Q194" i="4" s="1"/>
  <c r="T194" i="4" s="1"/>
  <c r="K194" i="4"/>
  <c r="J194" i="4"/>
  <c r="A194" i="4"/>
  <c r="AF193" i="4"/>
  <c r="Z193" i="4"/>
  <c r="S193" i="4"/>
  <c r="AB193" i="4" s="1"/>
  <c r="AC193" i="4" s="1"/>
  <c r="P193" i="4"/>
  <c r="L193" i="4"/>
  <c r="Q193" i="4" s="1"/>
  <c r="T193" i="4" s="1"/>
  <c r="K193" i="4"/>
  <c r="J193" i="4"/>
  <c r="A193" i="4"/>
  <c r="AF192" i="4"/>
  <c r="Z192" i="4"/>
  <c r="AB192" i="4" s="1"/>
  <c r="AC192" i="4" s="1"/>
  <c r="S192" i="4"/>
  <c r="P192" i="4"/>
  <c r="M192" i="4"/>
  <c r="V192" i="4" s="1"/>
  <c r="L192" i="4"/>
  <c r="Q192" i="4" s="1"/>
  <c r="T192" i="4" s="1"/>
  <c r="K192" i="4"/>
  <c r="J192" i="4"/>
  <c r="A192" i="4"/>
  <c r="AF191" i="4"/>
  <c r="AC191" i="4"/>
  <c r="AB191" i="4"/>
  <c r="Z191" i="4"/>
  <c r="S191" i="4"/>
  <c r="P191" i="4"/>
  <c r="M191" i="4"/>
  <c r="V191" i="4" s="1"/>
  <c r="L191" i="4"/>
  <c r="Q191" i="4" s="1"/>
  <c r="T191" i="4" s="1"/>
  <c r="K191" i="4"/>
  <c r="J191" i="4"/>
  <c r="A191" i="4"/>
  <c r="AF190" i="4"/>
  <c r="AB190" i="4"/>
  <c r="Z190" i="4"/>
  <c r="S190" i="4"/>
  <c r="AC190" i="4" s="1"/>
  <c r="P190" i="4"/>
  <c r="M190" i="4"/>
  <c r="V190" i="4" s="1"/>
  <c r="L190" i="4"/>
  <c r="Q190" i="4" s="1"/>
  <c r="T190" i="4" s="1"/>
  <c r="K190" i="4"/>
  <c r="J190" i="4"/>
  <c r="A190" i="4"/>
  <c r="AF189" i="4"/>
  <c r="Z189" i="4"/>
  <c r="S189" i="4"/>
  <c r="AB189" i="4" s="1"/>
  <c r="AC189" i="4" s="1"/>
  <c r="P189" i="4"/>
  <c r="M189" i="4"/>
  <c r="U189" i="4" s="1"/>
  <c r="L189" i="4"/>
  <c r="Q189" i="4" s="1"/>
  <c r="T189" i="4" s="1"/>
  <c r="K189" i="4"/>
  <c r="J189" i="4"/>
  <c r="A189" i="4"/>
  <c r="AF188" i="4"/>
  <c r="Z188" i="4"/>
  <c r="S188" i="4"/>
  <c r="P188" i="4"/>
  <c r="M188" i="4"/>
  <c r="L188" i="4"/>
  <c r="Q188" i="4" s="1"/>
  <c r="T188" i="4" s="1"/>
  <c r="K188" i="4"/>
  <c r="J188" i="4"/>
  <c r="A188" i="4"/>
  <c r="AF187" i="4"/>
  <c r="Z187" i="4"/>
  <c r="P187" i="4"/>
  <c r="M187" i="4"/>
  <c r="L187" i="4"/>
  <c r="Q187" i="4" s="1"/>
  <c r="K187" i="4"/>
  <c r="J187" i="4"/>
  <c r="A187" i="4"/>
  <c r="AF186" i="4"/>
  <c r="Z186" i="4"/>
  <c r="S186" i="4"/>
  <c r="P186" i="4"/>
  <c r="M186" i="4"/>
  <c r="V186" i="4" s="1"/>
  <c r="L186" i="4"/>
  <c r="Q186" i="4" s="1"/>
  <c r="T186" i="4" s="1"/>
  <c r="K186" i="4"/>
  <c r="J186" i="4"/>
  <c r="A186" i="4"/>
  <c r="AF185" i="4"/>
  <c r="Z185" i="4"/>
  <c r="S185" i="4"/>
  <c r="AB185" i="4" s="1"/>
  <c r="AC185" i="4" s="1"/>
  <c r="P185" i="4"/>
  <c r="M185" i="4"/>
  <c r="L185" i="4"/>
  <c r="Q185" i="4" s="1"/>
  <c r="T185" i="4" s="1"/>
  <c r="K185" i="4"/>
  <c r="J185" i="4"/>
  <c r="A185" i="4"/>
  <c r="AF184" i="4"/>
  <c r="AB184" i="4"/>
  <c r="Z184" i="4"/>
  <c r="S184" i="4"/>
  <c r="P184" i="4"/>
  <c r="M184" i="4"/>
  <c r="L184" i="4"/>
  <c r="Q184" i="4" s="1"/>
  <c r="T184" i="4" s="1"/>
  <c r="K184" i="4"/>
  <c r="J184" i="4"/>
  <c r="A184" i="4"/>
  <c r="AF183" i="4"/>
  <c r="Z183" i="4"/>
  <c r="P183" i="4"/>
  <c r="M183" i="4"/>
  <c r="L183" i="4"/>
  <c r="Q183" i="4" s="1"/>
  <c r="R183" i="4" s="1"/>
  <c r="S183" i="4" s="1"/>
  <c r="K183" i="4"/>
  <c r="J183" i="4"/>
  <c r="A183" i="4"/>
  <c r="AF182" i="4"/>
  <c r="Z182" i="4"/>
  <c r="S182" i="4"/>
  <c r="P182" i="4"/>
  <c r="M182" i="4"/>
  <c r="L182" i="4"/>
  <c r="Q182" i="4" s="1"/>
  <c r="T182" i="4" s="1"/>
  <c r="K182" i="4"/>
  <c r="J182" i="4"/>
  <c r="A182" i="4"/>
  <c r="AF181" i="4"/>
  <c r="AC181" i="4"/>
  <c r="AB181" i="4"/>
  <c r="Z181" i="4"/>
  <c r="S181" i="4"/>
  <c r="P181" i="4"/>
  <c r="M181" i="4"/>
  <c r="V181" i="4" s="1"/>
  <c r="L181" i="4"/>
  <c r="Q181" i="4" s="1"/>
  <c r="T181" i="4" s="1"/>
  <c r="K181" i="4"/>
  <c r="J181" i="4"/>
  <c r="A181" i="4"/>
  <c r="AF180" i="4"/>
  <c r="Z180" i="4"/>
  <c r="AB180" i="4" s="1"/>
  <c r="AC180" i="4" s="1"/>
  <c r="S180" i="4"/>
  <c r="P180" i="4"/>
  <c r="M180" i="4"/>
  <c r="V180" i="4" s="1"/>
  <c r="L180" i="4"/>
  <c r="Q180" i="4" s="1"/>
  <c r="T180" i="4" s="1"/>
  <c r="K180" i="4"/>
  <c r="J180" i="4"/>
  <c r="A180" i="4"/>
  <c r="AF179" i="4"/>
  <c r="Z179" i="4"/>
  <c r="S179" i="4"/>
  <c r="AB179" i="4" s="1"/>
  <c r="AC179" i="4" s="1"/>
  <c r="P179" i="4"/>
  <c r="M179" i="4"/>
  <c r="V179" i="4" s="1"/>
  <c r="L179" i="4"/>
  <c r="Q179" i="4" s="1"/>
  <c r="T179" i="4" s="1"/>
  <c r="K179" i="4"/>
  <c r="J179" i="4"/>
  <c r="A179" i="4"/>
  <c r="AF178" i="4"/>
  <c r="Z178" i="4"/>
  <c r="S178" i="4"/>
  <c r="P178" i="4"/>
  <c r="M178" i="4"/>
  <c r="L178" i="4"/>
  <c r="Q178" i="4" s="1"/>
  <c r="T178" i="4" s="1"/>
  <c r="K178" i="4"/>
  <c r="J178" i="4"/>
  <c r="A178" i="4"/>
  <c r="AF177" i="4"/>
  <c r="Z177" i="4"/>
  <c r="P177" i="4"/>
  <c r="M177" i="4"/>
  <c r="L177" i="4"/>
  <c r="Q177" i="4" s="1"/>
  <c r="K177" i="4"/>
  <c r="J177" i="4"/>
  <c r="A177" i="4"/>
  <c r="AF176" i="4"/>
  <c r="Z176" i="4"/>
  <c r="S176" i="4"/>
  <c r="P176" i="4"/>
  <c r="M176" i="4"/>
  <c r="U176" i="4" s="1"/>
  <c r="L176" i="4"/>
  <c r="Q176" i="4" s="1"/>
  <c r="T176" i="4" s="1"/>
  <c r="K176" i="4"/>
  <c r="J176" i="4"/>
  <c r="A176" i="4"/>
  <c r="AF175" i="4"/>
  <c r="Z175" i="4"/>
  <c r="S175" i="4"/>
  <c r="AB175" i="4" s="1"/>
  <c r="AC175" i="4" s="1"/>
  <c r="P175" i="4"/>
  <c r="M175" i="4"/>
  <c r="L175" i="4"/>
  <c r="Q175" i="4" s="1"/>
  <c r="K175" i="4"/>
  <c r="J175" i="4"/>
  <c r="A175" i="4"/>
  <c r="AF174" i="4"/>
  <c r="AB174" i="4"/>
  <c r="Z174" i="4"/>
  <c r="S174" i="4"/>
  <c r="P174" i="4"/>
  <c r="M174" i="4"/>
  <c r="L174" i="4"/>
  <c r="Q174" i="4" s="1"/>
  <c r="T174" i="4" s="1"/>
  <c r="K174" i="4"/>
  <c r="J174" i="4"/>
  <c r="A174" i="4"/>
  <c r="AG173" i="4"/>
  <c r="AF173" i="4"/>
  <c r="AB173" i="4"/>
  <c r="Z173" i="4"/>
  <c r="S173" i="4"/>
  <c r="P173" i="4"/>
  <c r="M173" i="4"/>
  <c r="L173" i="4"/>
  <c r="Q173" i="4" s="1"/>
  <c r="T173" i="4" s="1"/>
  <c r="K173" i="4"/>
  <c r="J173" i="4"/>
  <c r="A173" i="4"/>
  <c r="AF172" i="4"/>
  <c r="Z172" i="4"/>
  <c r="S172" i="4"/>
  <c r="V172" i="4" s="1"/>
  <c r="P172" i="4"/>
  <c r="L172" i="4"/>
  <c r="Q172" i="4" s="1"/>
  <c r="T172" i="4" s="1"/>
  <c r="K172" i="4"/>
  <c r="J172" i="4"/>
  <c r="A172" i="4"/>
  <c r="AF171" i="4"/>
  <c r="Z171" i="4"/>
  <c r="AB171" i="4" s="1"/>
  <c r="AC171" i="4" s="1"/>
  <c r="S171" i="4"/>
  <c r="P171" i="4"/>
  <c r="M171" i="4"/>
  <c r="V171" i="4" s="1"/>
  <c r="L171" i="4"/>
  <c r="Q171" i="4" s="1"/>
  <c r="T171" i="4" s="1"/>
  <c r="K171" i="4"/>
  <c r="J171" i="4"/>
  <c r="A171" i="4"/>
  <c r="AF170" i="4"/>
  <c r="Z170" i="4"/>
  <c r="V170" i="4"/>
  <c r="U170" i="4"/>
  <c r="S170" i="4"/>
  <c r="P170" i="4"/>
  <c r="L170" i="4"/>
  <c r="Q170" i="4" s="1"/>
  <c r="T170" i="4" s="1"/>
  <c r="K170" i="4"/>
  <c r="J170" i="4"/>
  <c r="A170" i="4"/>
  <c r="AF169" i="4"/>
  <c r="Z169" i="4"/>
  <c r="S169" i="4"/>
  <c r="P169" i="4"/>
  <c r="M169" i="4"/>
  <c r="U169" i="4" s="1"/>
  <c r="L169" i="4"/>
  <c r="Q169" i="4" s="1"/>
  <c r="T169" i="4" s="1"/>
  <c r="K169" i="4"/>
  <c r="J169" i="4"/>
  <c r="A169" i="4"/>
  <c r="AF168" i="4"/>
  <c r="Z168" i="4"/>
  <c r="S168" i="4"/>
  <c r="AB168" i="4" s="1"/>
  <c r="AC168" i="4" s="1"/>
  <c r="P168" i="4"/>
  <c r="M168" i="4"/>
  <c r="L168" i="4"/>
  <c r="Q168" i="4" s="1"/>
  <c r="T168" i="4" s="1"/>
  <c r="K168" i="4"/>
  <c r="J168" i="4"/>
  <c r="A168" i="4"/>
  <c r="AF167" i="4"/>
  <c r="AB167" i="4"/>
  <c r="Z167" i="4"/>
  <c r="S167" i="4"/>
  <c r="P167" i="4"/>
  <c r="M167" i="4"/>
  <c r="L167" i="4"/>
  <c r="Q167" i="4" s="1"/>
  <c r="K167" i="4"/>
  <c r="J167" i="4"/>
  <c r="A167" i="4"/>
  <c r="AF166" i="4"/>
  <c r="Z166" i="4"/>
  <c r="S166" i="4"/>
  <c r="V166" i="4" s="1"/>
  <c r="P166" i="4"/>
  <c r="L166" i="4"/>
  <c r="Q166" i="4" s="1"/>
  <c r="T166" i="4" s="1"/>
  <c r="K166" i="4"/>
  <c r="J166" i="4"/>
  <c r="A166" i="4"/>
  <c r="AF165" i="4"/>
  <c r="AB165" i="4"/>
  <c r="AC165" i="4" s="1"/>
  <c r="Z165" i="4"/>
  <c r="V165" i="4"/>
  <c r="U165" i="4"/>
  <c r="S165" i="4"/>
  <c r="P165" i="4"/>
  <c r="L165" i="4"/>
  <c r="Q165" i="4" s="1"/>
  <c r="T165" i="4" s="1"/>
  <c r="K165" i="4"/>
  <c r="J165" i="4"/>
  <c r="A165" i="4"/>
  <c r="AF164" i="4"/>
  <c r="Z164" i="4"/>
  <c r="S164" i="4"/>
  <c r="P164" i="4"/>
  <c r="M164" i="4"/>
  <c r="L164" i="4"/>
  <c r="Q164" i="4" s="1"/>
  <c r="T164" i="4" s="1"/>
  <c r="K164" i="4"/>
  <c r="J164" i="4"/>
  <c r="A164" i="4"/>
  <c r="AF163" i="4"/>
  <c r="Z163" i="4"/>
  <c r="S163" i="4"/>
  <c r="P163" i="4"/>
  <c r="M163" i="4"/>
  <c r="V163" i="4" s="1"/>
  <c r="L163" i="4"/>
  <c r="Q163" i="4" s="1"/>
  <c r="T163" i="4" s="1"/>
  <c r="K163" i="4"/>
  <c r="J163" i="4"/>
  <c r="A163" i="4"/>
  <c r="AF162" i="4"/>
  <c r="Z162" i="4"/>
  <c r="S162" i="4"/>
  <c r="AB162" i="4" s="1"/>
  <c r="AC162" i="4" s="1"/>
  <c r="P162" i="4"/>
  <c r="M162" i="4"/>
  <c r="L162" i="4"/>
  <c r="Q162" i="4" s="1"/>
  <c r="T162" i="4" s="1"/>
  <c r="K162" i="4"/>
  <c r="J162" i="4"/>
  <c r="A162" i="4"/>
  <c r="AF161" i="4"/>
  <c r="AB161" i="4"/>
  <c r="Z161" i="4"/>
  <c r="S161" i="4"/>
  <c r="P161" i="4"/>
  <c r="M161" i="4"/>
  <c r="L161" i="4"/>
  <c r="Q161" i="4" s="1"/>
  <c r="T161" i="4" s="1"/>
  <c r="K161" i="4"/>
  <c r="J161" i="4"/>
  <c r="A161" i="4"/>
  <c r="AF160" i="4"/>
  <c r="Z160" i="4"/>
  <c r="S160" i="4"/>
  <c r="P160" i="4"/>
  <c r="M160" i="4"/>
  <c r="L160" i="4"/>
  <c r="Q160" i="4" s="1"/>
  <c r="T160" i="4" s="1"/>
  <c r="K160" i="4"/>
  <c r="J160" i="4"/>
  <c r="A160" i="4"/>
  <c r="AF159" i="4"/>
  <c r="Z159" i="4"/>
  <c r="S159" i="4"/>
  <c r="P159" i="4"/>
  <c r="M159" i="4"/>
  <c r="V159" i="4" s="1"/>
  <c r="L159" i="4"/>
  <c r="Q159" i="4" s="1"/>
  <c r="T159" i="4" s="1"/>
  <c r="K159" i="4"/>
  <c r="J159" i="4"/>
  <c r="A159" i="4"/>
  <c r="AF158" i="4"/>
  <c r="AB158" i="4"/>
  <c r="AC158" i="4" s="1"/>
  <c r="Z158" i="4"/>
  <c r="S158" i="4"/>
  <c r="P158" i="4"/>
  <c r="M158" i="4"/>
  <c r="V158" i="4" s="1"/>
  <c r="L158" i="4"/>
  <c r="Q158" i="4" s="1"/>
  <c r="T158" i="4" s="1"/>
  <c r="K158" i="4"/>
  <c r="J158" i="4"/>
  <c r="A158" i="4"/>
  <c r="AF157" i="4"/>
  <c r="Z157" i="4"/>
  <c r="AB157" i="4" s="1"/>
  <c r="AC157" i="4" s="1"/>
  <c r="S157" i="4"/>
  <c r="P157" i="4"/>
  <c r="M157" i="4"/>
  <c r="U157" i="4" s="1"/>
  <c r="L157" i="4"/>
  <c r="Q157" i="4" s="1"/>
  <c r="T157" i="4" s="1"/>
  <c r="K157" i="4"/>
  <c r="J157" i="4"/>
  <c r="A157" i="4"/>
  <c r="AF156" i="4"/>
  <c r="Z156" i="4"/>
  <c r="S156" i="4"/>
  <c r="P156" i="4"/>
  <c r="M156" i="4"/>
  <c r="V156" i="4" s="1"/>
  <c r="L156" i="4"/>
  <c r="Q156" i="4" s="1"/>
  <c r="T156" i="4" s="1"/>
  <c r="K156" i="4"/>
  <c r="J156" i="4"/>
  <c r="A156" i="4"/>
  <c r="AF155" i="4"/>
  <c r="Z155" i="4"/>
  <c r="S155" i="4"/>
  <c r="P155" i="4"/>
  <c r="M155" i="4"/>
  <c r="V155" i="4" s="1"/>
  <c r="L155" i="4"/>
  <c r="Q155" i="4" s="1"/>
  <c r="T155" i="4" s="1"/>
  <c r="K155" i="4"/>
  <c r="J155" i="4"/>
  <c r="A155" i="4"/>
  <c r="Z154" i="4"/>
  <c r="S154" i="4"/>
  <c r="V154" i="4" s="1"/>
  <c r="P154" i="4"/>
  <c r="L154" i="4"/>
  <c r="Q154" i="4" s="1"/>
  <c r="T154" i="4" s="1"/>
  <c r="K154" i="4"/>
  <c r="J154" i="4"/>
  <c r="A154" i="4"/>
  <c r="AF153" i="4"/>
  <c r="AC153" i="4"/>
  <c r="AB153" i="4"/>
  <c r="Z153" i="4"/>
  <c r="S153" i="4"/>
  <c r="P153" i="4"/>
  <c r="M153" i="4"/>
  <c r="V153" i="4" s="1"/>
  <c r="L153" i="4"/>
  <c r="Q153" i="4" s="1"/>
  <c r="T153" i="4" s="1"/>
  <c r="K153" i="4"/>
  <c r="J153" i="4"/>
  <c r="A153" i="4"/>
  <c r="AF152" i="4"/>
  <c r="AB152" i="4"/>
  <c r="AC152" i="4" s="1"/>
  <c r="Z152" i="4"/>
  <c r="S152" i="4"/>
  <c r="P152" i="4"/>
  <c r="M152" i="4"/>
  <c r="V152" i="4" s="1"/>
  <c r="L152" i="4"/>
  <c r="Q152" i="4" s="1"/>
  <c r="T152" i="4" s="1"/>
  <c r="K152" i="4"/>
  <c r="J152" i="4"/>
  <c r="A152" i="4"/>
  <c r="AF151" i="4"/>
  <c r="Z151" i="4"/>
  <c r="AB151" i="4" s="1"/>
  <c r="AC151" i="4" s="1"/>
  <c r="S151" i="4"/>
  <c r="P151" i="4"/>
  <c r="M151" i="4"/>
  <c r="V151" i="4" s="1"/>
  <c r="L151" i="4"/>
  <c r="Q151" i="4" s="1"/>
  <c r="T151" i="4" s="1"/>
  <c r="K151" i="4"/>
  <c r="J151" i="4"/>
  <c r="A151" i="4"/>
  <c r="AF150" i="4"/>
  <c r="Z150" i="4"/>
  <c r="S150" i="4"/>
  <c r="P150" i="4"/>
  <c r="M150" i="4"/>
  <c r="V150" i="4" s="1"/>
  <c r="L150" i="4"/>
  <c r="Q150" i="4" s="1"/>
  <c r="T150" i="4" s="1"/>
  <c r="K150" i="4"/>
  <c r="J150" i="4"/>
  <c r="A150" i="4"/>
  <c r="AF149" i="4"/>
  <c r="Z149" i="4"/>
  <c r="S149" i="4"/>
  <c r="AB149" i="4" s="1"/>
  <c r="AC149" i="4" s="1"/>
  <c r="P149" i="4"/>
  <c r="M149" i="4"/>
  <c r="V149" i="4" s="1"/>
  <c r="L149" i="4"/>
  <c r="Q149" i="4" s="1"/>
  <c r="T149" i="4" s="1"/>
  <c r="K149" i="4"/>
  <c r="J149" i="4"/>
  <c r="A149" i="4"/>
  <c r="AF148" i="4"/>
  <c r="Z148" i="4"/>
  <c r="S148" i="4"/>
  <c r="AB148" i="4" s="1"/>
  <c r="AC148" i="4" s="1"/>
  <c r="P148" i="4"/>
  <c r="M148" i="4"/>
  <c r="U148" i="4" s="1"/>
  <c r="L148" i="4"/>
  <c r="Q148" i="4" s="1"/>
  <c r="T148" i="4" s="1"/>
  <c r="K148" i="4"/>
  <c r="J148" i="4"/>
  <c r="A148" i="4"/>
  <c r="AF147" i="4"/>
  <c r="Z147" i="4"/>
  <c r="S147" i="4"/>
  <c r="P147" i="4"/>
  <c r="M147" i="4"/>
  <c r="L147" i="4"/>
  <c r="Q147" i="4" s="1"/>
  <c r="K147" i="4"/>
  <c r="J147" i="4"/>
  <c r="A147" i="4"/>
  <c r="AF146" i="4"/>
  <c r="V146" i="4"/>
  <c r="S146" i="4"/>
  <c r="U146" i="4" s="1"/>
  <c r="P146" i="4"/>
  <c r="L146" i="4"/>
  <c r="Q146" i="4" s="1"/>
  <c r="T146" i="4" s="1"/>
  <c r="K146" i="4"/>
  <c r="J146" i="4"/>
  <c r="A146" i="4"/>
  <c r="AC145" i="4"/>
  <c r="AB145" i="4"/>
  <c r="S145" i="4"/>
  <c r="P145" i="4"/>
  <c r="M145" i="4"/>
  <c r="V145" i="4" s="1"/>
  <c r="L145" i="4"/>
  <c r="Q145" i="4" s="1"/>
  <c r="T145" i="4" s="1"/>
  <c r="K145" i="4"/>
  <c r="J145" i="4"/>
  <c r="A145" i="4"/>
  <c r="AF144" i="4"/>
  <c r="Z144" i="4"/>
  <c r="P144" i="4"/>
  <c r="L144" i="4"/>
  <c r="Q144" i="4" s="1"/>
  <c r="K144" i="4"/>
  <c r="J144" i="4"/>
  <c r="A144" i="4"/>
  <c r="AF143" i="4"/>
  <c r="Z143" i="4"/>
  <c r="S143" i="4"/>
  <c r="V143" i="4" s="1"/>
  <c r="P143" i="4"/>
  <c r="L143" i="4"/>
  <c r="Q143" i="4" s="1"/>
  <c r="T143" i="4" s="1"/>
  <c r="K143" i="4"/>
  <c r="J143" i="4"/>
  <c r="A143" i="4"/>
  <c r="AF142" i="4"/>
  <c r="Z142" i="4"/>
  <c r="S142" i="4"/>
  <c r="P142" i="4"/>
  <c r="M142" i="4"/>
  <c r="L142" i="4"/>
  <c r="Q142" i="4" s="1"/>
  <c r="T142" i="4" s="1"/>
  <c r="K142" i="4"/>
  <c r="J142" i="4"/>
  <c r="A142" i="4"/>
  <c r="AF141" i="4"/>
  <c r="Z141" i="4"/>
  <c r="AB141" i="4" s="1"/>
  <c r="S141" i="4"/>
  <c r="P141" i="4"/>
  <c r="M141" i="4"/>
  <c r="V141" i="4" s="1"/>
  <c r="L141" i="4"/>
  <c r="Q141" i="4" s="1"/>
  <c r="T141" i="4" s="1"/>
  <c r="K141" i="4"/>
  <c r="J141" i="4"/>
  <c r="A141" i="4"/>
  <c r="AF140" i="4"/>
  <c r="Z140" i="4"/>
  <c r="S140" i="4"/>
  <c r="AB140" i="4" s="1"/>
  <c r="AC140" i="4" s="1"/>
  <c r="P140" i="4"/>
  <c r="M140" i="4"/>
  <c r="V140" i="4" s="1"/>
  <c r="L140" i="4"/>
  <c r="Q140" i="4" s="1"/>
  <c r="T140" i="4" s="1"/>
  <c r="K140" i="4"/>
  <c r="J140" i="4"/>
  <c r="A140" i="4"/>
  <c r="AF139" i="4"/>
  <c r="AB139" i="4"/>
  <c r="AC139" i="4" s="1"/>
  <c r="Z139" i="4"/>
  <c r="S139" i="4"/>
  <c r="P139" i="4"/>
  <c r="M139" i="4"/>
  <c r="V139" i="4" s="1"/>
  <c r="L139" i="4"/>
  <c r="Q139" i="4" s="1"/>
  <c r="T139" i="4" s="1"/>
  <c r="K139" i="4"/>
  <c r="J139" i="4"/>
  <c r="A139" i="4"/>
  <c r="AF138" i="4"/>
  <c r="Z138" i="4"/>
  <c r="U138" i="4"/>
  <c r="S138" i="4"/>
  <c r="P138" i="4"/>
  <c r="L138" i="4"/>
  <c r="Q138" i="4" s="1"/>
  <c r="T138" i="4" s="1"/>
  <c r="K138" i="4"/>
  <c r="J138" i="4"/>
  <c r="A138" i="4"/>
  <c r="AF137" i="4"/>
  <c r="Z137" i="4"/>
  <c r="S137" i="4"/>
  <c r="P137" i="4"/>
  <c r="M137" i="4"/>
  <c r="L137" i="4"/>
  <c r="Q137" i="4" s="1"/>
  <c r="T137" i="4" s="1"/>
  <c r="K137" i="4"/>
  <c r="J137" i="4"/>
  <c r="A137" i="4"/>
  <c r="Z136" i="4"/>
  <c r="S136" i="4"/>
  <c r="P136" i="4"/>
  <c r="M136" i="4"/>
  <c r="L136" i="4"/>
  <c r="Q136" i="4" s="1"/>
  <c r="T136" i="4" s="1"/>
  <c r="K136" i="4"/>
  <c r="J136" i="4"/>
  <c r="A136" i="4"/>
  <c r="Z135" i="4"/>
  <c r="V135" i="4"/>
  <c r="U135" i="4"/>
  <c r="S135" i="4"/>
  <c r="AB135" i="4" s="1"/>
  <c r="AC135" i="4" s="1"/>
  <c r="P135" i="4"/>
  <c r="L135" i="4"/>
  <c r="Q135" i="4" s="1"/>
  <c r="T135" i="4" s="1"/>
  <c r="K135" i="4"/>
  <c r="J135" i="4"/>
  <c r="A135" i="4"/>
  <c r="Z134" i="4"/>
  <c r="S134" i="4"/>
  <c r="AB134" i="4" s="1"/>
  <c r="AC134" i="4" s="1"/>
  <c r="P134" i="4"/>
  <c r="M134" i="4"/>
  <c r="L134" i="4"/>
  <c r="Q134" i="4" s="1"/>
  <c r="K134" i="4"/>
  <c r="J134" i="4"/>
  <c r="A134" i="4"/>
  <c r="Z133" i="4"/>
  <c r="AB133" i="4" s="1"/>
  <c r="AC133" i="4" s="1"/>
  <c r="S133" i="4"/>
  <c r="P133" i="4"/>
  <c r="M133" i="4"/>
  <c r="V133" i="4" s="1"/>
  <c r="L133" i="4"/>
  <c r="Q133" i="4" s="1"/>
  <c r="T133" i="4" s="1"/>
  <c r="K133" i="4"/>
  <c r="J133" i="4"/>
  <c r="A133" i="4"/>
  <c r="AB132" i="4"/>
  <c r="Z132" i="4"/>
  <c r="S132" i="4"/>
  <c r="AC132" i="4" s="1"/>
  <c r="P132" i="4"/>
  <c r="M132" i="4"/>
  <c r="V132" i="4" s="1"/>
  <c r="L132" i="4"/>
  <c r="Q132" i="4" s="1"/>
  <c r="T132" i="4" s="1"/>
  <c r="K132" i="4"/>
  <c r="J132" i="4"/>
  <c r="A132" i="4"/>
  <c r="AF131" i="4"/>
  <c r="Z131" i="4"/>
  <c r="S131" i="4"/>
  <c r="AB131" i="4" s="1"/>
  <c r="AC131" i="4" s="1"/>
  <c r="P131" i="4"/>
  <c r="M131" i="4"/>
  <c r="V131" i="4" s="1"/>
  <c r="L131" i="4"/>
  <c r="Q131" i="4" s="1"/>
  <c r="T131" i="4" s="1"/>
  <c r="K131" i="4"/>
  <c r="J131" i="4"/>
  <c r="A131" i="4"/>
  <c r="AF130" i="4"/>
  <c r="Z130" i="4"/>
  <c r="S130" i="4"/>
  <c r="P130" i="4"/>
  <c r="L130" i="4"/>
  <c r="Q130" i="4" s="1"/>
  <c r="T130" i="4" s="1"/>
  <c r="K130" i="4"/>
  <c r="J130" i="4"/>
  <c r="A130" i="4"/>
  <c r="AF129" i="4"/>
  <c r="Z129" i="4"/>
  <c r="P129" i="4"/>
  <c r="M129" i="4"/>
  <c r="L129" i="4"/>
  <c r="Q129" i="4" s="1"/>
  <c r="K129" i="4"/>
  <c r="J129" i="4"/>
  <c r="A129" i="4"/>
  <c r="AF128" i="4"/>
  <c r="Z128" i="4"/>
  <c r="S128" i="4"/>
  <c r="AB128" i="4" s="1"/>
  <c r="AC128" i="4" s="1"/>
  <c r="P128" i="4"/>
  <c r="M128" i="4"/>
  <c r="L128" i="4"/>
  <c r="Q128" i="4" s="1"/>
  <c r="T128" i="4" s="1"/>
  <c r="K128" i="4"/>
  <c r="J128" i="4"/>
  <c r="A128" i="4"/>
  <c r="AF127" i="4"/>
  <c r="AB127" i="4"/>
  <c r="Z127" i="4"/>
  <c r="S127" i="4"/>
  <c r="P127" i="4"/>
  <c r="M127" i="4"/>
  <c r="L127" i="4"/>
  <c r="Q127" i="4" s="1"/>
  <c r="T127" i="4" s="1"/>
  <c r="K127" i="4"/>
  <c r="J127" i="4"/>
  <c r="A127" i="4"/>
  <c r="AF126" i="4"/>
  <c r="Z126" i="4"/>
  <c r="AB126" i="4" s="1"/>
  <c r="AC126" i="4" s="1"/>
  <c r="S126" i="4"/>
  <c r="P126" i="4"/>
  <c r="M126" i="4"/>
  <c r="V126" i="4" s="1"/>
  <c r="L126" i="4"/>
  <c r="Q126" i="4" s="1"/>
  <c r="T126" i="4" s="1"/>
  <c r="K126" i="4"/>
  <c r="J126" i="4"/>
  <c r="A126" i="4"/>
  <c r="AF125" i="4"/>
  <c r="Z125" i="4"/>
  <c r="S125" i="4"/>
  <c r="P125" i="4"/>
  <c r="M125" i="4"/>
  <c r="V125" i="4" s="1"/>
  <c r="L125" i="4"/>
  <c r="Q125" i="4" s="1"/>
  <c r="T125" i="4" s="1"/>
  <c r="K125" i="4"/>
  <c r="J125" i="4"/>
  <c r="A125" i="4"/>
  <c r="AF124" i="4"/>
  <c r="AB124" i="4"/>
  <c r="Z124" i="4"/>
  <c r="V124" i="4"/>
  <c r="U124" i="4"/>
  <c r="S124" i="4"/>
  <c r="AC124" i="4" s="1"/>
  <c r="P124" i="4"/>
  <c r="L124" i="4"/>
  <c r="Q124" i="4" s="1"/>
  <c r="T124" i="4" s="1"/>
  <c r="K124" i="4"/>
  <c r="J124" i="4"/>
  <c r="A124" i="4"/>
  <c r="AF123" i="4"/>
  <c r="Z123" i="4"/>
  <c r="S123" i="4"/>
  <c r="P123" i="4"/>
  <c r="M123" i="4"/>
  <c r="L123" i="4"/>
  <c r="Q123" i="4" s="1"/>
  <c r="K123" i="4"/>
  <c r="J123" i="4"/>
  <c r="A123" i="4"/>
  <c r="AF122" i="4"/>
  <c r="Z122" i="4"/>
  <c r="U122" i="4"/>
  <c r="S122" i="4"/>
  <c r="P122" i="4"/>
  <c r="L122" i="4"/>
  <c r="Q122" i="4" s="1"/>
  <c r="T122" i="4" s="1"/>
  <c r="K122" i="4"/>
  <c r="J122" i="4"/>
  <c r="A122" i="4"/>
  <c r="AF121" i="4"/>
  <c r="AB121" i="4"/>
  <c r="Z121" i="4"/>
  <c r="S121" i="4"/>
  <c r="V121" i="4" s="1"/>
  <c r="P121" i="4"/>
  <c r="L121" i="4"/>
  <c r="Q121" i="4" s="1"/>
  <c r="T121" i="4" s="1"/>
  <c r="K121" i="4"/>
  <c r="J121" i="4"/>
  <c r="A121" i="4"/>
  <c r="AF120" i="4"/>
  <c r="AC120" i="4"/>
  <c r="AB120" i="4"/>
  <c r="Z120" i="4"/>
  <c r="S120" i="4"/>
  <c r="P120" i="4"/>
  <c r="M120" i="4"/>
  <c r="V120" i="4" s="1"/>
  <c r="L120" i="4"/>
  <c r="Q120" i="4" s="1"/>
  <c r="T120" i="4" s="1"/>
  <c r="K120" i="4"/>
  <c r="J120" i="4"/>
  <c r="A120" i="4"/>
  <c r="AF119" i="4"/>
  <c r="AB119" i="4"/>
  <c r="Z119" i="4"/>
  <c r="V119" i="4"/>
  <c r="U119" i="4"/>
  <c r="S119" i="4"/>
  <c r="AC119" i="4" s="1"/>
  <c r="P119" i="4"/>
  <c r="L119" i="4"/>
  <c r="Q119" i="4" s="1"/>
  <c r="T119" i="4" s="1"/>
  <c r="K119" i="4"/>
  <c r="J119" i="4"/>
  <c r="A119" i="4"/>
  <c r="AF118" i="4"/>
  <c r="Z118" i="4"/>
  <c r="S118" i="4"/>
  <c r="P118" i="4"/>
  <c r="L118" i="4"/>
  <c r="Q118" i="4" s="1"/>
  <c r="T118" i="4" s="1"/>
  <c r="K118" i="4"/>
  <c r="J118" i="4"/>
  <c r="A118" i="4"/>
  <c r="Z117" i="4"/>
  <c r="S117" i="4"/>
  <c r="AB117" i="4" s="1"/>
  <c r="P117" i="4"/>
  <c r="M117" i="4"/>
  <c r="L117" i="4"/>
  <c r="Q117" i="4" s="1"/>
  <c r="T117" i="4" s="1"/>
  <c r="K117" i="4"/>
  <c r="J117" i="4"/>
  <c r="A117" i="4"/>
  <c r="AF116" i="4"/>
  <c r="Z116" i="4"/>
  <c r="AB116" i="4" s="1"/>
  <c r="AC116" i="4" s="1"/>
  <c r="S116" i="4"/>
  <c r="P116" i="4"/>
  <c r="M116" i="4"/>
  <c r="V116" i="4" s="1"/>
  <c r="L116" i="4"/>
  <c r="Q116" i="4" s="1"/>
  <c r="T116" i="4" s="1"/>
  <c r="K116" i="4"/>
  <c r="J116" i="4"/>
  <c r="A116" i="4"/>
  <c r="AF115" i="4"/>
  <c r="Z115" i="4"/>
  <c r="V115" i="4"/>
  <c r="S115" i="4"/>
  <c r="U115" i="4" s="1"/>
  <c r="P115" i="4"/>
  <c r="L115" i="4"/>
  <c r="Q115" i="4" s="1"/>
  <c r="T115" i="4" s="1"/>
  <c r="K115" i="4"/>
  <c r="J115" i="4"/>
  <c r="A115" i="4"/>
  <c r="AF114" i="4"/>
  <c r="Z114" i="4"/>
  <c r="S114" i="4"/>
  <c r="P114" i="4"/>
  <c r="M114" i="4"/>
  <c r="V114" i="4" s="1"/>
  <c r="L114" i="4"/>
  <c r="Q114" i="4" s="1"/>
  <c r="T114" i="4" s="1"/>
  <c r="K114" i="4"/>
  <c r="J114" i="4"/>
  <c r="A114" i="4"/>
  <c r="AF113" i="4"/>
  <c r="Z113" i="4"/>
  <c r="V113" i="4"/>
  <c r="S113" i="4"/>
  <c r="P113" i="4"/>
  <c r="L113" i="4"/>
  <c r="Q113" i="4" s="1"/>
  <c r="T113" i="4" s="1"/>
  <c r="K113" i="4"/>
  <c r="J113" i="4"/>
  <c r="A113" i="4"/>
  <c r="AF112" i="4"/>
  <c r="Z112" i="4"/>
  <c r="V112" i="4"/>
  <c r="S112" i="4"/>
  <c r="AB112" i="4" s="1"/>
  <c r="AC112" i="4" s="1"/>
  <c r="P112" i="4"/>
  <c r="L112" i="4"/>
  <c r="Q112" i="4" s="1"/>
  <c r="T112" i="4" s="1"/>
  <c r="K112" i="4"/>
  <c r="J112" i="4"/>
  <c r="A112" i="4"/>
  <c r="AF111" i="4"/>
  <c r="AB111" i="4"/>
  <c r="AC111" i="4" s="1"/>
  <c r="Z111" i="4"/>
  <c r="V111" i="4"/>
  <c r="U111" i="4"/>
  <c r="S111" i="4"/>
  <c r="P111" i="4"/>
  <c r="L111" i="4"/>
  <c r="Q111" i="4" s="1"/>
  <c r="T111" i="4" s="1"/>
  <c r="K111" i="4"/>
  <c r="J111" i="4"/>
  <c r="A111" i="4"/>
  <c r="AF110" i="4"/>
  <c r="AB110" i="4"/>
  <c r="Z110" i="4"/>
  <c r="V110" i="4"/>
  <c r="U110" i="4"/>
  <c r="S110" i="4"/>
  <c r="AC110" i="4" s="1"/>
  <c r="P110" i="4"/>
  <c r="L110" i="4"/>
  <c r="Q110" i="4" s="1"/>
  <c r="T110" i="4" s="1"/>
  <c r="K110" i="4"/>
  <c r="J110" i="4"/>
  <c r="A110" i="4"/>
  <c r="AF109" i="4"/>
  <c r="AB109" i="4"/>
  <c r="Z109" i="4"/>
  <c r="S109" i="4"/>
  <c r="P109" i="4"/>
  <c r="M109" i="4"/>
  <c r="V109" i="4" s="1"/>
  <c r="L109" i="4"/>
  <c r="Q109" i="4" s="1"/>
  <c r="T109" i="4" s="1"/>
  <c r="K109" i="4"/>
  <c r="J109" i="4"/>
  <c r="A109" i="4"/>
  <c r="AF108" i="4"/>
  <c r="Z108" i="4"/>
  <c r="S108" i="4"/>
  <c r="U108" i="4" s="1"/>
  <c r="P108" i="4"/>
  <c r="L108" i="4"/>
  <c r="Q108" i="4" s="1"/>
  <c r="T108" i="4" s="1"/>
  <c r="K108" i="4"/>
  <c r="J108" i="4"/>
  <c r="A108" i="4"/>
  <c r="AF107" i="4"/>
  <c r="AC107" i="4"/>
  <c r="AB107" i="4"/>
  <c r="Z107" i="4"/>
  <c r="U107" i="4"/>
  <c r="S107" i="4"/>
  <c r="V107" i="4" s="1"/>
  <c r="P107" i="4"/>
  <c r="L107" i="4"/>
  <c r="Q107" i="4" s="1"/>
  <c r="T107" i="4" s="1"/>
  <c r="K107" i="4"/>
  <c r="J107" i="4"/>
  <c r="A107" i="4"/>
  <c r="AF106" i="4"/>
  <c r="AB106" i="4"/>
  <c r="Z106" i="4"/>
  <c r="S106" i="4"/>
  <c r="P106" i="4"/>
  <c r="M106" i="4"/>
  <c r="L106" i="4"/>
  <c r="Q106" i="4" s="1"/>
  <c r="T106" i="4" s="1"/>
  <c r="K106" i="4"/>
  <c r="J106" i="4"/>
  <c r="A106" i="4"/>
  <c r="AF105" i="4"/>
  <c r="AB105" i="4"/>
  <c r="Z105" i="4"/>
  <c r="S105" i="4"/>
  <c r="P105" i="4"/>
  <c r="M105" i="4"/>
  <c r="V105" i="4" s="1"/>
  <c r="L105" i="4"/>
  <c r="Q105" i="4" s="1"/>
  <c r="T105" i="4" s="1"/>
  <c r="K105" i="4"/>
  <c r="J105" i="4"/>
  <c r="A105" i="4"/>
  <c r="AF104" i="4"/>
  <c r="Z104" i="4"/>
  <c r="S104" i="4"/>
  <c r="AB104" i="4" s="1"/>
  <c r="AC104" i="4" s="1"/>
  <c r="P104" i="4"/>
  <c r="M104" i="4"/>
  <c r="V104" i="4" s="1"/>
  <c r="L104" i="4"/>
  <c r="Q104" i="4" s="1"/>
  <c r="T104" i="4" s="1"/>
  <c r="K104" i="4"/>
  <c r="J104" i="4"/>
  <c r="A104" i="4"/>
  <c r="AF103" i="4"/>
  <c r="AB103" i="4"/>
  <c r="Z103" i="4"/>
  <c r="S103" i="4"/>
  <c r="P103" i="4"/>
  <c r="M103" i="4"/>
  <c r="U103" i="4" s="1"/>
  <c r="L103" i="4"/>
  <c r="Q103" i="4" s="1"/>
  <c r="K103" i="4"/>
  <c r="J103" i="4"/>
  <c r="A103" i="4"/>
  <c r="AF102" i="4"/>
  <c r="Z102" i="4"/>
  <c r="S102" i="4"/>
  <c r="P102" i="4"/>
  <c r="M102" i="4"/>
  <c r="L102" i="4"/>
  <c r="Q102" i="4" s="1"/>
  <c r="T102" i="4" s="1"/>
  <c r="K102" i="4"/>
  <c r="J102" i="4"/>
  <c r="A102" i="4"/>
  <c r="AF101" i="4"/>
  <c r="Z101" i="4"/>
  <c r="S101" i="4"/>
  <c r="P101" i="4"/>
  <c r="L101" i="4"/>
  <c r="Q101" i="4" s="1"/>
  <c r="T101" i="4" s="1"/>
  <c r="K101" i="4"/>
  <c r="J101" i="4"/>
  <c r="A101" i="4"/>
  <c r="AF100" i="4"/>
  <c r="Z100" i="4"/>
  <c r="AB100" i="4" s="1"/>
  <c r="AC100" i="4" s="1"/>
  <c r="S100" i="4"/>
  <c r="P100" i="4"/>
  <c r="M100" i="4"/>
  <c r="L100" i="4"/>
  <c r="Q100" i="4" s="1"/>
  <c r="T100" i="4" s="1"/>
  <c r="K100" i="4"/>
  <c r="J100" i="4"/>
  <c r="A100" i="4"/>
  <c r="AF99" i="4"/>
  <c r="Z99" i="4"/>
  <c r="S99" i="4"/>
  <c r="AB99" i="4" s="1"/>
  <c r="AC99" i="4" s="1"/>
  <c r="P99" i="4"/>
  <c r="M99" i="4"/>
  <c r="V99" i="4" s="1"/>
  <c r="L99" i="4"/>
  <c r="Q99" i="4" s="1"/>
  <c r="K99" i="4"/>
  <c r="J99" i="4"/>
  <c r="A99" i="4"/>
  <c r="Z98" i="4"/>
  <c r="S98" i="4"/>
  <c r="AB98" i="4" s="1"/>
  <c r="AC98" i="4" s="1"/>
  <c r="P98" i="4"/>
  <c r="M98" i="4"/>
  <c r="V98" i="4" s="1"/>
  <c r="L98" i="4"/>
  <c r="Q98" i="4" s="1"/>
  <c r="T98" i="4" s="1"/>
  <c r="K98" i="4"/>
  <c r="J98" i="4"/>
  <c r="A98" i="4"/>
  <c r="AF97" i="4"/>
  <c r="Z97" i="4"/>
  <c r="S97" i="4"/>
  <c r="AB97" i="4" s="1"/>
  <c r="P97" i="4"/>
  <c r="M97" i="4"/>
  <c r="L97" i="4"/>
  <c r="Q97" i="4" s="1"/>
  <c r="T97" i="4" s="1"/>
  <c r="K97" i="4"/>
  <c r="J97" i="4"/>
  <c r="A97" i="4"/>
  <c r="AF96" i="4"/>
  <c r="Z96" i="4"/>
  <c r="S96" i="4"/>
  <c r="P96" i="4"/>
  <c r="M96" i="4"/>
  <c r="L96" i="4"/>
  <c r="Q96" i="4" s="1"/>
  <c r="T96" i="4" s="1"/>
  <c r="K96" i="4"/>
  <c r="J96" i="4"/>
  <c r="A96" i="4"/>
  <c r="AF95" i="4"/>
  <c r="Z95" i="4"/>
  <c r="S95" i="4"/>
  <c r="P95" i="4"/>
  <c r="M95" i="4"/>
  <c r="L95" i="4"/>
  <c r="Q95" i="4" s="1"/>
  <c r="T95" i="4" s="1"/>
  <c r="K95" i="4"/>
  <c r="J95" i="4"/>
  <c r="A95" i="4"/>
  <c r="AF94" i="4"/>
  <c r="Z94" i="4"/>
  <c r="P94" i="4"/>
  <c r="M94" i="4"/>
  <c r="L94" i="4"/>
  <c r="Q94" i="4" s="1"/>
  <c r="K94" i="4"/>
  <c r="J94" i="4"/>
  <c r="A94" i="4"/>
  <c r="AF93" i="4"/>
  <c r="Z93" i="4"/>
  <c r="P93" i="4"/>
  <c r="M93" i="4"/>
  <c r="R93" i="4" s="1"/>
  <c r="S93" i="4" s="1"/>
  <c r="L93" i="4"/>
  <c r="Q93" i="4" s="1"/>
  <c r="K93" i="4"/>
  <c r="J93" i="4"/>
  <c r="A93" i="4"/>
  <c r="AF92" i="4"/>
  <c r="AB92" i="4"/>
  <c r="Z92" i="4"/>
  <c r="S92" i="4"/>
  <c r="P92" i="4"/>
  <c r="M92" i="4"/>
  <c r="L92" i="4"/>
  <c r="Q92" i="4" s="1"/>
  <c r="T92" i="4" s="1"/>
  <c r="K92" i="4"/>
  <c r="J92" i="4"/>
  <c r="A92" i="4"/>
  <c r="AF91" i="4"/>
  <c r="Z91" i="4"/>
  <c r="S91" i="4"/>
  <c r="AB91" i="4" s="1"/>
  <c r="P91" i="4"/>
  <c r="M91" i="4"/>
  <c r="V91" i="4" s="1"/>
  <c r="L91" i="4"/>
  <c r="Q91" i="4" s="1"/>
  <c r="T91" i="4" s="1"/>
  <c r="K91" i="4"/>
  <c r="J91" i="4"/>
  <c r="A91" i="4"/>
  <c r="AF90" i="4"/>
  <c r="Z90" i="4"/>
  <c r="AB90" i="4" s="1"/>
  <c r="AC90" i="4" s="1"/>
  <c r="S90" i="4"/>
  <c r="P90" i="4"/>
  <c r="M90" i="4"/>
  <c r="U90" i="4" s="1"/>
  <c r="L90" i="4"/>
  <c r="Q90" i="4" s="1"/>
  <c r="T90" i="4" s="1"/>
  <c r="K90" i="4"/>
  <c r="J90" i="4"/>
  <c r="A90" i="4"/>
  <c r="AF89" i="4"/>
  <c r="Z89" i="4"/>
  <c r="S89" i="4"/>
  <c r="P89" i="4"/>
  <c r="M89" i="4"/>
  <c r="L89" i="4"/>
  <c r="Q89" i="4" s="1"/>
  <c r="T89" i="4" s="1"/>
  <c r="K89" i="4"/>
  <c r="J89" i="4"/>
  <c r="A89" i="4"/>
  <c r="AF88" i="4"/>
  <c r="Z88" i="4"/>
  <c r="S88" i="4"/>
  <c r="U88" i="4" s="1"/>
  <c r="Q88" i="4"/>
  <c r="T88" i="4" s="1"/>
  <c r="P88" i="4"/>
  <c r="J88" i="4"/>
  <c r="A88" i="4"/>
  <c r="AF87" i="4"/>
  <c r="Z87" i="4"/>
  <c r="S87" i="4"/>
  <c r="AB87" i="4" s="1"/>
  <c r="AC87" i="4" s="1"/>
  <c r="P87" i="4"/>
  <c r="M87" i="4"/>
  <c r="V87" i="4" s="1"/>
  <c r="L87" i="4"/>
  <c r="Q87" i="4" s="1"/>
  <c r="T87" i="4" s="1"/>
  <c r="K87" i="4"/>
  <c r="J87" i="4"/>
  <c r="A87" i="4"/>
  <c r="AF86" i="4"/>
  <c r="Z86" i="4"/>
  <c r="S86" i="4"/>
  <c r="AB86" i="4" s="1"/>
  <c r="P86" i="4"/>
  <c r="M86" i="4"/>
  <c r="V86" i="4" s="1"/>
  <c r="L86" i="4"/>
  <c r="Q86" i="4" s="1"/>
  <c r="T86" i="4" s="1"/>
  <c r="K86" i="4"/>
  <c r="J86" i="4"/>
  <c r="A86" i="4"/>
  <c r="AF85" i="4"/>
  <c r="Z85" i="4"/>
  <c r="AB85" i="4" s="1"/>
  <c r="S85" i="4"/>
  <c r="P85" i="4"/>
  <c r="M85" i="4"/>
  <c r="U85" i="4" s="1"/>
  <c r="L85" i="4"/>
  <c r="Q85" i="4" s="1"/>
  <c r="T85" i="4" s="1"/>
  <c r="K85" i="4"/>
  <c r="J85" i="4"/>
  <c r="A85" i="4"/>
  <c r="AF84" i="4"/>
  <c r="Z84" i="4"/>
  <c r="V84" i="4"/>
  <c r="S84" i="4"/>
  <c r="U84" i="4" s="1"/>
  <c r="P84" i="4"/>
  <c r="L84" i="4"/>
  <c r="Q84" i="4" s="1"/>
  <c r="T84" i="4" s="1"/>
  <c r="K84" i="4"/>
  <c r="J84" i="4"/>
  <c r="A84" i="4"/>
  <c r="AF83" i="4"/>
  <c r="Z83" i="4"/>
  <c r="AB83" i="4" s="1"/>
  <c r="AC83" i="4" s="1"/>
  <c r="S83" i="4"/>
  <c r="P83" i="4"/>
  <c r="M83" i="4"/>
  <c r="U83" i="4" s="1"/>
  <c r="L83" i="4"/>
  <c r="Q83" i="4" s="1"/>
  <c r="T83" i="4" s="1"/>
  <c r="K83" i="4"/>
  <c r="J83" i="4"/>
  <c r="A83" i="4"/>
  <c r="AF82" i="4"/>
  <c r="Z82" i="4"/>
  <c r="V82" i="4"/>
  <c r="S82" i="4"/>
  <c r="AB82" i="4" s="1"/>
  <c r="AC82" i="4" s="1"/>
  <c r="P82" i="4"/>
  <c r="L82" i="4"/>
  <c r="Q82" i="4" s="1"/>
  <c r="T82" i="4" s="1"/>
  <c r="K82" i="4"/>
  <c r="J82" i="4"/>
  <c r="A82" i="4"/>
  <c r="AF81" i="4"/>
  <c r="Z81" i="4"/>
  <c r="AB81" i="4" s="1"/>
  <c r="AC81" i="4" s="1"/>
  <c r="S81" i="4"/>
  <c r="P81" i="4"/>
  <c r="M81" i="4"/>
  <c r="V81" i="4" s="1"/>
  <c r="L81" i="4"/>
  <c r="Q81" i="4" s="1"/>
  <c r="T81" i="4" s="1"/>
  <c r="K81" i="4"/>
  <c r="J81" i="4"/>
  <c r="A81" i="4"/>
  <c r="AF80" i="4"/>
  <c r="Z80" i="4"/>
  <c r="S80" i="4"/>
  <c r="AB80" i="4" s="1"/>
  <c r="P80" i="4"/>
  <c r="M80" i="4"/>
  <c r="V80" i="4" s="1"/>
  <c r="L80" i="4"/>
  <c r="Q80" i="4" s="1"/>
  <c r="T80" i="4" s="1"/>
  <c r="K80" i="4"/>
  <c r="J80" i="4"/>
  <c r="A80" i="4"/>
  <c r="AF79" i="4"/>
  <c r="Z79" i="4"/>
  <c r="S79" i="4"/>
  <c r="P79" i="4"/>
  <c r="M79" i="4"/>
  <c r="U79" i="4" s="1"/>
  <c r="L79" i="4"/>
  <c r="Q79" i="4" s="1"/>
  <c r="T79" i="4" s="1"/>
  <c r="K79" i="4"/>
  <c r="J79" i="4"/>
  <c r="A79" i="4"/>
  <c r="AF78" i="4"/>
  <c r="Z78" i="4"/>
  <c r="S78" i="4"/>
  <c r="P78" i="4"/>
  <c r="M78" i="4"/>
  <c r="V78" i="4" s="1"/>
  <c r="L78" i="4"/>
  <c r="Q78" i="4" s="1"/>
  <c r="T78" i="4" s="1"/>
  <c r="K78" i="4"/>
  <c r="J78" i="4"/>
  <c r="A78" i="4"/>
  <c r="AF77" i="4"/>
  <c r="Z77" i="4"/>
  <c r="S77" i="4"/>
  <c r="P77" i="4"/>
  <c r="M77" i="4"/>
  <c r="L77" i="4"/>
  <c r="Q77" i="4" s="1"/>
  <c r="T77" i="4" s="1"/>
  <c r="K77" i="4"/>
  <c r="J77" i="4"/>
  <c r="A77" i="4"/>
  <c r="AF76" i="4"/>
  <c r="AC76" i="4"/>
  <c r="AB76" i="4"/>
  <c r="Z76" i="4"/>
  <c r="U76" i="4"/>
  <c r="S76" i="4"/>
  <c r="V76" i="4" s="1"/>
  <c r="P76" i="4"/>
  <c r="L76" i="4"/>
  <c r="Q76" i="4" s="1"/>
  <c r="T76" i="4" s="1"/>
  <c r="K76" i="4"/>
  <c r="J76" i="4"/>
  <c r="A76" i="4"/>
  <c r="AF75" i="4"/>
  <c r="AB75" i="4"/>
  <c r="Z75" i="4"/>
  <c r="S75" i="4"/>
  <c r="AC75" i="4" s="1"/>
  <c r="P75" i="4"/>
  <c r="M75" i="4"/>
  <c r="V75" i="4" s="1"/>
  <c r="L75" i="4"/>
  <c r="Q75" i="4" s="1"/>
  <c r="T75" i="4" s="1"/>
  <c r="K75" i="4"/>
  <c r="J75" i="4"/>
  <c r="A75" i="4"/>
  <c r="AF74" i="4"/>
  <c r="Z74" i="4"/>
  <c r="S74" i="4"/>
  <c r="P74" i="4"/>
  <c r="M74" i="4"/>
  <c r="L74" i="4"/>
  <c r="Q74" i="4" s="1"/>
  <c r="T74" i="4" s="1"/>
  <c r="K74" i="4"/>
  <c r="J74" i="4"/>
  <c r="A74" i="4"/>
  <c r="AF73" i="4"/>
  <c r="Z73" i="4"/>
  <c r="S73" i="4"/>
  <c r="AB73" i="4" s="1"/>
  <c r="P73" i="4"/>
  <c r="M73" i="4"/>
  <c r="V73" i="4" s="1"/>
  <c r="L73" i="4"/>
  <c r="Q73" i="4" s="1"/>
  <c r="T73" i="4" s="1"/>
  <c r="K73" i="4"/>
  <c r="J73" i="4"/>
  <c r="A73" i="4"/>
  <c r="AF72" i="4"/>
  <c r="Z72" i="4"/>
  <c r="S72" i="4"/>
  <c r="P72" i="4"/>
  <c r="M72" i="4"/>
  <c r="U72" i="4" s="1"/>
  <c r="L72" i="4"/>
  <c r="Q72" i="4" s="1"/>
  <c r="T72" i="4" s="1"/>
  <c r="K72" i="4"/>
  <c r="J72" i="4"/>
  <c r="A72" i="4"/>
  <c r="AF71" i="4"/>
  <c r="AB71" i="4"/>
  <c r="AC71" i="4" s="1"/>
  <c r="Z71" i="4"/>
  <c r="S71" i="4"/>
  <c r="P71" i="4"/>
  <c r="M71" i="4"/>
  <c r="V71" i="4" s="1"/>
  <c r="L71" i="4"/>
  <c r="Q71" i="4" s="1"/>
  <c r="T71" i="4" s="1"/>
  <c r="K71" i="4"/>
  <c r="J71" i="4"/>
  <c r="A71" i="4"/>
  <c r="Z70" i="4"/>
  <c r="S70" i="4"/>
  <c r="P70" i="4"/>
  <c r="M70" i="4"/>
  <c r="V70" i="4" s="1"/>
  <c r="L70" i="4"/>
  <c r="Q70" i="4" s="1"/>
  <c r="T70" i="4" s="1"/>
  <c r="K70" i="4"/>
  <c r="J70" i="4"/>
  <c r="A70" i="4"/>
  <c r="AF69" i="4"/>
  <c r="Z69" i="4"/>
  <c r="S69" i="4"/>
  <c r="AB69" i="4" s="1"/>
  <c r="AC69" i="4" s="1"/>
  <c r="P69" i="4"/>
  <c r="M69" i="4"/>
  <c r="V69" i="4" s="1"/>
  <c r="L69" i="4"/>
  <c r="Q69" i="4" s="1"/>
  <c r="T69" i="4" s="1"/>
  <c r="K69" i="4"/>
  <c r="J69" i="4"/>
  <c r="A69" i="4"/>
  <c r="AF68" i="4"/>
  <c r="AB68" i="4"/>
  <c r="AC68" i="4" s="1"/>
  <c r="Z68" i="4"/>
  <c r="S68" i="4"/>
  <c r="P68" i="4"/>
  <c r="M68" i="4"/>
  <c r="V68" i="4" s="1"/>
  <c r="L68" i="4"/>
  <c r="Q68" i="4" s="1"/>
  <c r="T68" i="4" s="1"/>
  <c r="K68" i="4"/>
  <c r="J68" i="4"/>
  <c r="A68" i="4"/>
  <c r="AF67" i="4"/>
  <c r="Z67" i="4"/>
  <c r="S67" i="4"/>
  <c r="P67" i="4"/>
  <c r="M67" i="4"/>
  <c r="L67" i="4"/>
  <c r="Q67" i="4" s="1"/>
  <c r="T67" i="4" s="1"/>
  <c r="K67" i="4"/>
  <c r="J67" i="4"/>
  <c r="A67" i="4"/>
  <c r="Z66" i="4"/>
  <c r="S66" i="4"/>
  <c r="AB66" i="4" s="1"/>
  <c r="AC66" i="4" s="1"/>
  <c r="P66" i="4"/>
  <c r="M66" i="4"/>
  <c r="U66" i="4" s="1"/>
  <c r="L66" i="4"/>
  <c r="Q66" i="4" s="1"/>
  <c r="T66" i="4" s="1"/>
  <c r="K66" i="4"/>
  <c r="J66" i="4"/>
  <c r="A66" i="4"/>
  <c r="AF65" i="4"/>
  <c r="AB65" i="4"/>
  <c r="AC65" i="4" s="1"/>
  <c r="Z65" i="4"/>
  <c r="S65" i="4"/>
  <c r="P65" i="4"/>
  <c r="M65" i="4"/>
  <c r="V65" i="4" s="1"/>
  <c r="L65" i="4"/>
  <c r="Q65" i="4" s="1"/>
  <c r="T65" i="4" s="1"/>
  <c r="K65" i="4"/>
  <c r="J65" i="4"/>
  <c r="A65" i="4"/>
  <c r="AF64" i="4"/>
  <c r="AB64" i="4"/>
  <c r="Z64" i="4"/>
  <c r="S64" i="4"/>
  <c r="P64" i="4"/>
  <c r="M64" i="4"/>
  <c r="L64" i="4"/>
  <c r="Q64" i="4" s="1"/>
  <c r="T64" i="4" s="1"/>
  <c r="K64" i="4"/>
  <c r="J64" i="4"/>
  <c r="A64" i="4"/>
  <c r="AF63" i="4"/>
  <c r="Z63" i="4"/>
  <c r="S63" i="4"/>
  <c r="P63" i="4"/>
  <c r="M63" i="4"/>
  <c r="L63" i="4"/>
  <c r="Q63" i="4" s="1"/>
  <c r="K63" i="4"/>
  <c r="J63" i="4"/>
  <c r="A63" i="4"/>
  <c r="AF62" i="4"/>
  <c r="Z62" i="4"/>
  <c r="S62" i="4"/>
  <c r="AB62" i="4" s="1"/>
  <c r="AC62" i="4" s="1"/>
  <c r="P62" i="4"/>
  <c r="M62" i="4"/>
  <c r="V62" i="4" s="1"/>
  <c r="L62" i="4"/>
  <c r="Q62" i="4" s="1"/>
  <c r="T62" i="4" s="1"/>
  <c r="K62" i="4"/>
  <c r="J62" i="4"/>
  <c r="A62" i="4"/>
  <c r="AF61" i="4"/>
  <c r="AC61" i="4"/>
  <c r="AB61" i="4"/>
  <c r="Z61" i="4"/>
  <c r="S61" i="4"/>
  <c r="P61" i="4"/>
  <c r="M61" i="4"/>
  <c r="V61" i="4" s="1"/>
  <c r="L61" i="4"/>
  <c r="Q61" i="4" s="1"/>
  <c r="T61" i="4" s="1"/>
  <c r="K61" i="4"/>
  <c r="J61" i="4"/>
  <c r="A61" i="4"/>
  <c r="AF60" i="4"/>
  <c r="Z60" i="4"/>
  <c r="AB60" i="4" s="1"/>
  <c r="S60" i="4"/>
  <c r="P60" i="4"/>
  <c r="M60" i="4"/>
  <c r="L60" i="4"/>
  <c r="Q60" i="4" s="1"/>
  <c r="T60" i="4" s="1"/>
  <c r="K60" i="4"/>
  <c r="J60" i="4"/>
  <c r="A60" i="4"/>
  <c r="AF59" i="4"/>
  <c r="Z59" i="4"/>
  <c r="S59" i="4"/>
  <c r="P59" i="4"/>
  <c r="M59" i="4"/>
  <c r="L59" i="4"/>
  <c r="Q59" i="4" s="1"/>
  <c r="T59" i="4" s="1"/>
  <c r="K59" i="4"/>
  <c r="J59" i="4"/>
  <c r="A59" i="4"/>
  <c r="AF58" i="4"/>
  <c r="Z58" i="4"/>
  <c r="S58" i="4"/>
  <c r="AB58" i="4" s="1"/>
  <c r="AC58" i="4" s="1"/>
  <c r="P58" i="4"/>
  <c r="M58" i="4"/>
  <c r="U58" i="4" s="1"/>
  <c r="L58" i="4"/>
  <c r="Q58" i="4" s="1"/>
  <c r="T58" i="4" s="1"/>
  <c r="K58" i="4"/>
  <c r="J58" i="4"/>
  <c r="A58" i="4"/>
  <c r="Z57" i="4"/>
  <c r="S57" i="4"/>
  <c r="P57" i="4"/>
  <c r="M57" i="4"/>
  <c r="L57" i="4"/>
  <c r="Q57" i="4" s="1"/>
  <c r="K57" i="4"/>
  <c r="J57" i="4"/>
  <c r="A57" i="4"/>
  <c r="AF56" i="4"/>
  <c r="Z56" i="4"/>
  <c r="S56" i="4"/>
  <c r="P56" i="4"/>
  <c r="M56" i="4"/>
  <c r="L56" i="4"/>
  <c r="Q56" i="4" s="1"/>
  <c r="K56" i="4"/>
  <c r="J56" i="4"/>
  <c r="A56" i="4"/>
  <c r="AF55" i="4"/>
  <c r="Z55" i="4"/>
  <c r="S55" i="4"/>
  <c r="AB55" i="4" s="1"/>
  <c r="AC55" i="4" s="1"/>
  <c r="P55" i="4"/>
  <c r="M55" i="4"/>
  <c r="V55" i="4" s="1"/>
  <c r="L55" i="4"/>
  <c r="Q55" i="4" s="1"/>
  <c r="T55" i="4" s="1"/>
  <c r="K55" i="4"/>
  <c r="J55" i="4"/>
  <c r="A55" i="4"/>
  <c r="AF54" i="4"/>
  <c r="AC54" i="4"/>
  <c r="AB54" i="4"/>
  <c r="Z54" i="4"/>
  <c r="S54" i="4"/>
  <c r="P54" i="4"/>
  <c r="M54" i="4"/>
  <c r="V54" i="4" s="1"/>
  <c r="L54" i="4"/>
  <c r="Q54" i="4" s="1"/>
  <c r="T54" i="4" s="1"/>
  <c r="K54" i="4"/>
  <c r="J54" i="4"/>
  <c r="A54" i="4"/>
  <c r="AF53" i="4"/>
  <c r="Z53" i="4"/>
  <c r="S53" i="4"/>
  <c r="P53" i="4"/>
  <c r="M53" i="4"/>
  <c r="L53" i="4"/>
  <c r="Q53" i="4" s="1"/>
  <c r="K53" i="4"/>
  <c r="J53" i="4"/>
  <c r="A53" i="4"/>
  <c r="AF52" i="4"/>
  <c r="Z52" i="4"/>
  <c r="S52" i="4"/>
  <c r="P52" i="4"/>
  <c r="M52" i="4"/>
  <c r="L52" i="4"/>
  <c r="Q52" i="4" s="1"/>
  <c r="K52" i="4"/>
  <c r="J52" i="4"/>
  <c r="A52" i="4"/>
  <c r="AF51" i="4"/>
  <c r="Z51" i="4"/>
  <c r="S51" i="4"/>
  <c r="AB51" i="4" s="1"/>
  <c r="AC51" i="4" s="1"/>
  <c r="P51" i="4"/>
  <c r="M51" i="4"/>
  <c r="V51" i="4" s="1"/>
  <c r="L51" i="4"/>
  <c r="Q51" i="4" s="1"/>
  <c r="T51" i="4" s="1"/>
  <c r="K51" i="4"/>
  <c r="J51" i="4"/>
  <c r="A51" i="4"/>
  <c r="AF50" i="4"/>
  <c r="AC50" i="4"/>
  <c r="AB50" i="4"/>
  <c r="Z50" i="4"/>
  <c r="S50" i="4"/>
  <c r="P50" i="4"/>
  <c r="M50" i="4"/>
  <c r="U50" i="4" s="1"/>
  <c r="L50" i="4"/>
  <c r="Q50" i="4" s="1"/>
  <c r="T50" i="4" s="1"/>
  <c r="K50" i="4"/>
  <c r="J50" i="4"/>
  <c r="A50" i="4"/>
  <c r="AF49" i="4"/>
  <c r="Z49" i="4"/>
  <c r="S49" i="4"/>
  <c r="P49" i="4"/>
  <c r="M49" i="4"/>
  <c r="L49" i="4"/>
  <c r="Q49" i="4" s="1"/>
  <c r="T49" i="4" s="1"/>
  <c r="K49" i="4"/>
  <c r="J49" i="4"/>
  <c r="A49" i="4"/>
  <c r="AF48" i="4"/>
  <c r="Z48" i="4"/>
  <c r="S48" i="4"/>
  <c r="P48" i="4"/>
  <c r="M48" i="4"/>
  <c r="V48" i="4" s="1"/>
  <c r="L48" i="4"/>
  <c r="Q48" i="4" s="1"/>
  <c r="T48" i="4" s="1"/>
  <c r="K48" i="4"/>
  <c r="J48" i="4"/>
  <c r="A48" i="4"/>
  <c r="AF47" i="4"/>
  <c r="AC47" i="4"/>
  <c r="AB47" i="4"/>
  <c r="Z47" i="4"/>
  <c r="S47" i="4"/>
  <c r="P47" i="4"/>
  <c r="M47" i="4"/>
  <c r="U47" i="4" s="1"/>
  <c r="L47" i="4"/>
  <c r="Q47" i="4" s="1"/>
  <c r="T47" i="4" s="1"/>
  <c r="K47" i="4"/>
  <c r="J47" i="4"/>
  <c r="A47" i="4"/>
  <c r="AF46" i="4"/>
  <c r="AC46" i="4"/>
  <c r="AB46" i="4"/>
  <c r="Z46" i="4"/>
  <c r="S46" i="4"/>
  <c r="P46" i="4"/>
  <c r="M46" i="4"/>
  <c r="V46" i="4" s="1"/>
  <c r="L46" i="4"/>
  <c r="Q46" i="4" s="1"/>
  <c r="T46" i="4" s="1"/>
  <c r="K46" i="4"/>
  <c r="J46" i="4"/>
  <c r="A46" i="4"/>
  <c r="AF45" i="4"/>
  <c r="Z45" i="4"/>
  <c r="S45" i="4"/>
  <c r="P45" i="4"/>
  <c r="L45" i="4"/>
  <c r="Q45" i="4" s="1"/>
  <c r="T45" i="4" s="1"/>
  <c r="K45" i="4"/>
  <c r="J45" i="4"/>
  <c r="A45" i="4"/>
  <c r="AF44" i="4"/>
  <c r="Z44" i="4"/>
  <c r="S44" i="4"/>
  <c r="AB44" i="4" s="1"/>
  <c r="AC44" i="4" s="1"/>
  <c r="P44" i="4"/>
  <c r="M44" i="4"/>
  <c r="U44" i="4" s="1"/>
  <c r="L44" i="4"/>
  <c r="Q44" i="4" s="1"/>
  <c r="T44" i="4" s="1"/>
  <c r="K44" i="4"/>
  <c r="J44" i="4"/>
  <c r="A44" i="4"/>
  <c r="AG43" i="4"/>
  <c r="AF43" i="4"/>
  <c r="AC43" i="4"/>
  <c r="Z43" i="4"/>
  <c r="S43" i="4"/>
  <c r="AB43" i="4" s="1"/>
  <c r="P43" i="4"/>
  <c r="M43" i="4"/>
  <c r="V43" i="4" s="1"/>
  <c r="L43" i="4"/>
  <c r="Q43" i="4" s="1"/>
  <c r="T43" i="4" s="1"/>
  <c r="K43" i="4"/>
  <c r="J43" i="4"/>
  <c r="A43" i="4"/>
  <c r="Z42" i="4"/>
  <c r="AB42" i="4" s="1"/>
  <c r="S42" i="4"/>
  <c r="P42" i="4"/>
  <c r="M42" i="4"/>
  <c r="L42" i="4"/>
  <c r="Q42" i="4" s="1"/>
  <c r="T42" i="4" s="1"/>
  <c r="K42" i="4"/>
  <c r="J42" i="4"/>
  <c r="A42" i="4"/>
  <c r="AF41" i="4"/>
  <c r="Z41" i="4"/>
  <c r="S41" i="4"/>
  <c r="P41" i="4"/>
  <c r="M41" i="4"/>
  <c r="L41" i="4"/>
  <c r="Q41" i="4" s="1"/>
  <c r="T41" i="4" s="1"/>
  <c r="K41" i="4"/>
  <c r="J41" i="4"/>
  <c r="A41" i="4"/>
  <c r="AF40" i="4"/>
  <c r="AC40" i="4"/>
  <c r="AB40" i="4"/>
  <c r="Z40" i="4"/>
  <c r="S40" i="4"/>
  <c r="P40" i="4"/>
  <c r="M40" i="4"/>
  <c r="V40" i="4" s="1"/>
  <c r="L40" i="4"/>
  <c r="Q40" i="4" s="1"/>
  <c r="T40" i="4" s="1"/>
  <c r="K40" i="4"/>
  <c r="J40" i="4"/>
  <c r="A40" i="4"/>
  <c r="AF39" i="4"/>
  <c r="AB39" i="4"/>
  <c r="AC39" i="4" s="1"/>
  <c r="Z39" i="4"/>
  <c r="S39" i="4"/>
  <c r="P39" i="4"/>
  <c r="M39" i="4"/>
  <c r="V39" i="4" s="1"/>
  <c r="L39" i="4"/>
  <c r="Q39" i="4" s="1"/>
  <c r="T39" i="4" s="1"/>
  <c r="K39" i="4"/>
  <c r="J39" i="4"/>
  <c r="A39" i="4"/>
  <c r="AF38" i="4"/>
  <c r="AB38" i="4"/>
  <c r="Z38" i="4"/>
  <c r="S38" i="4"/>
  <c r="P38" i="4"/>
  <c r="M38" i="4"/>
  <c r="L38" i="4"/>
  <c r="Q38" i="4" s="1"/>
  <c r="T38" i="4" s="1"/>
  <c r="K38" i="4"/>
  <c r="J38" i="4"/>
  <c r="A38" i="4"/>
  <c r="AF37" i="4"/>
  <c r="Z37" i="4"/>
  <c r="S37" i="4"/>
  <c r="P37" i="4"/>
  <c r="M37" i="4"/>
  <c r="V37" i="4" s="1"/>
  <c r="L37" i="4"/>
  <c r="Q37" i="4" s="1"/>
  <c r="T37" i="4" s="1"/>
  <c r="K37" i="4"/>
  <c r="J37" i="4"/>
  <c r="A37" i="4"/>
  <c r="AF36" i="4"/>
  <c r="AC36" i="4"/>
  <c r="Z36" i="4"/>
  <c r="S36" i="4"/>
  <c r="AB36" i="4" s="1"/>
  <c r="P36" i="4"/>
  <c r="M36" i="4"/>
  <c r="U36" i="4" s="1"/>
  <c r="L36" i="4"/>
  <c r="Q36" i="4" s="1"/>
  <c r="T36" i="4" s="1"/>
  <c r="K36" i="4"/>
  <c r="J36" i="4"/>
  <c r="A36" i="4"/>
  <c r="S35" i="4"/>
  <c r="AB35" i="4" s="1"/>
  <c r="P35" i="4"/>
  <c r="M35" i="4"/>
  <c r="V35" i="4" s="1"/>
  <c r="L35" i="4"/>
  <c r="Q35" i="4" s="1"/>
  <c r="T35" i="4" s="1"/>
  <c r="K35" i="4"/>
  <c r="J35" i="4"/>
  <c r="A35" i="4"/>
  <c r="AF34" i="4"/>
  <c r="AB34" i="4"/>
  <c r="AC34" i="4" s="1"/>
  <c r="Z34" i="4"/>
  <c r="S34" i="4"/>
  <c r="P34" i="4"/>
  <c r="M34" i="4"/>
  <c r="V34" i="4" s="1"/>
  <c r="L34" i="4"/>
  <c r="Q34" i="4" s="1"/>
  <c r="T34" i="4" s="1"/>
  <c r="K34" i="4"/>
  <c r="J34" i="4"/>
  <c r="A34" i="4"/>
  <c r="AF33" i="4"/>
  <c r="Z33" i="4"/>
  <c r="S33" i="4"/>
  <c r="P33" i="4"/>
  <c r="M33" i="4"/>
  <c r="L33" i="4"/>
  <c r="Q33" i="4" s="1"/>
  <c r="T33" i="4" s="1"/>
  <c r="K33" i="4"/>
  <c r="J33" i="4"/>
  <c r="A33" i="4"/>
  <c r="AF32" i="4"/>
  <c r="Z32" i="4"/>
  <c r="S32" i="4"/>
  <c r="P32" i="4"/>
  <c r="M32" i="4"/>
  <c r="U32" i="4" s="1"/>
  <c r="L32" i="4"/>
  <c r="Q32" i="4" s="1"/>
  <c r="T32" i="4" s="1"/>
  <c r="K32" i="4"/>
  <c r="J32" i="4"/>
  <c r="A32" i="4"/>
  <c r="AF31" i="4"/>
  <c r="Z31" i="4"/>
  <c r="S31" i="4"/>
  <c r="AB31" i="4" s="1"/>
  <c r="AC31" i="4" s="1"/>
  <c r="P31" i="4"/>
  <c r="M31" i="4"/>
  <c r="U31" i="4" s="1"/>
  <c r="L31" i="4"/>
  <c r="Q31" i="4" s="1"/>
  <c r="T31" i="4" s="1"/>
  <c r="K31" i="4"/>
  <c r="J31" i="4"/>
  <c r="A31" i="4"/>
  <c r="Z30" i="4"/>
  <c r="AB30" i="4" s="1"/>
  <c r="S30" i="4"/>
  <c r="P30" i="4"/>
  <c r="M30" i="4"/>
  <c r="L30" i="4"/>
  <c r="Q30" i="4" s="1"/>
  <c r="T30" i="4" s="1"/>
  <c r="K30" i="4"/>
  <c r="J30" i="4"/>
  <c r="A30" i="4"/>
  <c r="AF29" i="4"/>
  <c r="Z29" i="4"/>
  <c r="S29" i="4"/>
  <c r="P29" i="4"/>
  <c r="M29" i="4"/>
  <c r="L29" i="4"/>
  <c r="Q29" i="4" s="1"/>
  <c r="K29" i="4"/>
  <c r="J29" i="4"/>
  <c r="A29" i="4"/>
  <c r="AF28" i="4"/>
  <c r="AB28" i="4"/>
  <c r="AC28" i="4" s="1"/>
  <c r="Z28" i="4"/>
  <c r="S28" i="4"/>
  <c r="P28" i="4"/>
  <c r="M28" i="4"/>
  <c r="V28" i="4" s="1"/>
  <c r="L28" i="4"/>
  <c r="Q28" i="4" s="1"/>
  <c r="T28" i="4" s="1"/>
  <c r="K28" i="4"/>
  <c r="J28" i="4"/>
  <c r="A28" i="4"/>
  <c r="AF27" i="4"/>
  <c r="Z27" i="4"/>
  <c r="AB27" i="4" s="1"/>
  <c r="AC27" i="4" s="1"/>
  <c r="S27" i="4"/>
  <c r="P27" i="4"/>
  <c r="M27" i="4"/>
  <c r="U27" i="4" s="1"/>
  <c r="L27" i="4"/>
  <c r="Q27" i="4" s="1"/>
  <c r="T27" i="4" s="1"/>
  <c r="K27" i="4"/>
  <c r="J27" i="4"/>
  <c r="A27" i="4"/>
  <c r="AF26" i="4"/>
  <c r="Z26" i="4"/>
  <c r="S26" i="4"/>
  <c r="AB26" i="4" s="1"/>
  <c r="P26" i="4"/>
  <c r="M26" i="4"/>
  <c r="V26" i="4" s="1"/>
  <c r="L26" i="4"/>
  <c r="Q26" i="4" s="1"/>
  <c r="T26" i="4" s="1"/>
  <c r="K26" i="4"/>
  <c r="J26" i="4"/>
  <c r="A26" i="4"/>
  <c r="AF25" i="4"/>
  <c r="Z25" i="4"/>
  <c r="S25" i="4"/>
  <c r="AB25" i="4" s="1"/>
  <c r="P25" i="4"/>
  <c r="M25" i="4"/>
  <c r="L25" i="4"/>
  <c r="Q25" i="4" s="1"/>
  <c r="T25" i="4" s="1"/>
  <c r="K25" i="4"/>
  <c r="J25" i="4"/>
  <c r="A25" i="4"/>
  <c r="AF24" i="4"/>
  <c r="AB24" i="4"/>
  <c r="AC24" i="4" s="1"/>
  <c r="Z24" i="4"/>
  <c r="S24" i="4"/>
  <c r="P24" i="4"/>
  <c r="M24" i="4"/>
  <c r="V24" i="4" s="1"/>
  <c r="L24" i="4"/>
  <c r="Q24" i="4" s="1"/>
  <c r="T24" i="4" s="1"/>
  <c r="K24" i="4"/>
  <c r="J24" i="4"/>
  <c r="A24" i="4"/>
  <c r="AF23" i="4"/>
  <c r="AC23" i="4"/>
  <c r="AB23" i="4"/>
  <c r="Z23" i="4"/>
  <c r="S23" i="4"/>
  <c r="V23" i="4" s="1"/>
  <c r="P23" i="4"/>
  <c r="L23" i="4"/>
  <c r="Q23" i="4" s="1"/>
  <c r="T23" i="4" s="1"/>
  <c r="K23" i="4"/>
  <c r="J23" i="4"/>
  <c r="A23" i="4"/>
  <c r="AF22" i="4"/>
  <c r="Z22" i="4"/>
  <c r="S22" i="4"/>
  <c r="AB22" i="4" s="1"/>
  <c r="P22" i="4"/>
  <c r="M22" i="4"/>
  <c r="L22" i="4"/>
  <c r="Q22" i="4" s="1"/>
  <c r="T22" i="4" s="1"/>
  <c r="K22" i="4"/>
  <c r="J22" i="4"/>
  <c r="A22" i="4"/>
  <c r="AF21" i="4"/>
  <c r="AB21" i="4"/>
  <c r="AC21" i="4" s="1"/>
  <c r="Z21" i="4"/>
  <c r="V21" i="4"/>
  <c r="U21" i="4"/>
  <c r="S21" i="4"/>
  <c r="Q21" i="4"/>
  <c r="T21" i="4" s="1"/>
  <c r="P21" i="4"/>
  <c r="J21" i="4"/>
  <c r="A21" i="4"/>
  <c r="AF20" i="4"/>
  <c r="AC20" i="4"/>
  <c r="AB20" i="4"/>
  <c r="Z20" i="4"/>
  <c r="S20" i="4"/>
  <c r="P20" i="4"/>
  <c r="M20" i="4"/>
  <c r="U20" i="4" s="1"/>
  <c r="L20" i="4"/>
  <c r="Q20" i="4" s="1"/>
  <c r="T20" i="4" s="1"/>
  <c r="K20" i="4"/>
  <c r="J20" i="4"/>
  <c r="A20" i="4"/>
  <c r="AF19" i="4"/>
  <c r="Z19" i="4"/>
  <c r="S19" i="4"/>
  <c r="P19" i="4"/>
  <c r="M19" i="4"/>
  <c r="L19" i="4"/>
  <c r="Q19" i="4" s="1"/>
  <c r="K19" i="4"/>
  <c r="J19" i="4"/>
  <c r="A19" i="4"/>
  <c r="AF18" i="4"/>
  <c r="AB18" i="4"/>
  <c r="Z18" i="4"/>
  <c r="V18" i="4"/>
  <c r="U18" i="4"/>
  <c r="S18" i="4"/>
  <c r="P18" i="4"/>
  <c r="L18" i="4"/>
  <c r="Q18" i="4" s="1"/>
  <c r="T18" i="4" s="1"/>
  <c r="K18" i="4"/>
  <c r="J18" i="4"/>
  <c r="A18" i="4"/>
  <c r="AF17" i="4"/>
  <c r="AB17" i="4"/>
  <c r="Z17" i="4"/>
  <c r="S17" i="4"/>
  <c r="P17" i="4"/>
  <c r="M17" i="4"/>
  <c r="V17" i="4" s="1"/>
  <c r="L17" i="4"/>
  <c r="Q17" i="4" s="1"/>
  <c r="T17" i="4" s="1"/>
  <c r="K17" i="4"/>
  <c r="J17" i="4"/>
  <c r="A17" i="4"/>
  <c r="AF16" i="4"/>
  <c r="Z16" i="4"/>
  <c r="S16" i="4"/>
  <c r="AB16" i="4" s="1"/>
  <c r="AC16" i="4" s="1"/>
  <c r="P16" i="4"/>
  <c r="M16" i="4"/>
  <c r="U16" i="4" s="1"/>
  <c r="L16" i="4"/>
  <c r="Q16" i="4" s="1"/>
  <c r="T16" i="4" s="1"/>
  <c r="K16" i="4"/>
  <c r="J16" i="4"/>
  <c r="A16" i="4"/>
  <c r="AF15" i="4"/>
  <c r="Z15" i="4"/>
  <c r="S15" i="4"/>
  <c r="P15" i="4"/>
  <c r="M15" i="4"/>
  <c r="L15" i="4"/>
  <c r="Q15" i="4" s="1"/>
  <c r="T15" i="4" s="1"/>
  <c r="K15" i="4"/>
  <c r="J15" i="4"/>
  <c r="A15" i="4"/>
  <c r="AF14" i="4"/>
  <c r="Z14" i="4"/>
  <c r="S14" i="4"/>
  <c r="AB14" i="4" s="1"/>
  <c r="AC14" i="4" s="1"/>
  <c r="P14" i="4"/>
  <c r="M14" i="4"/>
  <c r="V14" i="4" s="1"/>
  <c r="L14" i="4"/>
  <c r="Q14" i="4" s="1"/>
  <c r="T14" i="4" s="1"/>
  <c r="K14" i="4"/>
  <c r="J14" i="4"/>
  <c r="A14" i="4"/>
  <c r="AF13" i="4"/>
  <c r="Z13" i="4"/>
  <c r="AB13" i="4" s="1"/>
  <c r="AC13" i="4" s="1"/>
  <c r="S13" i="4"/>
  <c r="P13" i="4"/>
  <c r="M13" i="4"/>
  <c r="V13" i="4" s="1"/>
  <c r="L13" i="4"/>
  <c r="Q13" i="4" s="1"/>
  <c r="T13" i="4" s="1"/>
  <c r="K13" i="4"/>
  <c r="J13" i="4"/>
  <c r="A13" i="4"/>
  <c r="AF12" i="4"/>
  <c r="AB12" i="4"/>
  <c r="Z12" i="4"/>
  <c r="S12" i="4"/>
  <c r="P12" i="4"/>
  <c r="M12" i="4"/>
  <c r="V12" i="4" s="1"/>
  <c r="L12" i="4"/>
  <c r="Q12" i="4" s="1"/>
  <c r="T12" i="4" s="1"/>
  <c r="K12" i="4"/>
  <c r="J12" i="4"/>
  <c r="A12" i="4"/>
  <c r="AF11" i="4"/>
  <c r="Z11" i="4"/>
  <c r="S11" i="4"/>
  <c r="P11" i="4"/>
  <c r="M11" i="4"/>
  <c r="L11" i="4"/>
  <c r="Q11" i="4" s="1"/>
  <c r="T11" i="4" s="1"/>
  <c r="K11" i="4"/>
  <c r="J11" i="4"/>
  <c r="A11" i="4"/>
  <c r="AF10" i="4"/>
  <c r="Z10" i="4"/>
  <c r="S10" i="4"/>
  <c r="P10" i="4"/>
  <c r="M10" i="4"/>
  <c r="L10" i="4"/>
  <c r="Q10" i="4" s="1"/>
  <c r="T10" i="4" s="1"/>
  <c r="K10" i="4"/>
  <c r="J10" i="4"/>
  <c r="A10" i="4"/>
  <c r="AF9" i="4"/>
  <c r="AB9" i="4"/>
  <c r="AC9" i="4" s="1"/>
  <c r="Z9" i="4"/>
  <c r="S9" i="4"/>
  <c r="P9" i="4"/>
  <c r="M9" i="4"/>
  <c r="V9" i="4" s="1"/>
  <c r="L9" i="4"/>
  <c r="Q9" i="4" s="1"/>
  <c r="T9" i="4" s="1"/>
  <c r="K9" i="4"/>
  <c r="J9" i="4"/>
  <c r="A9" i="4"/>
  <c r="AF8" i="4"/>
  <c r="Z8" i="4"/>
  <c r="S8" i="4"/>
  <c r="AB8" i="4" s="1"/>
  <c r="AC8" i="4" s="1"/>
  <c r="P8" i="4"/>
  <c r="M8" i="4"/>
  <c r="L8" i="4"/>
  <c r="Q8" i="4" s="1"/>
  <c r="T8" i="4" s="1"/>
  <c r="K8" i="4"/>
  <c r="J8" i="4"/>
  <c r="A8" i="4"/>
  <c r="AF7" i="4"/>
  <c r="Z7" i="4"/>
  <c r="AB7" i="4" s="1"/>
  <c r="AC7" i="4" s="1"/>
  <c r="S7" i="4"/>
  <c r="P7" i="4"/>
  <c r="M7" i="4"/>
  <c r="V7" i="4" s="1"/>
  <c r="L7" i="4"/>
  <c r="Q7" i="4" s="1"/>
  <c r="T7" i="4" s="1"/>
  <c r="K7" i="4"/>
  <c r="J7" i="4"/>
  <c r="A7" i="4"/>
  <c r="AF6" i="4"/>
  <c r="AC6" i="4"/>
  <c r="AB6" i="4"/>
  <c r="Z6" i="4"/>
  <c r="S6" i="4"/>
  <c r="P6" i="4"/>
  <c r="M6" i="4"/>
  <c r="U6" i="4" s="1"/>
  <c r="L6" i="4"/>
  <c r="Q6" i="4" s="1"/>
  <c r="T6" i="4" s="1"/>
  <c r="K6" i="4"/>
  <c r="J6" i="4"/>
  <c r="A6" i="4"/>
  <c r="AF5" i="4"/>
  <c r="Z5" i="4"/>
  <c r="AB5" i="4" s="1"/>
  <c r="AC5" i="4" s="1"/>
  <c r="S5" i="4"/>
  <c r="P5" i="4"/>
  <c r="M5" i="4"/>
  <c r="U5" i="4" s="1"/>
  <c r="L5" i="4"/>
  <c r="Q5" i="4" s="1"/>
  <c r="T5" i="4" s="1"/>
  <c r="K5" i="4"/>
  <c r="J5" i="4"/>
  <c r="A5" i="4"/>
  <c r="AF4" i="4"/>
  <c r="AB4" i="4"/>
  <c r="AC4" i="4" s="1"/>
  <c r="Z4" i="4"/>
  <c r="S4" i="4"/>
  <c r="P4" i="4"/>
  <c r="M4" i="4"/>
  <c r="V4" i="4" s="1"/>
  <c r="L4" i="4"/>
  <c r="Q4" i="4" s="1"/>
  <c r="T4" i="4" s="1"/>
  <c r="K4" i="4"/>
  <c r="J4" i="4"/>
  <c r="A4" i="4"/>
  <c r="R1" i="4"/>
  <c r="P1" i="4"/>
  <c r="O1" i="4"/>
  <c r="N1" i="4"/>
  <c r="W213" i="2"/>
  <c r="Y212" i="2"/>
  <c r="X213" i="2"/>
  <c r="W212" i="2" l="1"/>
  <c r="U192" i="4"/>
  <c r="K1" i="4"/>
  <c r="U40" i="4"/>
  <c r="U62" i="4"/>
  <c r="U77" i="4"/>
  <c r="U125" i="4"/>
  <c r="V182" i="4"/>
  <c r="V189" i="4"/>
  <c r="V66" i="4"/>
  <c r="Q1" i="4"/>
  <c r="V174" i="4"/>
  <c r="V36" i="4"/>
  <c r="U13" i="4"/>
  <c r="V72" i="4"/>
  <c r="U132" i="4"/>
  <c r="U139" i="4"/>
  <c r="U78" i="4"/>
  <c r="U104" i="4"/>
  <c r="U158" i="4"/>
  <c r="V44" i="4"/>
  <c r="X212" i="2"/>
  <c r="U35" i="4"/>
  <c r="U4" i="4"/>
  <c r="U46" i="4"/>
  <c r="V58" i="4"/>
  <c r="V92" i="4"/>
  <c r="U43" i="4"/>
  <c r="U69" i="4"/>
  <c r="U140" i="4"/>
  <c r="U155" i="4"/>
  <c r="U179" i="4"/>
  <c r="V198" i="4"/>
  <c r="U106" i="4"/>
  <c r="U120" i="4"/>
  <c r="U151" i="4"/>
  <c r="M1" i="4"/>
  <c r="V47" i="4"/>
  <c r="U55" i="4"/>
  <c r="V89" i="4"/>
  <c r="U171" i="4"/>
  <c r="T93" i="4"/>
  <c r="V31" i="4"/>
  <c r="U81" i="4"/>
  <c r="U142" i="4"/>
  <c r="U159" i="4"/>
  <c r="U190" i="4"/>
  <c r="U196" i="4"/>
  <c r="V208" i="4"/>
  <c r="U149" i="4"/>
  <c r="U153" i="4"/>
  <c r="V173" i="4"/>
  <c r="U180" i="4"/>
  <c r="U186" i="4"/>
  <c r="U204" i="4"/>
  <c r="U17" i="4"/>
  <c r="V5" i="4"/>
  <c r="U12" i="4"/>
  <c r="V20" i="4"/>
  <c r="U39" i="4"/>
  <c r="U71" i="4"/>
  <c r="V85" i="4"/>
  <c r="U126" i="4"/>
  <c r="U145" i="4"/>
  <c r="V160" i="4"/>
  <c r="U181" i="4"/>
  <c r="V184" i="4"/>
  <c r="U191" i="4"/>
  <c r="V90" i="4"/>
  <c r="U51" i="4"/>
  <c r="V79" i="4"/>
  <c r="U98" i="4"/>
  <c r="U114" i="4"/>
  <c r="U131" i="4"/>
  <c r="U136" i="4"/>
  <c r="V157" i="4"/>
  <c r="U163" i="4"/>
  <c r="V167" i="4"/>
  <c r="V6" i="4"/>
  <c r="V83" i="4"/>
  <c r="V137" i="4"/>
  <c r="V147" i="4"/>
  <c r="V161" i="4"/>
  <c r="V45" i="4"/>
  <c r="U45" i="4"/>
  <c r="AB56" i="4"/>
  <c r="AC56" i="4" s="1"/>
  <c r="U56" i="4"/>
  <c r="AB29" i="4"/>
  <c r="U29" i="4"/>
  <c r="U33" i="4"/>
  <c r="AB52" i="4"/>
  <c r="U52" i="4"/>
  <c r="AC52" i="4"/>
  <c r="U15" i="4"/>
  <c r="T19" i="4"/>
  <c r="V29" i="4"/>
  <c r="AB37" i="4"/>
  <c r="AC37" i="4" s="1"/>
  <c r="U37" i="4"/>
  <c r="U49" i="4"/>
  <c r="V49" i="4"/>
  <c r="V52" i="4"/>
  <c r="V56" i="4"/>
  <c r="AB67" i="4"/>
  <c r="AC67" i="4" s="1"/>
  <c r="V67" i="4"/>
  <c r="U67" i="4"/>
  <c r="U19" i="4"/>
  <c r="V33" i="4"/>
  <c r="AB41" i="4"/>
  <c r="AC41" i="4" s="1"/>
  <c r="U41" i="4"/>
  <c r="V53" i="4"/>
  <c r="U53" i="4"/>
  <c r="U57" i="4"/>
  <c r="V57" i="4"/>
  <c r="AB59" i="4"/>
  <c r="U59" i="4"/>
  <c r="AC59" i="4"/>
  <c r="U61" i="4"/>
  <c r="T63" i="4"/>
  <c r="AB10" i="4"/>
  <c r="U11" i="4"/>
  <c r="S1" i="4"/>
  <c r="V11" i="4"/>
  <c r="AC12" i="4"/>
  <c r="V15" i="4"/>
  <c r="AC17" i="4"/>
  <c r="AC18" i="4"/>
  <c r="V19" i="4"/>
  <c r="U22" i="4"/>
  <c r="U25" i="4"/>
  <c r="V27" i="4"/>
  <c r="U28" i="4"/>
  <c r="AC29" i="4"/>
  <c r="AC38" i="4"/>
  <c r="V38" i="4"/>
  <c r="U38" i="4"/>
  <c r="V41" i="4"/>
  <c r="AB45" i="4"/>
  <c r="AC45" i="4" s="1"/>
  <c r="T53" i="4"/>
  <c r="T57" i="4"/>
  <c r="V59" i="4"/>
  <c r="AB63" i="4"/>
  <c r="AC63" i="4" s="1"/>
  <c r="U63" i="4"/>
  <c r="U65" i="4"/>
  <c r="U10" i="4"/>
  <c r="U14" i="4"/>
  <c r="V22" i="4"/>
  <c r="V25" i="4"/>
  <c r="L1" i="4"/>
  <c r="U30" i="4"/>
  <c r="AC30" i="4"/>
  <c r="V30" i="4"/>
  <c r="AB33" i="4"/>
  <c r="AC33" i="4" s="1"/>
  <c r="U42" i="4"/>
  <c r="AC42" i="4"/>
  <c r="V42" i="4"/>
  <c r="AB49" i="4"/>
  <c r="AC49" i="4" s="1"/>
  <c r="AC60" i="4"/>
  <c r="V60" i="4"/>
  <c r="U60" i="4"/>
  <c r="V63" i="4"/>
  <c r="V93" i="4"/>
  <c r="AB93" i="4"/>
  <c r="AC93" i="4" s="1"/>
  <c r="U93" i="4"/>
  <c r="V8" i="4"/>
  <c r="U9" i="4"/>
  <c r="V10" i="4"/>
  <c r="AB11" i="4"/>
  <c r="AC11" i="4" s="1"/>
  <c r="AB15" i="4"/>
  <c r="AC15" i="4" s="1"/>
  <c r="AB19" i="4"/>
  <c r="AC19" i="4" s="1"/>
  <c r="U24" i="4"/>
  <c r="AB32" i="4"/>
  <c r="AC32" i="4" s="1"/>
  <c r="V50" i="4"/>
  <c r="AB53" i="4"/>
  <c r="AC53" i="4" s="1"/>
  <c r="AB57" i="4"/>
  <c r="AC57" i="4" s="1"/>
  <c r="U64" i="4"/>
  <c r="AC64" i="4"/>
  <c r="V64" i="4"/>
  <c r="AC22" i="4"/>
  <c r="AC25" i="4"/>
  <c r="U34" i="4"/>
  <c r="U7" i="4"/>
  <c r="U8" i="4"/>
  <c r="AC10" i="4"/>
  <c r="V16" i="4"/>
  <c r="U23" i="4"/>
  <c r="AC26" i="4"/>
  <c r="U26" i="4"/>
  <c r="T29" i="4"/>
  <c r="V32" i="4"/>
  <c r="AC48" i="4"/>
  <c r="AB48" i="4"/>
  <c r="U48" i="4"/>
  <c r="T52" i="4"/>
  <c r="U54" i="4"/>
  <c r="T56" i="4"/>
  <c r="U70" i="4"/>
  <c r="AB72" i="4"/>
  <c r="AC72" i="4" s="1"/>
  <c r="AC73" i="4"/>
  <c r="V77" i="4"/>
  <c r="AB79" i="4"/>
  <c r="AC80" i="4"/>
  <c r="AC86" i="4"/>
  <c r="V88" i="4"/>
  <c r="AC91" i="4"/>
  <c r="V97" i="4"/>
  <c r="V100" i="4"/>
  <c r="U100" i="4"/>
  <c r="AC103" i="4"/>
  <c r="V106" i="4"/>
  <c r="AB78" i="4"/>
  <c r="AC78" i="4" s="1"/>
  <c r="AC79" i="4"/>
  <c r="U82" i="4"/>
  <c r="AB84" i="4"/>
  <c r="AC84" i="4" s="1"/>
  <c r="AC85" i="4"/>
  <c r="AB89" i="4"/>
  <c r="AC89" i="4" s="1"/>
  <c r="AC96" i="4"/>
  <c r="AB96" i="4"/>
  <c r="V96" i="4"/>
  <c r="V101" i="4"/>
  <c r="T103" i="4"/>
  <c r="R129" i="4"/>
  <c r="S129" i="4" s="1"/>
  <c r="AB88" i="4"/>
  <c r="AB130" i="4"/>
  <c r="AC130" i="4" s="1"/>
  <c r="V130" i="4"/>
  <c r="U130" i="4"/>
  <c r="AC141" i="4"/>
  <c r="T144" i="4"/>
  <c r="R144" i="4"/>
  <c r="S144" i="4" s="1"/>
  <c r="T183" i="4"/>
  <c r="AC196" i="4"/>
  <c r="U68" i="4"/>
  <c r="U75" i="4"/>
  <c r="AB77" i="4"/>
  <c r="AB70" i="4"/>
  <c r="AC70" i="4" s="1"/>
  <c r="U74" i="4"/>
  <c r="AC77" i="4"/>
  <c r="U87" i="4"/>
  <c r="AC88" i="4"/>
  <c r="U92" i="4"/>
  <c r="U96" i="4"/>
  <c r="T99" i="4"/>
  <c r="V103" i="4"/>
  <c r="AC105" i="4"/>
  <c r="AC106" i="4"/>
  <c r="AC109" i="4"/>
  <c r="U109" i="4"/>
  <c r="AC113" i="4"/>
  <c r="AB113" i="4"/>
  <c r="U113" i="4"/>
  <c r="AC123" i="4"/>
  <c r="AB123" i="4"/>
  <c r="V123" i="4"/>
  <c r="U123" i="4"/>
  <c r="T123" i="4"/>
  <c r="V127" i="4"/>
  <c r="V183" i="4"/>
  <c r="U183" i="4"/>
  <c r="AB183" i="4"/>
  <c r="AC183" i="4" s="1"/>
  <c r="R187" i="4"/>
  <c r="S187" i="4" s="1"/>
  <c r="U73" i="4"/>
  <c r="V74" i="4"/>
  <c r="U80" i="4"/>
  <c r="U86" i="4"/>
  <c r="U91" i="4"/>
  <c r="AB95" i="4"/>
  <c r="AC95" i="4" s="1"/>
  <c r="U95" i="4"/>
  <c r="AC102" i="4"/>
  <c r="AB102" i="4"/>
  <c r="V102" i="4"/>
  <c r="U105" i="4"/>
  <c r="R177" i="4"/>
  <c r="S177" i="4" s="1"/>
  <c r="T177" i="4" s="1"/>
  <c r="AC97" i="4"/>
  <c r="AB74" i="4"/>
  <c r="AC74" i="4" s="1"/>
  <c r="U89" i="4"/>
  <c r="AC92" i="4"/>
  <c r="R94" i="4"/>
  <c r="S94" i="4" s="1"/>
  <c r="T94" i="4" s="1"/>
  <c r="V95" i="4"/>
  <c r="U99" i="4"/>
  <c r="U102" i="4"/>
  <c r="AB114" i="4"/>
  <c r="AC114" i="4" s="1"/>
  <c r="U97" i="4"/>
  <c r="AB101" i="4"/>
  <c r="AC101" i="4" s="1"/>
  <c r="U101" i="4"/>
  <c r="AB108" i="4"/>
  <c r="AC108" i="4" s="1"/>
  <c r="V108" i="4"/>
  <c r="V117" i="4"/>
  <c r="U117" i="4"/>
  <c r="AC117" i="4"/>
  <c r="AB118" i="4"/>
  <c r="AC118" i="4" s="1"/>
  <c r="V118" i="4"/>
  <c r="U118" i="4"/>
  <c r="R202" i="4"/>
  <c r="S202" i="4" s="1"/>
  <c r="T202" i="4" s="1"/>
  <c r="V136" i="4"/>
  <c r="AB137" i="4"/>
  <c r="U141" i="4"/>
  <c r="V142" i="4"/>
  <c r="AB143" i="4"/>
  <c r="AB147" i="4"/>
  <c r="U152" i="4"/>
  <c r="AB154" i="4"/>
  <c r="AC154" i="4" s="1"/>
  <c r="AC121" i="4"/>
  <c r="AC127" i="4"/>
  <c r="AC137" i="4"/>
  <c r="AC143" i="4"/>
  <c r="AB146" i="4"/>
  <c r="AC146" i="4" s="1"/>
  <c r="AC147" i="4"/>
  <c r="AB160" i="4"/>
  <c r="AC160" i="4" s="1"/>
  <c r="AC161" i="4"/>
  <c r="AB166" i="4"/>
  <c r="AC167" i="4"/>
  <c r="AB172" i="4"/>
  <c r="AC172" i="4" s="1"/>
  <c r="AC173" i="4"/>
  <c r="AC174" i="4"/>
  <c r="AB182" i="4"/>
  <c r="AC182" i="4" s="1"/>
  <c r="AC184" i="4"/>
  <c r="AC198" i="4"/>
  <c r="V206" i="4"/>
  <c r="U209" i="4"/>
  <c r="AB115" i="4"/>
  <c r="AC115" i="4" s="1"/>
  <c r="AB125" i="4"/>
  <c r="AC125" i="4" s="1"/>
  <c r="AB136" i="4"/>
  <c r="AB142" i="4"/>
  <c r="AC142" i="4" s="1"/>
  <c r="U150" i="4"/>
  <c r="U156" i="4"/>
  <c r="AB159" i="4"/>
  <c r="AC159" i="4" s="1"/>
  <c r="U164" i="4"/>
  <c r="AC166" i="4"/>
  <c r="U178" i="4"/>
  <c r="U188" i="4"/>
  <c r="U201" i="4"/>
  <c r="AB204" i="4"/>
  <c r="U212" i="4"/>
  <c r="T134" i="4"/>
  <c r="AC136" i="4"/>
  <c r="V164" i="4"/>
  <c r="T175" i="4"/>
  <c r="V178" i="4"/>
  <c r="V188" i="4"/>
  <c r="U194" i="4"/>
  <c r="T199" i="4"/>
  <c r="V201" i="4"/>
  <c r="AB203" i="4"/>
  <c r="AC203" i="4" s="1"/>
  <c r="AC204" i="4"/>
  <c r="U207" i="4"/>
  <c r="U211" i="4"/>
  <c r="V212" i="4"/>
  <c r="U112" i="4"/>
  <c r="V122" i="4"/>
  <c r="U128" i="4"/>
  <c r="U134" i="4"/>
  <c r="V138" i="4"/>
  <c r="T147" i="4"/>
  <c r="U162" i="4"/>
  <c r="T167" i="4"/>
  <c r="U168" i="4"/>
  <c r="V169" i="4"/>
  <c r="AB170" i="4"/>
  <c r="AC170" i="4" s="1"/>
  <c r="U175" i="4"/>
  <c r="V176" i="4"/>
  <c r="U185" i="4"/>
  <c r="U193" i="4"/>
  <c r="V194" i="4"/>
  <c r="AB195" i="4"/>
  <c r="AC195" i="4" s="1"/>
  <c r="U199" i="4"/>
  <c r="V200" i="4"/>
  <c r="U205" i="4"/>
  <c r="U121" i="4"/>
  <c r="U127" i="4"/>
  <c r="V128" i="4"/>
  <c r="V134" i="4"/>
  <c r="U137" i="4"/>
  <c r="U143" i="4"/>
  <c r="U147" i="4"/>
  <c r="V148" i="4"/>
  <c r="AB150" i="4"/>
  <c r="AC150" i="4" s="1"/>
  <c r="U154" i="4"/>
  <c r="AB156" i="4"/>
  <c r="AC156" i="4" s="1"/>
  <c r="U161" i="4"/>
  <c r="V162" i="4"/>
  <c r="AB164" i="4"/>
  <c r="AC164" i="4" s="1"/>
  <c r="U167" i="4"/>
  <c r="V168" i="4"/>
  <c r="U173" i="4"/>
  <c r="U174" i="4"/>
  <c r="V175" i="4"/>
  <c r="AB178" i="4"/>
  <c r="AC178" i="4" s="1"/>
  <c r="U184" i="4"/>
  <c r="V185" i="4"/>
  <c r="AB188" i="4"/>
  <c r="AC188" i="4" s="1"/>
  <c r="V193" i="4"/>
  <c r="U198" i="4"/>
  <c r="V199" i="4"/>
  <c r="AB201" i="4"/>
  <c r="AC201" i="4" s="1"/>
  <c r="V205" i="4"/>
  <c r="AB212" i="4"/>
  <c r="AC212" i="4" s="1"/>
  <c r="U116" i="4"/>
  <c r="AB122" i="4"/>
  <c r="AC122" i="4" s="1"/>
  <c r="U133" i="4"/>
  <c r="AB138" i="4"/>
  <c r="AC138" i="4" s="1"/>
  <c r="AB155" i="4"/>
  <c r="AC155" i="4" s="1"/>
  <c r="U160" i="4"/>
  <c r="AB163" i="4"/>
  <c r="AC163" i="4" s="1"/>
  <c r="U166" i="4"/>
  <c r="AB169" i="4"/>
  <c r="AC169" i="4" s="1"/>
  <c r="U172" i="4"/>
  <c r="AB176" i="4"/>
  <c r="AC176" i="4" s="1"/>
  <c r="U182" i="4"/>
  <c r="AB186" i="4"/>
  <c r="AC186" i="4" s="1"/>
  <c r="AB194" i="4"/>
  <c r="AC194" i="4" s="1"/>
  <c r="AB200" i="4"/>
  <c r="AC200" i="4" s="1"/>
  <c r="U208" i="4"/>
  <c r="U210" i="4"/>
  <c r="Y213" i="2"/>
  <c r="R21" i="2"/>
  <c r="S21" i="2" s="1"/>
  <c r="R89" i="2"/>
  <c r="S89" i="2" s="1"/>
  <c r="R218" i="2"/>
  <c r="S218" i="2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9" i="2"/>
  <c r="M20" i="2"/>
  <c r="M22" i="2"/>
  <c r="M24" i="2"/>
  <c r="M25" i="2"/>
  <c r="M26" i="2"/>
  <c r="M27" i="2"/>
  <c r="M28" i="2"/>
  <c r="M29" i="2"/>
  <c r="M30" i="2"/>
  <c r="M31" i="2"/>
  <c r="M32" i="2"/>
  <c r="M33" i="2"/>
  <c r="M34" i="2"/>
  <c r="M35" i="2"/>
  <c r="M37" i="2"/>
  <c r="M38" i="2"/>
  <c r="M39" i="2"/>
  <c r="M40" i="2"/>
  <c r="M41" i="2"/>
  <c r="M42" i="2"/>
  <c r="M43" i="2"/>
  <c r="M44" i="2"/>
  <c r="M45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8" i="2"/>
  <c r="M79" i="2"/>
  <c r="M80" i="2"/>
  <c r="M81" i="2"/>
  <c r="M82" i="2"/>
  <c r="M84" i="2"/>
  <c r="M86" i="2"/>
  <c r="M87" i="2"/>
  <c r="M88" i="2"/>
  <c r="M90" i="2"/>
  <c r="M91" i="2"/>
  <c r="M92" i="2"/>
  <c r="M93" i="2"/>
  <c r="M94" i="2"/>
  <c r="M95" i="2"/>
  <c r="M96" i="2"/>
  <c r="M97" i="2"/>
  <c r="M98" i="2"/>
  <c r="M99" i="2"/>
  <c r="M100" i="2"/>
  <c r="M101" i="2"/>
  <c r="M103" i="2"/>
  <c r="M104" i="2"/>
  <c r="M105" i="2"/>
  <c r="M106" i="2"/>
  <c r="M107" i="2"/>
  <c r="M110" i="2"/>
  <c r="M115" i="2"/>
  <c r="M117" i="2"/>
  <c r="M118" i="2"/>
  <c r="M121" i="2"/>
  <c r="M124" i="2"/>
  <c r="M126" i="2"/>
  <c r="M127" i="2"/>
  <c r="M128" i="2"/>
  <c r="M129" i="2"/>
  <c r="M130" i="2"/>
  <c r="M132" i="2"/>
  <c r="M133" i="2"/>
  <c r="M134" i="2"/>
  <c r="M135" i="2"/>
  <c r="M137" i="2"/>
  <c r="M138" i="2"/>
  <c r="M140" i="2"/>
  <c r="M141" i="2"/>
  <c r="M142" i="2"/>
  <c r="M143" i="2"/>
  <c r="M146" i="2"/>
  <c r="M148" i="2"/>
  <c r="M149" i="2"/>
  <c r="M150" i="2"/>
  <c r="M151" i="2"/>
  <c r="M152" i="2"/>
  <c r="M153" i="2"/>
  <c r="M154" i="2"/>
  <c r="M156" i="2"/>
  <c r="M157" i="2"/>
  <c r="M158" i="2"/>
  <c r="M159" i="2"/>
  <c r="M160" i="2"/>
  <c r="M161" i="2"/>
  <c r="M162" i="2"/>
  <c r="M163" i="2"/>
  <c r="M164" i="2"/>
  <c r="M165" i="2"/>
  <c r="M168" i="2"/>
  <c r="M169" i="2"/>
  <c r="M170" i="2"/>
  <c r="M172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5" i="2"/>
  <c r="M197" i="2"/>
  <c r="M199" i="2"/>
  <c r="M200" i="2"/>
  <c r="M201" i="2"/>
  <c r="M202" i="2"/>
  <c r="M203" i="2"/>
  <c r="M205" i="2"/>
  <c r="M209" i="2"/>
  <c r="M210" i="2"/>
  <c r="M4" i="2"/>
  <c r="T1" i="4" l="1"/>
  <c r="Y210" i="2"/>
  <c r="AB129" i="4"/>
  <c r="AC129" i="4" s="1"/>
  <c r="V129" i="4"/>
  <c r="U129" i="4"/>
  <c r="T129" i="4"/>
  <c r="AB202" i="4"/>
  <c r="AC202" i="4" s="1"/>
  <c r="V202" i="4"/>
  <c r="U202" i="4"/>
  <c r="V94" i="4"/>
  <c r="AB94" i="4"/>
  <c r="AC94" i="4" s="1"/>
  <c r="U94" i="4"/>
  <c r="AB187" i="4"/>
  <c r="AC187" i="4" s="1"/>
  <c r="V187" i="4"/>
  <c r="U187" i="4"/>
  <c r="AC1" i="4"/>
  <c r="T187" i="4"/>
  <c r="AB177" i="4"/>
  <c r="AC177" i="4" s="1"/>
  <c r="V177" i="4"/>
  <c r="U177" i="4"/>
  <c r="AB144" i="4"/>
  <c r="AC144" i="4" s="1"/>
  <c r="V144" i="4"/>
  <c r="U144" i="4"/>
  <c r="X210" i="2"/>
  <c r="Y209" i="2" l="1"/>
  <c r="X209" i="2"/>
  <c r="O1" i="2"/>
  <c r="P1" i="2"/>
  <c r="W218" i="2"/>
  <c r="W21" i="2"/>
  <c r="W89" i="2"/>
  <c r="Y148" i="2" l="1"/>
  <c r="X148" i="2"/>
  <c r="Y149" i="2"/>
  <c r="X149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8" i="2"/>
  <c r="Q4" i="2"/>
  <c r="Q1" i="2" l="1"/>
  <c r="AI218" i="2"/>
  <c r="AC218" i="2"/>
  <c r="L210" i="2"/>
  <c r="K210" i="2"/>
  <c r="A210" i="2"/>
  <c r="L209" i="2"/>
  <c r="K209" i="2"/>
  <c r="A209" i="2"/>
  <c r="L208" i="2"/>
  <c r="K208" i="2"/>
  <c r="A208" i="2"/>
  <c r="X207" i="2"/>
  <c r="L207" i="2"/>
  <c r="K207" i="2"/>
  <c r="A207" i="2"/>
  <c r="AC206" i="2"/>
  <c r="X206" i="2"/>
  <c r="L206" i="2"/>
  <c r="K206" i="2"/>
  <c r="A206" i="2"/>
  <c r="AC205" i="2"/>
  <c r="L205" i="2"/>
  <c r="K205" i="2"/>
  <c r="A205" i="2"/>
  <c r="AI204" i="2"/>
  <c r="AC204" i="2"/>
  <c r="AE204" i="2"/>
  <c r="AF204" i="2" s="1"/>
  <c r="L204" i="2"/>
  <c r="K204" i="2"/>
  <c r="A204" i="2"/>
  <c r="AI203" i="2"/>
  <c r="AC203" i="2"/>
  <c r="L203" i="2"/>
  <c r="K203" i="2"/>
  <c r="A203" i="2"/>
  <c r="AI202" i="2"/>
  <c r="AC202" i="2"/>
  <c r="L202" i="2"/>
  <c r="K202" i="2"/>
  <c r="A202" i="2"/>
  <c r="AI201" i="2"/>
  <c r="AC201" i="2"/>
  <c r="L201" i="2"/>
  <c r="K201" i="2"/>
  <c r="A201" i="2"/>
  <c r="AI200" i="2"/>
  <c r="AC200" i="2"/>
  <c r="L200" i="2"/>
  <c r="K200" i="2"/>
  <c r="A200" i="2"/>
  <c r="AI199" i="2"/>
  <c r="AC199" i="2"/>
  <c r="L199" i="2"/>
  <c r="K199" i="2"/>
  <c r="A199" i="2"/>
  <c r="AI198" i="2"/>
  <c r="AC198" i="2"/>
  <c r="L198" i="2"/>
  <c r="K198" i="2"/>
  <c r="A198" i="2"/>
  <c r="AI197" i="2"/>
  <c r="AC197" i="2"/>
  <c r="L197" i="2"/>
  <c r="K197" i="2"/>
  <c r="A197" i="2"/>
  <c r="AI196" i="2"/>
  <c r="AC196" i="2"/>
  <c r="X196" i="2"/>
  <c r="L196" i="2"/>
  <c r="K196" i="2"/>
  <c r="A196" i="2"/>
  <c r="AI195" i="2"/>
  <c r="AC195" i="2"/>
  <c r="L195" i="2"/>
  <c r="K195" i="2"/>
  <c r="A195" i="2"/>
  <c r="AI194" i="2"/>
  <c r="AC194" i="2"/>
  <c r="L194" i="2"/>
  <c r="K194" i="2"/>
  <c r="A194" i="2"/>
  <c r="AI193" i="2"/>
  <c r="AC193" i="2"/>
  <c r="L193" i="2"/>
  <c r="K193" i="2"/>
  <c r="A193" i="2"/>
  <c r="AI192" i="2"/>
  <c r="AC192" i="2"/>
  <c r="L192" i="2"/>
  <c r="K192" i="2"/>
  <c r="A192" i="2"/>
  <c r="AI191" i="2"/>
  <c r="AC191" i="2"/>
  <c r="L191" i="2"/>
  <c r="K191" i="2"/>
  <c r="A191" i="2"/>
  <c r="AI190" i="2"/>
  <c r="AC190" i="2"/>
  <c r="L190" i="2"/>
  <c r="K190" i="2"/>
  <c r="A190" i="2"/>
  <c r="AI189" i="2"/>
  <c r="AC189" i="2"/>
  <c r="L189" i="2"/>
  <c r="K189" i="2"/>
  <c r="A189" i="2"/>
  <c r="AI188" i="2"/>
  <c r="AC188" i="2"/>
  <c r="L188" i="2"/>
  <c r="R188" i="2" s="1"/>
  <c r="S188" i="2" s="1"/>
  <c r="K188" i="2"/>
  <c r="A188" i="2"/>
  <c r="AI187" i="2"/>
  <c r="AC187" i="2"/>
  <c r="L187" i="2"/>
  <c r="K187" i="2"/>
  <c r="A187" i="2"/>
  <c r="AI186" i="2"/>
  <c r="AC186" i="2"/>
  <c r="L186" i="2"/>
  <c r="K186" i="2"/>
  <c r="A186" i="2"/>
  <c r="AI185" i="2"/>
  <c r="AC185" i="2"/>
  <c r="L185" i="2"/>
  <c r="K185" i="2"/>
  <c r="A185" i="2"/>
  <c r="AI184" i="2"/>
  <c r="AC184" i="2"/>
  <c r="L184" i="2"/>
  <c r="K184" i="2"/>
  <c r="A184" i="2"/>
  <c r="AI183" i="2"/>
  <c r="AC183" i="2"/>
  <c r="L183" i="2"/>
  <c r="K183" i="2"/>
  <c r="A183" i="2"/>
  <c r="AI182" i="2"/>
  <c r="AC182" i="2"/>
  <c r="L182" i="2"/>
  <c r="K182" i="2"/>
  <c r="A182" i="2"/>
  <c r="AI181" i="2"/>
  <c r="AC181" i="2"/>
  <c r="L181" i="2"/>
  <c r="K181" i="2"/>
  <c r="AI180" i="2"/>
  <c r="AC180" i="2"/>
  <c r="L180" i="2"/>
  <c r="R180" i="2" s="1"/>
  <c r="S180" i="2" s="1"/>
  <c r="K180" i="2"/>
  <c r="A180" i="2"/>
  <c r="AI179" i="2"/>
  <c r="AC179" i="2"/>
  <c r="L179" i="2"/>
  <c r="K179" i="2"/>
  <c r="A179" i="2"/>
  <c r="AI178" i="2"/>
  <c r="AC178" i="2"/>
  <c r="L178" i="2"/>
  <c r="K178" i="2"/>
  <c r="A178" i="2"/>
  <c r="AI177" i="2"/>
  <c r="AC177" i="2"/>
  <c r="L177" i="2"/>
  <c r="K177" i="2"/>
  <c r="A177" i="2"/>
  <c r="AI176" i="2"/>
  <c r="AC176" i="2"/>
  <c r="L176" i="2"/>
  <c r="K176" i="2"/>
  <c r="A176" i="2"/>
  <c r="AI175" i="2"/>
  <c r="AC175" i="2"/>
  <c r="L175" i="2"/>
  <c r="K175" i="2"/>
  <c r="A175" i="2"/>
  <c r="AJ174" i="2"/>
  <c r="AI174" i="2"/>
  <c r="AC174" i="2"/>
  <c r="L174" i="2"/>
  <c r="K174" i="2"/>
  <c r="A174" i="2"/>
  <c r="AI173" i="2"/>
  <c r="AC173" i="2"/>
  <c r="X173" i="2"/>
  <c r="L173" i="2"/>
  <c r="K173" i="2"/>
  <c r="A173" i="2"/>
  <c r="AI172" i="2"/>
  <c r="AC172" i="2"/>
  <c r="L172" i="2"/>
  <c r="R172" i="2" s="1"/>
  <c r="S172" i="2" s="1"/>
  <c r="K172" i="2"/>
  <c r="A172" i="2"/>
  <c r="AI171" i="2"/>
  <c r="AC171" i="2"/>
  <c r="L171" i="2"/>
  <c r="K171" i="2"/>
  <c r="A171" i="2"/>
  <c r="AI170" i="2"/>
  <c r="AC170" i="2"/>
  <c r="L170" i="2"/>
  <c r="K170" i="2"/>
  <c r="A170" i="2"/>
  <c r="AI169" i="2"/>
  <c r="AC169" i="2"/>
  <c r="L169" i="2"/>
  <c r="K169" i="2"/>
  <c r="A169" i="2"/>
  <c r="AI168" i="2"/>
  <c r="AC168" i="2"/>
  <c r="L168" i="2"/>
  <c r="K168" i="2"/>
  <c r="A168" i="2"/>
  <c r="AI167" i="2"/>
  <c r="AC167" i="2"/>
  <c r="L167" i="2"/>
  <c r="K167" i="2"/>
  <c r="A167" i="2"/>
  <c r="AI166" i="2"/>
  <c r="AC166" i="2"/>
  <c r="X166" i="2"/>
  <c r="L166" i="2"/>
  <c r="K166" i="2"/>
  <c r="A166" i="2"/>
  <c r="AI165" i="2"/>
  <c r="AC165" i="2"/>
  <c r="L165" i="2"/>
  <c r="K165" i="2"/>
  <c r="A165" i="2"/>
  <c r="AI164" i="2"/>
  <c r="AC164" i="2"/>
  <c r="L164" i="2"/>
  <c r="R164" i="2" s="1"/>
  <c r="K164" i="2"/>
  <c r="A164" i="2"/>
  <c r="AI163" i="2"/>
  <c r="AC163" i="2"/>
  <c r="L163" i="2"/>
  <c r="K163" i="2"/>
  <c r="A163" i="2"/>
  <c r="AI162" i="2"/>
  <c r="AC162" i="2"/>
  <c r="L162" i="2"/>
  <c r="K162" i="2"/>
  <c r="A162" i="2"/>
  <c r="AI161" i="2"/>
  <c r="AC161" i="2"/>
  <c r="L161" i="2"/>
  <c r="K161" i="2"/>
  <c r="A161" i="2"/>
  <c r="AI160" i="2"/>
  <c r="AC160" i="2"/>
  <c r="L160" i="2"/>
  <c r="K160" i="2"/>
  <c r="A160" i="2"/>
  <c r="AI159" i="2"/>
  <c r="AC159" i="2"/>
  <c r="L159" i="2"/>
  <c r="K159" i="2"/>
  <c r="A159" i="2"/>
  <c r="AI158" i="2"/>
  <c r="AC158" i="2"/>
  <c r="L158" i="2"/>
  <c r="K158" i="2"/>
  <c r="A158" i="2"/>
  <c r="AI157" i="2"/>
  <c r="AC157" i="2"/>
  <c r="L157" i="2"/>
  <c r="K157" i="2"/>
  <c r="A157" i="2"/>
  <c r="AI156" i="2"/>
  <c r="AC156" i="2"/>
  <c r="L156" i="2"/>
  <c r="R156" i="2" s="1"/>
  <c r="K156" i="2"/>
  <c r="A156" i="2"/>
  <c r="AC155" i="2"/>
  <c r="L155" i="2"/>
  <c r="K155" i="2"/>
  <c r="A155" i="2"/>
  <c r="AI154" i="2"/>
  <c r="AC154" i="2"/>
  <c r="L154" i="2"/>
  <c r="K154" i="2"/>
  <c r="A154" i="2"/>
  <c r="AI153" i="2"/>
  <c r="AC153" i="2"/>
  <c r="L153" i="2"/>
  <c r="K153" i="2"/>
  <c r="A153" i="2"/>
  <c r="AI152" i="2"/>
  <c r="AC152" i="2"/>
  <c r="L152" i="2"/>
  <c r="K152" i="2"/>
  <c r="A152" i="2"/>
  <c r="AI151" i="2"/>
  <c r="AC151" i="2"/>
  <c r="L151" i="2"/>
  <c r="K151" i="2"/>
  <c r="A151" i="2"/>
  <c r="AI150" i="2"/>
  <c r="AC150" i="2"/>
  <c r="L150" i="2"/>
  <c r="K150" i="2"/>
  <c r="A150" i="2"/>
  <c r="AI149" i="2"/>
  <c r="AC149" i="2"/>
  <c r="L149" i="2"/>
  <c r="K149" i="2"/>
  <c r="A149" i="2"/>
  <c r="AI148" i="2"/>
  <c r="AC148" i="2"/>
  <c r="AE148" i="2" s="1"/>
  <c r="AF148" i="2" s="1"/>
  <c r="L148" i="2"/>
  <c r="R148" i="2" s="1"/>
  <c r="K148" i="2"/>
  <c r="A148" i="2"/>
  <c r="AI147" i="2"/>
  <c r="L147" i="2"/>
  <c r="K147" i="2"/>
  <c r="A147" i="2"/>
  <c r="L146" i="2"/>
  <c r="K146" i="2"/>
  <c r="A146" i="2"/>
  <c r="AI145" i="2"/>
  <c r="AC145" i="2"/>
  <c r="L145" i="2"/>
  <c r="K145" i="2"/>
  <c r="A145" i="2"/>
  <c r="AI144" i="2"/>
  <c r="AC144" i="2"/>
  <c r="X144" i="2"/>
  <c r="L144" i="2"/>
  <c r="K144" i="2"/>
  <c r="A144" i="2"/>
  <c r="AI143" i="2"/>
  <c r="AC143" i="2"/>
  <c r="L143" i="2"/>
  <c r="K143" i="2"/>
  <c r="A143" i="2"/>
  <c r="AI142" i="2"/>
  <c r="AC142" i="2"/>
  <c r="L142" i="2"/>
  <c r="K142" i="2"/>
  <c r="A142" i="2"/>
  <c r="AI141" i="2"/>
  <c r="AC141" i="2"/>
  <c r="L141" i="2"/>
  <c r="K141" i="2"/>
  <c r="A141" i="2"/>
  <c r="AI140" i="2"/>
  <c r="AC140" i="2"/>
  <c r="L140" i="2"/>
  <c r="R140" i="2" s="1"/>
  <c r="K140" i="2"/>
  <c r="A140" i="2"/>
  <c r="AI139" i="2"/>
  <c r="AC139" i="2"/>
  <c r="X139" i="2"/>
  <c r="L139" i="2"/>
  <c r="K139" i="2"/>
  <c r="A139" i="2"/>
  <c r="AI138" i="2"/>
  <c r="AC138" i="2"/>
  <c r="L138" i="2"/>
  <c r="K138" i="2"/>
  <c r="A138" i="2"/>
  <c r="AC137" i="2"/>
  <c r="L137" i="2"/>
  <c r="K137" i="2"/>
  <c r="A137" i="2"/>
  <c r="AC136" i="2"/>
  <c r="L136" i="2"/>
  <c r="K136" i="2"/>
  <c r="A136" i="2"/>
  <c r="AC135" i="2"/>
  <c r="L135" i="2"/>
  <c r="K135" i="2"/>
  <c r="A135" i="2"/>
  <c r="AC134" i="2"/>
  <c r="L134" i="2"/>
  <c r="K134" i="2"/>
  <c r="A134" i="2"/>
  <c r="AC133" i="2"/>
  <c r="X133" i="2"/>
  <c r="L133" i="2"/>
  <c r="K133" i="2"/>
  <c r="A133" i="2"/>
  <c r="AI132" i="2"/>
  <c r="AC132" i="2"/>
  <c r="L132" i="2"/>
  <c r="K132" i="2"/>
  <c r="A132" i="2"/>
  <c r="AI131" i="2"/>
  <c r="AC131" i="2"/>
  <c r="L131" i="2"/>
  <c r="K131" i="2"/>
  <c r="A131" i="2"/>
  <c r="AI130" i="2"/>
  <c r="AC130" i="2"/>
  <c r="L130" i="2"/>
  <c r="K130" i="2"/>
  <c r="A130" i="2"/>
  <c r="AI129" i="2"/>
  <c r="AC129" i="2"/>
  <c r="L129" i="2"/>
  <c r="K129" i="2"/>
  <c r="A129" i="2"/>
  <c r="AI128" i="2"/>
  <c r="AC128" i="2"/>
  <c r="L128" i="2"/>
  <c r="K128" i="2"/>
  <c r="A128" i="2"/>
  <c r="AI127" i="2"/>
  <c r="AC127" i="2"/>
  <c r="L127" i="2"/>
  <c r="K127" i="2"/>
  <c r="A127" i="2"/>
  <c r="AI126" i="2"/>
  <c r="AC126" i="2"/>
  <c r="L126" i="2"/>
  <c r="K126" i="2"/>
  <c r="A126" i="2"/>
  <c r="AI125" i="2"/>
  <c r="AC125" i="2"/>
  <c r="L125" i="2"/>
  <c r="K125" i="2"/>
  <c r="A125" i="2"/>
  <c r="AI124" i="2"/>
  <c r="AC124" i="2"/>
  <c r="L124" i="2"/>
  <c r="R124" i="2" s="1"/>
  <c r="K124" i="2"/>
  <c r="A124" i="2"/>
  <c r="AI123" i="2"/>
  <c r="AC123" i="2"/>
  <c r="X123" i="2"/>
  <c r="L123" i="2"/>
  <c r="K123" i="2"/>
  <c r="A123" i="2"/>
  <c r="AI122" i="2"/>
  <c r="AC122" i="2"/>
  <c r="L122" i="2"/>
  <c r="K122" i="2"/>
  <c r="A122" i="2"/>
  <c r="AI121" i="2"/>
  <c r="AC121" i="2"/>
  <c r="L121" i="2"/>
  <c r="K121" i="2"/>
  <c r="A121" i="2"/>
  <c r="AI120" i="2"/>
  <c r="AC120" i="2"/>
  <c r="L120" i="2"/>
  <c r="K120" i="2"/>
  <c r="A120" i="2"/>
  <c r="AI119" i="2"/>
  <c r="AC119" i="2"/>
  <c r="L119" i="2"/>
  <c r="K119" i="2"/>
  <c r="A119" i="2"/>
  <c r="AC118" i="2"/>
  <c r="L118" i="2"/>
  <c r="K118" i="2"/>
  <c r="A118" i="2"/>
  <c r="AI117" i="2"/>
  <c r="AC117" i="2"/>
  <c r="L117" i="2"/>
  <c r="K117" i="2"/>
  <c r="A117" i="2"/>
  <c r="AI116" i="2"/>
  <c r="AC116" i="2"/>
  <c r="X116" i="2"/>
  <c r="L116" i="2"/>
  <c r="K116" i="2"/>
  <c r="A116" i="2"/>
  <c r="AI115" i="2"/>
  <c r="AC115" i="2"/>
  <c r="L115" i="2"/>
  <c r="K115" i="2"/>
  <c r="A115" i="2"/>
  <c r="AI114" i="2"/>
  <c r="AC114" i="2"/>
  <c r="L114" i="2"/>
  <c r="K114" i="2"/>
  <c r="A114" i="2"/>
  <c r="AI113" i="2"/>
  <c r="AC113" i="2"/>
  <c r="X113" i="2"/>
  <c r="L113" i="2"/>
  <c r="K113" i="2"/>
  <c r="A113" i="2"/>
  <c r="AI112" i="2"/>
  <c r="AC112" i="2"/>
  <c r="X112" i="2"/>
  <c r="L112" i="2"/>
  <c r="K112" i="2"/>
  <c r="A112" i="2"/>
  <c r="AI111" i="2"/>
  <c r="AC111" i="2"/>
  <c r="X111" i="2"/>
  <c r="L111" i="2"/>
  <c r="K111" i="2"/>
  <c r="A111" i="2"/>
  <c r="AI110" i="2"/>
  <c r="AC110" i="2"/>
  <c r="L110" i="2"/>
  <c r="K110" i="2"/>
  <c r="A110" i="2"/>
  <c r="AI109" i="2"/>
  <c r="AC109" i="2"/>
  <c r="L109" i="2"/>
  <c r="K109" i="2"/>
  <c r="A109" i="2"/>
  <c r="AI108" i="2"/>
  <c r="AC108" i="2"/>
  <c r="X108" i="2"/>
  <c r="L108" i="2"/>
  <c r="K108" i="2"/>
  <c r="A108" i="2"/>
  <c r="AI107" i="2"/>
  <c r="AC107" i="2"/>
  <c r="X107" i="2"/>
  <c r="L107" i="2"/>
  <c r="K107" i="2"/>
  <c r="A107" i="2"/>
  <c r="AI106" i="2"/>
  <c r="AC106" i="2"/>
  <c r="X106" i="2"/>
  <c r="L106" i="2"/>
  <c r="K106" i="2"/>
  <c r="A106" i="2"/>
  <c r="AI105" i="2"/>
  <c r="AC105" i="2"/>
  <c r="X105" i="2"/>
  <c r="L105" i="2"/>
  <c r="K105" i="2"/>
  <c r="A105" i="2"/>
  <c r="AI104" i="2"/>
  <c r="AC104" i="2"/>
  <c r="L104" i="2"/>
  <c r="K104" i="2"/>
  <c r="A104" i="2"/>
  <c r="AI103" i="2"/>
  <c r="AC103" i="2"/>
  <c r="L103" i="2"/>
  <c r="K103" i="2"/>
  <c r="A103" i="2"/>
  <c r="AI102" i="2"/>
  <c r="AC102" i="2"/>
  <c r="X102" i="2"/>
  <c r="L102" i="2"/>
  <c r="K102" i="2"/>
  <c r="A102" i="2"/>
  <c r="AI101" i="2"/>
  <c r="AC101" i="2"/>
  <c r="L101" i="2"/>
  <c r="K101" i="2"/>
  <c r="A101" i="2"/>
  <c r="AI100" i="2"/>
  <c r="AC100" i="2"/>
  <c r="L100" i="2"/>
  <c r="R100" i="2" s="1"/>
  <c r="K100" i="2"/>
  <c r="A100" i="2"/>
  <c r="AC99" i="2"/>
  <c r="L99" i="2"/>
  <c r="K99" i="2"/>
  <c r="A99" i="2"/>
  <c r="AI98" i="2"/>
  <c r="AC98" i="2"/>
  <c r="L98" i="2"/>
  <c r="K98" i="2"/>
  <c r="A98" i="2"/>
  <c r="AI97" i="2"/>
  <c r="AC97" i="2"/>
  <c r="L97" i="2"/>
  <c r="K97" i="2"/>
  <c r="A97" i="2"/>
  <c r="AI96" i="2"/>
  <c r="AC96" i="2"/>
  <c r="L96" i="2"/>
  <c r="K96" i="2"/>
  <c r="A96" i="2"/>
  <c r="AI95" i="2"/>
  <c r="AC95" i="2"/>
  <c r="L95" i="2"/>
  <c r="K95" i="2"/>
  <c r="A95" i="2"/>
  <c r="AI94" i="2"/>
  <c r="AC94" i="2"/>
  <c r="L94" i="2"/>
  <c r="K94" i="2"/>
  <c r="A94" i="2"/>
  <c r="AI93" i="2"/>
  <c r="AC93" i="2"/>
  <c r="L93" i="2"/>
  <c r="K93" i="2"/>
  <c r="A93" i="2"/>
  <c r="AI92" i="2"/>
  <c r="AC92" i="2"/>
  <c r="L92" i="2"/>
  <c r="K92" i="2"/>
  <c r="A92" i="2"/>
  <c r="AI91" i="2"/>
  <c r="AC91" i="2"/>
  <c r="L91" i="2"/>
  <c r="K91" i="2"/>
  <c r="A91" i="2"/>
  <c r="AI90" i="2"/>
  <c r="AC90" i="2"/>
  <c r="L90" i="2"/>
  <c r="K90" i="2"/>
  <c r="A90" i="2"/>
  <c r="AI89" i="2"/>
  <c r="AC89" i="2"/>
  <c r="A89" i="2"/>
  <c r="AI88" i="2"/>
  <c r="AC88" i="2"/>
  <c r="L88" i="2"/>
  <c r="K88" i="2"/>
  <c r="A88" i="2"/>
  <c r="AI87" i="2"/>
  <c r="AC87" i="2"/>
  <c r="L87" i="2"/>
  <c r="K87" i="2"/>
  <c r="A87" i="2"/>
  <c r="AI86" i="2"/>
  <c r="AC86" i="2"/>
  <c r="L86" i="2"/>
  <c r="K86" i="2"/>
  <c r="A86" i="2"/>
  <c r="AI85" i="2"/>
  <c r="AC85" i="2"/>
  <c r="L85" i="2"/>
  <c r="K85" i="2"/>
  <c r="A85" i="2"/>
  <c r="AI84" i="2"/>
  <c r="AC84" i="2"/>
  <c r="L84" i="2"/>
  <c r="R84" i="2" s="1"/>
  <c r="K84" i="2"/>
  <c r="A84" i="2"/>
  <c r="AI83" i="2"/>
  <c r="AC83" i="2"/>
  <c r="L83" i="2"/>
  <c r="K83" i="2"/>
  <c r="A83" i="2"/>
  <c r="AI82" i="2"/>
  <c r="AC82" i="2"/>
  <c r="L82" i="2"/>
  <c r="K82" i="2"/>
  <c r="A82" i="2"/>
  <c r="AI81" i="2"/>
  <c r="AC81" i="2"/>
  <c r="X81" i="2"/>
  <c r="L81" i="2"/>
  <c r="K81" i="2"/>
  <c r="A81" i="2"/>
  <c r="AI80" i="2"/>
  <c r="AC80" i="2"/>
  <c r="L80" i="2"/>
  <c r="K80" i="2"/>
  <c r="A80" i="2"/>
  <c r="AI79" i="2"/>
  <c r="AC79" i="2"/>
  <c r="L79" i="2"/>
  <c r="K79" i="2"/>
  <c r="A79" i="2"/>
  <c r="AI78" i="2"/>
  <c r="AC78" i="2"/>
  <c r="L78" i="2"/>
  <c r="K78" i="2"/>
  <c r="A78" i="2"/>
  <c r="AI77" i="2"/>
  <c r="AC77" i="2"/>
  <c r="L77" i="2"/>
  <c r="K77" i="2"/>
  <c r="A77" i="2"/>
  <c r="AI76" i="2"/>
  <c r="AC76" i="2"/>
  <c r="L76" i="2"/>
  <c r="R76" i="2" s="1"/>
  <c r="K76" i="2"/>
  <c r="A76" i="2"/>
  <c r="AI75" i="2"/>
  <c r="AC75" i="2"/>
  <c r="L75" i="2"/>
  <c r="K75" i="2"/>
  <c r="A75" i="2"/>
  <c r="AI74" i="2"/>
  <c r="AC74" i="2"/>
  <c r="L74" i="2"/>
  <c r="K74" i="2"/>
  <c r="A74" i="2"/>
  <c r="AI73" i="2"/>
  <c r="AC73" i="2"/>
  <c r="L73" i="2"/>
  <c r="K73" i="2"/>
  <c r="A73" i="2"/>
  <c r="AI72" i="2"/>
  <c r="AC72" i="2"/>
  <c r="L72" i="2"/>
  <c r="K72" i="2"/>
  <c r="A72" i="2"/>
  <c r="AC71" i="2"/>
  <c r="L71" i="2"/>
  <c r="K71" i="2"/>
  <c r="A71" i="2"/>
  <c r="AI70" i="2"/>
  <c r="AC70" i="2"/>
  <c r="L70" i="2"/>
  <c r="K70" i="2"/>
  <c r="A70" i="2"/>
  <c r="AI69" i="2"/>
  <c r="AC69" i="2"/>
  <c r="L69" i="2"/>
  <c r="K69" i="2"/>
  <c r="A69" i="2"/>
  <c r="AI68" i="2"/>
  <c r="AC68" i="2"/>
  <c r="L68" i="2"/>
  <c r="R68" i="2" s="1"/>
  <c r="K68" i="2"/>
  <c r="A68" i="2"/>
  <c r="AC67" i="2"/>
  <c r="L67" i="2"/>
  <c r="K67" i="2"/>
  <c r="A67" i="2"/>
  <c r="AI66" i="2"/>
  <c r="AC66" i="2"/>
  <c r="L66" i="2"/>
  <c r="K66" i="2"/>
  <c r="A66" i="2"/>
  <c r="AI65" i="2"/>
  <c r="AC65" i="2"/>
  <c r="L65" i="2"/>
  <c r="K65" i="2"/>
  <c r="A65" i="2"/>
  <c r="AI64" i="2"/>
  <c r="AC64" i="2"/>
  <c r="L64" i="2"/>
  <c r="K64" i="2"/>
  <c r="A64" i="2"/>
  <c r="AI63" i="2"/>
  <c r="AC63" i="2"/>
  <c r="L63" i="2"/>
  <c r="K63" i="2"/>
  <c r="A63" i="2"/>
  <c r="AI62" i="2"/>
  <c r="AC62" i="2"/>
  <c r="L62" i="2"/>
  <c r="K62" i="2"/>
  <c r="A62" i="2"/>
  <c r="AI61" i="2"/>
  <c r="AC61" i="2"/>
  <c r="L61" i="2"/>
  <c r="K61" i="2"/>
  <c r="A61" i="2"/>
  <c r="AI60" i="2"/>
  <c r="AC60" i="2"/>
  <c r="L60" i="2"/>
  <c r="R60" i="2" s="1"/>
  <c r="K60" i="2"/>
  <c r="A60" i="2"/>
  <c r="AI59" i="2"/>
  <c r="AC59" i="2"/>
  <c r="L59" i="2"/>
  <c r="K59" i="2"/>
  <c r="A59" i="2"/>
  <c r="AC58" i="2"/>
  <c r="L58" i="2"/>
  <c r="K58" i="2"/>
  <c r="A58" i="2"/>
  <c r="AI57" i="2"/>
  <c r="AC57" i="2"/>
  <c r="L57" i="2"/>
  <c r="K57" i="2"/>
  <c r="A57" i="2"/>
  <c r="AI56" i="2"/>
  <c r="AC56" i="2"/>
  <c r="L56" i="2"/>
  <c r="K56" i="2"/>
  <c r="A56" i="2"/>
  <c r="AI55" i="2"/>
  <c r="AC55" i="2"/>
  <c r="L55" i="2"/>
  <c r="K55" i="2"/>
  <c r="A55" i="2"/>
  <c r="AI54" i="2"/>
  <c r="AC54" i="2"/>
  <c r="X54" i="2"/>
  <c r="R54" i="2"/>
  <c r="K54" i="2"/>
  <c r="A54" i="2"/>
  <c r="AI53" i="2"/>
  <c r="AC53" i="2"/>
  <c r="L53" i="2"/>
  <c r="K53" i="2"/>
  <c r="A53" i="2"/>
  <c r="AI52" i="2"/>
  <c r="AC52" i="2"/>
  <c r="L52" i="2"/>
  <c r="R52" i="2" s="1"/>
  <c r="S52" i="2" s="1"/>
  <c r="K52" i="2"/>
  <c r="A52" i="2"/>
  <c r="AI51" i="2"/>
  <c r="AC51" i="2"/>
  <c r="L51" i="2"/>
  <c r="K51" i="2"/>
  <c r="A51" i="2"/>
  <c r="AI50" i="2"/>
  <c r="AC50" i="2"/>
  <c r="L50" i="2"/>
  <c r="K50" i="2"/>
  <c r="A50" i="2"/>
  <c r="AI49" i="2"/>
  <c r="AC49" i="2"/>
  <c r="L49" i="2"/>
  <c r="K49" i="2"/>
  <c r="A49" i="2"/>
  <c r="AI48" i="2"/>
  <c r="AC48" i="2"/>
  <c r="L48" i="2"/>
  <c r="K48" i="2"/>
  <c r="A48" i="2"/>
  <c r="AI47" i="2"/>
  <c r="AC47" i="2"/>
  <c r="L47" i="2"/>
  <c r="K47" i="2"/>
  <c r="A47" i="2"/>
  <c r="AI46" i="2"/>
  <c r="AC46" i="2"/>
  <c r="L46" i="2"/>
  <c r="K46" i="2"/>
  <c r="A46" i="2"/>
  <c r="AI45" i="2"/>
  <c r="AC45" i="2"/>
  <c r="L45" i="2"/>
  <c r="K45" i="2"/>
  <c r="A45" i="2"/>
  <c r="AJ44" i="2"/>
  <c r="AI44" i="2"/>
  <c r="AC44" i="2"/>
  <c r="L44" i="2"/>
  <c r="R44" i="2" s="1"/>
  <c r="K44" i="2"/>
  <c r="A44" i="2"/>
  <c r="AC43" i="2"/>
  <c r="L43" i="2"/>
  <c r="K43" i="2"/>
  <c r="A43" i="2"/>
  <c r="AI42" i="2"/>
  <c r="AC42" i="2"/>
  <c r="L42" i="2"/>
  <c r="K42" i="2"/>
  <c r="A42" i="2"/>
  <c r="AI41" i="2"/>
  <c r="AC41" i="2"/>
  <c r="L41" i="2"/>
  <c r="K41" i="2"/>
  <c r="A41" i="2"/>
  <c r="AI40" i="2"/>
  <c r="AC40" i="2"/>
  <c r="L40" i="2"/>
  <c r="K40" i="2"/>
  <c r="A40" i="2"/>
  <c r="AI39" i="2"/>
  <c r="AC39" i="2"/>
  <c r="L39" i="2"/>
  <c r="K39" i="2"/>
  <c r="A39" i="2"/>
  <c r="AI38" i="2"/>
  <c r="AC38" i="2"/>
  <c r="L38" i="2"/>
  <c r="K38" i="2"/>
  <c r="A38" i="2"/>
  <c r="AI37" i="2"/>
  <c r="AC37" i="2"/>
  <c r="L37" i="2"/>
  <c r="K37" i="2"/>
  <c r="A37" i="2"/>
  <c r="L35" i="2"/>
  <c r="K35" i="2"/>
  <c r="A35" i="2"/>
  <c r="AI34" i="2"/>
  <c r="AC34" i="2"/>
  <c r="L34" i="2"/>
  <c r="K34" i="2"/>
  <c r="A34" i="2"/>
  <c r="AI33" i="2"/>
  <c r="AC33" i="2"/>
  <c r="L33" i="2"/>
  <c r="K33" i="2"/>
  <c r="A33" i="2"/>
  <c r="AI32" i="2"/>
  <c r="AC32" i="2"/>
  <c r="L32" i="2"/>
  <c r="K32" i="2"/>
  <c r="A32" i="2"/>
  <c r="AI31" i="2"/>
  <c r="AC31" i="2"/>
  <c r="L31" i="2"/>
  <c r="K31" i="2"/>
  <c r="A31" i="2"/>
  <c r="AC30" i="2"/>
  <c r="L30" i="2"/>
  <c r="K30" i="2"/>
  <c r="A30" i="2"/>
  <c r="AI29" i="2"/>
  <c r="AC29" i="2"/>
  <c r="L29" i="2"/>
  <c r="K29" i="2"/>
  <c r="A29" i="2"/>
  <c r="AI28" i="2"/>
  <c r="AC28" i="2"/>
  <c r="L28" i="2"/>
  <c r="K28" i="2"/>
  <c r="A28" i="2"/>
  <c r="AI27" i="2"/>
  <c r="AC27" i="2"/>
  <c r="L27" i="2"/>
  <c r="K27" i="2"/>
  <c r="A27" i="2"/>
  <c r="AI26" i="2"/>
  <c r="AC26" i="2"/>
  <c r="L26" i="2"/>
  <c r="K26" i="2"/>
  <c r="A26" i="2"/>
  <c r="AI25" i="2"/>
  <c r="AC25" i="2"/>
  <c r="L25" i="2"/>
  <c r="K25" i="2"/>
  <c r="A25" i="2"/>
  <c r="AI24" i="2"/>
  <c r="AC24" i="2"/>
  <c r="L24" i="2"/>
  <c r="K24" i="2"/>
  <c r="A24" i="2"/>
  <c r="AI23" i="2"/>
  <c r="AC23" i="2"/>
  <c r="L23" i="2"/>
  <c r="K23" i="2"/>
  <c r="A23" i="2"/>
  <c r="AI22" i="2"/>
  <c r="AC22" i="2"/>
  <c r="L22" i="2"/>
  <c r="K22" i="2"/>
  <c r="A22" i="2"/>
  <c r="AI21" i="2"/>
  <c r="AC21" i="2"/>
  <c r="X21" i="2"/>
  <c r="A21" i="2"/>
  <c r="AI20" i="2"/>
  <c r="AC20" i="2"/>
  <c r="L20" i="2"/>
  <c r="R20" i="2" s="1"/>
  <c r="K20" i="2"/>
  <c r="A20" i="2"/>
  <c r="AI19" i="2"/>
  <c r="AC19" i="2"/>
  <c r="L19" i="2"/>
  <c r="K19" i="2"/>
  <c r="A19" i="2"/>
  <c r="AI18" i="2"/>
  <c r="AC18" i="2"/>
  <c r="L18" i="2"/>
  <c r="K18" i="2"/>
  <c r="A18" i="2"/>
  <c r="AI17" i="2"/>
  <c r="AC17" i="2"/>
  <c r="L17" i="2"/>
  <c r="K17" i="2"/>
  <c r="A17" i="2"/>
  <c r="AI16" i="2"/>
  <c r="AC16" i="2"/>
  <c r="L16" i="2"/>
  <c r="K16" i="2"/>
  <c r="A16" i="2"/>
  <c r="AI15" i="2"/>
  <c r="AC15" i="2"/>
  <c r="L15" i="2"/>
  <c r="K15" i="2"/>
  <c r="A15" i="2"/>
  <c r="AI14" i="2"/>
  <c r="AC14" i="2"/>
  <c r="L14" i="2"/>
  <c r="K14" i="2"/>
  <c r="A14" i="2"/>
  <c r="AI13" i="2"/>
  <c r="AC13" i="2"/>
  <c r="L13" i="2"/>
  <c r="K13" i="2"/>
  <c r="A13" i="2"/>
  <c r="AI12" i="2"/>
  <c r="AC12" i="2"/>
  <c r="L12" i="2"/>
  <c r="R12" i="2" s="1"/>
  <c r="K12" i="2"/>
  <c r="A12" i="2"/>
  <c r="AI11" i="2"/>
  <c r="AC11" i="2"/>
  <c r="L11" i="2"/>
  <c r="K11" i="2"/>
  <c r="A11" i="2"/>
  <c r="AI10" i="2"/>
  <c r="AC10" i="2"/>
  <c r="L10" i="2"/>
  <c r="K10" i="2"/>
  <c r="A10" i="2"/>
  <c r="AI9" i="2"/>
  <c r="AC9" i="2"/>
  <c r="L9" i="2"/>
  <c r="R9" i="2" s="1"/>
  <c r="K9" i="2"/>
  <c r="A9" i="2"/>
  <c r="AI8" i="2"/>
  <c r="AC8" i="2"/>
  <c r="L8" i="2"/>
  <c r="K8" i="2"/>
  <c r="A8" i="2"/>
  <c r="AI7" i="2"/>
  <c r="AC7" i="2"/>
  <c r="L7" i="2"/>
  <c r="K7" i="2"/>
  <c r="A7" i="2"/>
  <c r="AI6" i="2"/>
  <c r="AC6" i="2"/>
  <c r="L6" i="2"/>
  <c r="K6" i="2"/>
  <c r="A6" i="2"/>
  <c r="AI5" i="2"/>
  <c r="AC5" i="2"/>
  <c r="L5" i="2"/>
  <c r="K5" i="2"/>
  <c r="A5" i="2"/>
  <c r="AI4" i="2"/>
  <c r="AC4" i="2"/>
  <c r="V4" i="2"/>
  <c r="L4" i="2"/>
  <c r="K4" i="2"/>
  <c r="A4" i="2"/>
  <c r="S148" i="2" l="1"/>
  <c r="T148" i="2" s="1"/>
  <c r="S9" i="2"/>
  <c r="T9" i="2" s="1"/>
  <c r="S44" i="2"/>
  <c r="T44" i="2" s="1"/>
  <c r="S68" i="2"/>
  <c r="T68" i="2" s="1"/>
  <c r="S76" i="2"/>
  <c r="T76" i="2" s="1"/>
  <c r="S100" i="2"/>
  <c r="T100" i="2" s="1"/>
  <c r="S54" i="2"/>
  <c r="T54" i="2" s="1"/>
  <c r="S164" i="2"/>
  <c r="T164" i="2" s="1"/>
  <c r="S60" i="2"/>
  <c r="T60" i="2" s="1"/>
  <c r="S124" i="2"/>
  <c r="T124" i="2" s="1"/>
  <c r="S12" i="2"/>
  <c r="T12" i="2" s="1"/>
  <c r="S20" i="2"/>
  <c r="T20" i="2" s="1"/>
  <c r="S84" i="2"/>
  <c r="T84" i="2" s="1"/>
  <c r="S140" i="2"/>
  <c r="T140" i="2" s="1"/>
  <c r="S156" i="2"/>
  <c r="T156" i="2" s="1"/>
  <c r="R92" i="2"/>
  <c r="Y92" i="2"/>
  <c r="X35" i="2"/>
  <c r="T180" i="2"/>
  <c r="T172" i="2"/>
  <c r="T188" i="2"/>
  <c r="T52" i="2"/>
  <c r="R28" i="2"/>
  <c r="S28" i="2" s="1"/>
  <c r="T28" i="2"/>
  <c r="R33" i="2"/>
  <c r="R37" i="2"/>
  <c r="R41" i="2"/>
  <c r="R55" i="2"/>
  <c r="R62" i="2"/>
  <c r="R65" i="2"/>
  <c r="S65" i="2" s="1"/>
  <c r="R75" i="2"/>
  <c r="R93" i="2"/>
  <c r="R104" i="2"/>
  <c r="S104" i="2" s="1"/>
  <c r="R126" i="2"/>
  <c r="R130" i="2"/>
  <c r="S130" i="2" s="1"/>
  <c r="R136" i="2"/>
  <c r="S136" i="2" s="1"/>
  <c r="T136" i="2"/>
  <c r="R139" i="2"/>
  <c r="S139" i="2" s="1"/>
  <c r="T139" i="2"/>
  <c r="R143" i="2"/>
  <c r="R159" i="2"/>
  <c r="R170" i="2"/>
  <c r="R178" i="2"/>
  <c r="R181" i="2"/>
  <c r="S181" i="2" s="1"/>
  <c r="R184" i="2"/>
  <c r="R190" i="2"/>
  <c r="R201" i="2"/>
  <c r="S201" i="2" s="1"/>
  <c r="R204" i="2"/>
  <c r="S204" i="2" s="1"/>
  <c r="T204" i="2"/>
  <c r="R207" i="2"/>
  <c r="S207" i="2" s="1"/>
  <c r="T207" i="2"/>
  <c r="R209" i="2"/>
  <c r="R24" i="2"/>
  <c r="R8" i="2"/>
  <c r="R6" i="2"/>
  <c r="R10" i="2"/>
  <c r="R14" i="2"/>
  <c r="R18" i="2"/>
  <c r="S18" i="2" s="1"/>
  <c r="T18" i="2"/>
  <c r="R25" i="2"/>
  <c r="R29" i="2"/>
  <c r="R48" i="2"/>
  <c r="R58" i="2"/>
  <c r="R71" i="2"/>
  <c r="R82" i="2"/>
  <c r="R86" i="2"/>
  <c r="R96" i="2"/>
  <c r="R107" i="2"/>
  <c r="S107" i="2" s="1"/>
  <c r="T107" i="2"/>
  <c r="R111" i="2"/>
  <c r="S111" i="2" s="1"/>
  <c r="T111" i="2"/>
  <c r="R115" i="2"/>
  <c r="S115" i="2" s="1"/>
  <c r="R122" i="2"/>
  <c r="S122" i="2" s="1"/>
  <c r="T122" i="2"/>
  <c r="R133" i="2"/>
  <c r="R146" i="2"/>
  <c r="S146" i="2" s="1"/>
  <c r="R151" i="2"/>
  <c r="R155" i="2"/>
  <c r="S155" i="2" s="1"/>
  <c r="T155" i="2"/>
  <c r="R162" i="2"/>
  <c r="R166" i="2"/>
  <c r="S166" i="2" s="1"/>
  <c r="T166" i="2"/>
  <c r="R173" i="2"/>
  <c r="S173" i="2" s="1"/>
  <c r="T173" i="2"/>
  <c r="R197" i="2"/>
  <c r="R32" i="2"/>
  <c r="S32" i="2" s="1"/>
  <c r="R40" i="2"/>
  <c r="R51" i="2"/>
  <c r="S51" i="2" s="1"/>
  <c r="R61" i="2"/>
  <c r="R74" i="2"/>
  <c r="R78" i="2"/>
  <c r="S78" i="2" s="1"/>
  <c r="R103" i="2"/>
  <c r="R118" i="2"/>
  <c r="R129" i="2"/>
  <c r="R138" i="2"/>
  <c r="R142" i="2"/>
  <c r="R158" i="2"/>
  <c r="R169" i="2"/>
  <c r="R177" i="2"/>
  <c r="R186" i="2"/>
  <c r="S186" i="2" s="1"/>
  <c r="R189" i="2"/>
  <c r="R193" i="2"/>
  <c r="S193" i="2" s="1"/>
  <c r="R43" i="2"/>
  <c r="R47" i="2"/>
  <c r="R64" i="2"/>
  <c r="S64" i="2" s="1"/>
  <c r="R67" i="2"/>
  <c r="R70" i="2"/>
  <c r="R81" i="2"/>
  <c r="S81" i="2" s="1"/>
  <c r="T81" i="2"/>
  <c r="R85" i="2"/>
  <c r="S85" i="2" s="1"/>
  <c r="T85" i="2"/>
  <c r="R99" i="2"/>
  <c r="R106" i="2"/>
  <c r="S106" i="2" s="1"/>
  <c r="T106" i="2"/>
  <c r="R110" i="2"/>
  <c r="R114" i="2"/>
  <c r="S114" i="2" s="1"/>
  <c r="T114" i="2"/>
  <c r="R121" i="2"/>
  <c r="R125" i="2"/>
  <c r="R132" i="2"/>
  <c r="S132" i="2" s="1"/>
  <c r="T132" i="2"/>
  <c r="R135" i="2"/>
  <c r="R150" i="2"/>
  <c r="R154" i="2"/>
  <c r="R165" i="2"/>
  <c r="R183" i="2"/>
  <c r="S183" i="2" s="1"/>
  <c r="R196" i="2"/>
  <c r="S196" i="2" s="1"/>
  <c r="T196" i="2"/>
  <c r="R200" i="2"/>
  <c r="S200" i="2" s="1"/>
  <c r="R203" i="2"/>
  <c r="R206" i="2"/>
  <c r="S206" i="2" s="1"/>
  <c r="T206" i="2"/>
  <c r="R210" i="2"/>
  <c r="R13" i="2"/>
  <c r="R31" i="2"/>
  <c r="R35" i="2"/>
  <c r="S35" i="2" s="1"/>
  <c r="T35" i="2"/>
  <c r="R39" i="2"/>
  <c r="R50" i="2"/>
  <c r="R53" i="2"/>
  <c r="R57" i="2"/>
  <c r="S57" i="2" s="1"/>
  <c r="R73" i="2"/>
  <c r="R77" i="2"/>
  <c r="S77" i="2" s="1"/>
  <c r="T77" i="2"/>
  <c r="R95" i="2"/>
  <c r="S95" i="2" s="1"/>
  <c r="R102" i="2"/>
  <c r="S102" i="2" s="1"/>
  <c r="T102" i="2"/>
  <c r="R117" i="2"/>
  <c r="R128" i="2"/>
  <c r="R141" i="2"/>
  <c r="R145" i="2"/>
  <c r="S145" i="2" s="1"/>
  <c r="T145" i="2"/>
  <c r="R147" i="2"/>
  <c r="S147" i="2" s="1"/>
  <c r="T147" i="2"/>
  <c r="R157" i="2"/>
  <c r="R161" i="2"/>
  <c r="S161" i="2" s="1"/>
  <c r="R176" i="2"/>
  <c r="R192" i="2"/>
  <c r="R208" i="2"/>
  <c r="S208" i="2" s="1"/>
  <c r="T208" i="2"/>
  <c r="R17" i="2"/>
  <c r="R16" i="2"/>
  <c r="R23" i="2"/>
  <c r="S23" i="2" s="1"/>
  <c r="T23" i="2"/>
  <c r="R27" i="2"/>
  <c r="R46" i="2"/>
  <c r="S46" i="2" s="1"/>
  <c r="T46" i="2"/>
  <c r="R66" i="2"/>
  <c r="R80" i="2"/>
  <c r="R88" i="2"/>
  <c r="R91" i="2"/>
  <c r="S91" i="2" s="1"/>
  <c r="R98" i="2"/>
  <c r="S98" i="2" s="1"/>
  <c r="T98" i="2"/>
  <c r="R105" i="2"/>
  <c r="R109" i="2"/>
  <c r="S109" i="2" s="1"/>
  <c r="T109" i="2"/>
  <c r="R113" i="2"/>
  <c r="S113" i="2" s="1"/>
  <c r="T113" i="2"/>
  <c r="R120" i="2"/>
  <c r="S120" i="2" s="1"/>
  <c r="T120" i="2"/>
  <c r="R131" i="2"/>
  <c r="S131" i="2" s="1"/>
  <c r="T131" i="2"/>
  <c r="R137" i="2"/>
  <c r="R153" i="2"/>
  <c r="R168" i="2"/>
  <c r="S168" i="2" s="1"/>
  <c r="R179" i="2"/>
  <c r="R182" i="2"/>
  <c r="S182" i="2" s="1"/>
  <c r="T182" i="2"/>
  <c r="R185" i="2"/>
  <c r="S185" i="2" s="1"/>
  <c r="R195" i="2"/>
  <c r="R199" i="2"/>
  <c r="S199" i="2" s="1"/>
  <c r="T199" i="2"/>
  <c r="R202" i="2"/>
  <c r="R5" i="2"/>
  <c r="R4" i="2"/>
  <c r="R34" i="2"/>
  <c r="R38" i="2"/>
  <c r="R42" i="2"/>
  <c r="S42" i="2" s="1"/>
  <c r="R56" i="2"/>
  <c r="R59" i="2"/>
  <c r="R63" i="2"/>
  <c r="S63" i="2" s="1"/>
  <c r="R69" i="2"/>
  <c r="S69" i="2" s="1"/>
  <c r="R72" i="2"/>
  <c r="R94" i="2"/>
  <c r="R101" i="2"/>
  <c r="R116" i="2"/>
  <c r="S116" i="2" s="1"/>
  <c r="T116" i="2"/>
  <c r="R127" i="2"/>
  <c r="R134" i="2"/>
  <c r="R144" i="2"/>
  <c r="S144" i="2" s="1"/>
  <c r="T144" i="2"/>
  <c r="R149" i="2"/>
  <c r="R160" i="2"/>
  <c r="R171" i="2"/>
  <c r="S171" i="2" s="1"/>
  <c r="T171" i="2"/>
  <c r="R175" i="2"/>
  <c r="R191" i="2"/>
  <c r="R205" i="2"/>
  <c r="R7" i="2"/>
  <c r="R11" i="2"/>
  <c r="R15" i="2"/>
  <c r="S15" i="2" s="1"/>
  <c r="T15" i="2"/>
  <c r="R19" i="2"/>
  <c r="R22" i="2"/>
  <c r="R26" i="2"/>
  <c r="R30" i="2"/>
  <c r="R45" i="2"/>
  <c r="R49" i="2"/>
  <c r="S49" i="2" s="1"/>
  <c r="R79" i="2"/>
  <c r="R83" i="2"/>
  <c r="S83" i="2" s="1"/>
  <c r="T83" i="2"/>
  <c r="R87" i="2"/>
  <c r="R90" i="2"/>
  <c r="R97" i="2"/>
  <c r="R108" i="2"/>
  <c r="S108" i="2" s="1"/>
  <c r="T108" i="2"/>
  <c r="R112" i="2"/>
  <c r="S112" i="2" s="1"/>
  <c r="T112" i="2"/>
  <c r="R119" i="2"/>
  <c r="S119" i="2" s="1"/>
  <c r="T119" i="2"/>
  <c r="R123" i="2"/>
  <c r="S123" i="2" s="1"/>
  <c r="T123" i="2"/>
  <c r="R152" i="2"/>
  <c r="R163" i="2"/>
  <c r="R167" i="2"/>
  <c r="S167" i="2" s="1"/>
  <c r="T167" i="2"/>
  <c r="R174" i="2"/>
  <c r="R187" i="2"/>
  <c r="R194" i="2"/>
  <c r="S194" i="2" s="1"/>
  <c r="T194" i="2"/>
  <c r="R198" i="2"/>
  <c r="S198" i="2" s="1"/>
  <c r="T198" i="2"/>
  <c r="Y55" i="2"/>
  <c r="X55" i="2"/>
  <c r="Y83" i="2"/>
  <c r="X83" i="2"/>
  <c r="Y124" i="2"/>
  <c r="X124" i="2"/>
  <c r="Y147" i="2"/>
  <c r="X147" i="2"/>
  <c r="Y157" i="2"/>
  <c r="X157" i="2"/>
  <c r="Y164" i="2"/>
  <c r="X164" i="2"/>
  <c r="Y176" i="2"/>
  <c r="X176" i="2"/>
  <c r="Y192" i="2"/>
  <c r="X192" i="2"/>
  <c r="Y48" i="2"/>
  <c r="X48" i="2"/>
  <c r="Y62" i="2"/>
  <c r="X62" i="2"/>
  <c r="Y75" i="2"/>
  <c r="X75" i="2"/>
  <c r="Y131" i="2"/>
  <c r="X131" i="2"/>
  <c r="Y141" i="2"/>
  <c r="X141" i="2"/>
  <c r="Y7" i="2"/>
  <c r="X7" i="2"/>
  <c r="Y11" i="2"/>
  <c r="X11" i="2"/>
  <c r="Y71" i="2"/>
  <c r="X71" i="2"/>
  <c r="Y87" i="2"/>
  <c r="X87" i="2"/>
  <c r="Y90" i="2"/>
  <c r="X90" i="2"/>
  <c r="Y94" i="2"/>
  <c r="X94" i="2"/>
  <c r="Y101" i="2"/>
  <c r="X101" i="2"/>
  <c r="Y127" i="2"/>
  <c r="X127" i="2"/>
  <c r="Y137" i="2"/>
  <c r="X137" i="2"/>
  <c r="Y153" i="2"/>
  <c r="X153" i="2"/>
  <c r="Y39" i="2"/>
  <c r="X39" i="2"/>
  <c r="Y47" i="2"/>
  <c r="X47" i="2"/>
  <c r="Y61" i="2"/>
  <c r="X61" i="2"/>
  <c r="Y74" i="2"/>
  <c r="X74" i="2"/>
  <c r="Y82" i="2"/>
  <c r="X82" i="2"/>
  <c r="Y86" i="2"/>
  <c r="X86" i="2"/>
  <c r="Y97" i="2"/>
  <c r="X97" i="2"/>
  <c r="Y119" i="2"/>
  <c r="X119" i="2"/>
  <c r="Y134" i="2"/>
  <c r="X134" i="2"/>
  <c r="Y140" i="2"/>
  <c r="X140" i="2"/>
  <c r="Y156" i="2"/>
  <c r="X156" i="2"/>
  <c r="Y160" i="2"/>
  <c r="X160" i="2"/>
  <c r="Y179" i="2"/>
  <c r="X179" i="2"/>
  <c r="Y182" i="2"/>
  <c r="X182" i="2"/>
  <c r="Y195" i="2"/>
  <c r="X195" i="2"/>
  <c r="Y199" i="2"/>
  <c r="X199" i="2"/>
  <c r="Y202" i="2"/>
  <c r="X202" i="2"/>
  <c r="Y163" i="2"/>
  <c r="X163" i="2"/>
  <c r="Y171" i="2"/>
  <c r="X171" i="2"/>
  <c r="Y175" i="2"/>
  <c r="X175" i="2"/>
  <c r="Y191" i="2"/>
  <c r="X191" i="2"/>
  <c r="Y93" i="2"/>
  <c r="X93" i="2"/>
  <c r="Y159" i="2"/>
  <c r="X159" i="2"/>
  <c r="Y167" i="2"/>
  <c r="X167" i="2"/>
  <c r="Y174" i="2"/>
  <c r="X174" i="2"/>
  <c r="Y187" i="2"/>
  <c r="X187" i="2"/>
  <c r="Y194" i="2"/>
  <c r="X194" i="2"/>
  <c r="Y198" i="2"/>
  <c r="X198" i="2"/>
  <c r="Y208" i="2"/>
  <c r="X208" i="2"/>
  <c r="Y218" i="2"/>
  <c r="X218" i="2"/>
  <c r="Y151" i="2"/>
  <c r="X151" i="2"/>
  <c r="Y155" i="2"/>
  <c r="X155" i="2"/>
  <c r="Y162" i="2"/>
  <c r="X162" i="2"/>
  <c r="Y170" i="2"/>
  <c r="X170" i="2"/>
  <c r="Y190" i="2"/>
  <c r="X190" i="2"/>
  <c r="Y205" i="2"/>
  <c r="X205" i="2"/>
  <c r="Y16" i="2"/>
  <c r="X16" i="2"/>
  <c r="Y23" i="2"/>
  <c r="X23" i="2"/>
  <c r="Y27" i="2"/>
  <c r="X27" i="2"/>
  <c r="Y31" i="2"/>
  <c r="X31" i="2"/>
  <c r="Y43" i="2"/>
  <c r="X43" i="2"/>
  <c r="Y58" i="2"/>
  <c r="X58" i="2"/>
  <c r="Y6" i="2"/>
  <c r="X6" i="2"/>
  <c r="Y15" i="2"/>
  <c r="X15" i="2"/>
  <c r="Y26" i="2"/>
  <c r="X26" i="2"/>
  <c r="Y50" i="2"/>
  <c r="X50" i="2"/>
  <c r="Y53" i="2"/>
  <c r="X53" i="2"/>
  <c r="Y67" i="2"/>
  <c r="X67" i="2"/>
  <c r="Y70" i="2"/>
  <c r="X70" i="2"/>
  <c r="Y100" i="2"/>
  <c r="X100" i="2"/>
  <c r="Y126" i="2"/>
  <c r="X126" i="2"/>
  <c r="Y14" i="2"/>
  <c r="X14" i="2"/>
  <c r="Y60" i="2"/>
  <c r="X60" i="2"/>
  <c r="Y136" i="2"/>
  <c r="X136" i="2"/>
  <c r="Y143" i="2"/>
  <c r="X143" i="2"/>
  <c r="Y5" i="2"/>
  <c r="X5" i="2"/>
  <c r="Y99" i="2"/>
  <c r="X99" i="2"/>
  <c r="Y110" i="2"/>
  <c r="X110" i="2"/>
  <c r="Y114" i="2"/>
  <c r="X114" i="2"/>
  <c r="Y121" i="2"/>
  <c r="X121" i="2"/>
  <c r="Y132" i="2"/>
  <c r="X132" i="2"/>
  <c r="Y158" i="2"/>
  <c r="X158" i="2"/>
  <c r="Y197" i="2"/>
  <c r="X197" i="2"/>
  <c r="Y204" i="2"/>
  <c r="X204" i="2"/>
  <c r="Y40" i="2"/>
  <c r="X40" i="2"/>
  <c r="Y68" i="2"/>
  <c r="X68" i="2"/>
  <c r="Y98" i="2"/>
  <c r="X98" i="2"/>
  <c r="Y109" i="2"/>
  <c r="X109" i="2"/>
  <c r="Y120" i="2"/>
  <c r="X120" i="2"/>
  <c r="Y20" i="2"/>
  <c r="X20" i="2"/>
  <c r="Y19" i="2"/>
  <c r="X19" i="2"/>
  <c r="Y22" i="2"/>
  <c r="X22" i="2"/>
  <c r="Y34" i="2"/>
  <c r="X34" i="2"/>
  <c r="Y38" i="2"/>
  <c r="X38" i="2"/>
  <c r="Y89" i="2"/>
  <c r="X89" i="2"/>
  <c r="Y152" i="2"/>
  <c r="X152" i="2"/>
  <c r="Y30" i="2"/>
  <c r="X30" i="2"/>
  <c r="Y46" i="2"/>
  <c r="X46" i="2"/>
  <c r="Y73" i="2"/>
  <c r="X73" i="2"/>
  <c r="Y77" i="2"/>
  <c r="X77" i="2"/>
  <c r="Y85" i="2"/>
  <c r="X85" i="2"/>
  <c r="Y96" i="2"/>
  <c r="X96" i="2"/>
  <c r="Y122" i="2"/>
  <c r="X122" i="2"/>
  <c r="Y18" i="2"/>
  <c r="X18" i="2"/>
  <c r="Y25" i="2"/>
  <c r="X25" i="2"/>
  <c r="Y33" i="2"/>
  <c r="X33" i="2"/>
  <c r="Y37" i="2"/>
  <c r="X37" i="2"/>
  <c r="Y66" i="2"/>
  <c r="X66" i="2"/>
  <c r="Y80" i="2"/>
  <c r="X80" i="2"/>
  <c r="Y103" i="2"/>
  <c r="X103" i="2"/>
  <c r="Y118" i="2"/>
  <c r="X118" i="2"/>
  <c r="Y129" i="2"/>
  <c r="X129" i="2"/>
  <c r="Y4" i="2"/>
  <c r="X4" i="2"/>
  <c r="Y13" i="2"/>
  <c r="X13" i="2"/>
  <c r="Y29" i="2"/>
  <c r="X29" i="2"/>
  <c r="Y41" i="2"/>
  <c r="X41" i="2"/>
  <c r="Y45" i="2"/>
  <c r="X45" i="2"/>
  <c r="Y56" i="2"/>
  <c r="X56" i="2"/>
  <c r="Y59" i="2"/>
  <c r="X59" i="2"/>
  <c r="Y72" i="2"/>
  <c r="X72" i="2"/>
  <c r="Y76" i="2"/>
  <c r="X76" i="2"/>
  <c r="Y84" i="2"/>
  <c r="X84" i="2"/>
  <c r="Y138" i="2"/>
  <c r="X138" i="2"/>
  <c r="Y142" i="2"/>
  <c r="X142" i="2"/>
  <c r="Y8" i="2"/>
  <c r="X8" i="2"/>
  <c r="Y12" i="2"/>
  <c r="X12" i="2"/>
  <c r="Y17" i="2"/>
  <c r="X17" i="2"/>
  <c r="Y24" i="2"/>
  <c r="X24" i="2"/>
  <c r="Y28" i="2"/>
  <c r="X28" i="2"/>
  <c r="Y32" i="2"/>
  <c r="X32" i="2"/>
  <c r="Y44" i="2"/>
  <c r="X44" i="2"/>
  <c r="Y79" i="2"/>
  <c r="X79" i="2"/>
  <c r="Y88" i="2"/>
  <c r="X88" i="2"/>
  <c r="Y117" i="2"/>
  <c r="X117" i="2"/>
  <c r="Y128" i="2"/>
  <c r="X128" i="2"/>
  <c r="Y135" i="2"/>
  <c r="X135" i="2"/>
  <c r="Y150" i="2"/>
  <c r="X150" i="2"/>
  <c r="Y154" i="2"/>
  <c r="X154" i="2"/>
  <c r="Y165" i="2"/>
  <c r="X165" i="2"/>
  <c r="Y169" i="2"/>
  <c r="X169" i="2"/>
  <c r="Y177" i="2"/>
  <c r="X177" i="2"/>
  <c r="Y189" i="2"/>
  <c r="X189" i="2"/>
  <c r="Y9" i="2"/>
  <c r="X9" i="2"/>
  <c r="Y10" i="2"/>
  <c r="X10" i="2"/>
  <c r="AE196" i="2"/>
  <c r="AF196" i="2" s="1"/>
  <c r="Y196" i="2"/>
  <c r="AE108" i="2"/>
  <c r="AF108" i="2" s="1"/>
  <c r="Y108" i="2"/>
  <c r="AE112" i="2"/>
  <c r="AF112" i="2" s="1"/>
  <c r="Y112" i="2"/>
  <c r="AE123" i="2"/>
  <c r="AF123" i="2" s="1"/>
  <c r="Y123" i="2"/>
  <c r="AE144" i="2"/>
  <c r="AF144" i="2" s="1"/>
  <c r="Y144" i="2"/>
  <c r="AF206" i="2"/>
  <c r="Y206" i="2"/>
  <c r="AE35" i="2"/>
  <c r="AF35" i="2" s="1"/>
  <c r="Y35" i="2"/>
  <c r="AE54" i="2"/>
  <c r="AF54" i="2" s="1"/>
  <c r="Y54" i="2"/>
  <c r="AE116" i="2"/>
  <c r="AF116" i="2" s="1"/>
  <c r="Y116" i="2"/>
  <c r="AE81" i="2"/>
  <c r="AF81" i="2" s="1"/>
  <c r="Y81" i="2"/>
  <c r="AE105" i="2"/>
  <c r="AF105" i="2" s="1"/>
  <c r="Y105" i="2"/>
  <c r="AE166" i="2"/>
  <c r="AF166" i="2" s="1"/>
  <c r="Y166" i="2"/>
  <c r="AE113" i="2"/>
  <c r="AF113" i="2" s="1"/>
  <c r="Y113" i="2"/>
  <c r="AE111" i="2"/>
  <c r="AF111" i="2" s="1"/>
  <c r="Y111" i="2"/>
  <c r="AE133" i="2"/>
  <c r="AF133" i="2" s="1"/>
  <c r="Y133" i="2"/>
  <c r="AE21" i="2"/>
  <c r="AF21" i="2" s="1"/>
  <c r="Y21" i="2"/>
  <c r="AE106" i="2"/>
  <c r="AF106" i="2" s="1"/>
  <c r="Y106" i="2"/>
  <c r="AE173" i="2"/>
  <c r="AF173" i="2" s="1"/>
  <c r="Y173" i="2"/>
  <c r="AE107" i="2"/>
  <c r="AF107" i="2" s="1"/>
  <c r="Y107" i="2"/>
  <c r="AE139" i="2"/>
  <c r="AF139" i="2" s="1"/>
  <c r="Y139" i="2"/>
  <c r="AE102" i="2"/>
  <c r="AF102" i="2" s="1"/>
  <c r="Y102" i="2"/>
  <c r="AF207" i="2"/>
  <c r="Y207" i="2"/>
  <c r="AE79" i="2"/>
  <c r="AF79" i="2" s="1"/>
  <c r="X185" i="2"/>
  <c r="X188" i="2"/>
  <c r="W148" i="2"/>
  <c r="X104" i="2"/>
  <c r="X181" i="2"/>
  <c r="X201" i="2"/>
  <c r="W100" i="2"/>
  <c r="X203" i="2"/>
  <c r="W60" i="2"/>
  <c r="M1" i="2"/>
  <c r="X91" i="2"/>
  <c r="W164" i="2"/>
  <c r="X186" i="2"/>
  <c r="X193" i="2"/>
  <c r="X42" i="2"/>
  <c r="X57" i="2"/>
  <c r="W9" i="2"/>
  <c r="X49" i="2"/>
  <c r="X63" i="2"/>
  <c r="W76" i="2"/>
  <c r="W84" i="2"/>
  <c r="W12" i="2"/>
  <c r="W44" i="2"/>
  <c r="X95" i="2"/>
  <c r="X65" i="2"/>
  <c r="W124" i="2"/>
  <c r="W20" i="2"/>
  <c r="W54" i="2"/>
  <c r="W140" i="2"/>
  <c r="W156" i="2"/>
  <c r="X168" i="2"/>
  <c r="X172" i="2"/>
  <c r="X180" i="2"/>
  <c r="W68" i="2"/>
  <c r="AE29" i="2"/>
  <c r="AF29" i="2" s="1"/>
  <c r="AE19" i="2"/>
  <c r="AF19" i="2" s="1"/>
  <c r="AE28" i="2"/>
  <c r="AF28" i="2" s="1"/>
  <c r="X125" i="2"/>
  <c r="AE31" i="2"/>
  <c r="AF31" i="2" s="1"/>
  <c r="AE43" i="2"/>
  <c r="AF43" i="2" s="1"/>
  <c r="AE12" i="2"/>
  <c r="AF12" i="2" s="1"/>
  <c r="AE165" i="2"/>
  <c r="AF165" i="2" s="1"/>
  <c r="AE18" i="2"/>
  <c r="AF18" i="2" s="1"/>
  <c r="AE101" i="2"/>
  <c r="AF101" i="2" s="1"/>
  <c r="AE191" i="2"/>
  <c r="AF191" i="2" s="1"/>
  <c r="AE199" i="2"/>
  <c r="AF199" i="2" s="1"/>
  <c r="AE205" i="2"/>
  <c r="AF205" i="2" s="1"/>
  <c r="AE6" i="2"/>
  <c r="AF6" i="2" s="1"/>
  <c r="AE4" i="2"/>
  <c r="AF4" i="2" s="1"/>
  <c r="AE44" i="2"/>
  <c r="AF44" i="2" s="1"/>
  <c r="AE61" i="2"/>
  <c r="AF61" i="2" s="1"/>
  <c r="AE99" i="2"/>
  <c r="AF99" i="2" s="1"/>
  <c r="AE122" i="2"/>
  <c r="AF122" i="2" s="1"/>
  <c r="AE53" i="2"/>
  <c r="AF53" i="2" s="1"/>
  <c r="AE140" i="2"/>
  <c r="AF140" i="2" s="1"/>
  <c r="AE37" i="2"/>
  <c r="AF37" i="2" s="1"/>
  <c r="AE62" i="2"/>
  <c r="AF62" i="2" s="1"/>
  <c r="AE98" i="2"/>
  <c r="AF98" i="2" s="1"/>
  <c r="AE155" i="2"/>
  <c r="AF155" i="2" s="1"/>
  <c r="AE157" i="2"/>
  <c r="AF157" i="2" s="1"/>
  <c r="AE27" i="2"/>
  <c r="AF27" i="2" s="1"/>
  <c r="AE138" i="2"/>
  <c r="AF138" i="2" s="1"/>
  <c r="AE153" i="2"/>
  <c r="AF153" i="2" s="1"/>
  <c r="AE156" i="2"/>
  <c r="AF156" i="2" s="1"/>
  <c r="AE202" i="2"/>
  <c r="AF202" i="2" s="1"/>
  <c r="AE189" i="2"/>
  <c r="AF189" i="2" s="1"/>
  <c r="AE197" i="2"/>
  <c r="AF197" i="2" s="1"/>
  <c r="AE163" i="2"/>
  <c r="AF163" i="2" s="1"/>
  <c r="AE141" i="2"/>
  <c r="AF141" i="2" s="1"/>
  <c r="AE80" i="2"/>
  <c r="AF80" i="2" s="1"/>
  <c r="AE97" i="2"/>
  <c r="AF97" i="2" s="1"/>
  <c r="AE154" i="2"/>
  <c r="AF154" i="2" s="1"/>
  <c r="AE195" i="2"/>
  <c r="AF195" i="2" s="1"/>
  <c r="AE32" i="2"/>
  <c r="AF32" i="2" s="1"/>
  <c r="AE124" i="2"/>
  <c r="AF124" i="2" s="1"/>
  <c r="AE129" i="2"/>
  <c r="AF129" i="2" s="1"/>
  <c r="AE164" i="2"/>
  <c r="AF164" i="2" s="1"/>
  <c r="AE20" i="2"/>
  <c r="AF20" i="2" s="1"/>
  <c r="AE187" i="2"/>
  <c r="AF187" i="2" s="1"/>
  <c r="AE198" i="2"/>
  <c r="AF198" i="2" s="1"/>
  <c r="AE174" i="2"/>
  <c r="AF174" i="2" s="1"/>
  <c r="AE88" i="2"/>
  <c r="AF88" i="2" s="1"/>
  <c r="AE89" i="2"/>
  <c r="AF89" i="2" s="1"/>
  <c r="AE109" i="2"/>
  <c r="AF109" i="2" s="1"/>
  <c r="AE110" i="2"/>
  <c r="AF110" i="2" s="1"/>
  <c r="AE90" i="2"/>
  <c r="AF90" i="2" s="1"/>
  <c r="AE134" i="2"/>
  <c r="AF134" i="2" s="1"/>
  <c r="AE135" i="2"/>
  <c r="AF135" i="2" s="1"/>
  <c r="AE136" i="2"/>
  <c r="AF136" i="2" s="1"/>
  <c r="AE137" i="2"/>
  <c r="AF137" i="2" s="1"/>
  <c r="AE142" i="2"/>
  <c r="AF142" i="2" s="1"/>
  <c r="AE143" i="2"/>
  <c r="AF143" i="2" s="1"/>
  <c r="AE5" i="2"/>
  <c r="AF5" i="2" s="1"/>
  <c r="AE13" i="2"/>
  <c r="AF13" i="2" s="1"/>
  <c r="AE46" i="2"/>
  <c r="AF46" i="2" s="1"/>
  <c r="AE126" i="2"/>
  <c r="AF126" i="2" s="1"/>
  <c r="AE149" i="2"/>
  <c r="AF149" i="2" s="1"/>
  <c r="AE94" i="2"/>
  <c r="AF94" i="2" s="1"/>
  <c r="AE150" i="2"/>
  <c r="AF150" i="2" s="1"/>
  <c r="AE167" i="2"/>
  <c r="AF167" i="2" s="1"/>
  <c r="K1" i="2"/>
  <c r="AE68" i="2"/>
  <c r="AF68" i="2" s="1"/>
  <c r="L1" i="2"/>
  <c r="AE93" i="2"/>
  <c r="AF93" i="2" s="1"/>
  <c r="AE114" i="2"/>
  <c r="AF114" i="2" s="1"/>
  <c r="AE24" i="2"/>
  <c r="AF24" i="2" s="1"/>
  <c r="AE23" i="2"/>
  <c r="AF23" i="2" s="1"/>
  <c r="AE15" i="2"/>
  <c r="AF15" i="2" s="1"/>
  <c r="AE30" i="2"/>
  <c r="AF30" i="2" s="1"/>
  <c r="AE14" i="2"/>
  <c r="AF14" i="2" s="1"/>
  <c r="AE22" i="2"/>
  <c r="AF22" i="2" s="1"/>
  <c r="AE39" i="2"/>
  <c r="AF39" i="2" s="1"/>
  <c r="AE159" i="2"/>
  <c r="AF159" i="2" s="1"/>
  <c r="AE40" i="2"/>
  <c r="AF40" i="2" s="1"/>
  <c r="AE45" i="2"/>
  <c r="AF45" i="2" s="1"/>
  <c r="AE67" i="2"/>
  <c r="AF67" i="2" s="1"/>
  <c r="AE8" i="2"/>
  <c r="AF8" i="2" s="1"/>
  <c r="AE38" i="2"/>
  <c r="AF38" i="2" s="1"/>
  <c r="AE55" i="2"/>
  <c r="AF55" i="2" s="1"/>
  <c r="AE66" i="2"/>
  <c r="AF66" i="2" s="1"/>
  <c r="AE128" i="2"/>
  <c r="AF128" i="2" s="1"/>
  <c r="AE147" i="2"/>
  <c r="AF147" i="2" s="1"/>
  <c r="AE158" i="2"/>
  <c r="AF158" i="2" s="1"/>
  <c r="AE82" i="2"/>
  <c r="AF82" i="2" s="1"/>
  <c r="AE7" i="2"/>
  <c r="AF7" i="2" s="1"/>
  <c r="AE34" i="2"/>
  <c r="AF34" i="2" s="1"/>
  <c r="AE70" i="2"/>
  <c r="AF70" i="2" s="1"/>
  <c r="AE96" i="2"/>
  <c r="AF96" i="2" s="1"/>
  <c r="AE100" i="2"/>
  <c r="AF100" i="2" s="1"/>
  <c r="AE33" i="2"/>
  <c r="AF33" i="2" s="1"/>
  <c r="AE47" i="2"/>
  <c r="AF47" i="2" s="1"/>
  <c r="AE127" i="2"/>
  <c r="AF127" i="2" s="1"/>
  <c r="AE175" i="2"/>
  <c r="AF175" i="2" s="1"/>
  <c r="AE176" i="2"/>
  <c r="AF176" i="2" s="1"/>
  <c r="AE177" i="2"/>
  <c r="AF177" i="2" s="1"/>
  <c r="AE190" i="2"/>
  <c r="AF190" i="2" s="1"/>
  <c r="AE48" i="2"/>
  <c r="AF48" i="2" s="1"/>
  <c r="AE56" i="2"/>
  <c r="AF56" i="2" s="1"/>
  <c r="AE71" i="2"/>
  <c r="AF71" i="2" s="1"/>
  <c r="AE72" i="2"/>
  <c r="AF72" i="2" s="1"/>
  <c r="AE83" i="2"/>
  <c r="AF83" i="2" s="1"/>
  <c r="AE84" i="2"/>
  <c r="AF84" i="2" s="1"/>
  <c r="AE85" i="2"/>
  <c r="AF85" i="2" s="1"/>
  <c r="AE151" i="2"/>
  <c r="AF151" i="2" s="1"/>
  <c r="AE160" i="2"/>
  <c r="AF160" i="2" s="1"/>
  <c r="AE169" i="2"/>
  <c r="AF169" i="2" s="1"/>
  <c r="AE170" i="2"/>
  <c r="AF170" i="2" s="1"/>
  <c r="AE179" i="2"/>
  <c r="AF179" i="2" s="1"/>
  <c r="AE192" i="2"/>
  <c r="AF192" i="2" s="1"/>
  <c r="AE25" i="2"/>
  <c r="AF25" i="2" s="1"/>
  <c r="AE41" i="2"/>
  <c r="AF41" i="2" s="1"/>
  <c r="AE58" i="2"/>
  <c r="AF58" i="2" s="1"/>
  <c r="AE59" i="2"/>
  <c r="AF59" i="2" s="1"/>
  <c r="AE73" i="2"/>
  <c r="AF73" i="2" s="1"/>
  <c r="AE86" i="2"/>
  <c r="AF86" i="2" s="1"/>
  <c r="AE117" i="2"/>
  <c r="AF117" i="2" s="1"/>
  <c r="AE119" i="2"/>
  <c r="AF119" i="2" s="1"/>
  <c r="AE120" i="2"/>
  <c r="AF120" i="2" s="1"/>
  <c r="AE152" i="2"/>
  <c r="AF152" i="2" s="1"/>
  <c r="AE162" i="2"/>
  <c r="AF162" i="2" s="1"/>
  <c r="AE171" i="2"/>
  <c r="AF171" i="2" s="1"/>
  <c r="AE182" i="2"/>
  <c r="AF182" i="2" s="1"/>
  <c r="AE194" i="2"/>
  <c r="AF194" i="2" s="1"/>
  <c r="AE218" i="2"/>
  <c r="AF218" i="2" s="1"/>
  <c r="AE26" i="2"/>
  <c r="AF26" i="2" s="1"/>
  <c r="AE50" i="2"/>
  <c r="AF50" i="2" s="1"/>
  <c r="AE60" i="2"/>
  <c r="AF60" i="2" s="1"/>
  <c r="AE74" i="2"/>
  <c r="AF74" i="2" s="1"/>
  <c r="AE75" i="2"/>
  <c r="AF75" i="2" s="1"/>
  <c r="AE76" i="2"/>
  <c r="AF76" i="2" s="1"/>
  <c r="AE77" i="2"/>
  <c r="AF77" i="2" s="1"/>
  <c r="AE87" i="2"/>
  <c r="AF87" i="2" s="1"/>
  <c r="AE103" i="2"/>
  <c r="AF103" i="2" s="1"/>
  <c r="AE118" i="2"/>
  <c r="AF118" i="2" s="1"/>
  <c r="AE121" i="2"/>
  <c r="AF121" i="2" s="1"/>
  <c r="AE131" i="2"/>
  <c r="AF131" i="2" s="1"/>
  <c r="AE132" i="2"/>
  <c r="AF132" i="2" s="1"/>
  <c r="AE9" i="2"/>
  <c r="AF9" i="2" s="1"/>
  <c r="AE16" i="2"/>
  <c r="AF16" i="2" s="1"/>
  <c r="AE10" i="2"/>
  <c r="AF10" i="2" s="1"/>
  <c r="AE11" i="2"/>
  <c r="AF11" i="2" s="1"/>
  <c r="AE17" i="2"/>
  <c r="AF17" i="2" s="1"/>
  <c r="S90" i="2" l="1"/>
  <c r="T90" i="2" s="1"/>
  <c r="S26" i="2"/>
  <c r="T26" i="2" s="1"/>
  <c r="S191" i="2"/>
  <c r="T191" i="2" s="1"/>
  <c r="S134" i="2"/>
  <c r="T134" i="2" s="1"/>
  <c r="S202" i="2"/>
  <c r="T202" i="2" s="1"/>
  <c r="S80" i="2"/>
  <c r="T80" i="2" s="1"/>
  <c r="S17" i="2"/>
  <c r="T17" i="2" s="1"/>
  <c r="S158" i="2"/>
  <c r="T158" i="2" s="1"/>
  <c r="S61" i="2"/>
  <c r="T61" i="2" s="1"/>
  <c r="S82" i="2"/>
  <c r="T82" i="2" s="1"/>
  <c r="S14" i="2"/>
  <c r="T14" i="2" s="1"/>
  <c r="S159" i="2"/>
  <c r="T159" i="2" s="1"/>
  <c r="S33" i="2"/>
  <c r="T33" i="2" s="1"/>
  <c r="S187" i="2"/>
  <c r="T187" i="2" s="1"/>
  <c r="S87" i="2"/>
  <c r="T87" i="2" s="1"/>
  <c r="S22" i="2"/>
  <c r="T22" i="2" s="1"/>
  <c r="S175" i="2"/>
  <c r="T175" i="2" s="1"/>
  <c r="S127" i="2"/>
  <c r="T127" i="2" s="1"/>
  <c r="S59" i="2"/>
  <c r="T59" i="2" s="1"/>
  <c r="S153" i="2"/>
  <c r="T153" i="2" s="1"/>
  <c r="S66" i="2"/>
  <c r="T66" i="2" s="1"/>
  <c r="S99" i="2"/>
  <c r="T99" i="2" s="1"/>
  <c r="S47" i="2"/>
  <c r="T47" i="2" s="1"/>
  <c r="S142" i="2"/>
  <c r="T142" i="2" s="1"/>
  <c r="S162" i="2"/>
  <c r="T162" i="2" s="1"/>
  <c r="S71" i="2"/>
  <c r="T71" i="2" s="1"/>
  <c r="S10" i="2"/>
  <c r="T10" i="2" s="1"/>
  <c r="S143" i="2"/>
  <c r="T143" i="2" s="1"/>
  <c r="S93" i="2"/>
  <c r="T93" i="2" s="1"/>
  <c r="S92" i="2"/>
  <c r="T92" i="2" s="1"/>
  <c r="S174" i="2"/>
  <c r="T174" i="2" s="1"/>
  <c r="S19" i="2"/>
  <c r="T19" i="2" s="1"/>
  <c r="S56" i="2"/>
  <c r="T56" i="2" s="1"/>
  <c r="S137" i="2"/>
  <c r="T137" i="2" s="1"/>
  <c r="S31" i="2"/>
  <c r="T31" i="2" s="1"/>
  <c r="S125" i="2"/>
  <c r="T125" i="2" s="1"/>
  <c r="S43" i="2"/>
  <c r="T43" i="2" s="1"/>
  <c r="S138" i="2"/>
  <c r="T138" i="2" s="1"/>
  <c r="S40" i="2"/>
  <c r="T40" i="2" s="1"/>
  <c r="S58" i="2"/>
  <c r="T58" i="2" s="1"/>
  <c r="S6" i="2"/>
  <c r="T6" i="2" s="1"/>
  <c r="S75" i="2"/>
  <c r="T75" i="2" s="1"/>
  <c r="S195" i="2"/>
  <c r="T195" i="2" s="1"/>
  <c r="S105" i="2"/>
  <c r="T105" i="2" s="1"/>
  <c r="S192" i="2"/>
  <c r="T192" i="2" s="1"/>
  <c r="S141" i="2"/>
  <c r="T141" i="2" s="1"/>
  <c r="S73" i="2"/>
  <c r="T73" i="2" s="1"/>
  <c r="S13" i="2"/>
  <c r="T13" i="2" s="1"/>
  <c r="S121" i="2"/>
  <c r="T121" i="2" s="1"/>
  <c r="S129" i="2"/>
  <c r="T129" i="2" s="1"/>
  <c r="S48" i="2"/>
  <c r="T48" i="2" s="1"/>
  <c r="S8" i="2"/>
  <c r="T8" i="2" s="1"/>
  <c r="S190" i="2"/>
  <c r="T190" i="2" s="1"/>
  <c r="S79" i="2"/>
  <c r="T79" i="2" s="1"/>
  <c r="S160" i="2"/>
  <c r="T160" i="2" s="1"/>
  <c r="S101" i="2"/>
  <c r="T101" i="2" s="1"/>
  <c r="S38" i="2"/>
  <c r="T38" i="2" s="1"/>
  <c r="S27" i="2"/>
  <c r="T27" i="2" s="1"/>
  <c r="S176" i="2"/>
  <c r="T176" i="2" s="1"/>
  <c r="S128" i="2"/>
  <c r="T128" i="2" s="1"/>
  <c r="S210" i="2"/>
  <c r="T210" i="2" s="1"/>
  <c r="S165" i="2"/>
  <c r="T165" i="2" s="1"/>
  <c r="S189" i="2"/>
  <c r="T189" i="2" s="1"/>
  <c r="S118" i="2"/>
  <c r="T118" i="2" s="1"/>
  <c r="S197" i="2"/>
  <c r="T197" i="2" s="1"/>
  <c r="S151" i="2"/>
  <c r="T151" i="2" s="1"/>
  <c r="S29" i="2"/>
  <c r="T29" i="2" s="1"/>
  <c r="S24" i="2"/>
  <c r="T24" i="2" s="1"/>
  <c r="S184" i="2"/>
  <c r="T184" i="2" s="1"/>
  <c r="S62" i="2"/>
  <c r="T62" i="2" s="1"/>
  <c r="S163" i="2"/>
  <c r="T163" i="2" s="1"/>
  <c r="S11" i="2"/>
  <c r="T11" i="2" s="1"/>
  <c r="S149" i="2"/>
  <c r="T149" i="2" s="1"/>
  <c r="S94" i="2"/>
  <c r="T94" i="2" s="1"/>
  <c r="S34" i="2"/>
  <c r="T34" i="2" s="1"/>
  <c r="S117" i="2"/>
  <c r="T117" i="2" s="1"/>
  <c r="S53" i="2"/>
  <c r="T53" i="2" s="1"/>
  <c r="S154" i="2"/>
  <c r="T154" i="2" s="1"/>
  <c r="S103" i="2"/>
  <c r="T103" i="2" s="1"/>
  <c r="S25" i="2"/>
  <c r="T25" i="2" s="1"/>
  <c r="S209" i="2"/>
  <c r="T209" i="2" s="1"/>
  <c r="S55" i="2"/>
  <c r="T55" i="2" s="1"/>
  <c r="S152" i="2"/>
  <c r="T152" i="2" s="1"/>
  <c r="S45" i="2"/>
  <c r="T45" i="2" s="1"/>
  <c r="S7" i="2"/>
  <c r="T7" i="2" s="1"/>
  <c r="S72" i="2"/>
  <c r="T72" i="2" s="1"/>
  <c r="S4" i="2"/>
  <c r="T4" i="2" s="1"/>
  <c r="S157" i="2"/>
  <c r="T157" i="2" s="1"/>
  <c r="S50" i="2"/>
  <c r="T50" i="2" s="1"/>
  <c r="S150" i="2"/>
  <c r="T150" i="2" s="1"/>
  <c r="S110" i="2"/>
  <c r="T110" i="2" s="1"/>
  <c r="S70" i="2"/>
  <c r="T70" i="2" s="1"/>
  <c r="S177" i="2"/>
  <c r="T177" i="2" s="1"/>
  <c r="S133" i="2"/>
  <c r="T133" i="2" s="1"/>
  <c r="S96" i="2"/>
  <c r="T96" i="2" s="1"/>
  <c r="S178" i="2"/>
  <c r="T178" i="2" s="1"/>
  <c r="S41" i="2"/>
  <c r="T41" i="2" s="1"/>
  <c r="S97" i="2"/>
  <c r="T97" i="2" s="1"/>
  <c r="S30" i="2"/>
  <c r="T30" i="2" s="1"/>
  <c r="S205" i="2"/>
  <c r="T205" i="2" s="1"/>
  <c r="S5" i="2"/>
  <c r="T5" i="2" s="1"/>
  <c r="S179" i="2"/>
  <c r="T179" i="2" s="1"/>
  <c r="S88" i="2"/>
  <c r="T88" i="2" s="1"/>
  <c r="S16" i="2"/>
  <c r="T16" i="2" s="1"/>
  <c r="S39" i="2"/>
  <c r="T39" i="2" s="1"/>
  <c r="S203" i="2"/>
  <c r="T203" i="2" s="1"/>
  <c r="S135" i="2"/>
  <c r="T135" i="2" s="1"/>
  <c r="S67" i="2"/>
  <c r="T67" i="2" s="1"/>
  <c r="S169" i="2"/>
  <c r="T169" i="2" s="1"/>
  <c r="S74" i="2"/>
  <c r="T74" i="2" s="1"/>
  <c r="S86" i="2"/>
  <c r="T86" i="2" s="1"/>
  <c r="S170" i="2"/>
  <c r="T170" i="2" s="1"/>
  <c r="S126" i="2"/>
  <c r="T126" i="2" s="1"/>
  <c r="S37" i="2"/>
  <c r="T37" i="2" s="1"/>
  <c r="W92" i="2"/>
  <c r="X92" i="2"/>
  <c r="AE92" i="2"/>
  <c r="AF92" i="2" s="1"/>
  <c r="W85" i="2"/>
  <c r="W110" i="2"/>
  <c r="W75" i="2"/>
  <c r="W28" i="2"/>
  <c r="W58" i="2"/>
  <c r="W31" i="2"/>
  <c r="W40" i="2"/>
  <c r="W196" i="2"/>
  <c r="W73" i="2"/>
  <c r="W118" i="2"/>
  <c r="W29" i="2"/>
  <c r="T32" i="2"/>
  <c r="W33" i="2"/>
  <c r="W159" i="2"/>
  <c r="W158" i="2"/>
  <c r="W122" i="2"/>
  <c r="W134" i="2"/>
  <c r="W82" i="2"/>
  <c r="W202" i="2"/>
  <c r="W204" i="2"/>
  <c r="W48" i="2"/>
  <c r="W117" i="2"/>
  <c r="W81" i="2"/>
  <c r="W157" i="2"/>
  <c r="W197" i="2"/>
  <c r="W50" i="2"/>
  <c r="W150" i="2"/>
  <c r="W4" i="2"/>
  <c r="W208" i="2"/>
  <c r="W105" i="2"/>
  <c r="W192" i="2"/>
  <c r="W98" i="2"/>
  <c r="W103" i="2"/>
  <c r="W14" i="2"/>
  <c r="W114" i="2"/>
  <c r="W120" i="2"/>
  <c r="W66" i="2"/>
  <c r="W175" i="2"/>
  <c r="W210" i="2"/>
  <c r="W88" i="2"/>
  <c r="W144" i="2"/>
  <c r="X184" i="2"/>
  <c r="W151" i="2"/>
  <c r="W24" i="2"/>
  <c r="W94" i="2"/>
  <c r="W93" i="2"/>
  <c r="W162" i="2"/>
  <c r="W142" i="2"/>
  <c r="W59" i="2"/>
  <c r="W10" i="2"/>
  <c r="W199" i="2"/>
  <c r="W47" i="2"/>
  <c r="W138" i="2"/>
  <c r="W71" i="2"/>
  <c r="W35" i="2"/>
  <c r="W132" i="2"/>
  <c r="W43" i="2"/>
  <c r="W143" i="2"/>
  <c r="W99" i="2"/>
  <c r="W171" i="2"/>
  <c r="W207" i="2"/>
  <c r="W170" i="2"/>
  <c r="W126" i="2"/>
  <c r="W123" i="2"/>
  <c r="W37" i="2"/>
  <c r="W102" i="2"/>
  <c r="W26" i="2"/>
  <c r="W86" i="2"/>
  <c r="W18" i="2"/>
  <c r="W179" i="2"/>
  <c r="W5" i="2"/>
  <c r="T49" i="2"/>
  <c r="T193" i="2"/>
  <c r="W11" i="2"/>
  <c r="T161" i="2"/>
  <c r="T57" i="2"/>
  <c r="T65" i="2"/>
  <c r="W46" i="2"/>
  <c r="W155" i="2"/>
  <c r="T91" i="2"/>
  <c r="T186" i="2"/>
  <c r="T146" i="2"/>
  <c r="T181" i="2"/>
  <c r="T185" i="2"/>
  <c r="T69" i="2"/>
  <c r="T78" i="2"/>
  <c r="T130" i="2"/>
  <c r="T183" i="2"/>
  <c r="T63" i="2"/>
  <c r="T168" i="2"/>
  <c r="T95" i="2"/>
  <c r="T200" i="2"/>
  <c r="T64" i="2"/>
  <c r="T104" i="2"/>
  <c r="W139" i="2"/>
  <c r="W190" i="2"/>
  <c r="T51" i="2"/>
  <c r="T115" i="2"/>
  <c r="W27" i="2"/>
  <c r="W13" i="2"/>
  <c r="W111" i="2"/>
  <c r="T42" i="2"/>
  <c r="T201" i="2"/>
  <c r="W72" i="2"/>
  <c r="W53" i="2"/>
  <c r="W112" i="2"/>
  <c r="W67" i="2"/>
  <c r="W113" i="2"/>
  <c r="W119" i="2"/>
  <c r="W17" i="2"/>
  <c r="W169" i="2"/>
  <c r="W147" i="2"/>
  <c r="W174" i="2"/>
  <c r="W135" i="2"/>
  <c r="W209" i="2"/>
  <c r="W182" i="2"/>
  <c r="W127" i="2"/>
  <c r="W74" i="2"/>
  <c r="W41" i="2"/>
  <c r="W79" i="2"/>
  <c r="W106" i="2"/>
  <c r="W25" i="2"/>
  <c r="W38" i="2"/>
  <c r="W167" i="2"/>
  <c r="W101" i="2"/>
  <c r="W15" i="2"/>
  <c r="W205" i="2"/>
  <c r="W173" i="2"/>
  <c r="W97" i="2"/>
  <c r="W32" i="2"/>
  <c r="W187" i="2"/>
  <c r="W55" i="2"/>
  <c r="W30" i="2"/>
  <c r="W189" i="2"/>
  <c r="W16" i="2"/>
  <c r="W136" i="2"/>
  <c r="U178" i="2"/>
  <c r="X178" i="2" s="1"/>
  <c r="W191" i="2"/>
  <c r="W70" i="2"/>
  <c r="W165" i="2"/>
  <c r="W7" i="2"/>
  <c r="W153" i="2"/>
  <c r="W206" i="2"/>
  <c r="W129" i="2"/>
  <c r="W61" i="2"/>
  <c r="W176" i="2"/>
  <c r="W96" i="2"/>
  <c r="W109" i="2"/>
  <c r="W166" i="2"/>
  <c r="W133" i="2"/>
  <c r="W6" i="2"/>
  <c r="W160" i="2"/>
  <c r="W8" i="2"/>
  <c r="Y130" i="2"/>
  <c r="W83" i="2"/>
  <c r="W77" i="2"/>
  <c r="W34" i="2"/>
  <c r="W154" i="2"/>
  <c r="W149" i="2"/>
  <c r="W137" i="2"/>
  <c r="W62" i="2"/>
  <c r="W22" i="2"/>
  <c r="W141" i="2"/>
  <c r="W152" i="2"/>
  <c r="W108" i="2"/>
  <c r="W39" i="2"/>
  <c r="W107" i="2"/>
  <c r="W116" i="2"/>
  <c r="W121" i="2"/>
  <c r="W177" i="2"/>
  <c r="W23" i="2"/>
  <c r="W128" i="2"/>
  <c r="W19" i="2"/>
  <c r="W195" i="2"/>
  <c r="W90" i="2"/>
  <c r="W56" i="2"/>
  <c r="W80" i="2"/>
  <c r="W163" i="2"/>
  <c r="W131" i="2"/>
  <c r="W45" i="2"/>
  <c r="W198" i="2"/>
  <c r="W87" i="2"/>
  <c r="W194" i="2"/>
  <c r="Y161" i="2"/>
  <c r="X161" i="2"/>
  <c r="Y51" i="2"/>
  <c r="X51" i="2"/>
  <c r="Y146" i="2"/>
  <c r="X146" i="2"/>
  <c r="Y64" i="2"/>
  <c r="X64" i="2"/>
  <c r="Y69" i="2"/>
  <c r="X69" i="2"/>
  <c r="Y200" i="2"/>
  <c r="X200" i="2"/>
  <c r="Y183" i="2"/>
  <c r="X183" i="2"/>
  <c r="Y115" i="2"/>
  <c r="X115" i="2"/>
  <c r="Y78" i="2"/>
  <c r="X78" i="2"/>
  <c r="Y52" i="2"/>
  <c r="X52" i="2"/>
  <c r="AE49" i="2"/>
  <c r="AF49" i="2" s="1"/>
  <c r="Y49" i="2"/>
  <c r="AE193" i="2"/>
  <c r="AF193" i="2" s="1"/>
  <c r="Y193" i="2"/>
  <c r="W172" i="2"/>
  <c r="Y172" i="2"/>
  <c r="AE168" i="2"/>
  <c r="AF168" i="2" s="1"/>
  <c r="Y168" i="2"/>
  <c r="W57" i="2"/>
  <c r="Y57" i="2"/>
  <c r="AE91" i="2"/>
  <c r="AF91" i="2" s="1"/>
  <c r="Y91" i="2"/>
  <c r="W181" i="2"/>
  <c r="Y181" i="2"/>
  <c r="AE42" i="2"/>
  <c r="AF42" i="2" s="1"/>
  <c r="Y42" i="2"/>
  <c r="W186" i="2"/>
  <c r="Y186" i="2"/>
  <c r="AE125" i="2"/>
  <c r="AF125" i="2" s="1"/>
  <c r="Y125" i="2"/>
  <c r="AE65" i="2"/>
  <c r="AF65" i="2" s="1"/>
  <c r="Y65" i="2"/>
  <c r="AE63" i="2"/>
  <c r="AF63" i="2" s="1"/>
  <c r="Y63" i="2"/>
  <c r="AE104" i="2"/>
  <c r="AF104" i="2" s="1"/>
  <c r="Y104" i="2"/>
  <c r="AE188" i="2"/>
  <c r="AF188" i="2" s="1"/>
  <c r="Y188" i="2"/>
  <c r="AE203" i="2"/>
  <c r="AF203" i="2" s="1"/>
  <c r="Y203" i="2"/>
  <c r="W201" i="2"/>
  <c r="Y201" i="2"/>
  <c r="W185" i="2"/>
  <c r="Y185" i="2"/>
  <c r="AE180" i="2"/>
  <c r="AF180" i="2" s="1"/>
  <c r="Y180" i="2"/>
  <c r="W95" i="2"/>
  <c r="Y95" i="2"/>
  <c r="W188" i="2"/>
  <c r="W145" i="2"/>
  <c r="R1" i="2"/>
  <c r="AE172" i="2"/>
  <c r="AF172" i="2" s="1"/>
  <c r="W203" i="2"/>
  <c r="W180" i="2"/>
  <c r="W65" i="2"/>
  <c r="W168" i="2"/>
  <c r="W42" i="2"/>
  <c r="W104" i="2"/>
  <c r="W49" i="2"/>
  <c r="W63" i="2"/>
  <c r="AE201" i="2"/>
  <c r="AF201" i="2" s="1"/>
  <c r="AE185" i="2"/>
  <c r="AF185" i="2" s="1"/>
  <c r="W78" i="2"/>
  <c r="AE78" i="2"/>
  <c r="AF78" i="2" s="1"/>
  <c r="W51" i="2"/>
  <c r="AE51" i="2"/>
  <c r="AF51" i="2" s="1"/>
  <c r="AE64" i="2"/>
  <c r="AF64" i="2" s="1"/>
  <c r="W64" i="2"/>
  <c r="AE146" i="2"/>
  <c r="AF146" i="2" s="1"/>
  <c r="W146" i="2"/>
  <c r="W200" i="2"/>
  <c r="AE200" i="2"/>
  <c r="AF200" i="2" s="1"/>
  <c r="AE69" i="2"/>
  <c r="AF69" i="2" s="1"/>
  <c r="W69" i="2"/>
  <c r="W115" i="2"/>
  <c r="AE115" i="2"/>
  <c r="AF115" i="2" s="1"/>
  <c r="AE52" i="2"/>
  <c r="AF52" i="2" s="1"/>
  <c r="W52" i="2"/>
  <c r="AE183" i="2"/>
  <c r="AF183" i="2" s="1"/>
  <c r="W183" i="2"/>
  <c r="W161" i="2"/>
  <c r="AE161" i="2"/>
  <c r="AF161" i="2" s="1"/>
  <c r="AE181" i="2"/>
  <c r="AF181" i="2" s="1"/>
  <c r="AE95" i="2"/>
  <c r="AF95" i="2" s="1"/>
  <c r="AE57" i="2"/>
  <c r="AF57" i="2" s="1"/>
  <c r="AE186" i="2"/>
  <c r="AF186" i="2" s="1"/>
  <c r="W91" i="2"/>
  <c r="W193" i="2"/>
  <c r="W125" i="2"/>
  <c r="X145" i="2" l="1"/>
  <c r="U1" i="2"/>
  <c r="S1" i="2"/>
  <c r="AE130" i="2"/>
  <c r="AF130" i="2" s="1"/>
  <c r="T1" i="2"/>
  <c r="Y184" i="2"/>
  <c r="AE184" i="2"/>
  <c r="AF184" i="2" s="1"/>
  <c r="W130" i="2"/>
  <c r="W184" i="2"/>
  <c r="W178" i="2"/>
  <c r="X130" i="2"/>
  <c r="AE178" i="2"/>
  <c r="AF178" i="2" s="1"/>
  <c r="Y178" i="2"/>
  <c r="V1" i="2" l="1"/>
  <c r="W1" i="2" s="1"/>
  <c r="AE145" i="2"/>
  <c r="AF145" i="2" s="1"/>
  <c r="AF1" i="2" s="1"/>
  <c r="Y145" i="2"/>
</calcChain>
</file>

<file path=xl/sharedStrings.xml><?xml version="1.0" encoding="utf-8"?>
<sst xmlns="http://schemas.openxmlformats.org/spreadsheetml/2006/main" count="8444" uniqueCount="950">
  <si>
    <t>供应商月度批量付款审批单-2025.2.6</t>
    <phoneticPr fontId="1" type="noConversion"/>
  </si>
  <si>
    <t>预算编号：</t>
  </si>
  <si>
    <t>序号</t>
  </si>
  <si>
    <t>供应商代码</t>
  </si>
  <si>
    <t>供应商名称</t>
  </si>
  <si>
    <t>紧急程度</t>
  </si>
  <si>
    <t>使用模块</t>
  </si>
  <si>
    <t>区域归属</t>
  </si>
  <si>
    <t>产品类型</t>
  </si>
  <si>
    <t>付款比例</t>
  </si>
  <si>
    <t>1月总挂账</t>
    <phoneticPr fontId="1" type="noConversion"/>
  </si>
  <si>
    <t>1月底到期应付</t>
    <phoneticPr fontId="1" type="noConversion"/>
  </si>
  <si>
    <t>压缩支付金额-待付</t>
  </si>
  <si>
    <t>支付确认</t>
  </si>
  <si>
    <t>每月扣款</t>
    <phoneticPr fontId="1" type="noConversion"/>
  </si>
  <si>
    <t>扣点</t>
  </si>
  <si>
    <t>折合扣点</t>
  </si>
  <si>
    <t>扣点后资金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</si>
  <si>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</si>
  <si>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</si>
  <si>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</si>
  <si>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</si>
  <si>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</si>
  <si>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</si>
  <si>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</si>
  <si>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停线</t>
  </si>
  <si>
    <t>提货</t>
  </si>
  <si>
    <t>合计</t>
  </si>
  <si>
    <t>应付余额</t>
  </si>
  <si>
    <t>付款日期</t>
  </si>
  <si>
    <t>材料采购额（万）</t>
  </si>
  <si>
    <t>S421002</t>
  </si>
  <si>
    <t>大连浩煜新材料科技有限公司</t>
  </si>
  <si>
    <t>极高</t>
  </si>
  <si>
    <t>座椅</t>
  </si>
  <si>
    <t>省外</t>
  </si>
  <si>
    <t>原材料</t>
  </si>
  <si>
    <t>电汇/银承</t>
  </si>
  <si>
    <t>程丽宇</t>
  </si>
  <si>
    <t>零部件</t>
  </si>
  <si>
    <t>S412003</t>
  </si>
  <si>
    <t>天津市远丰化工产品贸易有限公司</t>
  </si>
  <si>
    <t>11月30日白料将出现断点，届时发泡生产全面告停</t>
  </si>
  <si>
    <t>S412042</t>
  </si>
  <si>
    <t>天津锦程新材料科技有限公司</t>
  </si>
  <si>
    <t>李尔项目</t>
  </si>
  <si>
    <t>暂不缺货</t>
  </si>
  <si>
    <t>电汇</t>
  </si>
  <si>
    <t>要求增加起订量，3吨起订（预计使用1年），起订量太大，保质期4个月</t>
  </si>
  <si>
    <t>涉诉</t>
  </si>
  <si>
    <t>S413065</t>
  </si>
  <si>
    <t>河北锦泽丰泰国际贸易有限公司</t>
  </si>
  <si>
    <t>高</t>
  </si>
  <si>
    <t>长时间不回款，恐怕起诉</t>
  </si>
  <si>
    <t>固定资产</t>
  </si>
  <si>
    <t>S412056</t>
  </si>
  <si>
    <t>天津市首唐科技发展有限公司</t>
  </si>
  <si>
    <t>金属件</t>
  </si>
  <si>
    <t>11月货款需结算，约80万</t>
  </si>
  <si>
    <t>S512030</t>
  </si>
  <si>
    <t>天津德润达金属材料销售有限公司</t>
  </si>
  <si>
    <t>特殊类</t>
  </si>
  <si>
    <t>S412061</t>
  </si>
  <si>
    <t>天津华禹贸易有限公司</t>
  </si>
  <si>
    <t>1.新进材料厂，保证回款，才能维持正常合作关系
2.11月货款需结算，约90万</t>
  </si>
  <si>
    <t>S411048</t>
  </si>
  <si>
    <t>致冠沧州汽车部件有限公司</t>
  </si>
  <si>
    <t>属地化</t>
  </si>
  <si>
    <t>李鹏</t>
  </si>
  <si>
    <t>有付款计划，10月付25万，11月付25万</t>
  </si>
  <si>
    <t>S412009</t>
  </si>
  <si>
    <t>天津市元辉昌钢铁贸易有限公司</t>
  </si>
  <si>
    <t>B40L焊管独家供货，并且交货周期长，需要付款</t>
  </si>
  <si>
    <t>S435001</t>
  </si>
  <si>
    <t>厦门凯平化工有限公司</t>
  </si>
  <si>
    <t>商承</t>
  </si>
  <si>
    <t>10月底出现断点，经协调已到货，但我司承诺10月底支付18万，至今未付，对方已经不再信任我司，再要货十分困难，可能要改预付</t>
  </si>
  <si>
    <t>2024.8.30</t>
  </si>
  <si>
    <t>S413014</t>
  </si>
  <si>
    <t>沧州市奥睿机械设备有限公司</t>
  </si>
  <si>
    <t>S413012</t>
  </si>
  <si>
    <t>沧州市任沧机电有限公司</t>
  </si>
  <si>
    <t>需继续调焊丝</t>
  </si>
  <si>
    <t>S413061</t>
  </si>
  <si>
    <t>黄骅市氦普气体销售有限公司</t>
  </si>
  <si>
    <t>二氧化碳预计使用到11月30日，需要紧急付款</t>
  </si>
  <si>
    <t>S512036</t>
  </si>
  <si>
    <t>天津未来化学有限公司</t>
  </si>
  <si>
    <t>低</t>
  </si>
  <si>
    <t>防止涉诉</t>
  </si>
  <si>
    <t>S537029</t>
  </si>
  <si>
    <t>青岛华瑞利工贸有限公司</t>
  </si>
  <si>
    <t>销售</t>
  </si>
  <si>
    <t>张馀林</t>
  </si>
  <si>
    <t>S513174</t>
  </si>
  <si>
    <t>黄骅市杭合叉车配件经营部</t>
  </si>
  <si>
    <t>S513108</t>
  </si>
  <si>
    <t>河北德邦物流有限公司</t>
  </si>
  <si>
    <t>省内</t>
  </si>
  <si>
    <t>S537070</t>
  </si>
  <si>
    <t>济南博研科技能有限公司</t>
  </si>
  <si>
    <t>S423001</t>
  </si>
  <si>
    <t>哈尔滨三迪工控工程有限公司</t>
  </si>
  <si>
    <t>吴英格</t>
  </si>
  <si>
    <t>S411021</t>
  </si>
  <si>
    <t>北京鹏宇兴业精密模具制造有限公司</t>
  </si>
  <si>
    <t>多次表示要诉讼，或来我司蹲守要款</t>
  </si>
  <si>
    <t>S433021</t>
  </si>
  <si>
    <t>慈溪市维克多自控元件有限公司</t>
  </si>
  <si>
    <t>已通知，准备诉讼</t>
  </si>
  <si>
    <t>S412044</t>
  </si>
  <si>
    <t>天津沛衡五金弹簧有限公司</t>
  </si>
  <si>
    <t>S511032</t>
  </si>
  <si>
    <t>中机科(北京)车辆检测工程研究院有限公司</t>
  </si>
  <si>
    <t>夏永飞</t>
  </si>
  <si>
    <t>S535001</t>
  </si>
  <si>
    <t>厦门市三友和机械有限公司</t>
  </si>
  <si>
    <t>S413042</t>
  </si>
  <si>
    <t>黄骅市祯祥金属制品有限责任公司</t>
  </si>
  <si>
    <t>S413082</t>
  </si>
  <si>
    <t>深州市卓伦橡塑磨具有限公司</t>
  </si>
  <si>
    <t>吴晓萌</t>
  </si>
  <si>
    <t>已停止供货，同时为防止再次上诉</t>
  </si>
  <si>
    <t>S412010</t>
  </si>
  <si>
    <t>天津欧尔派斯环保科技发展有限公司</t>
  </si>
  <si>
    <t>S432002</t>
  </si>
  <si>
    <t>江苏全盛座舱技术股份有限公司</t>
  </si>
  <si>
    <t>目前佛吉亚已改为预付，现靠全盛供应H4，B40L开发中，如不能稳定住全盛，将对我司十分不利</t>
  </si>
  <si>
    <t>S413078</t>
  </si>
  <si>
    <t>文安县德实汽车配件有限公司</t>
  </si>
  <si>
    <t>金属件/座椅</t>
  </si>
  <si>
    <t>电汇/银承/商承</t>
  </si>
  <si>
    <t>李鹏/吴晓萌</t>
  </si>
  <si>
    <t>已停止供货</t>
  </si>
  <si>
    <t>S443004</t>
  </si>
  <si>
    <t>湘乡简美新材料科技有限公司</t>
  </si>
  <si>
    <t>供货困难，多次催款</t>
  </si>
  <si>
    <t>S513014</t>
  </si>
  <si>
    <t>邓景亮</t>
  </si>
  <si>
    <t>S437059</t>
  </si>
  <si>
    <t>青岛中外运储运有限公司</t>
  </si>
  <si>
    <t>S511037</t>
  </si>
  <si>
    <t>北京友联物流有限公司</t>
  </si>
  <si>
    <t>S411036</t>
  </si>
  <si>
    <t>北京美好生活家居用品有限公司</t>
    <phoneticPr fontId="1" type="noConversion"/>
  </si>
  <si>
    <t>有付款计划，11月起每月80万，三个月结清</t>
  </si>
  <si>
    <t>S412020</t>
  </si>
  <si>
    <t>天津市鹏升汽车部件有限公司</t>
  </si>
  <si>
    <t>S413064</t>
  </si>
  <si>
    <t>黄骅市恒伟五金制品有限公司</t>
  </si>
  <si>
    <t>S413001</t>
  </si>
  <si>
    <t>北京吉信气弹簧制品有限公司</t>
  </si>
  <si>
    <t>有回款计划，上批要货，要求本周付清剩余9万</t>
  </si>
  <si>
    <t>S413022</t>
  </si>
  <si>
    <t>海兴中盛弹簧有限公司</t>
  </si>
  <si>
    <t>金属件/座椅/金属件</t>
  </si>
  <si>
    <t>1.已无材料，无法生产供货
2.有涡簧的材料费用，不按80%走</t>
  </si>
  <si>
    <t>S437060</t>
  </si>
  <si>
    <t>日照联成汽车部件有限公司</t>
  </si>
  <si>
    <t>有回款约定</t>
  </si>
  <si>
    <t>S411006</t>
  </si>
  <si>
    <t>北京中万盛贸易有限责任公司</t>
  </si>
  <si>
    <t>有回款计划</t>
  </si>
  <si>
    <t>S511036</t>
  </si>
  <si>
    <t>北京恒世通物流有限公司</t>
  </si>
  <si>
    <t>S413073</t>
  </si>
  <si>
    <t>黄骅市兴岳金属制品有限公司</t>
  </si>
  <si>
    <t>涉诉，要求付清货款</t>
  </si>
  <si>
    <t>S412012</t>
  </si>
  <si>
    <t>天津琪安科技有限公司</t>
  </si>
  <si>
    <t>S413175</t>
  </si>
  <si>
    <t>河北莫特美橡塑科技有限公司</t>
  </si>
  <si>
    <t>S413045</t>
  </si>
  <si>
    <t>黄骅市鑫祺汽车配件有限公司</t>
  </si>
  <si>
    <t>S413025</t>
  </si>
  <si>
    <t>沧州宇诺五金制造有限公司</t>
  </si>
  <si>
    <t>吕宪超</t>
  </si>
  <si>
    <t>已无材料，无法生产供货</t>
  </si>
  <si>
    <t>S413029</t>
  </si>
  <si>
    <t>黄骅市成卓汽车部件厂</t>
  </si>
  <si>
    <t>S413052</t>
  </si>
  <si>
    <t>黄骅市鑫昌五金制品厂</t>
  </si>
  <si>
    <t>S432009</t>
  </si>
  <si>
    <t>江苏力乐汽车部件股份有限公司</t>
  </si>
  <si>
    <t>银承/卡信</t>
  </si>
  <si>
    <t>按照与集团签订的回款计划，此150万是9月和10月应付未付的资金，不包含11月资金，每月河北回款100万</t>
  </si>
  <si>
    <t>S411046</t>
  </si>
  <si>
    <t>北京宇喆科技有限公司</t>
  </si>
  <si>
    <t>电汇</t>
    <phoneticPr fontId="1" type="noConversion"/>
  </si>
  <si>
    <t>王伟</t>
  </si>
  <si>
    <t>S433023</t>
  </si>
  <si>
    <t>浙江万里安全器材制造有限公司</t>
  </si>
  <si>
    <t>S433019</t>
  </si>
  <si>
    <t>杭州阳晨聚氨酯制品有限公司</t>
  </si>
  <si>
    <t>需要付清货款，才能安排生产，周期15天，我司本月底出现断点（一汽轻卡扶手）</t>
  </si>
  <si>
    <t>S413044</t>
  </si>
  <si>
    <t>黄骅市长生汽车灯镜有限公司</t>
  </si>
  <si>
    <t>吕宪超/李鹏</t>
  </si>
  <si>
    <t>S413130</t>
  </si>
  <si>
    <t>泊头市捷润五金制品有限公司</t>
  </si>
  <si>
    <t>有约定，按照半年平均数支付</t>
  </si>
  <si>
    <t>S413129</t>
  </si>
  <si>
    <t>文安县恒德汽车座椅制造有限公司</t>
  </si>
  <si>
    <t>S413067</t>
  </si>
  <si>
    <t>沧州庆方汽车部件有限公司</t>
  </si>
  <si>
    <t>S413145</t>
  </si>
  <si>
    <t>霸州市霸州镇鑫创五金塑料厂</t>
  </si>
  <si>
    <t>S413007</t>
  </si>
  <si>
    <t>雄县华增汽车饰件有限公司</t>
  </si>
  <si>
    <t>S413054</t>
  </si>
  <si>
    <t>黄骅市保俊成复合彩印厂</t>
  </si>
  <si>
    <t>金属件/后视镜</t>
  </si>
  <si>
    <t>供货困难</t>
  </si>
  <si>
    <t>S413058</t>
  </si>
  <si>
    <t>黄骅市俊隆五金包装有限公司</t>
  </si>
  <si>
    <t>S413053</t>
  </si>
  <si>
    <t>黄骅市益海五金制造有限公司</t>
  </si>
  <si>
    <t>S411044</t>
  </si>
  <si>
    <t>北京兴盛华丰包装制品有限公司</t>
  </si>
  <si>
    <t>中</t>
  </si>
  <si>
    <t>不再合作，表示要起诉</t>
  </si>
  <si>
    <t>S412001</t>
  </si>
  <si>
    <t>天津生隆纤维材料股份有限公司</t>
  </si>
  <si>
    <t>S411012</t>
  </si>
  <si>
    <t>北京旺博林包装材料有限公司</t>
  </si>
  <si>
    <t>15天账期，已全部到期，无材料供货</t>
  </si>
  <si>
    <t>S411007</t>
  </si>
  <si>
    <t>北京浦东三浦标准件有限公司</t>
  </si>
  <si>
    <t>S412054</t>
  </si>
  <si>
    <t>天津鑫淼塑料制品有限公司</t>
  </si>
  <si>
    <t>新合作厂家，需要正常回款</t>
  </si>
  <si>
    <t>S437034</t>
  </si>
  <si>
    <t>潍坊振晟汽车零部件有限公司</t>
  </si>
  <si>
    <t>不再合作，频繁追款，存在涉诉风险</t>
  </si>
  <si>
    <t>S413215</t>
  </si>
  <si>
    <t>北京吉信气弹簧制品有限公司廊坊分公司</t>
  </si>
  <si>
    <t>S437016</t>
  </si>
  <si>
    <t>曲阜陆航座椅辅料有限公司</t>
    <phoneticPr fontId="1" type="noConversion"/>
  </si>
  <si>
    <t>S412022</t>
  </si>
  <si>
    <t>天津市宝坻区维华五金厂</t>
  </si>
  <si>
    <t>S432020</t>
  </si>
  <si>
    <t>恺博(常熟)座椅机械部件有限公司</t>
  </si>
  <si>
    <t>S433003</t>
  </si>
  <si>
    <t>浙江松原汽车安全系统股份有限公司</t>
  </si>
  <si>
    <t>S431034</t>
  </si>
  <si>
    <t>雅柏利（上海）粘扣带有限公司</t>
  </si>
  <si>
    <t>S413031</t>
  </si>
  <si>
    <t>黄骅市致远摩托车配件有限公司</t>
  </si>
  <si>
    <t>S437039</t>
  </si>
  <si>
    <t>山东慧源精细化工有限公司</t>
  </si>
  <si>
    <t>不再合作，每月回款，防止起诉</t>
  </si>
  <si>
    <t>S413072</t>
  </si>
  <si>
    <t>黄骅市润晨五金制品有限公司</t>
  </si>
  <si>
    <t>S437008</t>
  </si>
  <si>
    <t>烟台青沪纸业有限公司</t>
  </si>
  <si>
    <t>S422002</t>
  </si>
  <si>
    <t>长春市天利得科技有限公司</t>
  </si>
  <si>
    <t>律师已联系刘总，涉诉</t>
  </si>
  <si>
    <t>S461001</t>
  </si>
  <si>
    <t>西安海容塑料制品有限责任公司</t>
  </si>
  <si>
    <t>预付类</t>
  </si>
  <si>
    <t>预付，12月需订货</t>
  </si>
  <si>
    <t>S432034</t>
  </si>
  <si>
    <t>上锐（常州）供应链管理有限公司</t>
  </si>
  <si>
    <t>座椅/金属件</t>
  </si>
  <si>
    <t>S421001</t>
  </si>
  <si>
    <t>沈阳金杯锦恒汽车安全系统有限公司</t>
  </si>
  <si>
    <t>S435004</t>
  </si>
  <si>
    <t>厦门市鑫荣飞工贸有限公司</t>
  </si>
  <si>
    <t>强烈表示不再合作，已不再接单，防止起诉</t>
  </si>
  <si>
    <t>S413201</t>
  </si>
  <si>
    <t>清河县沁园汽车零部件有限公司</t>
  </si>
  <si>
    <t>S432045</t>
  </si>
  <si>
    <t>苏州宏逸汽车零部件有限公司</t>
  </si>
  <si>
    <t>S433004</t>
  </si>
  <si>
    <t>浙江华悦汽车零部件有限公司</t>
  </si>
  <si>
    <t>S413009</t>
  </si>
  <si>
    <t>高碑店京华橡胶制品有限责任公司</t>
  </si>
  <si>
    <t>不再合作，防止涉诉</t>
  </si>
  <si>
    <t>S413018</t>
  </si>
  <si>
    <t>沧州崇文晟源机械制造有限公司</t>
  </si>
  <si>
    <t>S437004</t>
  </si>
  <si>
    <t>青岛福基纺织有限公司</t>
  </si>
  <si>
    <t>S413212</t>
  </si>
  <si>
    <t>廊坊富杉汽车零部件有限公司</t>
  </si>
  <si>
    <t>S411042</t>
  </si>
  <si>
    <t>北京双海包装制品厂</t>
  </si>
  <si>
    <t>S413186</t>
  </si>
  <si>
    <t>黄骅市富邑金属制品有限公司</t>
  </si>
  <si>
    <t>S413204</t>
  </si>
  <si>
    <t>永清永泰汽车部件有限公司</t>
  </si>
  <si>
    <t>S432036</t>
  </si>
  <si>
    <t>常州立天汽车零部件有限公司</t>
  </si>
  <si>
    <t>S413156</t>
  </si>
  <si>
    <t>黄骅市天硕汽车部件有限公司</t>
  </si>
  <si>
    <t>S411005</t>
  </si>
  <si>
    <t>北京东方华康自动化有限公司</t>
  </si>
  <si>
    <t>S437031</t>
  </si>
  <si>
    <t>山东万澳汽车附件科技有限公司</t>
  </si>
  <si>
    <t>S432003</t>
  </si>
  <si>
    <t>无锡市汇源机械科技有限公司</t>
  </si>
  <si>
    <t>金属件/座椅/后视镜</t>
  </si>
  <si>
    <t>S413157</t>
  </si>
  <si>
    <t>衡水鑫智汽车零部件有限公司</t>
  </si>
  <si>
    <t>票到付款</t>
  </si>
  <si>
    <t>S431010</t>
  </si>
  <si>
    <t>上海绽奇汽车部件有限公司</t>
  </si>
  <si>
    <t>S413037</t>
  </si>
  <si>
    <t>黄骅市雍丰塑料制品有限公司</t>
  </si>
  <si>
    <t>S435003</t>
  </si>
  <si>
    <t>泉州市福兴塑料五金有限公司</t>
  </si>
  <si>
    <t>S434006</t>
  </si>
  <si>
    <t>安徽汉升工业部件股份有限公司</t>
  </si>
  <si>
    <t>S442002</t>
  </si>
  <si>
    <t>湖北伟士通汽车零件有限公司</t>
  </si>
  <si>
    <t>停止供货</t>
  </si>
  <si>
    <t>S422003</t>
  </si>
  <si>
    <t>长春亚大汽车零件制造有限公司</t>
  </si>
  <si>
    <t>S432032</t>
  </si>
  <si>
    <t>明阳科技（苏州）股份有限公司</t>
  </si>
  <si>
    <t>S413081</t>
  </si>
  <si>
    <t>河北宏广橡塑金属制品有限公司</t>
  </si>
  <si>
    <t>S432001</t>
  </si>
  <si>
    <t>南京奥托立夫汽车安全系统有限公司</t>
  </si>
  <si>
    <t>S412029</t>
  </si>
  <si>
    <t>天津金庄新材料科技有限公司</t>
  </si>
  <si>
    <t>S413185</t>
  </si>
  <si>
    <t>海兴县越达弹簧制造有限公司</t>
  </si>
  <si>
    <t>S437051</t>
  </si>
  <si>
    <t>诸城恒信新材料科技有限公司</t>
  </si>
  <si>
    <t>S413105</t>
  </si>
  <si>
    <t>沧州斯克艾商贸有限公司</t>
  </si>
  <si>
    <t>S412018</t>
  </si>
  <si>
    <t>穆勒纺织品（天津）有限公司</t>
  </si>
  <si>
    <t>S433028</t>
  </si>
  <si>
    <t>温州鑫锐电器有限公司</t>
  </si>
  <si>
    <t>S431012</t>
  </si>
  <si>
    <t>上海明芳汽车零件有限公司</t>
  </si>
  <si>
    <t>S431033</t>
  </si>
  <si>
    <t>上海纳特汽车标准件有限公司</t>
  </si>
  <si>
    <t>S432044</t>
  </si>
  <si>
    <t>常州市鹏逸汽车附件有限公司</t>
  </si>
  <si>
    <t>铁马滑轨停止供货</t>
  </si>
  <si>
    <t>S444016</t>
  </si>
  <si>
    <t>东莞市元将五金有限公司</t>
  </si>
  <si>
    <t>S413121</t>
  </si>
  <si>
    <t>河北佳铸金属制品有限公司</t>
  </si>
  <si>
    <t>S433029</t>
  </si>
  <si>
    <t>温州华创汽车电器有限公司</t>
  </si>
  <si>
    <t>S413076</t>
  </si>
  <si>
    <t>埃意(廊坊)电子工程有限公司</t>
  </si>
  <si>
    <t>停止供货，并且索要模具费及开发费，涉诉风险较高</t>
  </si>
  <si>
    <t>S413011</t>
  </si>
  <si>
    <t>沧州梦依恋商贸有限公司</t>
  </si>
  <si>
    <t>S413167</t>
  </si>
  <si>
    <t>航天宏达（泊头）机械科技有限公司</t>
  </si>
  <si>
    <t>S413122</t>
  </si>
  <si>
    <t>河北亿泽汽车零部件科技有限公司</t>
  </si>
  <si>
    <t>S450001</t>
  </si>
  <si>
    <t>重庆光大产业有限公司</t>
  </si>
  <si>
    <t>S413174</t>
  </si>
  <si>
    <t>沧州美凯精冲产品有限公司</t>
  </si>
  <si>
    <t>多次催款</t>
  </si>
  <si>
    <t>S413184</t>
  </si>
  <si>
    <t>黄骅市宏达五金厂</t>
  </si>
  <si>
    <t>S413179</t>
  </si>
  <si>
    <t>文安县海智五金制品有限公司</t>
  </si>
  <si>
    <t>S431002</t>
  </si>
  <si>
    <t>易格斯（上海）拖链系统有限公司</t>
  </si>
  <si>
    <t>电汇/承兑</t>
  </si>
  <si>
    <t>账期延长了1个月，需要按挂账付款，目前不予发货</t>
  </si>
  <si>
    <t>S413169</t>
  </si>
  <si>
    <t>黄骅市鑫翔五金产品经销处</t>
  </si>
  <si>
    <t>临采</t>
  </si>
  <si>
    <t>S513005</t>
  </si>
  <si>
    <t>黄骅市通乐贸易有限公司</t>
  </si>
  <si>
    <t>S513007</t>
  </si>
  <si>
    <t>人民电器集团黄骅销售有限公司</t>
  </si>
  <si>
    <t>S512012</t>
  </si>
  <si>
    <t>天津市科特迪科技发展有限公司</t>
  </si>
  <si>
    <t>S513008</t>
  </si>
  <si>
    <t>黄骅市三江商贸有限公司</t>
  </si>
  <si>
    <t>S412004</t>
  </si>
  <si>
    <t>天津市朗力机械设备有限公司</t>
  </si>
  <si>
    <t>固定资产，验收款及质保金</t>
  </si>
  <si>
    <t>S513148</t>
  </si>
  <si>
    <t>泊头市新峰模具有限公司</t>
  </si>
  <si>
    <t>30%抵酒</t>
  </si>
  <si>
    <t>S513150</t>
  </si>
  <si>
    <t>沧州森德奥机械制造有限公司</t>
  </si>
  <si>
    <t>S413085</t>
  </si>
  <si>
    <t>黄骅市桥行冷冲模具厂</t>
  </si>
  <si>
    <t>S513149</t>
  </si>
  <si>
    <t>黄骅市旭鑫模具制造有限公司</t>
  </si>
  <si>
    <t>S513151</t>
  </si>
  <si>
    <t>沧州啸宇模具科技有限公司</t>
  </si>
  <si>
    <t>S431040</t>
  </si>
  <si>
    <t>上海通实机器人制造有限公司</t>
  </si>
  <si>
    <t xml:space="preserve">省外 </t>
  </si>
  <si>
    <t>S513160</t>
  </si>
  <si>
    <t>黄骅市宏宸汽车配件有限公司</t>
  </si>
  <si>
    <t>S413203</t>
  </si>
  <si>
    <t>黄骅市沃孚源包装制品有限公司</t>
  </si>
  <si>
    <t>需要采购木托盘</t>
  </si>
  <si>
    <t>S413227</t>
  </si>
  <si>
    <t>唐山开云纤维制品有限公司</t>
  </si>
  <si>
    <t>预付</t>
  </si>
  <si>
    <t>S432005</t>
  </si>
  <si>
    <t>佛吉亚（无锡）座椅部件有限公司</t>
  </si>
  <si>
    <t>银行承兑</t>
  </si>
  <si>
    <t>S413004</t>
  </si>
  <si>
    <t>保定兆龙通用电器塑业有限公司</t>
  </si>
  <si>
    <t>不配合供货，付清货款回收模具</t>
  </si>
  <si>
    <t>S437015</t>
  </si>
  <si>
    <t>山东金达汽车部件制造股份有限公司</t>
  </si>
  <si>
    <t>S422005</t>
  </si>
  <si>
    <t>吉林省德邦汽车电子有限公司</t>
  </si>
  <si>
    <t xml:space="preserve"> </t>
  </si>
  <si>
    <t>S413161</t>
  </si>
  <si>
    <t>河北利达金属制品集团有限公司</t>
  </si>
  <si>
    <t>S432014</t>
  </si>
  <si>
    <t>江苏万金汽车零部件制造有限公司</t>
  </si>
  <si>
    <t>S432037</t>
  </si>
  <si>
    <t>苏世博（南京）减振系统有限公司</t>
  </si>
  <si>
    <t>S437007</t>
  </si>
  <si>
    <t>万华化学(烟台)销售有限公司</t>
  </si>
  <si>
    <t>涉诉风险。12.31单独写的付款单</t>
  </si>
  <si>
    <t>S413020</t>
  </si>
  <si>
    <t>沧州旭兴五金制品有限公司</t>
  </si>
  <si>
    <t>S413021</t>
  </si>
  <si>
    <t>河北锐翰汽车零部件有限公司</t>
  </si>
  <si>
    <t>S413077</t>
  </si>
  <si>
    <t>文安县万达汽车配件制造有限公司</t>
  </si>
  <si>
    <t>S437056</t>
  </si>
  <si>
    <t>日照兴伟橡塑有限公司</t>
  </si>
  <si>
    <t>初次合作，第二笔回款</t>
  </si>
  <si>
    <t>S413125</t>
  </si>
  <si>
    <t>沧州智凯金属制品有限公司</t>
  </si>
  <si>
    <t>有回款计划，涉诉</t>
  </si>
  <si>
    <t>S413043</t>
  </si>
  <si>
    <t>河北航凌电路板有限公司</t>
  </si>
  <si>
    <t>座椅有调货，搭铁线</t>
  </si>
  <si>
    <t>S513238</t>
  </si>
  <si>
    <t>深州市睿盛橡塑制品有限公司</t>
  </si>
  <si>
    <t>卓伦不与供货后，从此件临时调货，时间较长，节前支付了2万，本次需要补足货款</t>
  </si>
  <si>
    <t>S431008</t>
  </si>
  <si>
    <t>上海努辰金属制品有限公司</t>
  </si>
  <si>
    <t>有回款计划，防止涉诉</t>
  </si>
  <si>
    <t>S432008</t>
  </si>
  <si>
    <t>徐州华夏电子有限公司</t>
  </si>
  <si>
    <t>S513222</t>
  </si>
  <si>
    <t xml:space="preserve">沧州君泰包装制品有限公司 </t>
  </si>
  <si>
    <t>S412055</t>
  </si>
  <si>
    <t>天津市盛祥冷拉有限公司</t>
  </si>
  <si>
    <t>预付，1月需订货</t>
    <phoneticPr fontId="1" type="noConversion"/>
  </si>
  <si>
    <t>S444002</t>
  </si>
  <si>
    <t>广东盟力纺织科技有限公司</t>
  </si>
  <si>
    <t>S413070</t>
  </si>
  <si>
    <t>黄骅市创合五金制品有限公司</t>
  </si>
  <si>
    <t>S413163</t>
  </si>
  <si>
    <t>新梦顶（上海）汽车零部件有限公司保定分公司</t>
  </si>
  <si>
    <t>S413197</t>
  </si>
  <si>
    <t>保定市宏腾科技有限公司</t>
  </si>
  <si>
    <t>S413213</t>
  </si>
  <si>
    <t>沧县大河精密铸造厂</t>
  </si>
  <si>
    <t>S413047</t>
  </si>
  <si>
    <t>黄骅市正大纺织机械配件厂</t>
  </si>
  <si>
    <t>S432051</t>
  </si>
  <si>
    <t>无锡万谦工品智造科技有限公司</t>
  </si>
  <si>
    <t>S431024</t>
  </si>
  <si>
    <t>上海霏济科技有限公司</t>
  </si>
  <si>
    <t>S413108</t>
  </si>
  <si>
    <t>黄骅市泰行汽车配件有限公司</t>
  </si>
  <si>
    <t>S433009</t>
  </si>
  <si>
    <t>浙江路得坦摩汽车部件股份有限公司</t>
  </si>
  <si>
    <t>S432011</t>
  </si>
  <si>
    <t>旷达汽车饰件系统有限公司</t>
  </si>
  <si>
    <t>S413023</t>
  </si>
  <si>
    <t>南皮县利辉五金接插件厂</t>
  </si>
  <si>
    <t>S431004</t>
  </si>
  <si>
    <t>新梦顶（上海）贸易有限公司</t>
  </si>
  <si>
    <t>S413033</t>
  </si>
  <si>
    <t>黄骅市再兴汽车配件有限公司</t>
  </si>
  <si>
    <t>S413034</t>
  </si>
  <si>
    <t>黄骅市汇铭汽车部件有限公司</t>
  </si>
  <si>
    <t>S432049</t>
  </si>
  <si>
    <t>徐州派特控制技术有限公司</t>
  </si>
  <si>
    <t>S413055</t>
  </si>
  <si>
    <t>黄骅市广亿汽车部件有限公司</t>
  </si>
  <si>
    <t>吴晓萌/李鹏</t>
  </si>
  <si>
    <t>已无材料，无法生产供货。另P203项目9000元</t>
    <phoneticPr fontId="1" type="noConversion"/>
  </si>
  <si>
    <t>S413107</t>
  </si>
  <si>
    <t>黄骅市赵福增运输队</t>
  </si>
  <si>
    <t>S413035</t>
  </si>
  <si>
    <t>黄骅市建昌塑料制品有限公司</t>
  </si>
  <si>
    <t>S413084</t>
  </si>
  <si>
    <t>黄骅市常郭镇街西纸箱厂</t>
  </si>
  <si>
    <t>S412015</t>
  </si>
  <si>
    <t>天津亚铁科技有限公司</t>
  </si>
  <si>
    <t>S413168</t>
  </si>
  <si>
    <t>黄骅市旗锐塑料制品有限公司</t>
  </si>
  <si>
    <t>S413202</t>
  </si>
  <si>
    <t>黄骅市荣昌祥纸制品有限公司</t>
  </si>
  <si>
    <t>座椅/后视镜</t>
  </si>
  <si>
    <t>S413132</t>
  </si>
  <si>
    <t>霸州市政锦五金制品有限公司</t>
  </si>
  <si>
    <t>有回款约定，按照上月供货额的80%回款</t>
  </si>
  <si>
    <t>S437019</t>
  </si>
  <si>
    <t>日照浩利橡塑有限公司</t>
  </si>
  <si>
    <t>S437023</t>
  </si>
  <si>
    <t>高唐强盛机械有限公司</t>
  </si>
  <si>
    <t>S413066</t>
  </si>
  <si>
    <t>河北新强力机械制造有限公司</t>
  </si>
  <si>
    <t>S434002</t>
  </si>
  <si>
    <t>芜湖星火软轴控制索制造有限公司</t>
  </si>
  <si>
    <t>S432042</t>
  </si>
  <si>
    <t>江苏凌派通信科技有限公司</t>
  </si>
  <si>
    <t>S444014</t>
  </si>
  <si>
    <t>深圳市毅荣川电子科技有限公司</t>
  </si>
  <si>
    <t>涉诉风险极高</t>
  </si>
  <si>
    <t>S411018</t>
  </si>
  <si>
    <t>北京三浦易购科技有限公司</t>
  </si>
  <si>
    <t>付清货款不再合作</t>
  </si>
  <si>
    <t>S432039</t>
  </si>
  <si>
    <t>吴江市拓研电子材料有限公司</t>
  </si>
  <si>
    <t>S437052</t>
  </si>
  <si>
    <t>青岛莱恩斯电子有限公司</t>
  </si>
  <si>
    <t>S413039</t>
  </si>
  <si>
    <t>黄骅市佳祥五金制品有限公司</t>
  </si>
  <si>
    <t>S413071</t>
  </si>
  <si>
    <t>黄骅市顺亿汽车部件有限公司</t>
  </si>
  <si>
    <t>已停止供货，但座椅自供货以来共计调货额为2万</t>
  </si>
  <si>
    <t>S413188</t>
  </si>
  <si>
    <t>深州市远宏橡塑制品有限公司</t>
  </si>
  <si>
    <t>卓伦和晟泽不供货后，由远宏供货，当时洽谈的是现金，现远宏供货20万左右，需要支付部分货款</t>
  </si>
  <si>
    <t>S413026</t>
  </si>
  <si>
    <t>沧州临港明康汽车配件有限公司</t>
  </si>
  <si>
    <t>S444029</t>
  </si>
  <si>
    <t>广东指南车科技有限公司</t>
  </si>
  <si>
    <t>集团开发G3新项目，使用此家</t>
  </si>
  <si>
    <t>S432017</t>
  </si>
  <si>
    <t>苏州市荣威模具有限公司</t>
  </si>
  <si>
    <t>S441004</t>
  </si>
  <si>
    <t>武陟县顺鑫工程塑料有限公司</t>
  </si>
  <si>
    <t>S437045</t>
  </si>
  <si>
    <t>曹县亿昌木制品有限公司</t>
  </si>
  <si>
    <t>李鹏</t>
    <phoneticPr fontId="1" type="noConversion"/>
  </si>
  <si>
    <t>S413229</t>
  </si>
  <si>
    <t>沧县誉华铸造厂(普通合伙)</t>
  </si>
  <si>
    <t>S513016</t>
  </si>
  <si>
    <t>黄骅市辉煌建筑队</t>
  </si>
  <si>
    <t>程丽宇</t>
    <phoneticPr fontId="1" type="noConversion"/>
  </si>
  <si>
    <t>S513003</t>
  </si>
  <si>
    <t>沧州市鑫发缝纫机有限公司</t>
  </si>
  <si>
    <t>临采（程丽宇+吴晓萌）</t>
    <phoneticPr fontId="1" type="noConversion"/>
  </si>
  <si>
    <t>临采物资采购</t>
  </si>
  <si>
    <t>编制：</t>
    <phoneticPr fontId="1" type="noConversion"/>
  </si>
  <si>
    <t>审核：</t>
    <phoneticPr fontId="1" type="noConversion"/>
  </si>
  <si>
    <t>批准：</t>
    <phoneticPr fontId="1" type="noConversion"/>
  </si>
  <si>
    <t>2月已付</t>
    <phoneticPr fontId="1" type="noConversion"/>
  </si>
  <si>
    <t>单独支付</t>
    <phoneticPr fontId="1" type="noConversion"/>
  </si>
  <si>
    <t>批量支付</t>
    <phoneticPr fontId="1" type="noConversion"/>
  </si>
  <si>
    <t>2月未付</t>
    <phoneticPr fontId="1" type="noConversion"/>
  </si>
  <si>
    <t>2月已付合计</t>
    <phoneticPr fontId="1" type="noConversion"/>
  </si>
  <si>
    <t>黄骅</t>
    <phoneticPr fontId="1" type="noConversion"/>
  </si>
  <si>
    <t>沧州</t>
    <phoneticPr fontId="1" type="noConversion"/>
  </si>
  <si>
    <t>其余包含SHT0016463模具款33323.70元</t>
    <phoneticPr fontId="1" type="noConversion"/>
  </si>
  <si>
    <t>区域</t>
    <phoneticPr fontId="1" type="noConversion"/>
  </si>
  <si>
    <t>每月供货额</t>
    <phoneticPr fontId="1" type="noConversion"/>
  </si>
  <si>
    <t>23年末总挂账</t>
    <phoneticPr fontId="1" type="noConversion"/>
  </si>
  <si>
    <t>支付比例-未付</t>
    <phoneticPr fontId="1" type="noConversion"/>
  </si>
  <si>
    <t>对比供货额比例</t>
    <phoneticPr fontId="1" type="noConversion"/>
  </si>
  <si>
    <t>预付类</t>
    <phoneticPr fontId="1" type="noConversion"/>
  </si>
  <si>
    <t>驻场费用</t>
    <phoneticPr fontId="1" type="noConversion"/>
  </si>
  <si>
    <t>是否超过每月供货额</t>
    <phoneticPr fontId="1" type="noConversion"/>
  </si>
  <si>
    <t>株洲铖亿</t>
    <phoneticPr fontId="1" type="noConversion"/>
  </si>
  <si>
    <t>S413194</t>
  </si>
  <si>
    <t>黄骅市祥云五金制品厂</t>
    <phoneticPr fontId="1" type="noConversion"/>
  </si>
  <si>
    <t>西安光华荣昌汽车部件有限公司</t>
    <phoneticPr fontId="1" type="noConversion"/>
  </si>
  <si>
    <t>S4000</t>
    <phoneticPr fontId="1" type="noConversion"/>
  </si>
  <si>
    <t>吴晓萌</t>
    <phoneticPr fontId="1" type="noConversion"/>
  </si>
  <si>
    <t>李鹏</t>
    <phoneticPr fontId="1" type="noConversion"/>
  </si>
  <si>
    <t>吕宪超</t>
    <phoneticPr fontId="1" type="noConversion"/>
  </si>
  <si>
    <t>李鹏</t>
    <phoneticPr fontId="1" type="noConversion"/>
  </si>
  <si>
    <t>到3月1日32万到期，挂账时间有争议</t>
    <phoneticPr fontId="1" type="noConversion"/>
  </si>
  <si>
    <t>开始时间</t>
    <phoneticPr fontId="1" type="noConversion"/>
  </si>
  <si>
    <t>情况说明</t>
    <phoneticPr fontId="1" type="noConversion"/>
  </si>
  <si>
    <t>前期约定，每月支付50万老账+发货款</t>
    <phoneticPr fontId="1" type="noConversion"/>
  </si>
  <si>
    <t>2024.7</t>
    <phoneticPr fontId="1" type="noConversion"/>
  </si>
  <si>
    <t>2025.2</t>
    <phoneticPr fontId="1" type="noConversion"/>
  </si>
  <si>
    <t>货款压缩到100万内</t>
    <phoneticPr fontId="1" type="noConversion"/>
  </si>
  <si>
    <t>多次催款，有涉诉风险，前期约定每月回款</t>
    <phoneticPr fontId="1" type="noConversion"/>
  </si>
  <si>
    <t>每月回款金额(万)</t>
    <phoneticPr fontId="1" type="noConversion"/>
  </si>
  <si>
    <t>约定2月底支付20万</t>
    <phoneticPr fontId="1" type="noConversion"/>
  </si>
  <si>
    <t>2025.1</t>
    <phoneticPr fontId="1" type="noConversion"/>
  </si>
  <si>
    <t>约定2个月付清</t>
    <phoneticPr fontId="1" type="noConversion"/>
  </si>
  <si>
    <t>约定每月支付2万</t>
    <phoneticPr fontId="1" type="noConversion"/>
  </si>
  <si>
    <t>2月付60万货款+3月订单采购额</t>
    <phoneticPr fontId="1" type="noConversion"/>
  </si>
  <si>
    <t>前期有回款约定，在1月底执行完了，现需回复正常回款</t>
    <phoneticPr fontId="1" type="noConversion"/>
  </si>
  <si>
    <t>截止到24年底付清到期货款后，按账期支付货款</t>
    <phoneticPr fontId="1" type="noConversion"/>
  </si>
  <si>
    <t>2024.10</t>
    <phoneticPr fontId="1" type="noConversion"/>
  </si>
  <si>
    <t>每月8万回款</t>
    <phoneticPr fontId="1" type="noConversion"/>
  </si>
  <si>
    <t>每月按照半年供货额的平均数回款</t>
    <phoneticPr fontId="1" type="noConversion"/>
  </si>
  <si>
    <t>每月支付50万，至货款付清</t>
    <phoneticPr fontId="1" type="noConversion"/>
  </si>
  <si>
    <t>根据和解书支付</t>
    <phoneticPr fontId="1" type="noConversion"/>
  </si>
  <si>
    <t>按账期正常回款</t>
    <phoneticPr fontId="1" type="noConversion"/>
  </si>
  <si>
    <t>约定年前后支付分两笔，支付60万</t>
    <phoneticPr fontId="1" type="noConversion"/>
  </si>
  <si>
    <t>约定压缩到100万内，不再增加</t>
    <phoneticPr fontId="1" type="noConversion"/>
  </si>
  <si>
    <t>约定每月支付50万(但未实施成)，至恢复到正常账期</t>
    <phoneticPr fontId="1" type="noConversion"/>
  </si>
  <si>
    <t>约定每月支付20万，至恢复到正常账期</t>
    <phoneticPr fontId="1" type="noConversion"/>
  </si>
  <si>
    <t>每月支付15万，至恢复至正常账期</t>
    <phoneticPr fontId="1" type="noConversion"/>
  </si>
  <si>
    <t>恢复到正常账期款发货</t>
    <phoneticPr fontId="1" type="noConversion"/>
  </si>
  <si>
    <t>至少支付到期货款的一半</t>
    <phoneticPr fontId="1" type="noConversion"/>
  </si>
  <si>
    <t>前期约定每月支付上月挂账的80%</t>
    <phoneticPr fontId="1" type="noConversion"/>
  </si>
  <si>
    <t>固定资产，每月支付10万，防止涉诉</t>
    <phoneticPr fontId="1" type="noConversion"/>
  </si>
  <si>
    <t>要求付清全部货款后，改为预付发货</t>
    <phoneticPr fontId="1" type="noConversion"/>
  </si>
  <si>
    <t>苏州市荣威模具有限公司</t>
    <phoneticPr fontId="1" type="noConversion"/>
  </si>
  <si>
    <t>河北航凌电路板有限公司</t>
    <phoneticPr fontId="1" type="noConversion"/>
  </si>
  <si>
    <t>已起诉后和解，2月起分3个月付清货款</t>
    <phoneticPr fontId="1" type="noConversion"/>
  </si>
  <si>
    <t>2024.6</t>
    <phoneticPr fontId="1" type="noConversion"/>
  </si>
  <si>
    <t>每月支付10万，但未实施起来</t>
    <phoneticPr fontId="1" type="noConversion"/>
  </si>
  <si>
    <t>苏州德泰工程塑料有限公司</t>
  </si>
  <si>
    <t>S432061</t>
    <phoneticPr fontId="1" type="noConversion"/>
  </si>
  <si>
    <t>南通天飙汽车用品有限公司</t>
    <phoneticPr fontId="1" type="noConversion"/>
  </si>
  <si>
    <t>S432047</t>
    <phoneticPr fontId="1" type="noConversion"/>
  </si>
  <si>
    <t>S437082</t>
    <phoneticPr fontId="1" type="noConversion"/>
  </si>
  <si>
    <t>山东跃华钢材有限公司</t>
    <phoneticPr fontId="1" type="noConversion"/>
  </si>
  <si>
    <t>原材料</t>
    <phoneticPr fontId="1" type="noConversion"/>
  </si>
  <si>
    <t>取整应付</t>
    <phoneticPr fontId="1" type="noConversion"/>
  </si>
  <si>
    <t>北京友联物流有限公司</t>
    <phoneticPr fontId="1" type="noConversion"/>
  </si>
  <si>
    <t>S536009</t>
  </si>
  <si>
    <t>乾立汽车运输有限公司</t>
  </si>
  <si>
    <t>G3工装验收款+10108.77货款</t>
    <phoneticPr fontId="1" type="noConversion"/>
  </si>
  <si>
    <t>株洲铖亿轨道交通技术有限责任公司</t>
    <phoneticPr fontId="1" type="noConversion"/>
  </si>
  <si>
    <t>特殊类</t>
    <phoneticPr fontId="1" type="noConversion"/>
  </si>
  <si>
    <t>序号</t>
    <phoneticPr fontId="1" type="noConversion"/>
  </si>
  <si>
    <t>类别</t>
    <phoneticPr fontId="1" type="noConversion"/>
  </si>
  <si>
    <t>到期应付</t>
    <phoneticPr fontId="1" type="noConversion"/>
  </si>
  <si>
    <t>压缩后付款</t>
    <phoneticPr fontId="1" type="noConversion"/>
  </si>
  <si>
    <t>降比应付</t>
    <phoneticPr fontId="1" type="noConversion"/>
  </si>
  <si>
    <t>比例</t>
    <phoneticPr fontId="1" type="noConversion"/>
  </si>
  <si>
    <t>合计</t>
    <phoneticPr fontId="1" type="noConversion"/>
  </si>
  <si>
    <t>超出额度</t>
    <phoneticPr fontId="1" type="noConversion"/>
  </si>
  <si>
    <t>预付，4月订单金额共计691189.36元，先付50%</t>
    <phoneticPr fontId="1" type="noConversion"/>
  </si>
  <si>
    <t>沧州庆方汽车部件有限公司</t>
    <phoneticPr fontId="1" type="noConversion"/>
  </si>
  <si>
    <t>涉诉</t>
    <phoneticPr fontId="1" type="noConversion"/>
  </si>
  <si>
    <t>厦门市鑫荣飞工贸有限公司</t>
    <phoneticPr fontId="1" type="noConversion"/>
  </si>
  <si>
    <t>江苏全盛座舱技术股份有限公司</t>
    <phoneticPr fontId="1" type="noConversion"/>
  </si>
  <si>
    <t>小类</t>
    <phoneticPr fontId="1" type="noConversion"/>
  </si>
  <si>
    <t>其他</t>
    <phoneticPr fontId="1" type="noConversion"/>
  </si>
  <si>
    <t>——</t>
    <phoneticPr fontId="1" type="noConversion"/>
  </si>
  <si>
    <t>黄骅桥行</t>
    <phoneticPr fontId="1" type="noConversion"/>
  </si>
  <si>
    <t>宇喆/致冠</t>
    <phoneticPr fontId="1" type="noConversion"/>
  </si>
  <si>
    <t>廊坊双兴交通器材有限公司</t>
  </si>
  <si>
    <t>廊坊双兴交通器材有限公司</t>
    <phoneticPr fontId="1" type="noConversion"/>
  </si>
  <si>
    <t>S413193</t>
  </si>
  <si>
    <t>S413193</t>
    <phoneticPr fontId="1" type="noConversion"/>
  </si>
  <si>
    <t>挂账日期</t>
  </si>
  <si>
    <t>金额</t>
  </si>
  <si>
    <t>列1</t>
    <phoneticPr fontId="12" type="noConversion"/>
  </si>
  <si>
    <t>列2</t>
    <phoneticPr fontId="12" type="noConversion"/>
  </si>
  <si>
    <t>列3</t>
    <phoneticPr fontId="12" type="noConversion"/>
  </si>
  <si>
    <t>S413089</t>
  </si>
  <si>
    <t>黄骅浙泰光伏发电有限公司</t>
  </si>
  <si>
    <t>S433001</t>
  </si>
  <si>
    <t>宁波精成车业有限公司</t>
  </si>
  <si>
    <t>恺博（常熟）座椅机械部件有限公司</t>
  </si>
  <si>
    <t>S433010</t>
  </si>
  <si>
    <t>台州市黄岩佩雷希模具有限公司</t>
  </si>
  <si>
    <t>S433020</t>
  </si>
  <si>
    <t>宁波市北仑屹昌机械有限公司</t>
  </si>
  <si>
    <t>S413056</t>
  </si>
  <si>
    <t>黄骅市瑞丰五金制品有限公司</t>
  </si>
  <si>
    <t>中机科（北京）车辆检测工程研究院有限公司</t>
  </si>
  <si>
    <t>S434003</t>
  </si>
  <si>
    <t>芜湖市卓人汽车配件有限责任公司</t>
  </si>
  <si>
    <t>S434001</t>
  </si>
  <si>
    <t>合肥光码科技有限公司</t>
  </si>
  <si>
    <t>S551001</t>
  </si>
  <si>
    <t>四川共享物流有限公司</t>
  </si>
  <si>
    <t>S413015</t>
  </si>
  <si>
    <t>沧州鑫亿源纸制品有限公司</t>
  </si>
  <si>
    <t>S432038</t>
  </si>
  <si>
    <t>常州市正力制镜有限公司</t>
  </si>
  <si>
    <t>S444008</t>
  </si>
  <si>
    <t>中山市华胜汽车部件有限公司</t>
  </si>
  <si>
    <t>S437018</t>
  </si>
  <si>
    <t>文登太成电子有限公司</t>
  </si>
  <si>
    <t>S413124</t>
  </si>
  <si>
    <t>东光县福晨镜业有限公司</t>
  </si>
  <si>
    <t>S444018</t>
  </si>
  <si>
    <t>佛山市顺德区赛朗斯汽车部件实业有限公司</t>
  </si>
  <si>
    <t>曲阜陆航座椅辅料有限公司</t>
  </si>
  <si>
    <t>S513146</t>
  </si>
  <si>
    <t>黄骅市腾双五金门市部</t>
  </si>
  <si>
    <t>S513011</t>
  </si>
  <si>
    <t>黄骅市宏信五金机电经营部</t>
  </si>
  <si>
    <t>S511016</t>
  </si>
  <si>
    <t>建研盈科（北京）科技有限公司</t>
  </si>
  <si>
    <t>S513121</t>
  </si>
  <si>
    <t>黄骅市宏顺模具厂</t>
  </si>
  <si>
    <t>S432023</t>
  </si>
  <si>
    <t>浙江万福机电科技有限公司</t>
  </si>
  <si>
    <t>S512017</t>
  </si>
  <si>
    <t>天津开山金属模具科技有限公司</t>
  </si>
  <si>
    <t>S412024</t>
  </si>
  <si>
    <t>天津东旺科技发展有限公司</t>
  </si>
  <si>
    <t>S413091</t>
  </si>
  <si>
    <t>黄骅市供水公司</t>
  </si>
  <si>
    <t>S513012</t>
  </si>
  <si>
    <t>黄骅市建华液压配件销售服务中心</t>
  </si>
  <si>
    <t>S421004</t>
  </si>
  <si>
    <t>沈阳瑞驰表面技术有限公司</t>
  </si>
  <si>
    <t>北京美好生活家居用品有限公司</t>
  </si>
  <si>
    <t>S513050</t>
  </si>
  <si>
    <t>河北信一净美物业服务有限公司</t>
  </si>
  <si>
    <t>S432016</t>
  </si>
  <si>
    <t>美视伊汽车镜控（苏州）有限公司</t>
  </si>
  <si>
    <t>S513004</t>
  </si>
  <si>
    <t>任丘市焊材厂</t>
  </si>
  <si>
    <t>S412038</t>
  </si>
  <si>
    <t>天津禄川科技开发有限公司</t>
  </si>
  <si>
    <t>S431020</t>
  </si>
  <si>
    <t>上海鸿扬工贸有限公司</t>
  </si>
  <si>
    <t>S413024</t>
  </si>
  <si>
    <t>南皮县国名冲压件厂</t>
  </si>
  <si>
    <t>S513054</t>
  </si>
  <si>
    <t>黄骅市金盾保安服务有限公司</t>
  </si>
  <si>
    <t>S413182</t>
  </si>
  <si>
    <t>黄骅市盈辉汽车配件有限公司</t>
  </si>
  <si>
    <t>S437053</t>
  </si>
  <si>
    <t>临沂方中新材料科技有限公司</t>
  </si>
  <si>
    <t>S412045</t>
  </si>
  <si>
    <t>大悍（天津）汽车零部件有限公司</t>
  </si>
  <si>
    <t>S431036</t>
  </si>
  <si>
    <t>上海尖美贸易发展有限公司</t>
  </si>
  <si>
    <t>S437057</t>
  </si>
  <si>
    <t>青岛柏利美新材料有限公司</t>
  </si>
  <si>
    <t>S412039</t>
  </si>
  <si>
    <t>天津又进精密部品有限公司</t>
  </si>
  <si>
    <t>S442005</t>
  </si>
  <si>
    <t>谷城益合泡沫塑胶有限公司</t>
  </si>
  <si>
    <t>S412048</t>
  </si>
  <si>
    <t>天津艾尔特精密机械有限公司</t>
  </si>
  <si>
    <t>S413083</t>
  </si>
  <si>
    <t>深州市晶立泰(安广顺)机械配件有限公司</t>
  </si>
  <si>
    <t>S431035</t>
  </si>
  <si>
    <t>上海发之源电气有限公司</t>
  </si>
  <si>
    <t>S437055</t>
  </si>
  <si>
    <t>烟台毓顺汽车零部件有限公司</t>
  </si>
  <si>
    <t>S411050</t>
  </si>
  <si>
    <t>北京寸金宏德科技发展有限公司</t>
  </si>
  <si>
    <t>S412051</t>
  </si>
  <si>
    <t>天津东凯科技有限公司</t>
  </si>
  <si>
    <t>S513233</t>
  </si>
  <si>
    <t>沧州辉骏建筑安装工程有限公司</t>
  </si>
  <si>
    <t>S432046</t>
  </si>
  <si>
    <t>江苏福美汽车镜有限公司</t>
  </si>
  <si>
    <t>S421018</t>
  </si>
  <si>
    <t>阿诺德紧固件（沈阳）有限公司</t>
  </si>
  <si>
    <t>S412052</t>
  </si>
  <si>
    <t>利宇晴塑胶(天津)有限公司</t>
  </si>
  <si>
    <t>S422010</t>
  </si>
  <si>
    <t>长春鸿德汽车照明有限公司</t>
  </si>
  <si>
    <t>S444020</t>
  </si>
  <si>
    <t>惠州华阳通用电子有限公司</t>
  </si>
  <si>
    <t>S512035</t>
  </si>
  <si>
    <t>联合众企塑料包装制品（天津）有限公司</t>
  </si>
  <si>
    <t>S413220</t>
  </si>
  <si>
    <t>南皮县远成五金制造有限公司</t>
  </si>
  <si>
    <t>S432056</t>
  </si>
  <si>
    <t>国材（苏州）新材料科技有限公司</t>
  </si>
  <si>
    <t>S413209</t>
  </si>
  <si>
    <t>泊头市德博机械制造有限公司</t>
  </si>
  <si>
    <t>S512042</t>
  </si>
  <si>
    <t>安合力（天津）叉车销售有限公司</t>
  </si>
  <si>
    <t>S411004</t>
  </si>
  <si>
    <t>北京捷安思丽技术开发有限公司</t>
  </si>
  <si>
    <t>S411017</t>
  </si>
  <si>
    <t>北京奇美玉隆商贸有限责任公司</t>
  </si>
  <si>
    <t>S412011</t>
  </si>
  <si>
    <t>富港科技(天津)有限公司</t>
  </si>
  <si>
    <t>S412058</t>
  </si>
  <si>
    <t>天津宇辉科技发展有限公司</t>
  </si>
  <si>
    <t>S412060</t>
  </si>
  <si>
    <t>天津鑫来兴隆金属制品有限公司</t>
  </si>
  <si>
    <t>S413062</t>
  </si>
  <si>
    <t>黄骅市友联嘉悦商贸有限公司</t>
  </si>
  <si>
    <t>S413109</t>
  </si>
  <si>
    <t>河北盛德燃气有限公司</t>
  </si>
  <si>
    <t>S413111</t>
  </si>
  <si>
    <t>国网河北省电力有限公司沧州供电分公司</t>
  </si>
  <si>
    <t>吉林省德邦汽车电子有限公司05</t>
  </si>
  <si>
    <t>新梦顶(上海)贸易有限公司</t>
  </si>
  <si>
    <t>佛吉亚(无锡)座椅部件有限公司</t>
  </si>
  <si>
    <t>美视伊汽车镜控(苏州)有限公司</t>
  </si>
  <si>
    <t>上锐(常州)供应链管理有限公司</t>
  </si>
  <si>
    <t>S437046</t>
  </si>
  <si>
    <t>青岛中新华美塑料有限公司</t>
  </si>
  <si>
    <t>湘乡简美汽车部件有限公司</t>
  </si>
  <si>
    <t>S444033</t>
  </si>
  <si>
    <t>东莞市圣戈泰塑胶有限公司</t>
  </si>
  <si>
    <t>S511004</t>
  </si>
  <si>
    <t>北鸿科（天津） 科技有限公司</t>
  </si>
  <si>
    <t>S511012</t>
  </si>
  <si>
    <t>北京京东世纪信息技术有限公司</t>
  </si>
  <si>
    <t>S511026</t>
  </si>
  <si>
    <t>北京合享智泉科技有限公司</t>
  </si>
  <si>
    <t>S512007</t>
  </si>
  <si>
    <t>天津宏达翔科技有限公司</t>
  </si>
  <si>
    <t>S512028</t>
  </si>
  <si>
    <t>天津林宇机械制造有限公司</t>
  </si>
  <si>
    <t>S512041</t>
  </si>
  <si>
    <t>天津瑞胜特模具科技有限公司</t>
  </si>
  <si>
    <t>S512045</t>
  </si>
  <si>
    <t>天津胜欧精密机械有限公司</t>
  </si>
  <si>
    <t>S512046</t>
  </si>
  <si>
    <t>牧川(天津)模具材料有限公司</t>
  </si>
  <si>
    <t>S513006</t>
  </si>
  <si>
    <t>黄骅市双得金属制品销售有限公司</t>
  </si>
  <si>
    <t>S513021</t>
  </si>
  <si>
    <t>沧州众智鑫成人力资源服务有限公司</t>
  </si>
  <si>
    <t>S513034</t>
  </si>
  <si>
    <t>中国移动通信集团河北有限公司沧州分公司</t>
  </si>
  <si>
    <t>S513081</t>
  </si>
  <si>
    <t>石家庄跨越物流有限公司</t>
  </si>
  <si>
    <t>S513082</t>
  </si>
  <si>
    <t>中国人民健康保险股份有限公司沧州中心支公司</t>
  </si>
  <si>
    <t>S513123</t>
  </si>
  <si>
    <t>黄骅市奇润运输队</t>
  </si>
  <si>
    <t>S513200</t>
  </si>
  <si>
    <t>沧州烽源人力资源服务有限公司</t>
  </si>
  <si>
    <t>S513207</t>
  </si>
  <si>
    <t>信誉楼百货集团有限公司黄骅信誉楼旗舰店</t>
  </si>
  <si>
    <t>S513250</t>
  </si>
  <si>
    <t>黄骅市天海龙五金机电商贸有限公司</t>
  </si>
  <si>
    <t>S513262</t>
  </si>
  <si>
    <t>黄骅市德宇模具有限公司</t>
  </si>
  <si>
    <t>S513271</t>
  </si>
  <si>
    <t>石家庄樾晟机械设备销售有限公司</t>
  </si>
  <si>
    <t>S513274</t>
  </si>
  <si>
    <t>黄骅市鑫泰模具厂</t>
  </si>
  <si>
    <t>S531007</t>
  </si>
  <si>
    <t>米思米（中国）精密机械贸易有限公司</t>
  </si>
  <si>
    <t>S531012</t>
  </si>
  <si>
    <t>上海贯誉电子科技有限公司</t>
  </si>
  <si>
    <t>S531020</t>
  </si>
  <si>
    <t>麦格纳汽车镜像（上海）有限公司</t>
  </si>
  <si>
    <t>S531023</t>
  </si>
  <si>
    <t>禹鹤贸易（上海）有限公司</t>
  </si>
  <si>
    <t>S532001</t>
  </si>
  <si>
    <t>昆山维尔利环保科技有限公司</t>
  </si>
  <si>
    <t>北京东方华康自动化设备有限公司</t>
  </si>
  <si>
    <t>S411032</t>
  </si>
  <si>
    <t>国家知识产权局专利局</t>
  </si>
  <si>
    <t>S412013</t>
  </si>
  <si>
    <t>天津金发新材料有限公司</t>
  </si>
  <si>
    <t>S412050</t>
  </si>
  <si>
    <t>天津方昕易通科技发展有限公司</t>
  </si>
  <si>
    <t>S412057</t>
  </si>
  <si>
    <t>天津恒平金属制品有限公司</t>
  </si>
  <si>
    <t>S413110</t>
  </si>
  <si>
    <t>黄骅市金宝成钢材经销有限公司</t>
  </si>
  <si>
    <t>S413165</t>
  </si>
  <si>
    <t>献县鹏凯金属制品有限公司</t>
  </si>
  <si>
    <t>S413192</t>
  </si>
  <si>
    <t>南皮县鹏源金属材料有限公司</t>
  </si>
  <si>
    <t>S413210</t>
  </si>
  <si>
    <t>泊头市德恒数控机械有限公司</t>
  </si>
  <si>
    <t>易格斯(上海)拖链系统有限公司</t>
  </si>
  <si>
    <t>S431041</t>
  </si>
  <si>
    <t>上海绒彧贸易有限公司</t>
  </si>
  <si>
    <t>S432061</t>
  </si>
  <si>
    <t>S444003</t>
  </si>
  <si>
    <t>广州熙锐自动化设备有限公司</t>
  </si>
  <si>
    <t>S444024</t>
  </si>
  <si>
    <t>东莞市大雨智能科技有限公司</t>
  </si>
  <si>
    <t>S450003</t>
  </si>
  <si>
    <t>重庆津亦海机械制造有限公司</t>
  </si>
  <si>
    <t>S451007</t>
  </si>
  <si>
    <t>成都一汽新悦物流有限公司</t>
  </si>
  <si>
    <t>S511010</t>
  </si>
  <si>
    <t>北京志同信达科技发展有限公司</t>
  </si>
  <si>
    <t>S511019</t>
  </si>
  <si>
    <t>中企永联数据交换技术(北京)有限公司</t>
  </si>
  <si>
    <t>S511035</t>
  </si>
  <si>
    <t>北京格兰力士机电技术有限责任公司</t>
  </si>
  <si>
    <t>S512021</t>
  </si>
  <si>
    <t>上工富怡智能制造（天津）有限公司</t>
  </si>
  <si>
    <t>S512044</t>
  </si>
  <si>
    <t>华晟瑞达（天津）精密仪器有限公司</t>
  </si>
  <si>
    <t>S513019</t>
  </si>
  <si>
    <t>沧州其源盛环保设备有限公司</t>
  </si>
  <si>
    <t>S513083</t>
  </si>
  <si>
    <t>河北冀翔通电子科技有限公司</t>
  </si>
  <si>
    <t>S513139</t>
  </si>
  <si>
    <t>河北美杭电梯安装有限公司</t>
  </si>
  <si>
    <t>S513155</t>
  </si>
  <si>
    <t>黄骅市兴华石油有限责任公司宏坤加油站</t>
  </si>
  <si>
    <t>S537017</t>
  </si>
  <si>
    <t>潍坊鑫腾物流有限公司</t>
  </si>
  <si>
    <t>S411008</t>
  </si>
  <si>
    <t>北京瑞德佑业科技有限公司</t>
  </si>
  <si>
    <t>S412037</t>
  </si>
  <si>
    <t>天津湘鑫科技发展有限公司</t>
  </si>
  <si>
    <t>S412053</t>
  </si>
  <si>
    <t>天津市腾达恒博汽车零部件有限公司</t>
  </si>
  <si>
    <t>S413172</t>
  </si>
  <si>
    <t>南宫市宏勇汽配塑料卡扣制造厂</t>
  </si>
  <si>
    <t>S413211</t>
  </si>
  <si>
    <t>南皮县鸿禧金属制品有限公司</t>
  </si>
  <si>
    <t>唐山市开云纤维制品有限公司</t>
  </si>
  <si>
    <t>S431023</t>
  </si>
  <si>
    <t>上海中鹏岳博实业发展有限公司</t>
  </si>
  <si>
    <t>S431025</t>
  </si>
  <si>
    <t>上海坤达五金制品有限公司</t>
  </si>
  <si>
    <t>S431028</t>
  </si>
  <si>
    <t>上海越航启塑化有限公司</t>
  </si>
  <si>
    <t>苏世博(南京)减振系统有限公司</t>
  </si>
  <si>
    <t>S432052</t>
  </si>
  <si>
    <t>昆山圣精特金属制品有限公司</t>
  </si>
  <si>
    <t>S433030</t>
  </si>
  <si>
    <t>宁波华腾首研新材料有限公司</t>
  </si>
  <si>
    <t>S433031</t>
  </si>
  <si>
    <t>天台宏泰电子有限公司</t>
  </si>
  <si>
    <t>S433032</t>
  </si>
  <si>
    <t>温州市晏顺紧固件有限公司</t>
  </si>
  <si>
    <t>S443001</t>
  </si>
  <si>
    <t>衡阳县标准件厂株洲销售处</t>
  </si>
  <si>
    <t>S444005</t>
  </si>
  <si>
    <t>佛山市立久光电科技有限公司</t>
  </si>
  <si>
    <t>S513152</t>
  </si>
  <si>
    <t>黄骅市源宏模具厂</t>
  </si>
  <si>
    <t>S537033</t>
  </si>
  <si>
    <t>山东集合内建筑设计有限公司</t>
  </si>
  <si>
    <t>S544006</t>
  </si>
  <si>
    <t>鹤山市润源化工有限公司</t>
  </si>
  <si>
    <t>S437082</t>
  </si>
  <si>
    <t>山东跃华钢材有限公司</t>
  </si>
  <si>
    <t>半年总挂账</t>
    <phoneticPr fontId="1" type="noConversion"/>
  </si>
  <si>
    <t>每月平均供货额</t>
    <phoneticPr fontId="1" type="noConversion"/>
  </si>
  <si>
    <t>每月供货额-半年均数</t>
    <phoneticPr fontId="1" type="noConversion"/>
  </si>
  <si>
    <t>每月供货额-总挂账均数</t>
    <phoneticPr fontId="1" type="noConversion"/>
  </si>
  <si>
    <t>宇诺/航天宏达/锐翰等</t>
    <phoneticPr fontId="1" type="noConversion"/>
  </si>
  <si>
    <t>霸州市政锦五金制品有限公司</t>
    <phoneticPr fontId="1" type="noConversion"/>
  </si>
  <si>
    <t>扣点后</t>
    <phoneticPr fontId="1" type="noConversion"/>
  </si>
  <si>
    <t>已用</t>
    <phoneticPr fontId="1" type="noConversion"/>
  </si>
  <si>
    <t>总额度</t>
    <phoneticPr fontId="1" type="noConversion"/>
  </si>
  <si>
    <t>剩余额度</t>
    <phoneticPr fontId="1" type="noConversion"/>
  </si>
  <si>
    <t>剩余可用额度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</si>
</sst>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m&quot;月&quot;d&quot;日&quot;;@"/>
    <numFmt numFmtId="178" formatCode="#,##0.0_ "/>
    <numFmt numFmtId="179" formatCode="0.00_ "/>
    <numFmt numFmtId="180" formatCode="yyyy\/mm\/dd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C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MS Sans Serif"/>
      <family val="2"/>
    </font>
    <font>
      <sz val="11"/>
      <name val="Arial"/>
      <family val="2"/>
    </font>
    <font>
      <sz val="1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2"/>
      <color theme="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747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FABF8F"/>
      </left>
      <right/>
      <top style="thin">
        <color rgb="FFFABF8F"/>
      </top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  <border>
      <left/>
      <right style="thin">
        <color rgb="FFFABF8F"/>
      </right>
      <top style="thin">
        <color rgb="FFFABF8F"/>
      </top>
      <bottom style="thin">
        <color rgb="FFFABF8F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3" fillId="0" borderId="0" xfId="1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177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0" borderId="0" xfId="2"/>
    <xf numFmtId="0" fontId="2" fillId="0" borderId="0" xfId="2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8" fillId="0" borderId="3" xfId="4" applyNumberFormat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wrapText="1"/>
    </xf>
    <xf numFmtId="9" fontId="4" fillId="0" borderId="3" xfId="5" applyFont="1" applyFill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0" fontId="4" fillId="0" borderId="3" xfId="5" applyNumberFormat="1" applyFont="1" applyFill="1" applyBorder="1" applyAlignment="1">
      <alignment horizontal="center" vertical="center"/>
    </xf>
    <xf numFmtId="9" fontId="4" fillId="0" borderId="3" xfId="5" applyFont="1" applyFill="1" applyBorder="1" applyAlignment="1">
      <alignment horizontal="center" vertical="center"/>
    </xf>
    <xf numFmtId="10" fontId="4" fillId="0" borderId="3" xfId="5" applyNumberFormat="1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8" fillId="0" borderId="3" xfId="4" applyNumberFormat="1" applyFont="1" applyFill="1" applyBorder="1" applyAlignment="1">
      <alignment horizontal="left" vertical="center" wrapText="1" shrinkToFit="1"/>
    </xf>
    <xf numFmtId="0" fontId="4" fillId="0" borderId="8" xfId="1" applyFont="1" applyBorder="1" applyAlignment="1">
      <alignment horizontal="center" vertical="center"/>
    </xf>
    <xf numFmtId="0" fontId="2" fillId="0" borderId="0" xfId="2" applyAlignment="1">
      <alignment vertical="center"/>
    </xf>
    <xf numFmtId="9" fontId="8" fillId="0" borderId="3" xfId="5" applyFont="1" applyFill="1" applyBorder="1" applyAlignment="1">
      <alignment horizontal="center" vertical="center" shrinkToFit="1"/>
    </xf>
    <xf numFmtId="177" fontId="4" fillId="0" borderId="8" xfId="1" applyNumberFormat="1" applyFont="1" applyBorder="1" applyAlignment="1">
      <alignment horizontal="center" vertical="center"/>
    </xf>
    <xf numFmtId="178" fontId="4" fillId="0" borderId="3" xfId="1" applyNumberFormat="1" applyFont="1" applyBorder="1" applyAlignment="1">
      <alignment horizontal="right" vertical="center"/>
    </xf>
    <xf numFmtId="0" fontId="2" fillId="0" borderId="3" xfId="2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2" fillId="0" borderId="3" xfId="2" applyBorder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3" xfId="1" applyFont="1" applyBorder="1" applyAlignment="1">
      <alignment horizontal="left" vertical="center"/>
    </xf>
    <xf numFmtId="2" fontId="4" fillId="0" borderId="3" xfId="1" applyNumberFormat="1" applyFont="1" applyBorder="1" applyAlignment="1">
      <alignment horizontal="center" vertical="center"/>
    </xf>
    <xf numFmtId="0" fontId="2" fillId="0" borderId="0" xfId="2" applyAlignment="1">
      <alignment horizontal="center"/>
    </xf>
    <xf numFmtId="176" fontId="2" fillId="0" borderId="0" xfId="2" applyNumberFormat="1"/>
    <xf numFmtId="0" fontId="2" fillId="0" borderId="0" xfId="2" applyAlignment="1">
      <alignment wrapText="1"/>
    </xf>
    <xf numFmtId="0" fontId="2" fillId="0" borderId="0" xfId="2" applyAlignment="1">
      <alignment vertical="center" wrapText="1"/>
    </xf>
    <xf numFmtId="1" fontId="2" fillId="0" borderId="0" xfId="2" applyNumberFormat="1" applyAlignment="1">
      <alignment vertical="center"/>
    </xf>
    <xf numFmtId="0" fontId="2" fillId="2" borderId="3" xfId="2" applyFill="1" applyBorder="1" applyAlignment="1">
      <alignment horizontal="center" vertical="center" wrapText="1"/>
    </xf>
    <xf numFmtId="176" fontId="4" fillId="0" borderId="7" xfId="1" applyNumberFormat="1" applyFont="1" applyBorder="1" applyAlignment="1">
      <alignment horizontal="center" vertical="center"/>
    </xf>
    <xf numFmtId="0" fontId="2" fillId="3" borderId="0" xfId="2" applyFill="1" applyAlignment="1">
      <alignment horizontal="center"/>
    </xf>
    <xf numFmtId="2" fontId="4" fillId="0" borderId="3" xfId="5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4" fillId="3" borderId="3" xfId="1" applyFont="1" applyFill="1" applyBorder="1" applyAlignment="1">
      <alignment horizontal="left" vertical="center" wrapText="1"/>
    </xf>
    <xf numFmtId="9" fontId="4" fillId="0" borderId="3" xfId="7" applyFont="1" applyBorder="1" applyAlignment="1">
      <alignment horizontal="right" vertical="center"/>
    </xf>
    <xf numFmtId="9" fontId="4" fillId="0" borderId="3" xfId="7" applyFont="1" applyBorder="1" applyAlignment="1">
      <alignment horizontal="center" vertical="center"/>
    </xf>
    <xf numFmtId="176" fontId="4" fillId="4" borderId="7" xfId="1" applyNumberFormat="1" applyFont="1" applyFill="1" applyBorder="1" applyAlignment="1">
      <alignment horizontal="right" vertical="center"/>
    </xf>
    <xf numFmtId="176" fontId="4" fillId="4" borderId="3" xfId="1" applyNumberFormat="1" applyFont="1" applyFill="1" applyBorder="1" applyAlignment="1">
      <alignment horizontal="right" vertical="center"/>
    </xf>
    <xf numFmtId="0" fontId="4" fillId="4" borderId="3" xfId="5" applyNumberFormat="1" applyFont="1" applyFill="1" applyBorder="1" applyAlignment="1">
      <alignment horizontal="right" vertical="center" wrapText="1"/>
    </xf>
    <xf numFmtId="176" fontId="4" fillId="4" borderId="7" xfId="1" applyNumberFormat="1" applyFont="1" applyFill="1" applyBorder="1" applyAlignment="1">
      <alignment horizontal="right" vertical="center" wrapText="1"/>
    </xf>
    <xf numFmtId="0" fontId="2" fillId="4" borderId="0" xfId="2" applyFill="1"/>
    <xf numFmtId="0" fontId="2" fillId="4" borderId="0" xfId="2" applyFill="1" applyAlignment="1">
      <alignment vertical="center"/>
    </xf>
    <xf numFmtId="2" fontId="4" fillId="5" borderId="3" xfId="5" applyNumberFormat="1" applyFont="1" applyFill="1" applyBorder="1" applyAlignment="1">
      <alignment horizontal="right" vertical="center" wrapText="1"/>
    </xf>
    <xf numFmtId="0" fontId="8" fillId="6" borderId="3" xfId="4" applyNumberFormat="1" applyFont="1" applyFill="1" applyBorder="1" applyAlignment="1">
      <alignment horizontal="left" vertical="center" wrapText="1" shrinkToFit="1"/>
    </xf>
    <xf numFmtId="9" fontId="4" fillId="0" borderId="1" xfId="7" applyFont="1" applyBorder="1" applyAlignment="1">
      <alignment horizontal="center" vertical="center"/>
    </xf>
    <xf numFmtId="0" fontId="8" fillId="3" borderId="3" xfId="4" applyNumberFormat="1" applyFont="1" applyFill="1" applyBorder="1" applyAlignment="1">
      <alignment horizontal="left" vertical="center" wrapText="1" shrinkToFit="1"/>
    </xf>
    <xf numFmtId="176" fontId="4" fillId="3" borderId="7" xfId="1" applyNumberFormat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176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9" fontId="4" fillId="3" borderId="3" xfId="5" applyFont="1" applyFill="1" applyBorder="1" applyAlignment="1">
      <alignment horizontal="center" vertical="center" wrapText="1"/>
    </xf>
    <xf numFmtId="2" fontId="4" fillId="3" borderId="3" xfId="5" applyNumberFormat="1" applyFont="1" applyFill="1" applyBorder="1" applyAlignment="1">
      <alignment horizontal="right" vertical="center" wrapText="1"/>
    </xf>
    <xf numFmtId="176" fontId="4" fillId="3" borderId="7" xfId="1" applyNumberFormat="1" applyFont="1" applyFill="1" applyBorder="1" applyAlignment="1">
      <alignment horizontal="center" vertical="center"/>
    </xf>
    <xf numFmtId="176" fontId="4" fillId="3" borderId="3" xfId="1" applyNumberFormat="1" applyFont="1" applyFill="1" applyBorder="1" applyAlignment="1">
      <alignment horizontal="right" vertical="center"/>
    </xf>
    <xf numFmtId="9" fontId="4" fillId="3" borderId="3" xfId="7" applyFont="1" applyFill="1" applyBorder="1" applyAlignment="1">
      <alignment horizontal="right" vertical="center"/>
    </xf>
    <xf numFmtId="9" fontId="4" fillId="3" borderId="3" xfId="7" applyFont="1" applyFill="1" applyBorder="1" applyAlignment="1">
      <alignment horizontal="center" vertical="center"/>
    </xf>
    <xf numFmtId="0" fontId="4" fillId="3" borderId="3" xfId="5" applyNumberFormat="1" applyFont="1" applyFill="1" applyBorder="1" applyAlignment="1">
      <alignment horizontal="center" vertical="center"/>
    </xf>
    <xf numFmtId="10" fontId="4" fillId="3" borderId="3" xfId="5" applyNumberFormat="1" applyFont="1" applyFill="1" applyBorder="1" applyAlignment="1">
      <alignment horizontal="center" vertical="center"/>
    </xf>
    <xf numFmtId="176" fontId="4" fillId="3" borderId="3" xfId="1" applyNumberFormat="1" applyFont="1" applyFill="1" applyBorder="1" applyAlignment="1">
      <alignment horizontal="center" vertical="center" wrapText="1"/>
    </xf>
    <xf numFmtId="0" fontId="2" fillId="3" borderId="0" xfId="2" applyFill="1"/>
    <xf numFmtId="0" fontId="2" fillId="3" borderId="0" xfId="2" applyFill="1" applyAlignment="1">
      <alignment horizontal="center" vertical="center"/>
    </xf>
    <xf numFmtId="0" fontId="8" fillId="3" borderId="3" xfId="4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2" applyNumberFormat="1" applyAlignment="1">
      <alignment horizontal="center"/>
    </xf>
    <xf numFmtId="49" fontId="2" fillId="0" borderId="0" xfId="2" applyNumberFormat="1" applyAlignment="1">
      <alignment horizontal="center" vertical="center"/>
    </xf>
    <xf numFmtId="176" fontId="4" fillId="0" borderId="3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76" fontId="4" fillId="0" borderId="3" xfId="1" applyNumberFormat="1" applyFont="1" applyBorder="1" applyAlignment="1">
      <alignment horizontal="left" vertical="center"/>
    </xf>
    <xf numFmtId="0" fontId="2" fillId="0" borderId="0" xfId="2" applyAlignment="1">
      <alignment horizontal="left"/>
    </xf>
    <xf numFmtId="0" fontId="2" fillId="0" borderId="0" xfId="2" applyAlignment="1">
      <alignment horizontal="left" vertical="center"/>
    </xf>
    <xf numFmtId="2" fontId="4" fillId="0" borderId="3" xfId="5" applyNumberFormat="1" applyFont="1" applyFill="1" applyBorder="1" applyAlignment="1">
      <alignment horizontal="center" vertical="center" wrapText="1"/>
    </xf>
    <xf numFmtId="176" fontId="4" fillId="6" borderId="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9" fontId="0" fillId="0" borderId="0" xfId="7" applyFont="1" applyAlignment="1">
      <alignment horizontal="center" vertical="center"/>
    </xf>
    <xf numFmtId="176" fontId="4" fillId="6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9" fontId="0" fillId="0" borderId="3" xfId="7" applyFont="1" applyBorder="1" applyAlignment="1">
      <alignment horizontal="center" vertical="center"/>
    </xf>
    <xf numFmtId="2" fontId="0" fillId="0" borderId="3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9" fontId="0" fillId="0" borderId="10" xfId="7" applyFont="1" applyFill="1" applyBorder="1" applyAlignment="1">
      <alignment horizontal="center" vertical="center"/>
    </xf>
    <xf numFmtId="10" fontId="0" fillId="0" borderId="3" xfId="7" applyNumberFormat="1" applyFont="1" applyBorder="1" applyAlignment="1">
      <alignment horizontal="center" vertical="center"/>
    </xf>
    <xf numFmtId="0" fontId="11" fillId="7" borderId="11" xfId="0" applyFont="1" applyFill="1" applyBorder="1" applyAlignment="1">
      <alignment vertical="center"/>
    </xf>
    <xf numFmtId="0" fontId="11" fillId="7" borderId="12" xfId="0" applyFont="1" applyFill="1" applyBorder="1" applyAlignment="1">
      <alignment vertical="center"/>
    </xf>
    <xf numFmtId="43" fontId="11" fillId="7" borderId="12" xfId="8" applyFont="1" applyFill="1" applyBorder="1">
      <alignment vertical="center"/>
    </xf>
    <xf numFmtId="43" fontId="11" fillId="7" borderId="13" xfId="8" applyFont="1" applyFill="1" applyBorder="1">
      <alignment vertical="center"/>
    </xf>
    <xf numFmtId="0" fontId="13" fillId="8" borderId="14" xfId="0" applyFont="1" applyFill="1" applyBorder="1" applyAlignment="1">
      <alignment vertical="center"/>
    </xf>
    <xf numFmtId="0" fontId="13" fillId="8" borderId="15" xfId="0" applyFont="1" applyFill="1" applyBorder="1" applyAlignment="1">
      <alignment vertical="center"/>
    </xf>
    <xf numFmtId="180" fontId="13" fillId="8" borderId="15" xfId="0" applyNumberFormat="1" applyFont="1" applyFill="1" applyBorder="1" applyAlignment="1">
      <alignment horizontal="center" vertical="center"/>
    </xf>
    <xf numFmtId="43" fontId="13" fillId="8" borderId="16" xfId="8" applyFont="1" applyFill="1" applyBorder="1">
      <alignment vertical="center"/>
    </xf>
    <xf numFmtId="43" fontId="14" fillId="8" borderId="12" xfId="8" applyFont="1" applyFill="1" applyBorder="1">
      <alignment vertical="center"/>
    </xf>
    <xf numFmtId="43" fontId="14" fillId="8" borderId="13" xfId="0" applyNumberFormat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80" fontId="13" fillId="0" borderId="15" xfId="0" applyNumberFormat="1" applyFont="1" applyBorder="1" applyAlignment="1">
      <alignment horizontal="center" vertical="center"/>
    </xf>
    <xf numFmtId="43" fontId="13" fillId="0" borderId="16" xfId="8" applyFont="1" applyBorder="1">
      <alignment vertical="center"/>
    </xf>
    <xf numFmtId="43" fontId="14" fillId="0" borderId="12" xfId="8" applyFont="1" applyBorder="1">
      <alignment vertical="center"/>
    </xf>
    <xf numFmtId="43" fontId="14" fillId="0" borderId="13" xfId="0" applyNumberFormat="1" applyFont="1" applyBorder="1" applyAlignment="1">
      <alignment vertical="center"/>
    </xf>
    <xf numFmtId="0" fontId="2" fillId="8" borderId="11" xfId="0" applyFont="1" applyFill="1" applyBorder="1"/>
    <xf numFmtId="0" fontId="2" fillId="8" borderId="12" xfId="0" applyFont="1" applyFill="1" applyBorder="1"/>
    <xf numFmtId="43" fontId="2" fillId="8" borderId="12" xfId="8" applyFont="1" applyFill="1" applyBorder="1" applyAlignment="1"/>
    <xf numFmtId="0" fontId="2" fillId="0" borderId="11" xfId="0" applyFont="1" applyBorder="1"/>
    <xf numFmtId="0" fontId="2" fillId="0" borderId="12" xfId="0" applyFont="1" applyBorder="1"/>
    <xf numFmtId="43" fontId="2" fillId="0" borderId="12" xfId="8" applyFont="1" applyBorder="1" applyAlignment="1"/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2" fillId="8" borderId="14" xfId="0" applyFont="1" applyFill="1" applyBorder="1"/>
    <xf numFmtId="0" fontId="2" fillId="0" borderId="14" xfId="0" applyFont="1" applyBorder="1"/>
    <xf numFmtId="2" fontId="0" fillId="0" borderId="0" xfId="0" applyNumberFormat="1"/>
    <xf numFmtId="2" fontId="4" fillId="0" borderId="7" xfId="5" applyNumberFormat="1" applyFont="1" applyFill="1" applyBorder="1" applyAlignment="1">
      <alignment horizontal="right" vertical="center" wrapText="1"/>
    </xf>
    <xf numFmtId="9" fontId="0" fillId="0" borderId="0" xfId="7" applyFont="1" applyFill="1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2" fontId="0" fillId="3" borderId="0" xfId="0" applyNumberFormat="1" applyFill="1" applyAlignment="1">
      <alignment horizontal="right" vertical="center"/>
    </xf>
    <xf numFmtId="179" fontId="0" fillId="0" borderId="0" xfId="0" applyNumberFormat="1" applyAlignment="1">
      <alignment vertical="center"/>
    </xf>
    <xf numFmtId="2" fontId="0" fillId="3" borderId="3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9" fontId="0" fillId="0" borderId="4" xfId="7" applyFont="1" applyBorder="1" applyAlignment="1">
      <alignment horizontal="center" vertical="center"/>
    </xf>
    <xf numFmtId="9" fontId="0" fillId="0" borderId="9" xfId="7" applyFont="1" applyBorder="1" applyAlignment="1">
      <alignment horizontal="center" vertical="center"/>
    </xf>
    <xf numFmtId="9" fontId="0" fillId="0" borderId="8" xfId="7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2" borderId="4" xfId="2" applyFill="1" applyBorder="1" applyAlignment="1">
      <alignment horizontal="center" vertical="center" wrapText="1"/>
    </xf>
    <xf numFmtId="0" fontId="2" fillId="2" borderId="8" xfId="2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176" fontId="5" fillId="2" borderId="4" xfId="1" applyNumberFormat="1" applyFont="1" applyFill="1" applyBorder="1" applyAlignment="1">
      <alignment horizontal="center" vertical="center" wrapText="1"/>
    </xf>
    <xf numFmtId="176" fontId="5" fillId="2" borderId="8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177" fontId="5" fillId="2" borderId="4" xfId="1" applyNumberFormat="1" applyFont="1" applyFill="1" applyBorder="1" applyAlignment="1">
      <alignment horizontal="center" vertical="center" wrapText="1"/>
    </xf>
    <xf numFmtId="177" fontId="5" fillId="2" borderId="8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176" fontId="4" fillId="9" borderId="7" xfId="1" applyNumberFormat="1" applyFont="1" applyFill="1" applyBorder="1" applyAlignment="1">
      <alignment horizontal="right" vertical="center"/>
    </xf>
    <xf numFmtId="176" fontId="4" fillId="9" borderId="7" xfId="1" applyNumberFormat="1" applyFont="1" applyFill="1" applyBorder="1" applyAlignment="1">
      <alignment horizontal="right" vertical="center" wrapText="1"/>
    </xf>
  </cellXfs>
  <cellStyles count="9">
    <cellStyle name="百分比" xfId="7" builtinId="5"/>
    <cellStyle name="百分比 2" xfId="5" xr:uid="{68730494-DCE3-48B4-9FC4-0267C97FB0EF}"/>
    <cellStyle name="常规" xfId="0" builtinId="0"/>
    <cellStyle name="常规 2" xfId="1" xr:uid="{8C96C118-0980-4ECC-97F0-0247F2536BCC}"/>
    <cellStyle name="常规 2 2" xfId="3" xr:uid="{758C1BEA-F840-4FEC-BE31-D9B66401D5A4}"/>
    <cellStyle name="常规 2 2 2" xfId="6" xr:uid="{EEA277C9-7E39-491F-9FAC-3260980D4ED3}"/>
    <cellStyle name="常规 3" xfId="2" xr:uid="{EEFC5BEC-2D2B-4965-8356-406597B951AE}"/>
    <cellStyle name="千位分隔" xfId="8" builtinId="3"/>
    <cellStyle name="千位分隔[0] 2" xfId="4" xr:uid="{EB9A69E6-55B6-4FD7-9056-EFE937D9EC22}"/>
  </cellStyles>
  <dxfs count="44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2318657</xdr:colOff>
      <xdr:row>11</xdr:row>
      <xdr:rowOff>54429</xdr:rowOff>
    </xdr:from>
    <xdr:to>
      <xdr:col>16</xdr:col>
      <xdr:colOff>2571971</xdr:colOff>
      <xdr:row>11</xdr:row>
      <xdr:rowOff>348342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891158C-F54E-9101-5A6B-EE22DABC4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4200" y="4223658"/>
          <a:ext cx="253314" cy="293913"/>
        </a:xfrm>
        <a:prstGeom prst="rect">
          <a:avLst/>
        </a:prstGeom>
      </xdr:spPr>
    </xdr:pic>
    <xdr:clientData/>
  </xdr:twoCellAnchor>
  <xdr:oneCellAnchor>
    <xdr:from>
      <xdr:col>16</xdr:col>
      <xdr:colOff>2318657</xdr:colOff>
      <xdr:row>12</xdr:row>
      <xdr:rowOff>54429</xdr:rowOff>
    </xdr:from>
    <xdr:ext cx="253314" cy="293913"/>
    <xdr:pic>
      <xdr:nvPicPr>
        <xdr:cNvPr id="3" name="图片 2">
          <a:extLst>
            <a:ext uri="{FF2B5EF4-FFF2-40B4-BE49-F238E27FC236}">
              <a16:creationId xmlns:a16="http://schemas.microsoft.com/office/drawing/2014/main" id="{711DDF56-CBC6-4739-A921-C41B511D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4200" y="4223658"/>
          <a:ext cx="253314" cy="293913"/>
        </a:xfrm>
        <a:prstGeom prst="rect">
          <a:avLst/>
        </a:prstGeom>
      </xdr:spPr>
    </xdr:pic>
    <xdr:clientData/>
  </xdr:oneCellAnchor>
  <xdr:twoCellAnchor editAs="oneCell">
    <xdr:from>
      <xdr:col>16</xdr:col>
      <xdr:colOff>1785258</xdr:colOff>
      <xdr:row>16</xdr:row>
      <xdr:rowOff>76200</xdr:rowOff>
    </xdr:from>
    <xdr:to>
      <xdr:col>16</xdr:col>
      <xdr:colOff>2852058</xdr:colOff>
      <xdr:row>16</xdr:row>
      <xdr:rowOff>326571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29C98A3-C2EC-9189-0F80-CA37E4CB8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30801" y="6368143"/>
          <a:ext cx="1066800" cy="250371"/>
        </a:xfrm>
        <a:prstGeom prst="rect">
          <a:avLst/>
        </a:prstGeom>
      </xdr:spPr>
    </xdr:pic>
    <xdr:clientData/>
  </xdr:twoCellAnchor>
  <xdr:twoCellAnchor editAs="oneCell">
    <xdr:from>
      <xdr:col>16</xdr:col>
      <xdr:colOff>2220684</xdr:colOff>
      <xdr:row>23</xdr:row>
      <xdr:rowOff>163286</xdr:rowOff>
    </xdr:from>
    <xdr:to>
      <xdr:col>16</xdr:col>
      <xdr:colOff>2982685</xdr:colOff>
      <xdr:row>23</xdr:row>
      <xdr:rowOff>326571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7615FBC-008A-18E1-64BF-1D107BB46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66227" y="9427029"/>
          <a:ext cx="762001" cy="163285"/>
        </a:xfrm>
        <a:prstGeom prst="rect">
          <a:avLst/>
        </a:prstGeom>
      </xdr:spPr>
    </xdr:pic>
    <xdr:clientData/>
  </xdr:twoCellAnchor>
  <xdr:twoCellAnchor editAs="oneCell">
    <xdr:from>
      <xdr:col>16</xdr:col>
      <xdr:colOff>1632856</xdr:colOff>
      <xdr:row>30</xdr:row>
      <xdr:rowOff>76200</xdr:rowOff>
    </xdr:from>
    <xdr:to>
      <xdr:col>17</xdr:col>
      <xdr:colOff>10885</xdr:colOff>
      <xdr:row>30</xdr:row>
      <xdr:rowOff>272143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C9EEB50-80B0-0793-6A07-BEA5827B5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78399" y="12311743"/>
          <a:ext cx="1480457" cy="195943"/>
        </a:xfrm>
        <a:prstGeom prst="rect">
          <a:avLst/>
        </a:prstGeom>
      </xdr:spPr>
    </xdr:pic>
    <xdr:clientData/>
  </xdr:twoCellAnchor>
  <xdr:twoCellAnchor editAs="oneCell">
    <xdr:from>
      <xdr:col>16</xdr:col>
      <xdr:colOff>1817914</xdr:colOff>
      <xdr:row>31</xdr:row>
      <xdr:rowOff>10885</xdr:rowOff>
    </xdr:from>
    <xdr:to>
      <xdr:col>16</xdr:col>
      <xdr:colOff>2989636</xdr:colOff>
      <xdr:row>31</xdr:row>
      <xdr:rowOff>337457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7A9F97D-6ECD-E22B-24CB-979649F3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63457" y="12670971"/>
          <a:ext cx="1171722" cy="326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4&#24180;&#20184;&#27454;\2025&#24180;1&#26376;&#20184;&#27454;&#35745;&#21010;\2024&#24180;12&#26376;&#27827;&#21271;&#20809;&#21326;&#33635;&#26124;&#20379;&#24212;&#21830;&#27424;&#27454;&#26399;&#38480;-1.7.xlsx" TargetMode="External"/><Relationship Id="rId1" Type="http://schemas.openxmlformats.org/officeDocument/2006/relationships/externalLinkPath" Target="/&#24037;&#20316;&#36164;&#26009;/&#37329;&#23646;&#20214;&#37319;&#36141;/&#20184;&#27454;&#35745;&#21010;/24&#24180;&#20184;&#27454;/2025&#24180;1&#26376;&#20184;&#27454;&#35745;&#21010;/2024&#24180;12&#26376;&#27827;&#21271;&#20809;&#21326;&#33635;&#26124;&#20379;&#24212;&#21830;&#27424;&#27454;&#26399;&#38480;-1.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5&#24180;&#20184;&#27454;\2025&#24180;01&#26376;&#27827;&#21271;&#20809;&#21326;&#33635;&#26124;&#20379;&#24212;&#21830;&#27424;&#27454;&#26399;&#38480;-&#26032;&#25913;2.14.xlsx" TargetMode="External"/><Relationship Id="rId1" Type="http://schemas.openxmlformats.org/officeDocument/2006/relationships/externalLinkPath" Target="2025&#24180;01&#26376;&#27827;&#21271;&#20809;&#21326;&#33635;&#26124;&#20379;&#24212;&#21830;&#27424;&#27454;&#26399;&#38480;-&#26032;&#25913;2.1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4&#24180;&#20184;&#27454;\2024&#24180;10&#26376;&#20184;&#27454;&#35745;&#21010;\10.11&#20184;&#27454;&#35745;&#21010;.xlsx" TargetMode="External"/><Relationship Id="rId1" Type="http://schemas.openxmlformats.org/officeDocument/2006/relationships/externalLinkPath" Target="/&#24037;&#20316;&#36164;&#26009;/&#37329;&#23646;&#20214;&#37319;&#36141;/&#20184;&#27454;&#35745;&#21010;/24&#24180;&#20184;&#27454;/2024&#24180;10&#26376;&#20184;&#27454;&#35745;&#21010;/10.11&#20184;&#27454;&#35745;&#210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表"/>
      <sheetName val="Sheet4"/>
      <sheetName val="数据源"/>
      <sheetName val="Sheet2 (2)"/>
      <sheetName val="Sheet1"/>
      <sheetName val="Sheet3"/>
      <sheetName val="付款计划"/>
      <sheetName val="Sheet2"/>
    </sheetNames>
    <sheetDataSet>
      <sheetData sheetId="0">
        <row r="1">
          <cell r="A1" t="str">
            <v>账期</v>
          </cell>
          <cell r="B1">
            <v>45658</v>
          </cell>
          <cell r="C1"/>
          <cell r="D1"/>
          <cell r="E1"/>
          <cell r="F1"/>
          <cell r="G1"/>
        </row>
        <row r="2">
          <cell r="A2"/>
          <cell r="B2"/>
          <cell r="C2"/>
          <cell r="D2"/>
          <cell r="E2"/>
          <cell r="F2"/>
          <cell r="G2">
            <v>213442920.67999992</v>
          </cell>
        </row>
        <row r="3">
          <cell r="A3" t="str">
            <v>供应商代码</v>
          </cell>
          <cell r="B3" t="str">
            <v>供应商名称</v>
          </cell>
          <cell r="C3" t="str">
            <v>模块</v>
          </cell>
          <cell r="D3"/>
          <cell r="E3" t="str">
            <v>账期</v>
          </cell>
          <cell r="F3"/>
          <cell r="G3" t="str">
            <v>2024年12月底应付账款合计</v>
          </cell>
        </row>
        <row r="4">
          <cell r="A4"/>
          <cell r="B4"/>
          <cell r="C4"/>
          <cell r="D4"/>
          <cell r="E4"/>
          <cell r="F4" t="str">
            <v>是否供货</v>
          </cell>
          <cell r="G4"/>
        </row>
        <row r="5">
          <cell r="A5" t="str">
            <v>S413044</v>
          </cell>
          <cell r="B5" t="str">
            <v>黄骅市长生汽车灯镜有限公司</v>
          </cell>
          <cell r="C5" t="str">
            <v>金属件/座椅/后视镜</v>
          </cell>
          <cell r="D5" t="str">
            <v>正常供货</v>
          </cell>
          <cell r="E5">
            <v>60</v>
          </cell>
          <cell r="F5" t="str">
            <v>否</v>
          </cell>
          <cell r="G5">
            <v>14347472.730000012</v>
          </cell>
        </row>
        <row r="6">
          <cell r="A6" t="str">
            <v>S413049</v>
          </cell>
          <cell r="B6" t="str">
            <v>黄骅市天丰汽车配件有限公司</v>
          </cell>
          <cell r="C6" t="str">
            <v>金属件</v>
          </cell>
          <cell r="D6" t="str">
            <v>诉讼</v>
          </cell>
          <cell r="E6">
            <v>60</v>
          </cell>
          <cell r="F6" t="str">
            <v>否</v>
          </cell>
          <cell r="G6">
            <v>3433594.2800000017</v>
          </cell>
        </row>
        <row r="7">
          <cell r="A7" t="str">
            <v>S413052</v>
          </cell>
          <cell r="B7" t="str">
            <v>黄骅市鑫昌五金制品厂</v>
          </cell>
          <cell r="C7" t="str">
            <v>金属件/后视镜</v>
          </cell>
          <cell r="D7" t="str">
            <v>正常供货</v>
          </cell>
          <cell r="E7">
            <v>60</v>
          </cell>
          <cell r="F7" t="str">
            <v>否</v>
          </cell>
          <cell r="G7">
            <v>10500242.709999997</v>
          </cell>
        </row>
        <row r="8">
          <cell r="A8" t="str">
            <v>S412020</v>
          </cell>
          <cell r="B8" t="str">
            <v>天津市鹏升汽车部件有限公司</v>
          </cell>
          <cell r="C8" t="str">
            <v>座椅</v>
          </cell>
          <cell r="D8" t="str">
            <v>正常供货</v>
          </cell>
          <cell r="E8">
            <v>60</v>
          </cell>
          <cell r="F8" t="str">
            <v>否</v>
          </cell>
          <cell r="G8">
            <v>8341497.2699999996</v>
          </cell>
        </row>
        <row r="9">
          <cell r="A9" t="str">
            <v>S413082</v>
          </cell>
          <cell r="B9" t="str">
            <v>深州市卓伦橡塑磨具有限公司</v>
          </cell>
          <cell r="C9" t="str">
            <v>金属件</v>
          </cell>
          <cell r="D9" t="str">
            <v>正常供货</v>
          </cell>
          <cell r="E9">
            <v>60</v>
          </cell>
          <cell r="F9" t="str">
            <v>否</v>
          </cell>
          <cell r="G9">
            <v>2731445.56</v>
          </cell>
        </row>
        <row r="10">
          <cell r="A10" t="str">
            <v>S413022</v>
          </cell>
          <cell r="B10" t="str">
            <v>海兴中盛弹簧有限公司</v>
          </cell>
          <cell r="C10" t="str">
            <v>金属件/座椅/后视镜</v>
          </cell>
          <cell r="D10" t="str">
            <v>正常供货</v>
          </cell>
          <cell r="E10">
            <v>90</v>
          </cell>
          <cell r="F10" t="str">
            <v>否</v>
          </cell>
          <cell r="G10">
            <v>8369416.5200000005</v>
          </cell>
        </row>
        <row r="11">
          <cell r="A11" t="str">
            <v>S413029</v>
          </cell>
          <cell r="B11" t="str">
            <v>黄骅市成卓汽车部件厂</v>
          </cell>
          <cell r="C11" t="str">
            <v>金属件</v>
          </cell>
          <cell r="D11" t="str">
            <v>正常供货</v>
          </cell>
          <cell r="E11">
            <v>60</v>
          </cell>
          <cell r="F11" t="str">
            <v>否</v>
          </cell>
          <cell r="G11">
            <v>7452861.6099999947</v>
          </cell>
        </row>
        <row r="12">
          <cell r="A12" t="str">
            <v>S422005</v>
          </cell>
          <cell r="B12" t="str">
            <v>吉林省德邦汽车电子有限公司</v>
          </cell>
          <cell r="C12" t="str">
            <v>座椅</v>
          </cell>
          <cell r="D12" t="str">
            <v>正常供货</v>
          </cell>
          <cell r="E12">
            <v>60</v>
          </cell>
          <cell r="F12" t="str">
            <v>否</v>
          </cell>
          <cell r="G12">
            <v>2921935.3600000003</v>
          </cell>
        </row>
        <row r="13">
          <cell r="A13" t="str">
            <v>S413034</v>
          </cell>
          <cell r="B13" t="str">
            <v>黄骅市汇铭汽车部件有限公司</v>
          </cell>
          <cell r="C13" t="str">
            <v>金属件/座椅/后视镜</v>
          </cell>
          <cell r="D13" t="str">
            <v>正常供货</v>
          </cell>
          <cell r="E13">
            <v>90</v>
          </cell>
          <cell r="F13" t="str">
            <v>否</v>
          </cell>
          <cell r="G13">
            <v>2529567.98</v>
          </cell>
        </row>
        <row r="14">
          <cell r="A14" t="str">
            <v>S513014</v>
          </cell>
          <cell r="B14" t="str">
            <v>邓景亮</v>
          </cell>
          <cell r="C14" t="str">
            <v>金属件/座椅/后视镜</v>
          </cell>
          <cell r="D14" t="str">
            <v>运输</v>
          </cell>
          <cell r="E14">
            <v>90</v>
          </cell>
          <cell r="F14" t="str">
            <v>否</v>
          </cell>
          <cell r="G14">
            <v>3643334.5299999989</v>
          </cell>
        </row>
        <row r="15">
          <cell r="A15" t="str">
            <v>S411007</v>
          </cell>
          <cell r="B15" t="str">
            <v>北京浦东三浦标准件有限公司</v>
          </cell>
          <cell r="C15" t="str">
            <v>金属件/座椅/后视镜</v>
          </cell>
          <cell r="D15" t="str">
            <v>正常供货</v>
          </cell>
          <cell r="E15">
            <v>90</v>
          </cell>
          <cell r="F15" t="str">
            <v>否</v>
          </cell>
          <cell r="G15">
            <v>3209690.5499999993</v>
          </cell>
        </row>
        <row r="16">
          <cell r="A16" t="str">
            <v>S413035</v>
          </cell>
          <cell r="B16" t="str">
            <v>黄骅市建昌塑料制品有限公司</v>
          </cell>
          <cell r="C16" t="str">
            <v>座椅/后视镜</v>
          </cell>
          <cell r="D16" t="str">
            <v>正常供货</v>
          </cell>
          <cell r="E16">
            <v>90</v>
          </cell>
          <cell r="F16" t="str">
            <v>否</v>
          </cell>
          <cell r="G16">
            <v>2928261.96</v>
          </cell>
        </row>
        <row r="17">
          <cell r="A17" t="str">
            <v>S413037</v>
          </cell>
          <cell r="B17" t="str">
            <v>黄骅市雍丰塑料制品有限公司</v>
          </cell>
          <cell r="C17" t="str">
            <v>金属件/座椅/后视镜</v>
          </cell>
          <cell r="D17" t="str">
            <v>正常供货</v>
          </cell>
          <cell r="E17">
            <v>60</v>
          </cell>
          <cell r="F17" t="str">
            <v>否</v>
          </cell>
          <cell r="G17">
            <v>3299526.1900000004</v>
          </cell>
        </row>
        <row r="18">
          <cell r="A18" t="str">
            <v>S413089</v>
          </cell>
          <cell r="B18" t="str">
            <v>黄骅浙泰光伏发电有限公司</v>
          </cell>
          <cell r="C18">
            <v>0</v>
          </cell>
          <cell r="D18" t="str">
            <v>管理</v>
          </cell>
          <cell r="E18">
            <v>0</v>
          </cell>
          <cell r="F18" t="str">
            <v>否</v>
          </cell>
          <cell r="G18">
            <v>630515.12999999989</v>
          </cell>
        </row>
        <row r="19">
          <cell r="A19" t="str">
            <v>S413064</v>
          </cell>
          <cell r="B19" t="str">
            <v>黄骅市恒伟五金制品有限公司</v>
          </cell>
          <cell r="C19" t="str">
            <v>座椅/后视镜</v>
          </cell>
          <cell r="D19" t="str">
            <v>正常供货</v>
          </cell>
          <cell r="E19">
            <v>60</v>
          </cell>
          <cell r="F19" t="str">
            <v>否</v>
          </cell>
          <cell r="G19">
            <v>1829827.7200000011</v>
          </cell>
        </row>
        <row r="20">
          <cell r="A20" t="str">
            <v>S413108</v>
          </cell>
          <cell r="B20" t="str">
            <v>黄骅市泰行汽车配件有限公司</v>
          </cell>
          <cell r="C20" t="str">
            <v>座椅</v>
          </cell>
          <cell r="D20" t="str">
            <v>正常供货</v>
          </cell>
          <cell r="E20">
            <v>60</v>
          </cell>
          <cell r="F20" t="str">
            <v>否</v>
          </cell>
          <cell r="G20">
            <v>4520544.2200000007</v>
          </cell>
        </row>
        <row r="21">
          <cell r="A21" t="str">
            <v>S413045</v>
          </cell>
          <cell r="B21" t="str">
            <v>黄骅市鑫祺汽车配件有限公司</v>
          </cell>
          <cell r="C21" t="str">
            <v>金属件/座椅/后视镜</v>
          </cell>
          <cell r="D21" t="str">
            <v>正常供货</v>
          </cell>
          <cell r="E21">
            <v>90</v>
          </cell>
          <cell r="F21" t="str">
            <v>否</v>
          </cell>
          <cell r="G21">
            <v>1818224.2300000002</v>
          </cell>
        </row>
        <row r="22">
          <cell r="A22" t="str">
            <v>S432010</v>
          </cell>
          <cell r="B22" t="str">
            <v>常州华阳万联汽车附件有限公司</v>
          </cell>
          <cell r="C22" t="str">
            <v>金属件</v>
          </cell>
          <cell r="D22" t="str">
            <v>诉讼</v>
          </cell>
          <cell r="E22">
            <v>90</v>
          </cell>
          <cell r="F22" t="str">
            <v>否</v>
          </cell>
          <cell r="G22">
            <v>0</v>
          </cell>
        </row>
        <row r="23">
          <cell r="A23" t="str">
            <v>S412003</v>
          </cell>
          <cell r="B23" t="str">
            <v>天津市远丰化工产品贸易有限公司</v>
          </cell>
          <cell r="C23" t="str">
            <v>座椅</v>
          </cell>
          <cell r="D23" t="str">
            <v>大宗物料</v>
          </cell>
          <cell r="E23">
            <v>0</v>
          </cell>
          <cell r="F23" t="str">
            <v>否</v>
          </cell>
          <cell r="G23">
            <v>657167.23999999894</v>
          </cell>
        </row>
        <row r="24">
          <cell r="A24" t="str">
            <v>S413107</v>
          </cell>
          <cell r="B24" t="str">
            <v>黄骅市赵福增运输队</v>
          </cell>
          <cell r="C24" t="str">
            <v>金属件/座椅/后视镜</v>
          </cell>
          <cell r="D24" t="str">
            <v>运输</v>
          </cell>
          <cell r="E24">
            <v>90</v>
          </cell>
          <cell r="F24" t="str">
            <v>否</v>
          </cell>
          <cell r="G24">
            <v>3378283.18</v>
          </cell>
        </row>
        <row r="25">
          <cell r="A25" t="str">
            <v>S413055</v>
          </cell>
          <cell r="B25" t="str">
            <v>黄骅市广亿汽车部件有限公司</v>
          </cell>
          <cell r="C25" t="str">
            <v>座椅</v>
          </cell>
          <cell r="D25" t="str">
            <v>正常供货</v>
          </cell>
          <cell r="E25">
            <v>60</v>
          </cell>
          <cell r="F25" t="str">
            <v>否</v>
          </cell>
          <cell r="G25">
            <v>2566804.7600000002</v>
          </cell>
        </row>
        <row r="26">
          <cell r="A26" t="str">
            <v>S443004</v>
          </cell>
          <cell r="B26" t="str">
            <v>湘乡简美新材料科技有限公司</v>
          </cell>
          <cell r="C26" t="str">
            <v>座椅</v>
          </cell>
          <cell r="D26" t="str">
            <v>正常供货</v>
          </cell>
          <cell r="E26">
            <v>60</v>
          </cell>
          <cell r="F26" t="str">
            <v>否</v>
          </cell>
          <cell r="G26">
            <v>4944953.96</v>
          </cell>
        </row>
        <row r="27">
          <cell r="A27" t="str">
            <v>S432014</v>
          </cell>
          <cell r="B27" t="str">
            <v>江苏万金汽车零部件制造有限公司</v>
          </cell>
          <cell r="C27" t="str">
            <v>金属件</v>
          </cell>
          <cell r="D27" t="str">
            <v>正常供货</v>
          </cell>
          <cell r="E27">
            <v>60</v>
          </cell>
          <cell r="F27" t="str">
            <v>否</v>
          </cell>
          <cell r="G27">
            <v>1397663.7000000007</v>
          </cell>
        </row>
        <row r="28">
          <cell r="A28" t="str">
            <v>S413033</v>
          </cell>
          <cell r="B28" t="str">
            <v>黄骅市再兴汽车配件有限公司</v>
          </cell>
          <cell r="C28" t="str">
            <v>金属件/后视镜</v>
          </cell>
          <cell r="D28" t="str">
            <v>正常供货</v>
          </cell>
          <cell r="E28">
            <v>60</v>
          </cell>
          <cell r="F28" t="str">
            <v>否</v>
          </cell>
          <cell r="G28">
            <v>2570676.9100000006</v>
          </cell>
        </row>
        <row r="29">
          <cell r="A29" t="str">
            <v>S413047</v>
          </cell>
          <cell r="B29" t="str">
            <v>黄骅市正大纺织机械配件厂</v>
          </cell>
          <cell r="C29" t="str">
            <v>金属件/座椅/后视镜</v>
          </cell>
          <cell r="D29" t="str">
            <v>正常供货</v>
          </cell>
          <cell r="E29">
            <v>60</v>
          </cell>
          <cell r="F29" t="str">
            <v>否</v>
          </cell>
          <cell r="G29">
            <v>1765441.0899999999</v>
          </cell>
        </row>
        <row r="30">
          <cell r="A30" t="str">
            <v>S437004</v>
          </cell>
          <cell r="B30" t="str">
            <v>青岛福基纺织有限公司</v>
          </cell>
          <cell r="C30" t="str">
            <v>座椅</v>
          </cell>
          <cell r="D30" t="str">
            <v>正常供货</v>
          </cell>
          <cell r="E30">
            <v>60</v>
          </cell>
          <cell r="F30" t="str">
            <v>否</v>
          </cell>
          <cell r="G30">
            <v>658663.25</v>
          </cell>
        </row>
        <row r="31">
          <cell r="A31" t="str">
            <v>S413084</v>
          </cell>
          <cell r="B31" t="str">
            <v>黄骅市常郭镇街西纸箱厂</v>
          </cell>
          <cell r="C31" t="str">
            <v>金属件/座椅/后视镜</v>
          </cell>
          <cell r="D31" t="str">
            <v>正常供货</v>
          </cell>
          <cell r="E31">
            <v>60</v>
          </cell>
          <cell r="F31" t="str">
            <v>否</v>
          </cell>
          <cell r="G31">
            <v>1725854.7599999998</v>
          </cell>
        </row>
        <row r="32">
          <cell r="A32" t="str">
            <v>S413078</v>
          </cell>
          <cell r="B32" t="str">
            <v>文安县德实汽车配件有限公司</v>
          </cell>
          <cell r="C32" t="str">
            <v>金属件/座椅</v>
          </cell>
          <cell r="D32" t="str">
            <v>正常供货</v>
          </cell>
          <cell r="E32">
            <v>60</v>
          </cell>
          <cell r="F32" t="str">
            <v>否</v>
          </cell>
          <cell r="G32">
            <v>3238965.6100000003</v>
          </cell>
        </row>
        <row r="33">
          <cell r="A33" t="str">
            <v>S411017</v>
          </cell>
          <cell r="B33" t="str">
            <v>北京奇美玉隆商贸有限责任公司</v>
          </cell>
          <cell r="C33" t="str">
            <v>后视镜</v>
          </cell>
          <cell r="D33" t="str">
            <v>大宗物料</v>
          </cell>
          <cell r="E33">
            <v>30</v>
          </cell>
          <cell r="F33" t="str">
            <v>否</v>
          </cell>
          <cell r="G33">
            <v>1605243.68</v>
          </cell>
        </row>
        <row r="34">
          <cell r="A34" t="str">
            <v>S413066</v>
          </cell>
          <cell r="B34" t="str">
            <v>河北新强力机械制造有限公司</v>
          </cell>
          <cell r="C34" t="str">
            <v>金属件/座椅</v>
          </cell>
          <cell r="D34" t="str">
            <v>正常供货</v>
          </cell>
          <cell r="E34">
            <v>90</v>
          </cell>
          <cell r="F34" t="str">
            <v>否</v>
          </cell>
          <cell r="G34">
            <v>1155448.07</v>
          </cell>
        </row>
        <row r="35">
          <cell r="A35" t="str">
            <v>S413065</v>
          </cell>
          <cell r="B35" t="str">
            <v>河北锦泽丰泰国际贸易有限公司</v>
          </cell>
          <cell r="C35" t="str">
            <v>金属件</v>
          </cell>
          <cell r="D35" t="str">
            <v>大宗物料</v>
          </cell>
          <cell r="E35">
            <v>0</v>
          </cell>
          <cell r="F35" t="str">
            <v>否</v>
          </cell>
          <cell r="G35">
            <v>1304745.02</v>
          </cell>
        </row>
        <row r="36">
          <cell r="A36" t="str">
            <v>S433001</v>
          </cell>
          <cell r="B36" t="str">
            <v>宁波精成车业有限公司</v>
          </cell>
          <cell r="C36" t="str">
            <v>后视镜</v>
          </cell>
          <cell r="D36" t="str">
            <v>正常供货</v>
          </cell>
          <cell r="E36">
            <v>60</v>
          </cell>
          <cell r="F36" t="str">
            <v>否</v>
          </cell>
          <cell r="G36">
            <v>501609.61</v>
          </cell>
        </row>
        <row r="37">
          <cell r="A37" t="str">
            <v>S432020</v>
          </cell>
          <cell r="B37" t="str">
            <v>恺博（常熟）座椅机械部件有限公司</v>
          </cell>
          <cell r="C37" t="str">
            <v>座椅</v>
          </cell>
          <cell r="D37" t="str">
            <v>正常供货</v>
          </cell>
          <cell r="E37">
            <v>60</v>
          </cell>
          <cell r="F37" t="str">
            <v>否</v>
          </cell>
          <cell r="G37">
            <v>1200266.33</v>
          </cell>
        </row>
        <row r="38">
          <cell r="A38" t="str">
            <v>S412001</v>
          </cell>
          <cell r="B38" t="str">
            <v>天津生隆纤维材料股份有限公司</v>
          </cell>
          <cell r="C38" t="str">
            <v>座椅</v>
          </cell>
          <cell r="D38" t="str">
            <v>正常供货</v>
          </cell>
          <cell r="E38">
            <v>90</v>
          </cell>
          <cell r="F38" t="str">
            <v>否</v>
          </cell>
          <cell r="G38">
            <v>656224.4</v>
          </cell>
        </row>
        <row r="39">
          <cell r="A39" t="str">
            <v>S433003</v>
          </cell>
          <cell r="B39" t="str">
            <v>浙江松原汽车安全系统股份有限公司</v>
          </cell>
          <cell r="C39" t="str">
            <v>座椅</v>
          </cell>
          <cell r="D39" t="str">
            <v>正常供货</v>
          </cell>
          <cell r="E39">
            <v>90</v>
          </cell>
          <cell r="F39" t="str">
            <v>否</v>
          </cell>
          <cell r="G39">
            <v>1440623.51</v>
          </cell>
        </row>
        <row r="40">
          <cell r="A40" t="str">
            <v>S437023</v>
          </cell>
          <cell r="B40" t="str">
            <v>高唐强盛机械有限公司</v>
          </cell>
          <cell r="C40" t="str">
            <v>金属件</v>
          </cell>
          <cell r="D40" t="str">
            <v>正常供货</v>
          </cell>
          <cell r="E40">
            <v>60</v>
          </cell>
          <cell r="F40" t="str">
            <v>否</v>
          </cell>
          <cell r="G40">
            <v>766630.84</v>
          </cell>
        </row>
        <row r="41">
          <cell r="A41" t="str">
            <v>S422002</v>
          </cell>
          <cell r="B41" t="str">
            <v>长春市天利得科技有限公司</v>
          </cell>
          <cell r="C41" t="str">
            <v>座椅</v>
          </cell>
          <cell r="D41" t="str">
            <v>正常供货</v>
          </cell>
          <cell r="E41">
            <v>60</v>
          </cell>
          <cell r="F41" t="str">
            <v>否</v>
          </cell>
          <cell r="G41">
            <v>1097070.0100000002</v>
          </cell>
        </row>
        <row r="42">
          <cell r="A42" t="str">
            <v>S437019</v>
          </cell>
          <cell r="B42" t="str">
            <v>日照浩利橡塑有限公司</v>
          </cell>
          <cell r="C42" t="str">
            <v>金属件/座椅</v>
          </cell>
          <cell r="D42" t="str">
            <v>正常供货</v>
          </cell>
          <cell r="E42">
            <v>60</v>
          </cell>
          <cell r="F42" t="str">
            <v>否</v>
          </cell>
          <cell r="G42">
            <v>2070559.5699999998</v>
          </cell>
        </row>
        <row r="43">
          <cell r="A43" t="str">
            <v>S413090</v>
          </cell>
          <cell r="B43" t="str">
            <v>黄骅市津华汽车部件有限公司</v>
          </cell>
          <cell r="C43" t="str">
            <v>金属件/座椅</v>
          </cell>
          <cell r="D43" t="str">
            <v>更名创合</v>
          </cell>
          <cell r="E43">
            <v>60</v>
          </cell>
          <cell r="F43" t="str">
            <v>否</v>
          </cell>
          <cell r="G43">
            <v>227338.56</v>
          </cell>
        </row>
        <row r="44">
          <cell r="A44" t="str">
            <v>S413051</v>
          </cell>
          <cell r="B44" t="str">
            <v>黄骅市京港机电设备有限公司</v>
          </cell>
          <cell r="C44" t="str">
            <v>座椅/后视镜</v>
          </cell>
          <cell r="D44" t="str">
            <v>正常供货</v>
          </cell>
          <cell r="E44">
            <v>60</v>
          </cell>
          <cell r="F44" t="str">
            <v>否</v>
          </cell>
          <cell r="G44">
            <v>444732.58999999997</v>
          </cell>
        </row>
        <row r="45">
          <cell r="A45" t="str">
            <v>S413132</v>
          </cell>
          <cell r="B45" t="str">
            <v>霸州市政锦五金制品有限公司</v>
          </cell>
          <cell r="C45" t="str">
            <v>金属件</v>
          </cell>
          <cell r="D45" t="str">
            <v>正常供货</v>
          </cell>
          <cell r="E45">
            <v>90</v>
          </cell>
          <cell r="F45" t="str">
            <v>否</v>
          </cell>
          <cell r="G45">
            <v>1809240.3900000001</v>
          </cell>
        </row>
        <row r="46">
          <cell r="A46" t="str">
            <v>S411010</v>
          </cell>
          <cell r="B46" t="str">
            <v>北京多宾城建筑机械有限公司</v>
          </cell>
          <cell r="C46" t="str">
            <v>后视镜</v>
          </cell>
          <cell r="D46" t="str">
            <v>正常供货</v>
          </cell>
          <cell r="E46">
            <v>60</v>
          </cell>
          <cell r="F46" t="str">
            <v>否</v>
          </cell>
          <cell r="G46">
            <v>1020977.9699999999</v>
          </cell>
        </row>
        <row r="47">
          <cell r="A47" t="str">
            <v>S432021</v>
          </cell>
          <cell r="B47" t="str">
            <v>江苏艾文德悦达汽车内饰有限责任公司</v>
          </cell>
          <cell r="C47" t="str">
            <v>座椅</v>
          </cell>
          <cell r="D47" t="str">
            <v>诉讼</v>
          </cell>
          <cell r="E47">
            <v>60</v>
          </cell>
          <cell r="F47" t="str">
            <v>否</v>
          </cell>
          <cell r="G47">
            <v>0</v>
          </cell>
        </row>
        <row r="48">
          <cell r="A48" t="str">
            <v>S433010</v>
          </cell>
          <cell r="B48" t="str">
            <v>台州市黄岩佩雷希模具有限公司</v>
          </cell>
          <cell r="C48">
            <v>0</v>
          </cell>
          <cell r="D48" t="str">
            <v>固定资产</v>
          </cell>
          <cell r="E48">
            <v>0</v>
          </cell>
          <cell r="F48" t="str">
            <v>否</v>
          </cell>
          <cell r="G48">
            <v>1000</v>
          </cell>
        </row>
        <row r="49">
          <cell r="A49" t="str">
            <v>S413161</v>
          </cell>
          <cell r="B49" t="str">
            <v>河北利达金属制品集团有限公司</v>
          </cell>
          <cell r="C49" t="str">
            <v>金属件</v>
          </cell>
          <cell r="D49" t="str">
            <v>正常供货</v>
          </cell>
          <cell r="E49">
            <v>90</v>
          </cell>
          <cell r="F49" t="str">
            <v>否</v>
          </cell>
          <cell r="G49">
            <v>6436207.6500000004</v>
          </cell>
        </row>
        <row r="50">
          <cell r="A50" t="str">
            <v>S412015</v>
          </cell>
          <cell r="B50" t="str">
            <v>天津亚铁科技有限公司</v>
          </cell>
          <cell r="C50" t="str">
            <v>金属件</v>
          </cell>
          <cell r="D50" t="str">
            <v>老账</v>
          </cell>
          <cell r="E50">
            <v>0</v>
          </cell>
          <cell r="F50" t="str">
            <v>否</v>
          </cell>
          <cell r="G50">
            <v>130686.65</v>
          </cell>
        </row>
        <row r="51">
          <cell r="A51" t="str">
            <v>S437015</v>
          </cell>
          <cell r="B51" t="str">
            <v>山东金达汽车部件制造股份有限公司</v>
          </cell>
          <cell r="C51" t="str">
            <v>座椅</v>
          </cell>
          <cell r="D51" t="str">
            <v>正常供货</v>
          </cell>
          <cell r="E51">
            <v>60</v>
          </cell>
          <cell r="F51" t="str">
            <v>否</v>
          </cell>
          <cell r="G51">
            <v>2916279.72</v>
          </cell>
        </row>
        <row r="52">
          <cell r="A52" t="str">
            <v>S433027</v>
          </cell>
          <cell r="B52" t="str">
            <v>浙江泰极信汽车部件有限公司</v>
          </cell>
          <cell r="C52" t="str">
            <v>金属件</v>
          </cell>
          <cell r="D52" t="str">
            <v>诉讼</v>
          </cell>
          <cell r="E52">
            <v>60</v>
          </cell>
          <cell r="F52" t="str">
            <v>否</v>
          </cell>
          <cell r="G52">
            <v>0</v>
          </cell>
        </row>
        <row r="53">
          <cell r="A53" t="str">
            <v>S543001</v>
          </cell>
          <cell r="B53" t="str">
            <v>湖南精正设备制造有限公司</v>
          </cell>
          <cell r="C53" t="str">
            <v>座椅</v>
          </cell>
          <cell r="D53" t="str">
            <v>固定资产</v>
          </cell>
          <cell r="E53" t="str">
            <v>预付</v>
          </cell>
          <cell r="F53" t="str">
            <v>否</v>
          </cell>
          <cell r="G53">
            <v>470027</v>
          </cell>
        </row>
        <row r="54">
          <cell r="A54" t="str">
            <v>S433020</v>
          </cell>
          <cell r="B54" t="str">
            <v>宁波市北仑屹昌机械有限公司</v>
          </cell>
          <cell r="C54" t="str">
            <v>后视镜</v>
          </cell>
          <cell r="D54" t="str">
            <v>老账</v>
          </cell>
          <cell r="E54">
            <v>90</v>
          </cell>
          <cell r="F54" t="str">
            <v>否</v>
          </cell>
          <cell r="G54">
            <v>387136.52999999991</v>
          </cell>
        </row>
        <row r="55">
          <cell r="A55" t="str">
            <v>S432009</v>
          </cell>
          <cell r="B55" t="str">
            <v>江苏力乐汽车部件股份有限公司</v>
          </cell>
          <cell r="C55" t="str">
            <v>金属件/座椅</v>
          </cell>
          <cell r="D55" t="str">
            <v>正常供货</v>
          </cell>
          <cell r="E55">
            <v>60</v>
          </cell>
          <cell r="F55" t="str">
            <v>否</v>
          </cell>
          <cell r="G55">
            <v>6525674.5800000029</v>
          </cell>
        </row>
        <row r="56">
          <cell r="A56" t="str">
            <v>S432025</v>
          </cell>
          <cell r="B56" t="str">
            <v>苏州高登威科技股份有限公司</v>
          </cell>
          <cell r="C56">
            <v>0</v>
          </cell>
          <cell r="D56" t="str">
            <v>固定资产</v>
          </cell>
          <cell r="E56">
            <v>0</v>
          </cell>
          <cell r="F56" t="str">
            <v>否</v>
          </cell>
          <cell r="G56">
            <v>526700</v>
          </cell>
        </row>
        <row r="57">
          <cell r="A57" t="str">
            <v>S423001</v>
          </cell>
          <cell r="B57" t="str">
            <v>哈尔滨三迪工控工程有限公司</v>
          </cell>
          <cell r="C57" t="str">
            <v>座椅</v>
          </cell>
          <cell r="D57" t="str">
            <v>固定资产-老账</v>
          </cell>
          <cell r="E57" t="str">
            <v>预付</v>
          </cell>
          <cell r="F57" t="str">
            <v>否</v>
          </cell>
          <cell r="G57">
            <v>236900</v>
          </cell>
        </row>
        <row r="58">
          <cell r="A58" t="str">
            <v>S432006</v>
          </cell>
          <cell r="B58" t="str">
            <v>江阴长青工艺品有限公司</v>
          </cell>
          <cell r="C58" t="str">
            <v>座椅</v>
          </cell>
          <cell r="D58" t="str">
            <v>固定资产-老账</v>
          </cell>
          <cell r="E58" t="str">
            <v>预付</v>
          </cell>
          <cell r="F58" t="str">
            <v>否</v>
          </cell>
          <cell r="G58">
            <v>632354.28</v>
          </cell>
        </row>
        <row r="59">
          <cell r="A59" t="str">
            <v>S413056</v>
          </cell>
          <cell r="B59" t="str">
            <v>黄骅市瑞丰五金制品有限公司</v>
          </cell>
          <cell r="C59" t="str">
            <v>金属件/后视镜</v>
          </cell>
          <cell r="D59" t="str">
            <v>正常供货</v>
          </cell>
          <cell r="E59">
            <v>60</v>
          </cell>
          <cell r="F59" t="str">
            <v>否</v>
          </cell>
          <cell r="G59">
            <v>958644.49000000011</v>
          </cell>
        </row>
        <row r="60">
          <cell r="A60" t="str">
            <v>S413071</v>
          </cell>
          <cell r="B60" t="str">
            <v>黄骅市顺亿汽车部件有限公司</v>
          </cell>
          <cell r="C60" t="str">
            <v>金属件/座椅/后视镜</v>
          </cell>
          <cell r="D60" t="str">
            <v>正常供货</v>
          </cell>
          <cell r="E60">
            <v>90</v>
          </cell>
          <cell r="F60" t="str">
            <v>否</v>
          </cell>
          <cell r="G60">
            <v>885428.86</v>
          </cell>
        </row>
        <row r="61">
          <cell r="A61" t="str">
            <v>S432037</v>
          </cell>
          <cell r="B61" t="str">
            <v>苏世博(南京)减振系统有限公司</v>
          </cell>
          <cell r="C61" t="str">
            <v>金属件</v>
          </cell>
          <cell r="D61" t="str">
            <v>正常供货</v>
          </cell>
          <cell r="E61">
            <v>60</v>
          </cell>
          <cell r="F61" t="str">
            <v>否</v>
          </cell>
          <cell r="G61">
            <v>1780526.36</v>
          </cell>
        </row>
        <row r="62">
          <cell r="A62" t="str">
            <v>S412012</v>
          </cell>
          <cell r="B62" t="str">
            <v>天津琪安科技有限公司</v>
          </cell>
          <cell r="C62" t="str">
            <v>座椅</v>
          </cell>
          <cell r="D62" t="str">
            <v>正常供货</v>
          </cell>
          <cell r="E62">
            <v>90</v>
          </cell>
          <cell r="F62" t="str">
            <v>否</v>
          </cell>
          <cell r="G62">
            <v>1505954.3699999999</v>
          </cell>
        </row>
        <row r="63">
          <cell r="A63" t="str">
            <v>S432035</v>
          </cell>
          <cell r="B63" t="str">
            <v>江阴市宏丰塑业有限公司</v>
          </cell>
          <cell r="C63" t="str">
            <v>后视镜</v>
          </cell>
          <cell r="D63" t="str">
            <v>大宗物料</v>
          </cell>
          <cell r="E63">
            <v>90</v>
          </cell>
          <cell r="F63" t="str">
            <v>否</v>
          </cell>
          <cell r="G63">
            <v>59909.99</v>
          </cell>
        </row>
        <row r="64">
          <cell r="A64" t="str">
            <v>S511032</v>
          </cell>
          <cell r="B64" t="str">
            <v>中机科（北京）车辆检测工程研究院有限公司</v>
          </cell>
          <cell r="C64" t="str">
            <v>座椅</v>
          </cell>
          <cell r="D64" t="str">
            <v>实验费-老帐</v>
          </cell>
          <cell r="E64">
            <v>0</v>
          </cell>
          <cell r="F64" t="str">
            <v>否</v>
          </cell>
          <cell r="G64">
            <v>300000</v>
          </cell>
        </row>
        <row r="65">
          <cell r="A65" t="str">
            <v>S421002</v>
          </cell>
          <cell r="B65" t="str">
            <v>大连浩煜新材料科技有限公司</v>
          </cell>
          <cell r="C65" t="str">
            <v>座椅</v>
          </cell>
          <cell r="D65" t="str">
            <v>大宗物料</v>
          </cell>
          <cell r="E65">
            <v>60</v>
          </cell>
          <cell r="F65" t="str">
            <v>否</v>
          </cell>
          <cell r="G65">
            <v>2960245.0199999986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>
            <v>60</v>
          </cell>
          <cell r="F66" t="str">
            <v>否</v>
          </cell>
          <cell r="G66">
            <v>278691.04999999981</v>
          </cell>
        </row>
        <row r="67">
          <cell r="A67" t="str">
            <v>S535001</v>
          </cell>
          <cell r="B67" t="str">
            <v>厦门市三友和机械有限公司</v>
          </cell>
          <cell r="C67" t="str">
            <v>座椅</v>
          </cell>
          <cell r="D67" t="str">
            <v>固定资产-老账</v>
          </cell>
          <cell r="E67" t="str">
            <v>预付</v>
          </cell>
          <cell r="F67" t="str">
            <v>否</v>
          </cell>
          <cell r="G67">
            <v>294000</v>
          </cell>
        </row>
        <row r="68">
          <cell r="A68" t="str">
            <v>S433009</v>
          </cell>
          <cell r="B68" t="str">
            <v>浙江路得坦摩汽车部件股份有限公司</v>
          </cell>
          <cell r="C68" t="str">
            <v>金属件</v>
          </cell>
          <cell r="D68" t="str">
            <v>正常供货</v>
          </cell>
          <cell r="E68">
            <v>60</v>
          </cell>
          <cell r="F68" t="str">
            <v>否</v>
          </cell>
          <cell r="G68">
            <v>3257077.32</v>
          </cell>
        </row>
        <row r="69">
          <cell r="A69" t="str">
            <v>S434002</v>
          </cell>
          <cell r="B69" t="str">
            <v>芜湖星火软轴控制索制造有限公司</v>
          </cell>
          <cell r="C69" t="str">
            <v>金属件/座椅</v>
          </cell>
          <cell r="D69" t="str">
            <v>正常供货</v>
          </cell>
          <cell r="E69">
            <v>60</v>
          </cell>
          <cell r="F69" t="str">
            <v>否</v>
          </cell>
          <cell r="G69">
            <v>211792.94999999998</v>
          </cell>
        </row>
        <row r="70">
          <cell r="A70" t="str">
            <v>S413053</v>
          </cell>
          <cell r="B70" t="str">
            <v>黄骅市益海五金制造有限公司</v>
          </cell>
          <cell r="C70" t="str">
            <v>座椅</v>
          </cell>
          <cell r="D70" t="str">
            <v>正常供货</v>
          </cell>
          <cell r="E70">
            <v>90</v>
          </cell>
          <cell r="F70" t="str">
            <v>否</v>
          </cell>
          <cell r="G70">
            <v>513674.17999999993</v>
          </cell>
        </row>
        <row r="71">
          <cell r="A71" t="str">
            <v>S411037</v>
          </cell>
          <cell r="B71" t="str">
            <v>北京博路荣国际贸易有限公司</v>
          </cell>
          <cell r="C71" t="str">
            <v>后视镜</v>
          </cell>
          <cell r="D71" t="str">
            <v>大宗物料</v>
          </cell>
          <cell r="E71">
            <v>90</v>
          </cell>
          <cell r="F71" t="str">
            <v>否</v>
          </cell>
          <cell r="G71">
            <v>0</v>
          </cell>
        </row>
        <row r="72">
          <cell r="A72" t="str">
            <v>S413042</v>
          </cell>
          <cell r="B72" t="str">
            <v>黄骅市祯祥金属制品有限责任公司</v>
          </cell>
          <cell r="C72" t="str">
            <v>金属件</v>
          </cell>
          <cell r="D72"/>
          <cell r="E72">
            <v>0</v>
          </cell>
          <cell r="F72" t="str">
            <v>否</v>
          </cell>
          <cell r="G72">
            <v>293706.31999999995</v>
          </cell>
        </row>
        <row r="73">
          <cell r="A73" t="str">
            <v>S413021</v>
          </cell>
          <cell r="B73" t="str">
            <v>河北锐翰汽车零部件有限公司</v>
          </cell>
          <cell r="C73" t="str">
            <v>金属件</v>
          </cell>
          <cell r="D73" t="str">
            <v>正常供货</v>
          </cell>
          <cell r="E73">
            <v>60</v>
          </cell>
          <cell r="F73" t="str">
            <v>否</v>
          </cell>
          <cell r="G73">
            <v>596013.19999999995</v>
          </cell>
        </row>
        <row r="74">
          <cell r="A74" t="str">
            <v>S411021</v>
          </cell>
          <cell r="B74" t="str">
            <v>北京鹏宇兴业精密模具制造有限公司</v>
          </cell>
          <cell r="C74">
            <v>0</v>
          </cell>
          <cell r="D74" t="str">
            <v>固定资产-老账</v>
          </cell>
          <cell r="E74">
            <v>0</v>
          </cell>
          <cell r="F74" t="str">
            <v>否</v>
          </cell>
          <cell r="G74">
            <v>0</v>
          </cell>
        </row>
        <row r="75">
          <cell r="A75" t="str">
            <v>S435004</v>
          </cell>
          <cell r="B75" t="str">
            <v>厦门市鑫荣飞工贸有限公司</v>
          </cell>
          <cell r="C75" t="str">
            <v>金属件</v>
          </cell>
          <cell r="D75" t="str">
            <v>正常供货</v>
          </cell>
          <cell r="E75">
            <v>90</v>
          </cell>
          <cell r="F75" t="str">
            <v>否</v>
          </cell>
          <cell r="G75">
            <v>1235288.19</v>
          </cell>
        </row>
        <row r="76">
          <cell r="A76" t="str">
            <v>S444012</v>
          </cell>
          <cell r="B76" t="str">
            <v>东莞皓永汽车配件有限公司</v>
          </cell>
          <cell r="C76" t="str">
            <v>后视镜</v>
          </cell>
          <cell r="D76" t="str">
            <v>正常供货</v>
          </cell>
          <cell r="E76">
            <v>30</v>
          </cell>
          <cell r="F76" t="str">
            <v>否</v>
          </cell>
          <cell r="G76">
            <v>82592</v>
          </cell>
        </row>
        <row r="77">
          <cell r="A77" t="str">
            <v>S431001</v>
          </cell>
          <cell r="B77" t="str">
            <v>纳新塑化（上海）有限公司</v>
          </cell>
          <cell r="C77" t="str">
            <v>后视镜</v>
          </cell>
          <cell r="D77" t="str">
            <v>大宗物料</v>
          </cell>
          <cell r="E77">
            <v>60</v>
          </cell>
          <cell r="F77" t="str">
            <v>否</v>
          </cell>
          <cell r="G77">
            <v>31527</v>
          </cell>
        </row>
        <row r="78">
          <cell r="A78" t="str">
            <v>S434003</v>
          </cell>
          <cell r="B78" t="str">
            <v>芜湖市卓人汽车配件有限责任公司</v>
          </cell>
          <cell r="C78" t="str">
            <v>座椅/后视镜</v>
          </cell>
          <cell r="D78" t="str">
            <v>正常供货</v>
          </cell>
          <cell r="E78">
            <v>90</v>
          </cell>
          <cell r="F78" t="str">
            <v>否</v>
          </cell>
          <cell r="G78">
            <v>183329.58000000002</v>
          </cell>
        </row>
        <row r="79">
          <cell r="A79" t="str">
            <v>S434001</v>
          </cell>
          <cell r="B79" t="str">
            <v>合肥光码科技有限公司</v>
          </cell>
          <cell r="C79" t="str">
            <v>后视镜</v>
          </cell>
          <cell r="D79" t="str">
            <v>正常供货</v>
          </cell>
          <cell r="E79">
            <v>60</v>
          </cell>
          <cell r="F79" t="str">
            <v>否</v>
          </cell>
          <cell r="G79">
            <v>330313.90000000002</v>
          </cell>
        </row>
        <row r="80">
          <cell r="A80" t="str">
            <v>S413061</v>
          </cell>
          <cell r="B80" t="str">
            <v>黄骅市氦普气体销售有限公司</v>
          </cell>
          <cell r="C80" t="str">
            <v>金属件</v>
          </cell>
          <cell r="D80" t="str">
            <v>正常供货</v>
          </cell>
          <cell r="E80">
            <v>90</v>
          </cell>
          <cell r="F80" t="str">
            <v>否</v>
          </cell>
          <cell r="G80">
            <v>684427.91000000015</v>
          </cell>
        </row>
        <row r="81">
          <cell r="A81" t="str">
            <v>S413067</v>
          </cell>
          <cell r="B81" t="str">
            <v>沧州庆方汽车部件有限公司</v>
          </cell>
          <cell r="C81" t="str">
            <v>座椅</v>
          </cell>
          <cell r="D81" t="str">
            <v>正常供货</v>
          </cell>
          <cell r="E81">
            <v>60</v>
          </cell>
          <cell r="F81" t="str">
            <v>否</v>
          </cell>
          <cell r="G81">
            <v>320291.15999999968</v>
          </cell>
        </row>
        <row r="82">
          <cell r="A82" t="str">
            <v>S431026</v>
          </cell>
          <cell r="B82" t="str">
            <v>上海桓毅实业发展有限公司</v>
          </cell>
          <cell r="C82" t="str">
            <v>后视镜</v>
          </cell>
          <cell r="D82" t="str">
            <v>正常供货</v>
          </cell>
          <cell r="E82">
            <v>60</v>
          </cell>
          <cell r="F82" t="str">
            <v>否</v>
          </cell>
          <cell r="G82">
            <v>46738.239999999998</v>
          </cell>
        </row>
        <row r="83">
          <cell r="A83" t="str">
            <v>S431024</v>
          </cell>
          <cell r="B83" t="str">
            <v>上海霏济科技有限公司</v>
          </cell>
          <cell r="C83" t="str">
            <v>金属件</v>
          </cell>
          <cell r="D83" t="str">
            <v>电泳漆</v>
          </cell>
          <cell r="E83">
            <v>0</v>
          </cell>
          <cell r="F83" t="str">
            <v>否</v>
          </cell>
          <cell r="G83">
            <v>386103.54000000027</v>
          </cell>
        </row>
        <row r="84">
          <cell r="A84" t="str">
            <v>S444004</v>
          </cell>
          <cell r="B84" t="str">
            <v>佛山市顺德区聚达汽车部件有限公司</v>
          </cell>
          <cell r="C84" t="str">
            <v>后视镜</v>
          </cell>
          <cell r="D84" t="str">
            <v>老账</v>
          </cell>
          <cell r="E84">
            <v>60</v>
          </cell>
          <cell r="F84" t="str">
            <v>否</v>
          </cell>
          <cell r="G84">
            <v>0</v>
          </cell>
        </row>
        <row r="85">
          <cell r="A85" t="str">
            <v>S413007</v>
          </cell>
          <cell r="B85" t="str">
            <v>雄县华增汽车饰件有限公司</v>
          </cell>
          <cell r="C85" t="str">
            <v>金属件/座椅</v>
          </cell>
          <cell r="D85" t="str">
            <v>正常供货</v>
          </cell>
          <cell r="E85">
            <v>60</v>
          </cell>
          <cell r="F85" t="str">
            <v>否</v>
          </cell>
          <cell r="G85">
            <v>504215.48</v>
          </cell>
        </row>
        <row r="86">
          <cell r="A86" t="str">
            <v>S432007</v>
          </cell>
          <cell r="B86" t="str">
            <v>江阴市信佳科贸有限公司</v>
          </cell>
          <cell r="C86" t="str">
            <v>座椅</v>
          </cell>
          <cell r="D86" t="str">
            <v>诉讼-7月底付清货款</v>
          </cell>
          <cell r="E86">
            <v>60</v>
          </cell>
          <cell r="F86" t="str">
            <v>否</v>
          </cell>
          <cell r="G86">
            <v>0</v>
          </cell>
        </row>
        <row r="87">
          <cell r="A87" t="str">
            <v>S412017</v>
          </cell>
          <cell r="B87" t="str">
            <v>天津博容包装制品有限公司</v>
          </cell>
          <cell r="C87" t="str">
            <v>座椅</v>
          </cell>
          <cell r="D87" t="str">
            <v>诉讼</v>
          </cell>
          <cell r="E87" t="str">
            <v>预付</v>
          </cell>
          <cell r="F87" t="str">
            <v>否</v>
          </cell>
          <cell r="G87">
            <v>0</v>
          </cell>
        </row>
        <row r="88">
          <cell r="A88" t="str">
            <v>S413060</v>
          </cell>
          <cell r="B88" t="str">
            <v>黄骅市正祥车辆部件有限公司</v>
          </cell>
          <cell r="C88" t="str">
            <v>金属件</v>
          </cell>
          <cell r="D88" t="str">
            <v>正常供货</v>
          </cell>
          <cell r="E88">
            <v>60</v>
          </cell>
          <cell r="F88" t="str">
            <v>否</v>
          </cell>
          <cell r="G88">
            <v>598067.43999999994</v>
          </cell>
        </row>
        <row r="89">
          <cell r="A89" t="str">
            <v>S413101</v>
          </cell>
          <cell r="B89" t="str">
            <v>黄骅市海生五金模具厂</v>
          </cell>
          <cell r="C89">
            <v>0</v>
          </cell>
          <cell r="D89" t="str">
            <v>老账</v>
          </cell>
          <cell r="E89">
            <v>0</v>
          </cell>
          <cell r="F89" t="str">
            <v>否</v>
          </cell>
          <cell r="G89">
            <v>48042.77</v>
          </cell>
        </row>
        <row r="90">
          <cell r="A90" t="str">
            <v>S437005</v>
          </cell>
          <cell r="B90" t="str">
            <v>青岛盛有电子科技有限公司</v>
          </cell>
          <cell r="C90" t="str">
            <v>后视镜</v>
          </cell>
          <cell r="D90" t="str">
            <v>大宗物料</v>
          </cell>
          <cell r="E90">
            <v>30</v>
          </cell>
          <cell r="F90" t="str">
            <v>否</v>
          </cell>
          <cell r="G90">
            <v>3625.92</v>
          </cell>
        </row>
        <row r="91">
          <cell r="A91" t="str">
            <v>S413063</v>
          </cell>
          <cell r="B91" t="str">
            <v>黄骅市洁霸汽车零部件制造有限公司</v>
          </cell>
          <cell r="C91" t="str">
            <v>金属件/座椅</v>
          </cell>
          <cell r="D91" t="str">
            <v>老账</v>
          </cell>
          <cell r="E91">
            <v>60</v>
          </cell>
          <cell r="F91" t="str">
            <v>否</v>
          </cell>
          <cell r="G91">
            <v>246020.38</v>
          </cell>
        </row>
        <row r="92">
          <cell r="A92" t="str">
            <v>S435001</v>
          </cell>
          <cell r="B92" t="str">
            <v>厦门凯平化工有限公司</v>
          </cell>
          <cell r="C92" t="str">
            <v>座椅</v>
          </cell>
          <cell r="D92" t="str">
            <v>大宗物料</v>
          </cell>
          <cell r="E92">
            <v>30</v>
          </cell>
          <cell r="F92" t="str">
            <v>否</v>
          </cell>
          <cell r="G92">
            <v>884277.24</v>
          </cell>
        </row>
        <row r="93">
          <cell r="A93" t="str">
            <v>S551001</v>
          </cell>
          <cell r="B93" t="str">
            <v>四川共享物流有限公司</v>
          </cell>
          <cell r="C93" t="str">
            <v>后视镜</v>
          </cell>
          <cell r="D93" t="str">
            <v>老账</v>
          </cell>
          <cell r="E93">
            <v>90</v>
          </cell>
          <cell r="F93" t="str">
            <v>否</v>
          </cell>
          <cell r="G93">
            <v>199198.99</v>
          </cell>
        </row>
        <row r="94">
          <cell r="A94" t="str">
            <v>S537029</v>
          </cell>
          <cell r="B94" t="str">
            <v>青岛华瑞利工贸有限公司</v>
          </cell>
          <cell r="C94" t="str">
            <v>座椅</v>
          </cell>
          <cell r="D94" t="str">
            <v>销售（三方库）</v>
          </cell>
          <cell r="E94">
            <v>90</v>
          </cell>
          <cell r="F94" t="str">
            <v>否</v>
          </cell>
          <cell r="G94">
            <v>89448.35</v>
          </cell>
        </row>
        <row r="95">
          <cell r="A95" t="str">
            <v>S413015</v>
          </cell>
          <cell r="B95" t="str">
            <v>沧州鑫亿源纸制品有限公司</v>
          </cell>
          <cell r="C95" t="str">
            <v>后视镜</v>
          </cell>
          <cell r="D95" t="str">
            <v>老账</v>
          </cell>
          <cell r="E95">
            <v>60</v>
          </cell>
          <cell r="F95" t="str">
            <v>否</v>
          </cell>
          <cell r="G95">
            <v>214313.87000000002</v>
          </cell>
        </row>
        <row r="96">
          <cell r="A96" t="str">
            <v>S513066</v>
          </cell>
          <cell r="B96" t="str">
            <v>荣昌一次性供应商</v>
          </cell>
          <cell r="C96">
            <v>0</v>
          </cell>
          <cell r="D96" t="str">
            <v>老账</v>
          </cell>
          <cell r="E96">
            <v>0</v>
          </cell>
          <cell r="F96" t="str">
            <v>否</v>
          </cell>
          <cell r="G96">
            <v>215008.44</v>
          </cell>
        </row>
        <row r="97">
          <cell r="A97" t="str">
            <v>S413001</v>
          </cell>
          <cell r="B97" t="str">
            <v>北京吉信气弹簧制品有限公司</v>
          </cell>
          <cell r="C97" t="str">
            <v>座椅</v>
          </cell>
          <cell r="D97" t="str">
            <v>正常供货</v>
          </cell>
          <cell r="E97">
            <v>90</v>
          </cell>
          <cell r="F97" t="str">
            <v>否</v>
          </cell>
          <cell r="G97">
            <v>416441.10000000003</v>
          </cell>
        </row>
        <row r="98">
          <cell r="A98" t="str">
            <v>S413040</v>
          </cell>
          <cell r="B98" t="str">
            <v>河北辰丰制管有限公司</v>
          </cell>
          <cell r="C98" t="str">
            <v>金属件</v>
          </cell>
          <cell r="D98" t="str">
            <v>老账</v>
          </cell>
          <cell r="E98">
            <v>0</v>
          </cell>
          <cell r="F98" t="str">
            <v>否</v>
          </cell>
          <cell r="G98">
            <v>212083.65</v>
          </cell>
        </row>
        <row r="99">
          <cell r="A99" t="str">
            <v>S412009</v>
          </cell>
          <cell r="B99" t="str">
            <v>天津市元辉昌钢铁贸易有限公司</v>
          </cell>
          <cell r="C99" t="str">
            <v>金属件</v>
          </cell>
          <cell r="D99" t="str">
            <v>大宗物料</v>
          </cell>
          <cell r="E99">
            <v>0</v>
          </cell>
          <cell r="F99" t="str">
            <v>否</v>
          </cell>
          <cell r="G99">
            <v>507238.26</v>
          </cell>
        </row>
        <row r="100">
          <cell r="A100" t="str">
            <v>S413069</v>
          </cell>
          <cell r="B100" t="str">
            <v>黄骅市峰霞科技有限公司</v>
          </cell>
          <cell r="C100" t="str">
            <v>金属件</v>
          </cell>
          <cell r="D100" t="str">
            <v>老账</v>
          </cell>
          <cell r="E100">
            <v>90</v>
          </cell>
          <cell r="F100" t="str">
            <v>否</v>
          </cell>
          <cell r="G100">
            <v>0</v>
          </cell>
        </row>
        <row r="101">
          <cell r="A101" t="str">
            <v>S511004</v>
          </cell>
          <cell r="B101" t="str">
            <v>北鸿科（天津）科技有限公司</v>
          </cell>
          <cell r="C101" t="str">
            <v>后视镜</v>
          </cell>
          <cell r="D101" t="str">
            <v>大宗物料</v>
          </cell>
          <cell r="E101">
            <v>30</v>
          </cell>
          <cell r="F101" t="str">
            <v>否</v>
          </cell>
          <cell r="G101">
            <v>0</v>
          </cell>
        </row>
        <row r="102">
          <cell r="A102" t="str">
            <v>S432038</v>
          </cell>
          <cell r="B102" t="str">
            <v>常州市正力制镜有限公司</v>
          </cell>
          <cell r="C102" t="str">
            <v>后视镜</v>
          </cell>
          <cell r="D102" t="str">
            <v>正常供货</v>
          </cell>
          <cell r="E102">
            <v>60</v>
          </cell>
          <cell r="F102" t="str">
            <v>否</v>
          </cell>
          <cell r="G102">
            <v>550527.43999999994</v>
          </cell>
        </row>
        <row r="103">
          <cell r="A103" t="str">
            <v>S437033</v>
          </cell>
          <cell r="B103" t="str">
            <v>日照联成工程机械有限公司</v>
          </cell>
          <cell r="C103" t="str">
            <v>座椅</v>
          </cell>
          <cell r="D103" t="str">
            <v>正常供货</v>
          </cell>
          <cell r="E103">
            <v>60</v>
          </cell>
          <cell r="F103" t="str">
            <v>否</v>
          </cell>
          <cell r="G103">
            <v>0</v>
          </cell>
        </row>
        <row r="104">
          <cell r="A104" t="str">
            <v>S433023</v>
          </cell>
          <cell r="B104" t="str">
            <v>浙江万里安全器材制造有限公司</v>
          </cell>
          <cell r="C104" t="str">
            <v>座椅</v>
          </cell>
          <cell r="D104" t="str">
            <v>老账</v>
          </cell>
          <cell r="E104">
            <v>90</v>
          </cell>
          <cell r="F104" t="str">
            <v>否</v>
          </cell>
          <cell r="G104">
            <v>368477.42000000004</v>
          </cell>
        </row>
        <row r="105">
          <cell r="A105" t="str">
            <v>S412010</v>
          </cell>
          <cell r="B105" t="str">
            <v>天津欧尔派斯环保科技发展有限公司</v>
          </cell>
          <cell r="C105" t="str">
            <v>金属件</v>
          </cell>
          <cell r="D105" t="str">
            <v>老账</v>
          </cell>
          <cell r="E105">
            <v>90</v>
          </cell>
          <cell r="F105" t="str">
            <v>否</v>
          </cell>
          <cell r="G105">
            <v>156704.41</v>
          </cell>
        </row>
        <row r="106">
          <cell r="A106" t="str">
            <v>S413004</v>
          </cell>
          <cell r="B106" t="str">
            <v>保定兆龙通用电器塑业有限公司</v>
          </cell>
          <cell r="C106" t="str">
            <v>金属件/座椅</v>
          </cell>
          <cell r="D106" t="str">
            <v>正常供货</v>
          </cell>
          <cell r="E106">
            <v>90</v>
          </cell>
          <cell r="F106" t="str">
            <v>否</v>
          </cell>
          <cell r="G106">
            <v>336206.49</v>
          </cell>
        </row>
        <row r="107">
          <cell r="A107" t="str">
            <v>S513016</v>
          </cell>
          <cell r="B107" t="str">
            <v>黄骅市辉煌建筑队</v>
          </cell>
          <cell r="C107" t="str">
            <v>金属件/座椅/后视镜</v>
          </cell>
          <cell r="D107" t="str">
            <v>基建维修-老账</v>
          </cell>
          <cell r="E107">
            <v>0</v>
          </cell>
          <cell r="F107" t="str">
            <v>否</v>
          </cell>
          <cell r="G107">
            <v>212607.3</v>
          </cell>
        </row>
        <row r="108">
          <cell r="A108" t="str">
            <v>S412005</v>
          </cell>
          <cell r="B108" t="str">
            <v>天津市国际铁工焊接装备有限公司</v>
          </cell>
          <cell r="C108" t="str">
            <v>金属件</v>
          </cell>
          <cell r="D108" t="str">
            <v>固定资产-老账</v>
          </cell>
          <cell r="E108">
            <v>0</v>
          </cell>
          <cell r="F108" t="str">
            <v>否</v>
          </cell>
          <cell r="G108">
            <v>160732.6</v>
          </cell>
        </row>
        <row r="109">
          <cell r="A109" t="str">
            <v>S444008</v>
          </cell>
          <cell r="B109" t="str">
            <v>中山市华胜汽车部件有限公司</v>
          </cell>
          <cell r="C109" t="str">
            <v>后视镜</v>
          </cell>
          <cell r="D109" t="str">
            <v>老账</v>
          </cell>
          <cell r="E109">
            <v>60</v>
          </cell>
          <cell r="F109" t="str">
            <v>否</v>
          </cell>
          <cell r="G109">
            <v>215354.66999999998</v>
          </cell>
        </row>
        <row r="110">
          <cell r="A110" t="str">
            <v>S413073</v>
          </cell>
          <cell r="B110" t="str">
            <v>黄骅市兴岳金属制品有限公司</v>
          </cell>
          <cell r="C110" t="str">
            <v>金属件</v>
          </cell>
          <cell r="D110" t="str">
            <v>正常供货</v>
          </cell>
          <cell r="E110">
            <v>60</v>
          </cell>
          <cell r="F110" t="str">
            <v>否</v>
          </cell>
          <cell r="G110">
            <v>0</v>
          </cell>
        </row>
        <row r="111">
          <cell r="A111" t="str">
            <v>S413075</v>
          </cell>
          <cell r="B111" t="str">
            <v>沃尔瓦格涂料（廊坊）有限公司</v>
          </cell>
          <cell r="C111" t="str">
            <v>后视镜</v>
          </cell>
          <cell r="D111" t="str">
            <v>大宗物料</v>
          </cell>
          <cell r="E111">
            <v>30</v>
          </cell>
          <cell r="F111" t="str">
            <v>否</v>
          </cell>
          <cell r="G111">
            <v>30446.54</v>
          </cell>
        </row>
        <row r="112">
          <cell r="A112" t="str">
            <v>S413072</v>
          </cell>
          <cell r="B112" t="str">
            <v>黄骅市润晨五金制品有限公司</v>
          </cell>
          <cell r="C112" t="str">
            <v>金属件</v>
          </cell>
          <cell r="D112" t="str">
            <v>正常供货</v>
          </cell>
          <cell r="E112">
            <v>60</v>
          </cell>
          <cell r="F112" t="str">
            <v>否</v>
          </cell>
          <cell r="G112">
            <v>106103.89</v>
          </cell>
        </row>
        <row r="113">
          <cell r="A113" t="str">
            <v>S413171</v>
          </cell>
          <cell r="B113" t="str">
            <v>廊坊东尚金属制品有限公司</v>
          </cell>
          <cell r="C113" t="str">
            <v>后视镜</v>
          </cell>
          <cell r="D113" t="str">
            <v>正常供货</v>
          </cell>
          <cell r="E113">
            <v>0</v>
          </cell>
          <cell r="F113" t="str">
            <v>否</v>
          </cell>
          <cell r="G113">
            <v>0</v>
          </cell>
        </row>
        <row r="114">
          <cell r="A114" t="str">
            <v>S421003</v>
          </cell>
          <cell r="B114" t="str">
            <v>辽宁德威纤维制品有限公司</v>
          </cell>
          <cell r="C114" t="str">
            <v>座椅</v>
          </cell>
          <cell r="D114" t="str">
            <v>老账</v>
          </cell>
          <cell r="E114">
            <v>0</v>
          </cell>
          <cell r="F114" t="str">
            <v>否</v>
          </cell>
          <cell r="G114">
            <v>65562.5</v>
          </cell>
        </row>
        <row r="115">
          <cell r="A115" t="str">
            <v>S437018</v>
          </cell>
          <cell r="B115" t="str">
            <v>文登太成电子有限公司</v>
          </cell>
          <cell r="C115" t="str">
            <v>后视镜</v>
          </cell>
          <cell r="D115" t="str">
            <v>正常供货</v>
          </cell>
          <cell r="E115">
            <v>60</v>
          </cell>
          <cell r="F115" t="str">
            <v>否</v>
          </cell>
          <cell r="G115">
            <v>92900.09</v>
          </cell>
        </row>
        <row r="116">
          <cell r="A116" t="str">
            <v>S432012</v>
          </cell>
          <cell r="B116" t="str">
            <v>常州市武进创新模具注塑有限公司</v>
          </cell>
          <cell r="C116" t="str">
            <v>座椅</v>
          </cell>
          <cell r="D116" t="str">
            <v>老账</v>
          </cell>
          <cell r="E116">
            <v>60</v>
          </cell>
          <cell r="F116" t="str">
            <v>否</v>
          </cell>
          <cell r="G116">
            <v>116683.93</v>
          </cell>
        </row>
        <row r="117">
          <cell r="A117" t="str">
            <v>S413058</v>
          </cell>
          <cell r="B117" t="str">
            <v>黄骅市俊隆五金包装有限公司</v>
          </cell>
          <cell r="C117" t="str">
            <v>金属件/后视镜</v>
          </cell>
          <cell r="D117" t="str">
            <v>正常供货</v>
          </cell>
          <cell r="E117">
            <v>60</v>
          </cell>
          <cell r="F117" t="str">
            <v>否</v>
          </cell>
          <cell r="G117">
            <v>250009.17</v>
          </cell>
        </row>
        <row r="118">
          <cell r="A118" t="str">
            <v>S432036</v>
          </cell>
          <cell r="B118" t="str">
            <v>常州立天汽车零部件有限公司</v>
          </cell>
          <cell r="C118" t="str">
            <v>座椅</v>
          </cell>
          <cell r="D118" t="str">
            <v>正常供货</v>
          </cell>
          <cell r="E118">
            <v>60</v>
          </cell>
          <cell r="F118" t="str">
            <v>否</v>
          </cell>
          <cell r="G118">
            <v>562765.66999999993</v>
          </cell>
        </row>
        <row r="119">
          <cell r="A119" t="str">
            <v>S413026</v>
          </cell>
          <cell r="B119" t="str">
            <v>沧州临港明康汽车配件有限公司</v>
          </cell>
          <cell r="C119" t="str">
            <v>金属件</v>
          </cell>
          <cell r="D119" t="str">
            <v>正常供货</v>
          </cell>
          <cell r="E119">
            <v>90</v>
          </cell>
          <cell r="F119" t="str">
            <v>否</v>
          </cell>
          <cell r="G119">
            <v>245087.28000000003</v>
          </cell>
        </row>
        <row r="120">
          <cell r="A120" t="str">
            <v>S412022</v>
          </cell>
          <cell r="B120" t="str">
            <v>天津市宝坻区维华五金厂</v>
          </cell>
          <cell r="C120" t="str">
            <v>金属件</v>
          </cell>
          <cell r="D120" t="str">
            <v>正常供货</v>
          </cell>
          <cell r="E120">
            <v>60</v>
          </cell>
          <cell r="F120" t="str">
            <v>否</v>
          </cell>
          <cell r="G120">
            <v>238934.99</v>
          </cell>
        </row>
        <row r="121">
          <cell r="A121" t="str">
            <v>S413038</v>
          </cell>
          <cell r="B121" t="str">
            <v>黄骅市万昌五金制品有限公司</v>
          </cell>
          <cell r="C121" t="str">
            <v>金属件</v>
          </cell>
          <cell r="D121" t="str">
            <v>正常供货</v>
          </cell>
          <cell r="E121">
            <v>60</v>
          </cell>
          <cell r="F121" t="str">
            <v>否</v>
          </cell>
          <cell r="G121">
            <v>0</v>
          </cell>
        </row>
        <row r="122">
          <cell r="A122" t="str">
            <v>S413124</v>
          </cell>
          <cell r="B122" t="str">
            <v>东光县福晨镜业有限公司</v>
          </cell>
          <cell r="C122" t="str">
            <v>后视镜</v>
          </cell>
          <cell r="D122" t="str">
            <v>正常供货</v>
          </cell>
          <cell r="E122">
            <v>60</v>
          </cell>
          <cell r="F122" t="str">
            <v>否</v>
          </cell>
          <cell r="G122">
            <v>90607.85</v>
          </cell>
        </row>
        <row r="123">
          <cell r="A123" t="str">
            <v>S413054</v>
          </cell>
          <cell r="B123" t="str">
            <v>黄骅市保俊成复合彩印厂</v>
          </cell>
          <cell r="C123" t="str">
            <v>金属件/后视镜</v>
          </cell>
          <cell r="D123" t="str">
            <v>正常供货</v>
          </cell>
          <cell r="E123">
            <v>60</v>
          </cell>
          <cell r="F123" t="str">
            <v>否</v>
          </cell>
          <cell r="G123">
            <v>184613.88999999998</v>
          </cell>
        </row>
        <row r="124">
          <cell r="A124" t="str">
            <v>S513036</v>
          </cell>
          <cell r="B124" t="str">
            <v>沧州昊大燃化工程有限公司</v>
          </cell>
          <cell r="C124">
            <v>0</v>
          </cell>
          <cell r="D124" t="str">
            <v>老账</v>
          </cell>
          <cell r="E124">
            <v>0</v>
          </cell>
          <cell r="F124" t="str">
            <v>否</v>
          </cell>
          <cell r="G124">
            <v>20800</v>
          </cell>
        </row>
        <row r="125">
          <cell r="A125" t="str">
            <v>S433007</v>
          </cell>
          <cell r="B125" t="str">
            <v>瑞安市精艺标准件有限公司</v>
          </cell>
          <cell r="C125" t="str">
            <v>金属件/座椅</v>
          </cell>
          <cell r="D125" t="str">
            <v>正常供货</v>
          </cell>
          <cell r="E125">
            <v>60</v>
          </cell>
          <cell r="F125" t="str">
            <v>否</v>
          </cell>
          <cell r="G125">
            <v>5856.78</v>
          </cell>
        </row>
        <row r="126">
          <cell r="A126" t="str">
            <v>S431017</v>
          </cell>
          <cell r="B126" t="str">
            <v>上海典亚模具有限公司</v>
          </cell>
          <cell r="C126" t="str">
            <v>座椅</v>
          </cell>
          <cell r="D126" t="str">
            <v>老账</v>
          </cell>
          <cell r="E126" t="str">
            <v>预付</v>
          </cell>
          <cell r="F126" t="str">
            <v>否</v>
          </cell>
          <cell r="G126">
            <v>44000</v>
          </cell>
        </row>
        <row r="127">
          <cell r="A127" t="str">
            <v>S431009</v>
          </cell>
          <cell r="B127" t="str">
            <v>上海奔德汽车零部件有限公司</v>
          </cell>
          <cell r="C127" t="str">
            <v>后视镜</v>
          </cell>
          <cell r="D127" t="str">
            <v>老账-更名上海恒毅</v>
          </cell>
          <cell r="E127">
            <v>60</v>
          </cell>
          <cell r="F127" t="str">
            <v>否</v>
          </cell>
          <cell r="G127">
            <v>0</v>
          </cell>
        </row>
        <row r="128">
          <cell r="A128" t="str">
            <v>S413070</v>
          </cell>
          <cell r="B128" t="str">
            <v>黄骅市创合五金制品有限公司</v>
          </cell>
          <cell r="C128" t="str">
            <v>金属件/座椅</v>
          </cell>
          <cell r="D128" t="str">
            <v>正常供货</v>
          </cell>
          <cell r="E128">
            <v>60</v>
          </cell>
          <cell r="F128" t="str">
            <v>否</v>
          </cell>
          <cell r="G128">
            <v>2721851.46</v>
          </cell>
        </row>
        <row r="129">
          <cell r="A129" t="str">
            <v>S437031</v>
          </cell>
          <cell r="B129" t="str">
            <v>山东万澳汽车附件科技有限公司</v>
          </cell>
          <cell r="C129" t="str">
            <v>座椅</v>
          </cell>
          <cell r="D129" t="str">
            <v>正常供货</v>
          </cell>
          <cell r="E129">
            <v>60</v>
          </cell>
          <cell r="F129" t="str">
            <v>否</v>
          </cell>
          <cell r="G129">
            <v>116087.61</v>
          </cell>
        </row>
        <row r="130">
          <cell r="A130" t="str">
            <v>S513006</v>
          </cell>
          <cell r="B130" t="str">
            <v>黄骅市双得金属制品销售有限公司</v>
          </cell>
          <cell r="C130">
            <v>0</v>
          </cell>
          <cell r="D130" t="str">
            <v>零采</v>
          </cell>
          <cell r="E130">
            <v>0</v>
          </cell>
          <cell r="F130" t="str">
            <v>否</v>
          </cell>
          <cell r="G130">
            <v>434997.27</v>
          </cell>
        </row>
        <row r="131">
          <cell r="A131" t="str">
            <v>S431007</v>
          </cell>
          <cell r="B131" t="str">
            <v>上海庆利机械设备有限公司</v>
          </cell>
          <cell r="C131" t="str">
            <v>座椅</v>
          </cell>
          <cell r="D131" t="str">
            <v>固定资产-老账</v>
          </cell>
          <cell r="E131" t="str">
            <v>预付</v>
          </cell>
          <cell r="F131" t="str">
            <v>否</v>
          </cell>
          <cell r="G131">
            <v>86500</v>
          </cell>
        </row>
        <row r="132">
          <cell r="A132" t="str">
            <v>S413100</v>
          </cell>
          <cell r="B132" t="str">
            <v>河北圣洁环境生物科技工程有限公司</v>
          </cell>
          <cell r="C132">
            <v>0</v>
          </cell>
          <cell r="D132" t="str">
            <v>管理</v>
          </cell>
          <cell r="E132">
            <v>0</v>
          </cell>
          <cell r="F132" t="str">
            <v>否</v>
          </cell>
          <cell r="G132">
            <v>0</v>
          </cell>
        </row>
        <row r="133">
          <cell r="A133" t="str">
            <v>S513148</v>
          </cell>
          <cell r="B133" t="str">
            <v>泊头市新峰模具有限公司</v>
          </cell>
          <cell r="C133">
            <v>0</v>
          </cell>
          <cell r="D133" t="str">
            <v>零采</v>
          </cell>
          <cell r="E133">
            <v>0</v>
          </cell>
          <cell r="F133" t="str">
            <v>否</v>
          </cell>
          <cell r="G133">
            <v>0</v>
          </cell>
        </row>
        <row r="134">
          <cell r="A134" t="str">
            <v>S411006</v>
          </cell>
          <cell r="B134" t="str">
            <v>北京中万盛贸易有限责任公司</v>
          </cell>
          <cell r="C134" t="str">
            <v>座椅</v>
          </cell>
          <cell r="D134" t="str">
            <v>大宗物料</v>
          </cell>
          <cell r="E134">
            <v>30</v>
          </cell>
          <cell r="F134" t="str">
            <v>否</v>
          </cell>
          <cell r="G134">
            <v>248655.58999999991</v>
          </cell>
        </row>
        <row r="135">
          <cell r="A135" t="str">
            <v>S437043</v>
          </cell>
          <cell r="B135" t="str">
            <v>烟台美龙汽车部件有限公司</v>
          </cell>
          <cell r="C135" t="str">
            <v>后视镜</v>
          </cell>
          <cell r="D135" t="str">
            <v>老账</v>
          </cell>
          <cell r="E135">
            <v>90</v>
          </cell>
          <cell r="F135" t="str">
            <v>否</v>
          </cell>
          <cell r="G135">
            <v>148315.22</v>
          </cell>
        </row>
        <row r="136">
          <cell r="A136" t="str">
            <v>S513007</v>
          </cell>
          <cell r="B136" t="str">
            <v>人民电器集团黄骅销售有限公司</v>
          </cell>
          <cell r="C136">
            <v>0</v>
          </cell>
          <cell r="D136" t="str">
            <v>零采</v>
          </cell>
          <cell r="E136">
            <v>0</v>
          </cell>
          <cell r="F136" t="str">
            <v>否</v>
          </cell>
          <cell r="G136">
            <v>44064.5</v>
          </cell>
        </row>
        <row r="137">
          <cell r="A137" t="str">
            <v>S413092</v>
          </cell>
          <cell r="B137" t="str">
            <v>黄骅市荣丰塑料模具有限公司</v>
          </cell>
          <cell r="C137">
            <v>0</v>
          </cell>
          <cell r="D137" t="str">
            <v>老账</v>
          </cell>
          <cell r="E137">
            <v>0</v>
          </cell>
          <cell r="F137" t="str">
            <v>否</v>
          </cell>
          <cell r="G137">
            <v>75884.62</v>
          </cell>
        </row>
        <row r="138">
          <cell r="A138" t="str">
            <v>S413039</v>
          </cell>
          <cell r="B138" t="str">
            <v>黄骅市佳祥五金制品有限公司</v>
          </cell>
          <cell r="C138" t="str">
            <v>金属件/后视镜</v>
          </cell>
          <cell r="D138" t="str">
            <v>正常供货</v>
          </cell>
          <cell r="E138">
            <v>60</v>
          </cell>
          <cell r="F138" t="str">
            <v>否</v>
          </cell>
          <cell r="G138">
            <v>123016.45999999998</v>
          </cell>
        </row>
        <row r="139">
          <cell r="A139" t="str">
            <v>S413023</v>
          </cell>
          <cell r="B139" t="str">
            <v>南皮县利辉五金接插件厂</v>
          </cell>
          <cell r="C139" t="str">
            <v>金属件</v>
          </cell>
          <cell r="D139" t="str">
            <v>正常供货</v>
          </cell>
          <cell r="E139">
            <v>90</v>
          </cell>
          <cell r="F139" t="str">
            <v>否</v>
          </cell>
          <cell r="G139">
            <v>95840.950000000012</v>
          </cell>
        </row>
        <row r="140">
          <cell r="A140" t="str">
            <v>S413131</v>
          </cell>
          <cell r="B140" t="str">
            <v>北京赛诺高科净化设备有限公司</v>
          </cell>
          <cell r="C140" t="str">
            <v>后视镜</v>
          </cell>
          <cell r="D140" t="str">
            <v>固定资产-喷涂环保设备</v>
          </cell>
          <cell r="E140">
            <v>30</v>
          </cell>
          <cell r="F140" t="str">
            <v>否</v>
          </cell>
          <cell r="G140">
            <v>39130</v>
          </cell>
        </row>
        <row r="141">
          <cell r="A141" t="str">
            <v>S413014</v>
          </cell>
          <cell r="B141" t="str">
            <v>沧州市奥睿机械设备有限公司</v>
          </cell>
          <cell r="C141" t="str">
            <v>金属件</v>
          </cell>
          <cell r="D141" t="str">
            <v>大宗物料</v>
          </cell>
          <cell r="E141">
            <v>0</v>
          </cell>
          <cell r="F141" t="str">
            <v>否</v>
          </cell>
          <cell r="G141">
            <v>82071.740000000005</v>
          </cell>
        </row>
        <row r="142">
          <cell r="A142" t="str">
            <v>S413031</v>
          </cell>
          <cell r="B142" t="str">
            <v>黄骅市致远摩托车配件有限公司</v>
          </cell>
          <cell r="C142" t="str">
            <v>座椅</v>
          </cell>
          <cell r="D142" t="str">
            <v>正常供货</v>
          </cell>
          <cell r="E142">
            <v>0</v>
          </cell>
          <cell r="F142" t="str">
            <v>否</v>
          </cell>
          <cell r="G142">
            <v>138199.80000000002</v>
          </cell>
        </row>
        <row r="143">
          <cell r="A143" t="str">
            <v>S413025</v>
          </cell>
          <cell r="B143" t="str">
            <v>沧州宇诺五金制造有限公司</v>
          </cell>
          <cell r="C143" t="str">
            <v>金属件</v>
          </cell>
          <cell r="D143" t="str">
            <v>正常供货</v>
          </cell>
          <cell r="E143">
            <v>60</v>
          </cell>
          <cell r="F143" t="str">
            <v>否</v>
          </cell>
          <cell r="G143">
            <v>2242232.2399999993</v>
          </cell>
        </row>
        <row r="144">
          <cell r="A144" t="str">
            <v>S432011</v>
          </cell>
          <cell r="B144" t="str">
            <v>旷达汽车饰件系统有限公司</v>
          </cell>
          <cell r="C144" t="str">
            <v>座椅</v>
          </cell>
          <cell r="D144" t="str">
            <v>正常供货</v>
          </cell>
          <cell r="E144">
            <v>90</v>
          </cell>
          <cell r="F144" t="str">
            <v>否</v>
          </cell>
          <cell r="G144">
            <v>370244.91000000003</v>
          </cell>
        </row>
        <row r="145">
          <cell r="A145" t="str">
            <v>S444018</v>
          </cell>
          <cell r="B145" t="str">
            <v>佛山市顺德区赛朗斯汽车部件实业有限公司</v>
          </cell>
          <cell r="C145">
            <v>0</v>
          </cell>
          <cell r="D145" t="str">
            <v>老账</v>
          </cell>
          <cell r="E145">
            <v>0</v>
          </cell>
          <cell r="F145" t="str">
            <v>否</v>
          </cell>
          <cell r="G145">
            <v>960338.63</v>
          </cell>
        </row>
        <row r="146">
          <cell r="A146" t="str">
            <v>S413077</v>
          </cell>
          <cell r="B146" t="str">
            <v>文安县万达汽车配件制造有限公司</v>
          </cell>
          <cell r="C146" t="str">
            <v>金属件</v>
          </cell>
          <cell r="D146" t="str">
            <v>正常供货</v>
          </cell>
          <cell r="E146">
            <v>60</v>
          </cell>
          <cell r="F146" t="str">
            <v>否</v>
          </cell>
          <cell r="G146">
            <v>1680225</v>
          </cell>
        </row>
        <row r="147">
          <cell r="A147" t="str">
            <v>S433021</v>
          </cell>
          <cell r="B147" t="str">
            <v>慈溪市维克多自控元件有限公司</v>
          </cell>
          <cell r="C147" t="str">
            <v>座椅</v>
          </cell>
          <cell r="D147" t="str">
            <v>正常供货</v>
          </cell>
          <cell r="E147">
            <v>60</v>
          </cell>
          <cell r="F147" t="str">
            <v>否</v>
          </cell>
          <cell r="G147">
            <v>458630.26</v>
          </cell>
        </row>
        <row r="148">
          <cell r="A148" t="str">
            <v>S437022</v>
          </cell>
          <cell r="B148" t="str">
            <v>德州志鹏海绵制品有限公司</v>
          </cell>
          <cell r="C148" t="str">
            <v>座椅</v>
          </cell>
          <cell r="D148" t="str">
            <v>老账</v>
          </cell>
          <cell r="E148">
            <v>60</v>
          </cell>
          <cell r="F148" t="str">
            <v>否</v>
          </cell>
          <cell r="G148">
            <v>62319</v>
          </cell>
        </row>
        <row r="149">
          <cell r="A149" t="str">
            <v>S412027</v>
          </cell>
          <cell r="B149" t="str">
            <v>天津信嘉机械设备租赁有限公司</v>
          </cell>
          <cell r="C149" t="str">
            <v>座椅/后视镜</v>
          </cell>
          <cell r="D149" t="str">
            <v>叉车租赁</v>
          </cell>
          <cell r="E149">
            <v>0</v>
          </cell>
          <cell r="F149" t="str">
            <v>否</v>
          </cell>
          <cell r="G149">
            <v>0</v>
          </cell>
        </row>
        <row r="150">
          <cell r="A150" t="str">
            <v>S532003</v>
          </cell>
          <cell r="B150" t="str">
            <v>扬州三鸣环保科技有限公司</v>
          </cell>
          <cell r="C150">
            <v>0</v>
          </cell>
          <cell r="D150" t="str">
            <v>老账</v>
          </cell>
          <cell r="E150">
            <v>0</v>
          </cell>
          <cell r="F150" t="str">
            <v>否</v>
          </cell>
          <cell r="G150">
            <v>40450</v>
          </cell>
        </row>
        <row r="151">
          <cell r="A151" t="str">
            <v>S431004</v>
          </cell>
          <cell r="B151" t="str">
            <v>新梦顶（上海）贸易有限公司</v>
          </cell>
          <cell r="C151" t="str">
            <v>座椅</v>
          </cell>
          <cell r="D151" t="str">
            <v>正常供货</v>
          </cell>
          <cell r="E151">
            <v>90</v>
          </cell>
          <cell r="F151" t="str">
            <v>否</v>
          </cell>
          <cell r="G151">
            <v>109262.34999999999</v>
          </cell>
        </row>
        <row r="152">
          <cell r="A152" t="str">
            <v>S411024</v>
          </cell>
          <cell r="B152" t="str">
            <v>北京德实汽车饰件有限公司</v>
          </cell>
          <cell r="C152" t="str">
            <v>金属件/座椅</v>
          </cell>
          <cell r="D152" t="str">
            <v>老账</v>
          </cell>
          <cell r="E152">
            <v>60</v>
          </cell>
          <cell r="F152" t="str">
            <v>否</v>
          </cell>
          <cell r="G152">
            <v>58519.74</v>
          </cell>
        </row>
        <row r="153">
          <cell r="A153" t="str">
            <v>S413127</v>
          </cell>
          <cell r="B153" t="str">
            <v>黄骅市金珲设备安装工程有限公司</v>
          </cell>
          <cell r="C153">
            <v>0</v>
          </cell>
          <cell r="D153" t="str">
            <v>固定资产</v>
          </cell>
          <cell r="E153">
            <v>0</v>
          </cell>
          <cell r="F153" t="str">
            <v>否</v>
          </cell>
          <cell r="G153">
            <v>0</v>
          </cell>
        </row>
        <row r="154">
          <cell r="A154" t="str">
            <v>S432003</v>
          </cell>
          <cell r="B154" t="str">
            <v>无锡市汇源机械科技有限公司</v>
          </cell>
          <cell r="C154" t="str">
            <v>后视镜/座椅/后视镜</v>
          </cell>
          <cell r="D154" t="str">
            <v>正常供货</v>
          </cell>
          <cell r="E154">
            <v>60</v>
          </cell>
          <cell r="F154" t="str">
            <v>否</v>
          </cell>
          <cell r="G154">
            <v>566668.86</v>
          </cell>
        </row>
        <row r="155">
          <cell r="A155" t="str">
            <v>S437024</v>
          </cell>
          <cell r="B155" t="str">
            <v>佳化化学（滨州）有限公司</v>
          </cell>
          <cell r="C155" t="str">
            <v>座椅</v>
          </cell>
          <cell r="D155" t="str">
            <v>大宗物料-不合作</v>
          </cell>
          <cell r="E155">
            <v>0</v>
          </cell>
          <cell r="F155" t="str">
            <v>否</v>
          </cell>
          <cell r="G155">
            <v>0</v>
          </cell>
        </row>
        <row r="156">
          <cell r="A156" t="str">
            <v>S413125</v>
          </cell>
          <cell r="B156" t="str">
            <v>沧州智凯金属制品有限公司</v>
          </cell>
          <cell r="C156" t="str">
            <v>金属件</v>
          </cell>
          <cell r="D156" t="str">
            <v>正常供货</v>
          </cell>
          <cell r="E156">
            <v>60</v>
          </cell>
          <cell r="F156" t="str">
            <v>否</v>
          </cell>
          <cell r="G156">
            <v>1133869.1800000002</v>
          </cell>
        </row>
        <row r="157">
          <cell r="A157" t="str">
            <v>S512012</v>
          </cell>
          <cell r="B157" t="str">
            <v>天津市科特迪科技发展有限公司</v>
          </cell>
          <cell r="C157">
            <v>0</v>
          </cell>
          <cell r="D157" t="str">
            <v>固定资产</v>
          </cell>
          <cell r="E157">
            <v>0</v>
          </cell>
          <cell r="F157" t="str">
            <v>否</v>
          </cell>
          <cell r="G157">
            <v>0</v>
          </cell>
        </row>
        <row r="158">
          <cell r="A158" t="str">
            <v>S513150</v>
          </cell>
          <cell r="B158" t="str">
            <v>沧州森德奥机械制造有限公司</v>
          </cell>
          <cell r="C158">
            <v>0</v>
          </cell>
          <cell r="D158" t="str">
            <v>固定资产</v>
          </cell>
          <cell r="E158">
            <v>0</v>
          </cell>
          <cell r="F158" t="str">
            <v>否</v>
          </cell>
          <cell r="G158">
            <v>13740</v>
          </cell>
        </row>
        <row r="159">
          <cell r="A159" t="str">
            <v>S413181</v>
          </cell>
          <cell r="B159" t="str">
            <v>廊坊开发区欧特克精密电子线束制造有限公司</v>
          </cell>
          <cell r="C159" t="str">
            <v>后视镜</v>
          </cell>
          <cell r="D159" t="str">
            <v>正常供货</v>
          </cell>
          <cell r="E159">
            <v>60</v>
          </cell>
          <cell r="F159" t="str">
            <v>否</v>
          </cell>
          <cell r="G159">
            <v>131330.89000000001</v>
          </cell>
        </row>
        <row r="160">
          <cell r="A160" t="str">
            <v>S413086</v>
          </cell>
          <cell r="B160" t="str">
            <v>黄骅市渤海庆丰车辆灯镜厂</v>
          </cell>
          <cell r="C160" t="str">
            <v>后视镜</v>
          </cell>
          <cell r="D160" t="str">
            <v>老账</v>
          </cell>
          <cell r="E160">
            <v>60</v>
          </cell>
          <cell r="F160" t="str">
            <v>否</v>
          </cell>
          <cell r="G160">
            <v>0</v>
          </cell>
        </row>
        <row r="161">
          <cell r="A161" t="str">
            <v>S437039</v>
          </cell>
          <cell r="B161" t="str">
            <v>山东慧源精细化工有限公司</v>
          </cell>
          <cell r="C161" t="str">
            <v>金属件</v>
          </cell>
          <cell r="D161"/>
          <cell r="E161">
            <v>0</v>
          </cell>
          <cell r="F161" t="str">
            <v>否</v>
          </cell>
          <cell r="G161">
            <v>0</v>
          </cell>
        </row>
        <row r="162">
          <cell r="A162" t="str">
            <v>S413027</v>
          </cell>
          <cell r="B162" t="str">
            <v>沧州裕金达汽车部件有限公司</v>
          </cell>
          <cell r="C162" t="str">
            <v>金属件</v>
          </cell>
          <cell r="D162" t="str">
            <v>老账</v>
          </cell>
          <cell r="E162">
            <v>60</v>
          </cell>
          <cell r="F162" t="str">
            <v>否</v>
          </cell>
          <cell r="G162">
            <v>51725.38</v>
          </cell>
        </row>
        <row r="163">
          <cell r="A163" t="str">
            <v>S413009</v>
          </cell>
          <cell r="B163" t="str">
            <v>高碑店京华橡胶制品有限责任公司</v>
          </cell>
          <cell r="C163" t="str">
            <v>座椅</v>
          </cell>
          <cell r="D163" t="str">
            <v>正常供货</v>
          </cell>
          <cell r="E163">
            <v>60</v>
          </cell>
          <cell r="F163" t="str">
            <v>否</v>
          </cell>
          <cell r="G163">
            <v>40817.640000000014</v>
          </cell>
        </row>
        <row r="164">
          <cell r="A164" t="str">
            <v>S532002</v>
          </cell>
          <cell r="B164" t="str">
            <v>苏州高新区旭达输送机械有限公司</v>
          </cell>
          <cell r="C164">
            <v>0</v>
          </cell>
          <cell r="D164" t="str">
            <v>固定资产</v>
          </cell>
          <cell r="E164">
            <v>0</v>
          </cell>
          <cell r="F164" t="str">
            <v>否</v>
          </cell>
          <cell r="G164">
            <v>48800</v>
          </cell>
        </row>
        <row r="165">
          <cell r="A165" t="str">
            <v>S413129</v>
          </cell>
          <cell r="B165" t="str">
            <v>文安县恒德汽车座椅制造有限公司</v>
          </cell>
          <cell r="C165" t="str">
            <v>金属件/座椅</v>
          </cell>
          <cell r="D165" t="str">
            <v>正常供货</v>
          </cell>
          <cell r="E165">
            <v>60</v>
          </cell>
          <cell r="F165" t="str">
            <v>否</v>
          </cell>
          <cell r="G165">
            <v>560805.21</v>
          </cell>
        </row>
        <row r="166">
          <cell r="A166" t="str">
            <v>S437016</v>
          </cell>
          <cell r="B166" t="str">
            <v>曲阜陆航座椅辅料有限公司</v>
          </cell>
          <cell r="C166" t="str">
            <v>座椅</v>
          </cell>
          <cell r="D166" t="str">
            <v>正常供货</v>
          </cell>
          <cell r="E166">
            <v>0</v>
          </cell>
          <cell r="F166" t="str">
            <v>否</v>
          </cell>
          <cell r="G166">
            <v>125231.27</v>
          </cell>
        </row>
        <row r="167">
          <cell r="A167" t="str">
            <v>S413081</v>
          </cell>
          <cell r="B167" t="str">
            <v>河北宏广橡塑金属制品有限公司</v>
          </cell>
          <cell r="C167" t="str">
            <v>金属件</v>
          </cell>
          <cell r="D167" t="str">
            <v>正常供货</v>
          </cell>
          <cell r="E167">
            <v>90</v>
          </cell>
          <cell r="F167" t="str">
            <v>否</v>
          </cell>
          <cell r="G167">
            <v>35629.15</v>
          </cell>
        </row>
        <row r="168">
          <cell r="A168" t="str">
            <v>S413133</v>
          </cell>
          <cell r="B168" t="str">
            <v>深州市晶立泰机械配件有限公司</v>
          </cell>
          <cell r="C168" t="str">
            <v>金属件/座椅/后视镜</v>
          </cell>
          <cell r="D168" t="str">
            <v>正常供货</v>
          </cell>
          <cell r="E168">
            <v>60</v>
          </cell>
          <cell r="F168" t="str">
            <v>否</v>
          </cell>
          <cell r="G168">
            <v>0</v>
          </cell>
        </row>
        <row r="169">
          <cell r="A169" t="str">
            <v>S411025</v>
          </cell>
          <cell r="B169" t="str">
            <v>北京华北轻合金有限公司</v>
          </cell>
          <cell r="C169" t="str">
            <v>后视镜</v>
          </cell>
          <cell r="D169" t="str">
            <v>老账</v>
          </cell>
          <cell r="E169">
            <v>60</v>
          </cell>
          <cell r="F169" t="str">
            <v>否</v>
          </cell>
          <cell r="G169">
            <v>46895.05</v>
          </cell>
        </row>
        <row r="170">
          <cell r="A170" t="str">
            <v>S513146</v>
          </cell>
          <cell r="B170" t="str">
            <v>黄骅市腾双五金门市部</v>
          </cell>
          <cell r="C170" t="str">
            <v>后视镜</v>
          </cell>
          <cell r="D170" t="str">
            <v>零采</v>
          </cell>
          <cell r="E170">
            <v>0</v>
          </cell>
          <cell r="F170" t="str">
            <v>否</v>
          </cell>
          <cell r="G170">
            <v>0</v>
          </cell>
        </row>
        <row r="171">
          <cell r="A171" t="str">
            <v>S513005</v>
          </cell>
          <cell r="B171" t="str">
            <v>黄骅市通乐贸易有限公司</v>
          </cell>
          <cell r="C171" t="str">
            <v>金属件/座椅/后视镜</v>
          </cell>
          <cell r="D171" t="str">
            <v>零采</v>
          </cell>
          <cell r="E171">
            <v>30</v>
          </cell>
          <cell r="F171" t="str">
            <v>否</v>
          </cell>
          <cell r="G171">
            <v>194627.4</v>
          </cell>
        </row>
        <row r="172">
          <cell r="A172" t="str">
            <v>S412029</v>
          </cell>
          <cell r="B172" t="str">
            <v>天津金庄新材料科技有限公司</v>
          </cell>
          <cell r="C172" t="str">
            <v>座椅</v>
          </cell>
          <cell r="D172" t="str">
            <v>老账</v>
          </cell>
          <cell r="E172">
            <v>30</v>
          </cell>
          <cell r="F172" t="str">
            <v>否</v>
          </cell>
          <cell r="G172">
            <v>0</v>
          </cell>
        </row>
        <row r="173">
          <cell r="A173" t="str">
            <v>S411004</v>
          </cell>
          <cell r="B173" t="str">
            <v>北京捷安思丽技术开发有限公司</v>
          </cell>
          <cell r="C173" t="str">
            <v>后视镜</v>
          </cell>
          <cell r="D173" t="str">
            <v>正常供货</v>
          </cell>
          <cell r="E173">
            <v>60</v>
          </cell>
          <cell r="F173" t="str">
            <v>否</v>
          </cell>
          <cell r="G173">
            <v>38967.859999999993</v>
          </cell>
        </row>
        <row r="174">
          <cell r="A174" t="str">
            <v>S532001</v>
          </cell>
          <cell r="B174" t="str">
            <v>昆山维尔利环保科技有限公司</v>
          </cell>
          <cell r="C174" t="str">
            <v>后视镜</v>
          </cell>
          <cell r="D174" t="str">
            <v>正常供货</v>
          </cell>
          <cell r="E174">
            <v>60</v>
          </cell>
          <cell r="F174" t="str">
            <v>否</v>
          </cell>
          <cell r="G174">
            <v>33972.97</v>
          </cell>
        </row>
        <row r="175">
          <cell r="A175" t="str">
            <v>S512005</v>
          </cell>
          <cell r="B175" t="str">
            <v>天津市奥特威德焊接技术有限公司</v>
          </cell>
          <cell r="C175">
            <v>0</v>
          </cell>
          <cell r="D175" t="str">
            <v>老账</v>
          </cell>
          <cell r="E175">
            <v>0</v>
          </cell>
          <cell r="F175" t="str">
            <v>否</v>
          </cell>
          <cell r="G175">
            <v>26000</v>
          </cell>
        </row>
        <row r="176">
          <cell r="A176" t="str">
            <v>S512027</v>
          </cell>
          <cell r="B176" t="str">
            <v>天津芳雅机电科技有限公司</v>
          </cell>
          <cell r="C176">
            <v>0</v>
          </cell>
          <cell r="D176" t="str">
            <v>老账</v>
          </cell>
          <cell r="E176">
            <v>0</v>
          </cell>
          <cell r="F176" t="str">
            <v>否</v>
          </cell>
          <cell r="G176">
            <v>32000</v>
          </cell>
        </row>
        <row r="177">
          <cell r="A177" t="str">
            <v>S413085</v>
          </cell>
          <cell r="B177" t="str">
            <v>黄骅市桥行冷冲模具厂</v>
          </cell>
          <cell r="C177">
            <v>0</v>
          </cell>
          <cell r="D177" t="str">
            <v>固定资产</v>
          </cell>
          <cell r="E177">
            <v>0</v>
          </cell>
          <cell r="F177" t="str">
            <v>否</v>
          </cell>
          <cell r="G177">
            <v>30700</v>
          </cell>
        </row>
        <row r="178">
          <cell r="A178" t="str">
            <v>S431023</v>
          </cell>
          <cell r="B178" t="str">
            <v>上海中鹏岳博实业发展有限公司</v>
          </cell>
          <cell r="C178" t="str">
            <v>后视镜</v>
          </cell>
          <cell r="D178" t="str">
            <v>老账</v>
          </cell>
          <cell r="E178">
            <v>90</v>
          </cell>
          <cell r="F178" t="str">
            <v>否</v>
          </cell>
          <cell r="G178">
            <v>4252.3500000000004</v>
          </cell>
        </row>
        <row r="179">
          <cell r="A179" t="str">
            <v>S412013</v>
          </cell>
          <cell r="B179" t="str">
            <v>天津金发新材料有限公司</v>
          </cell>
          <cell r="C179" t="str">
            <v>后视镜</v>
          </cell>
          <cell r="D179" t="str">
            <v>大宗物料-诉讼</v>
          </cell>
          <cell r="E179">
            <v>60</v>
          </cell>
          <cell r="F179" t="str">
            <v>否</v>
          </cell>
          <cell r="G179">
            <v>0</v>
          </cell>
        </row>
        <row r="180">
          <cell r="A180" t="str">
            <v>S513181</v>
          </cell>
          <cell r="B180" t="str">
            <v>黄骅市晨翔电力工程有限公司</v>
          </cell>
          <cell r="C180">
            <v>0</v>
          </cell>
          <cell r="D180"/>
          <cell r="E180">
            <v>0</v>
          </cell>
          <cell r="F180" t="str">
            <v>否</v>
          </cell>
          <cell r="G180">
            <v>0</v>
          </cell>
        </row>
        <row r="181">
          <cell r="A181" t="str">
            <v>S413032</v>
          </cell>
          <cell r="B181" t="str">
            <v>黄骅市大麻沽航凌电子机箱厂</v>
          </cell>
          <cell r="C181" t="str">
            <v>后视镜</v>
          </cell>
          <cell r="D181" t="str">
            <v>正常供货</v>
          </cell>
          <cell r="E181">
            <v>60</v>
          </cell>
          <cell r="F181" t="str">
            <v>否</v>
          </cell>
          <cell r="G181">
            <v>126943.1699999999</v>
          </cell>
        </row>
        <row r="182">
          <cell r="A182" t="str">
            <v>S413005</v>
          </cell>
          <cell r="B182" t="str">
            <v>保定市京苑汽车装饰配件厂</v>
          </cell>
          <cell r="C182" t="str">
            <v>座椅</v>
          </cell>
          <cell r="D182" t="str">
            <v>正常供货</v>
          </cell>
          <cell r="E182">
            <v>90</v>
          </cell>
          <cell r="F182" t="str">
            <v>否</v>
          </cell>
          <cell r="G182">
            <v>35451.040000000001</v>
          </cell>
        </row>
        <row r="183">
          <cell r="A183" t="str">
            <v>S437010</v>
          </cell>
          <cell r="B183" t="str">
            <v>昌乐天齐色织布有限公司</v>
          </cell>
          <cell r="C183" t="str">
            <v>座椅</v>
          </cell>
          <cell r="D183" t="str">
            <v>正常供货</v>
          </cell>
          <cell r="E183">
            <v>60</v>
          </cell>
          <cell r="F183" t="str">
            <v>否</v>
          </cell>
          <cell r="G183">
            <v>55300.45</v>
          </cell>
        </row>
        <row r="184">
          <cell r="A184" t="str">
            <v>S413003</v>
          </cell>
          <cell r="B184" t="str">
            <v>秦皇岛卓泰包装制品制造有限公司</v>
          </cell>
          <cell r="C184" t="str">
            <v>座椅</v>
          </cell>
          <cell r="D184"/>
          <cell r="E184">
            <v>90</v>
          </cell>
          <cell r="F184" t="str">
            <v>否</v>
          </cell>
          <cell r="G184">
            <v>0</v>
          </cell>
        </row>
        <row r="185">
          <cell r="A185" t="str">
            <v>S435003</v>
          </cell>
          <cell r="B185" t="str">
            <v>泉州市福兴塑料五金有限公司</v>
          </cell>
          <cell r="C185" t="str">
            <v>座椅</v>
          </cell>
          <cell r="D185" t="str">
            <v>正常供货</v>
          </cell>
          <cell r="E185">
            <v>90</v>
          </cell>
          <cell r="F185" t="str">
            <v>否</v>
          </cell>
          <cell r="G185">
            <v>24521</v>
          </cell>
        </row>
        <row r="186">
          <cell r="A186" t="str">
            <v>S513184</v>
          </cell>
          <cell r="B186" t="str">
            <v>黄骅市源特市政工程有限公司</v>
          </cell>
          <cell r="C186">
            <v>0</v>
          </cell>
          <cell r="D186" t="str">
            <v>老账</v>
          </cell>
          <cell r="E186">
            <v>0</v>
          </cell>
          <cell r="F186" t="str">
            <v>否</v>
          </cell>
          <cell r="G186">
            <v>0</v>
          </cell>
        </row>
        <row r="187">
          <cell r="A187" t="str">
            <v>S413043</v>
          </cell>
          <cell r="B187" t="str">
            <v>河北航凌电路板有限公司</v>
          </cell>
          <cell r="C187" t="str">
            <v>后视镜</v>
          </cell>
          <cell r="D187" t="str">
            <v>正常供货</v>
          </cell>
          <cell r="E187">
            <v>60</v>
          </cell>
          <cell r="F187" t="str">
            <v>否</v>
          </cell>
          <cell r="G187">
            <v>623340.32000000018</v>
          </cell>
        </row>
        <row r="188">
          <cell r="A188" t="str">
            <v>S432034</v>
          </cell>
          <cell r="B188" t="str">
            <v>上锐（常州）供应链管理有限公司</v>
          </cell>
          <cell r="C188" t="str">
            <v>金属件/座椅/后视镜</v>
          </cell>
          <cell r="D188" t="str">
            <v>正常供货</v>
          </cell>
          <cell r="E188">
            <v>90</v>
          </cell>
          <cell r="F188" t="str">
            <v>否</v>
          </cell>
          <cell r="G188">
            <v>218568.16</v>
          </cell>
        </row>
        <row r="189">
          <cell r="A189" t="str">
            <v>S413028</v>
          </cell>
          <cell r="B189" t="str">
            <v>泊头市鑫洪金属制品有限公司</v>
          </cell>
          <cell r="C189" t="str">
            <v>金属件/后视镜</v>
          </cell>
          <cell r="D189" t="str">
            <v>正常供货</v>
          </cell>
          <cell r="E189">
            <v>60</v>
          </cell>
          <cell r="F189" t="str">
            <v>否</v>
          </cell>
          <cell r="G189">
            <v>33699.800000000003</v>
          </cell>
        </row>
        <row r="190">
          <cell r="A190" t="str">
            <v>S543006</v>
          </cell>
          <cell r="B190" t="str">
            <v>北京普田物流有限公司长沙分公司</v>
          </cell>
          <cell r="C190" t="str">
            <v>座椅</v>
          </cell>
          <cell r="D190" t="str">
            <v>销售（已支付）</v>
          </cell>
          <cell r="E190">
            <v>0</v>
          </cell>
          <cell r="F190" t="str">
            <v>否</v>
          </cell>
          <cell r="G190">
            <v>0</v>
          </cell>
        </row>
        <row r="191">
          <cell r="A191" t="str">
            <v>S431010</v>
          </cell>
          <cell r="B191" t="str">
            <v>上海绽奇汽车部件有限公司</v>
          </cell>
          <cell r="C191" t="str">
            <v>座椅</v>
          </cell>
          <cell r="D191" t="str">
            <v>正常供货</v>
          </cell>
          <cell r="E191">
            <v>60</v>
          </cell>
          <cell r="F191" t="str">
            <v>否</v>
          </cell>
          <cell r="G191">
            <v>859220.91000000015</v>
          </cell>
        </row>
        <row r="192">
          <cell r="A192" t="str">
            <v>S433014</v>
          </cell>
          <cell r="B192" t="str">
            <v>象山天星汽配有限责任公司</v>
          </cell>
          <cell r="C192" t="str">
            <v>后视镜</v>
          </cell>
          <cell r="D192" t="str">
            <v>老账</v>
          </cell>
          <cell r="E192">
            <v>60</v>
          </cell>
          <cell r="F192" t="str">
            <v>否</v>
          </cell>
          <cell r="G192">
            <v>29924.39</v>
          </cell>
        </row>
        <row r="193">
          <cell r="A193" t="str">
            <v>S412021</v>
          </cell>
          <cell r="B193" t="str">
            <v>天津市宝驰汽车部件有限公司</v>
          </cell>
          <cell r="C193" t="str">
            <v>座椅</v>
          </cell>
          <cell r="D193" t="str">
            <v>老账</v>
          </cell>
          <cell r="E193">
            <v>0</v>
          </cell>
          <cell r="F193" t="str">
            <v>否</v>
          </cell>
          <cell r="G193">
            <v>28888.81</v>
          </cell>
        </row>
        <row r="194">
          <cell r="A194" t="str">
            <v>S513011</v>
          </cell>
          <cell r="B194" t="str">
            <v>黄骅市宏信五金机电经营部</v>
          </cell>
          <cell r="C194" t="str">
            <v>金属件</v>
          </cell>
          <cell r="D194" t="str">
            <v>零采</v>
          </cell>
          <cell r="E194">
            <v>0</v>
          </cell>
          <cell r="F194" t="str">
            <v>否</v>
          </cell>
          <cell r="G194">
            <v>75314.95</v>
          </cell>
        </row>
        <row r="195">
          <cell r="A195" t="str">
            <v>S513149</v>
          </cell>
          <cell r="B195" t="str">
            <v>黄骅市旭鑫模具制造有限公司</v>
          </cell>
          <cell r="C195" t="str">
            <v>金属件</v>
          </cell>
          <cell r="D195" t="str">
            <v>固定资产</v>
          </cell>
          <cell r="E195">
            <v>0</v>
          </cell>
          <cell r="F195" t="str">
            <v>否</v>
          </cell>
          <cell r="G195">
            <v>82560</v>
          </cell>
        </row>
        <row r="196">
          <cell r="A196" t="str">
            <v>S413167</v>
          </cell>
          <cell r="B196" t="str">
            <v>航天宏达（泊头）机械科技有限公司</v>
          </cell>
          <cell r="C196" t="str">
            <v>金属件</v>
          </cell>
          <cell r="D196" t="str">
            <v>正常供货</v>
          </cell>
          <cell r="E196">
            <v>90</v>
          </cell>
          <cell r="F196" t="str">
            <v>否</v>
          </cell>
          <cell r="G196">
            <v>652960.24</v>
          </cell>
        </row>
        <row r="197">
          <cell r="A197" t="str">
            <v>S511016</v>
          </cell>
          <cell r="B197" t="str">
            <v>建研盈科（北京）科技有限公司</v>
          </cell>
          <cell r="C197">
            <v>0</v>
          </cell>
          <cell r="D197" t="str">
            <v>老账</v>
          </cell>
          <cell r="E197">
            <v>0</v>
          </cell>
          <cell r="F197" t="str">
            <v>否</v>
          </cell>
          <cell r="G197">
            <v>12726</v>
          </cell>
        </row>
        <row r="198">
          <cell r="A198" t="str">
            <v>S411013</v>
          </cell>
          <cell r="B198" t="str">
            <v>北京瑞隆祥模具有限公司</v>
          </cell>
          <cell r="C198" t="str">
            <v>金属件/座椅/后视镜</v>
          </cell>
          <cell r="D198" t="str">
            <v>正常供货</v>
          </cell>
          <cell r="E198">
            <v>60</v>
          </cell>
          <cell r="F198" t="str">
            <v>否</v>
          </cell>
          <cell r="G198">
            <v>0</v>
          </cell>
        </row>
        <row r="199">
          <cell r="A199" t="str">
            <v>S413136</v>
          </cell>
          <cell r="B199" t="str">
            <v>黄骅市鼎祥五金制品有限公司</v>
          </cell>
          <cell r="C199" t="str">
            <v>金属件/座椅</v>
          </cell>
          <cell r="D199" t="str">
            <v>固定资产-老账</v>
          </cell>
          <cell r="E199" t="str">
            <v>预付</v>
          </cell>
          <cell r="F199" t="str">
            <v>否</v>
          </cell>
          <cell r="G199">
            <v>0</v>
          </cell>
        </row>
        <row r="200">
          <cell r="A200" t="str">
            <v>S432019</v>
          </cell>
          <cell r="B200" t="str">
            <v>苏州苏宁标准件有限公司</v>
          </cell>
          <cell r="C200" t="str">
            <v>金属件/座椅/后视镜</v>
          </cell>
          <cell r="D200"/>
          <cell r="E200">
            <v>90</v>
          </cell>
          <cell r="F200" t="str">
            <v>否</v>
          </cell>
          <cell r="G200">
            <v>0</v>
          </cell>
        </row>
        <row r="201">
          <cell r="A201" t="str">
            <v>S413016</v>
          </cell>
          <cell r="B201" t="str">
            <v xml:space="preserve">河北聚福家用电器有限公司 </v>
          </cell>
          <cell r="C201" t="str">
            <v>后视镜</v>
          </cell>
          <cell r="D201"/>
          <cell r="E201">
            <v>30</v>
          </cell>
          <cell r="F201" t="str">
            <v>否</v>
          </cell>
          <cell r="G201">
            <v>23937.599999999999</v>
          </cell>
        </row>
        <row r="202">
          <cell r="A202" t="str">
            <v>S413104</v>
          </cell>
          <cell r="B202" t="str">
            <v>沧州施普模具制造有限公司</v>
          </cell>
          <cell r="C202">
            <v>0</v>
          </cell>
          <cell r="D202" t="str">
            <v>老账</v>
          </cell>
          <cell r="E202">
            <v>0</v>
          </cell>
          <cell r="F202" t="str">
            <v>否</v>
          </cell>
          <cell r="G202">
            <v>21800</v>
          </cell>
        </row>
        <row r="203">
          <cell r="A203" t="str">
            <v>S413144</v>
          </cell>
          <cell r="B203" t="str">
            <v>黄骅市隆润汽车配件有限公司</v>
          </cell>
          <cell r="C203" t="str">
            <v>座椅/后视镜</v>
          </cell>
          <cell r="D203"/>
          <cell r="E203">
            <v>60</v>
          </cell>
          <cell r="F203" t="str">
            <v>否</v>
          </cell>
          <cell r="G203">
            <v>0</v>
          </cell>
        </row>
        <row r="204">
          <cell r="A204" t="str">
            <v>S411039</v>
          </cell>
          <cell r="B204" t="str">
            <v>北京华兴恒通科技有限公司</v>
          </cell>
          <cell r="C204">
            <v>0</v>
          </cell>
          <cell r="D204" t="str">
            <v>老账</v>
          </cell>
          <cell r="E204">
            <v>0</v>
          </cell>
          <cell r="F204" t="str">
            <v>否</v>
          </cell>
          <cell r="G204">
            <v>22760</v>
          </cell>
        </row>
        <row r="205">
          <cell r="A205" t="str">
            <v>S513121</v>
          </cell>
          <cell r="B205" t="str">
            <v>黄骅市宏顺模具厂</v>
          </cell>
          <cell r="C205">
            <v>0</v>
          </cell>
          <cell r="D205"/>
          <cell r="E205">
            <v>0</v>
          </cell>
          <cell r="F205" t="str">
            <v>否</v>
          </cell>
          <cell r="G205">
            <v>34326</v>
          </cell>
        </row>
        <row r="206">
          <cell r="A206" t="str">
            <v>S531003</v>
          </cell>
          <cell r="B206" t="str">
            <v>上海名华悬挂输送机有限公司</v>
          </cell>
          <cell r="C206">
            <v>0</v>
          </cell>
          <cell r="D206" t="str">
            <v>固定资产-老账</v>
          </cell>
          <cell r="E206">
            <v>0</v>
          </cell>
          <cell r="F206" t="str">
            <v>否</v>
          </cell>
          <cell r="G206">
            <v>19500</v>
          </cell>
        </row>
        <row r="207">
          <cell r="A207" t="str">
            <v>S513051</v>
          </cell>
          <cell r="B207" t="str">
            <v>唐山璟胜自动化科技有限公司</v>
          </cell>
          <cell r="C207">
            <v>0</v>
          </cell>
          <cell r="D207" t="str">
            <v>发泡机器人保养费用-老账</v>
          </cell>
          <cell r="E207">
            <v>0</v>
          </cell>
          <cell r="F207" t="str">
            <v>否</v>
          </cell>
          <cell r="G207">
            <v>0</v>
          </cell>
        </row>
        <row r="208">
          <cell r="A208" t="str">
            <v>S413102</v>
          </cell>
          <cell r="B208" t="str">
            <v>黄骅市增鑫五金制品有限公司</v>
          </cell>
          <cell r="C208">
            <v>0</v>
          </cell>
          <cell r="D208" t="str">
            <v>老账</v>
          </cell>
          <cell r="E208">
            <v>0</v>
          </cell>
          <cell r="F208" t="str">
            <v>否</v>
          </cell>
          <cell r="G208">
            <v>19045</v>
          </cell>
        </row>
        <row r="209">
          <cell r="A209" t="str">
            <v>S544014</v>
          </cell>
          <cell r="B209" t="str">
            <v>深圳市壮志科技有限公司</v>
          </cell>
          <cell r="C209">
            <v>0</v>
          </cell>
          <cell r="D209" t="str">
            <v>老账</v>
          </cell>
          <cell r="E209">
            <v>0</v>
          </cell>
          <cell r="F209" t="str">
            <v>否</v>
          </cell>
          <cell r="G209">
            <v>19000</v>
          </cell>
        </row>
        <row r="210">
          <cell r="A210" t="str">
            <v>S413087</v>
          </cell>
          <cell r="B210" t="str">
            <v>东光县汽车减震器厂</v>
          </cell>
          <cell r="C210" t="str">
            <v>金属件</v>
          </cell>
          <cell r="D210" t="str">
            <v>老账</v>
          </cell>
          <cell r="E210">
            <v>60</v>
          </cell>
          <cell r="F210" t="str">
            <v>否</v>
          </cell>
          <cell r="G210">
            <v>18714.75</v>
          </cell>
        </row>
        <row r="211">
          <cell r="A211" t="str">
            <v>S537016</v>
          </cell>
          <cell r="B211" t="str">
            <v>山东新联大物流股份有限公司</v>
          </cell>
          <cell r="C211" t="str">
            <v>座椅</v>
          </cell>
          <cell r="D211" t="str">
            <v>销售（三方库）</v>
          </cell>
          <cell r="E211">
            <v>0</v>
          </cell>
          <cell r="F211" t="str">
            <v>否</v>
          </cell>
          <cell r="G211">
            <v>0</v>
          </cell>
        </row>
        <row r="212">
          <cell r="A212" t="str">
            <v>S444014</v>
          </cell>
          <cell r="B212" t="str">
            <v>深圳市毅荣川电子科技有限公司</v>
          </cell>
          <cell r="C212" t="str">
            <v>座椅</v>
          </cell>
          <cell r="D212" t="str">
            <v>正常供货</v>
          </cell>
          <cell r="E212">
            <v>90</v>
          </cell>
          <cell r="F212" t="str">
            <v>否</v>
          </cell>
          <cell r="G212">
            <v>0</v>
          </cell>
        </row>
        <row r="213">
          <cell r="A213" t="str">
            <v>S443001</v>
          </cell>
          <cell r="B213" t="str">
            <v>衡阳县标准件厂株洲销售处</v>
          </cell>
          <cell r="C213" t="str">
            <v>座椅</v>
          </cell>
          <cell r="D213" t="str">
            <v>老账</v>
          </cell>
          <cell r="E213">
            <v>60</v>
          </cell>
          <cell r="F213" t="str">
            <v>否</v>
          </cell>
          <cell r="G213">
            <v>328</v>
          </cell>
        </row>
        <row r="214">
          <cell r="A214" t="str">
            <v>S442003</v>
          </cell>
          <cell r="B214" t="str">
            <v>襄阳杰创化工新材料有限公司</v>
          </cell>
          <cell r="C214" t="str">
            <v>座椅</v>
          </cell>
          <cell r="D214" t="str">
            <v>老账</v>
          </cell>
          <cell r="E214">
            <v>30</v>
          </cell>
          <cell r="F214" t="str">
            <v>否</v>
          </cell>
          <cell r="G214">
            <v>17456.5</v>
          </cell>
        </row>
        <row r="215">
          <cell r="A215" t="str">
            <v>S512018</v>
          </cell>
          <cell r="B215" t="str">
            <v>兴宏盛汽车配件（天津）有限公司</v>
          </cell>
          <cell r="C215">
            <v>0</v>
          </cell>
          <cell r="D215" t="str">
            <v>零采</v>
          </cell>
          <cell r="E215">
            <v>0</v>
          </cell>
          <cell r="F215" t="str">
            <v>否</v>
          </cell>
          <cell r="G215">
            <v>0</v>
          </cell>
        </row>
        <row r="216">
          <cell r="A216" t="str">
            <v>S411019</v>
          </cell>
          <cell r="B216" t="str">
            <v>多科迪（北京）塑胶颜料有限公司</v>
          </cell>
          <cell r="C216" t="str">
            <v>后视镜</v>
          </cell>
          <cell r="D216" t="str">
            <v>大宗物料</v>
          </cell>
          <cell r="E216">
            <v>30</v>
          </cell>
          <cell r="F216" t="str">
            <v>否</v>
          </cell>
          <cell r="G216">
            <v>6531</v>
          </cell>
        </row>
        <row r="217">
          <cell r="A217" t="str">
            <v>S433012</v>
          </cell>
          <cell r="B217" t="str">
            <v>浙江全盛无纺制品有限公司</v>
          </cell>
          <cell r="C217" t="str">
            <v>座椅</v>
          </cell>
          <cell r="D217" t="str">
            <v>老账</v>
          </cell>
          <cell r="E217">
            <v>0</v>
          </cell>
          <cell r="F217" t="str">
            <v>否</v>
          </cell>
          <cell r="G217">
            <v>17243.919999999998</v>
          </cell>
        </row>
        <row r="218">
          <cell r="A218" t="str">
            <v>S513111</v>
          </cell>
          <cell r="B218" t="str">
            <v>黄骅市博涵商贸有限公司</v>
          </cell>
          <cell r="C218">
            <v>0</v>
          </cell>
          <cell r="D218" t="str">
            <v>零采</v>
          </cell>
          <cell r="E218">
            <v>0</v>
          </cell>
          <cell r="F218" t="str">
            <v>否</v>
          </cell>
          <cell r="G218">
            <v>0</v>
          </cell>
        </row>
        <row r="219">
          <cell r="A219" t="str">
            <v>S413018</v>
          </cell>
          <cell r="B219" t="str">
            <v>沧州崇文晟源机械制造有限公司</v>
          </cell>
          <cell r="C219" t="str">
            <v>座椅</v>
          </cell>
          <cell r="D219" t="str">
            <v>正常供货</v>
          </cell>
          <cell r="E219">
            <v>60</v>
          </cell>
          <cell r="F219" t="str">
            <v>否</v>
          </cell>
          <cell r="G219">
            <v>61998.93</v>
          </cell>
        </row>
        <row r="220">
          <cell r="A220" t="str">
            <v>S413140</v>
          </cell>
          <cell r="B220" t="str">
            <v>河北益清环保工程有限公司</v>
          </cell>
          <cell r="C220">
            <v>0</v>
          </cell>
          <cell r="D220" t="str">
            <v>老账</v>
          </cell>
          <cell r="E220">
            <v>0</v>
          </cell>
          <cell r="F220" t="str">
            <v>否</v>
          </cell>
          <cell r="G220">
            <v>0</v>
          </cell>
        </row>
        <row r="221">
          <cell r="A221" t="str">
            <v>S413098</v>
          </cell>
          <cell r="B221" t="str">
            <v>黄骅市宁鑫商贸有限公司</v>
          </cell>
          <cell r="C221">
            <v>0</v>
          </cell>
          <cell r="D221" t="str">
            <v>零采</v>
          </cell>
          <cell r="E221">
            <v>0</v>
          </cell>
          <cell r="F221" t="str">
            <v>否</v>
          </cell>
          <cell r="G221">
            <v>16470.66</v>
          </cell>
        </row>
        <row r="222">
          <cell r="A222" t="str">
            <v>S437032</v>
          </cell>
          <cell r="B222" t="str">
            <v>山东昊松新材料科技有限公司</v>
          </cell>
          <cell r="C222" t="str">
            <v>后视镜</v>
          </cell>
          <cell r="D222" t="str">
            <v>正常供货</v>
          </cell>
          <cell r="E222">
            <v>30</v>
          </cell>
          <cell r="F222" t="str">
            <v>否</v>
          </cell>
          <cell r="G222">
            <v>0</v>
          </cell>
        </row>
        <row r="223">
          <cell r="A223" t="str">
            <v>S512006</v>
          </cell>
          <cell r="B223" t="str">
            <v>天津尼嘉斯机械设备销售有限公司</v>
          </cell>
          <cell r="C223">
            <v>0</v>
          </cell>
          <cell r="D223" t="str">
            <v>固定资产-老账</v>
          </cell>
          <cell r="E223">
            <v>0</v>
          </cell>
          <cell r="F223" t="str">
            <v>否</v>
          </cell>
          <cell r="G223">
            <v>14336</v>
          </cell>
        </row>
        <row r="224">
          <cell r="A224" t="str">
            <v>S513017</v>
          </cell>
          <cell r="B224" t="str">
            <v>黄骅市三姐五金经销部</v>
          </cell>
          <cell r="C224" t="str">
            <v>后视镜</v>
          </cell>
          <cell r="D224" t="str">
            <v>零采</v>
          </cell>
          <cell r="E224">
            <v>0</v>
          </cell>
          <cell r="F224" t="str">
            <v>否</v>
          </cell>
          <cell r="G224">
            <v>0</v>
          </cell>
        </row>
        <row r="225">
          <cell r="A225" t="str">
            <v>S413105</v>
          </cell>
          <cell r="B225" t="str">
            <v>沧州斯克艾商贸有限公司</v>
          </cell>
          <cell r="C225" t="str">
            <v>金属件/后视镜</v>
          </cell>
          <cell r="D225" t="str">
            <v>正常供货</v>
          </cell>
          <cell r="E225">
            <v>90</v>
          </cell>
          <cell r="F225" t="str">
            <v>否</v>
          </cell>
          <cell r="G225">
            <v>69687.679999999993</v>
          </cell>
        </row>
        <row r="226">
          <cell r="A226" t="str">
            <v>S432023</v>
          </cell>
          <cell r="B226" t="str">
            <v>浙江万福机电科技有限公司</v>
          </cell>
          <cell r="C226" t="str">
            <v>后视镜</v>
          </cell>
          <cell r="D226" t="str">
            <v>正常供货</v>
          </cell>
          <cell r="E226">
            <v>30</v>
          </cell>
          <cell r="F226" t="str">
            <v>否</v>
          </cell>
          <cell r="G226">
            <v>14931.71</v>
          </cell>
        </row>
        <row r="227">
          <cell r="A227" t="str">
            <v>S413030</v>
          </cell>
          <cell r="B227" t="str">
            <v>黄骅市盛荣汽车零部件有限公司</v>
          </cell>
          <cell r="C227" t="str">
            <v>金属件</v>
          </cell>
          <cell r="D227" t="str">
            <v>正常供货</v>
          </cell>
          <cell r="E227">
            <v>90</v>
          </cell>
          <cell r="F227" t="str">
            <v>否</v>
          </cell>
          <cell r="G227">
            <v>6975.8899999999994</v>
          </cell>
        </row>
        <row r="228">
          <cell r="A228" t="str">
            <v>S413097</v>
          </cell>
          <cell r="B228" t="str">
            <v>威县永盛汽车配件制造有限公司</v>
          </cell>
          <cell r="C228">
            <v>0</v>
          </cell>
          <cell r="D228" t="str">
            <v>老账</v>
          </cell>
          <cell r="E228">
            <v>0</v>
          </cell>
          <cell r="F228" t="str">
            <v>否</v>
          </cell>
          <cell r="G228">
            <v>11220.07</v>
          </cell>
        </row>
        <row r="229">
          <cell r="A229" t="str">
            <v>S513018</v>
          </cell>
          <cell r="B229" t="str">
            <v>河北双力起重机械有限公司</v>
          </cell>
          <cell r="C229">
            <v>0</v>
          </cell>
          <cell r="D229" t="str">
            <v>老账</v>
          </cell>
          <cell r="E229">
            <v>0</v>
          </cell>
          <cell r="F229" t="str">
            <v>否</v>
          </cell>
          <cell r="G229">
            <v>11050</v>
          </cell>
        </row>
        <row r="230">
          <cell r="A230" t="str">
            <v>S512017</v>
          </cell>
          <cell r="B230" t="str">
            <v>天津开山金属模具科技有限公司</v>
          </cell>
          <cell r="C230">
            <v>0</v>
          </cell>
          <cell r="D230" t="str">
            <v>零采</v>
          </cell>
          <cell r="E230">
            <v>0</v>
          </cell>
          <cell r="F230" t="str">
            <v>否</v>
          </cell>
          <cell r="G230">
            <v>65366.700000000004</v>
          </cell>
        </row>
        <row r="231">
          <cell r="A231" t="str">
            <v>S513049</v>
          </cell>
          <cell r="B231" t="str">
            <v>黄骅市悠然园林绿化工程有限公司</v>
          </cell>
          <cell r="C231">
            <v>0</v>
          </cell>
          <cell r="D231" t="str">
            <v>老账</v>
          </cell>
          <cell r="E231">
            <v>0</v>
          </cell>
          <cell r="F231" t="str">
            <v>否</v>
          </cell>
          <cell r="G231">
            <v>10976</v>
          </cell>
        </row>
        <row r="232">
          <cell r="A232" t="str">
            <v>S413123</v>
          </cell>
          <cell r="B232" t="str">
            <v>黄骅市固诺装饰工程有限公司</v>
          </cell>
          <cell r="C232">
            <v>0</v>
          </cell>
          <cell r="D232" t="str">
            <v>老账</v>
          </cell>
          <cell r="E232">
            <v>0</v>
          </cell>
          <cell r="F232" t="str">
            <v>否</v>
          </cell>
          <cell r="G232">
            <v>9435.25</v>
          </cell>
        </row>
        <row r="233">
          <cell r="A233" t="str">
            <v>S513020</v>
          </cell>
          <cell r="B233" t="str">
            <v>黄骅市鸿基盛业地面工程有限公司</v>
          </cell>
          <cell r="C233">
            <v>0</v>
          </cell>
          <cell r="D233" t="str">
            <v>老账</v>
          </cell>
          <cell r="E233">
            <v>0</v>
          </cell>
          <cell r="F233" t="str">
            <v>否</v>
          </cell>
          <cell r="G233">
            <v>9178.84</v>
          </cell>
        </row>
        <row r="234">
          <cell r="A234" t="str">
            <v>S413147</v>
          </cell>
          <cell r="B234" t="str">
            <v>黄骅市海永机电设备经营部</v>
          </cell>
          <cell r="C234">
            <v>0</v>
          </cell>
          <cell r="D234" t="str">
            <v>老账</v>
          </cell>
          <cell r="E234">
            <v>0</v>
          </cell>
          <cell r="F234" t="str">
            <v>否</v>
          </cell>
          <cell r="G234">
            <v>24645</v>
          </cell>
        </row>
        <row r="235">
          <cell r="A235" t="str">
            <v>S413093</v>
          </cell>
          <cell r="B235" t="str">
            <v>黄骅市兴田弹簧有限公司</v>
          </cell>
          <cell r="C235" t="str">
            <v>座椅</v>
          </cell>
          <cell r="D235" t="str">
            <v>清户（顶酒）</v>
          </cell>
          <cell r="E235">
            <v>0</v>
          </cell>
          <cell r="F235" t="str">
            <v>否</v>
          </cell>
          <cell r="G235">
            <v>8536.41</v>
          </cell>
        </row>
        <row r="236">
          <cell r="A236" t="str">
            <v>S413169</v>
          </cell>
          <cell r="B236" t="str">
            <v>黄骅市鑫翔五金产品经销处</v>
          </cell>
          <cell r="C236" t="str">
            <v>金属件</v>
          </cell>
          <cell r="D236" t="str">
            <v>正常供货</v>
          </cell>
          <cell r="E236">
            <v>0</v>
          </cell>
          <cell r="F236" t="str">
            <v>否</v>
          </cell>
          <cell r="G236">
            <v>4138</v>
          </cell>
        </row>
        <row r="237">
          <cell r="A237" t="str">
            <v>S437008</v>
          </cell>
          <cell r="B237" t="str">
            <v>烟台青沪纸业有限公司</v>
          </cell>
          <cell r="C237" t="str">
            <v>座椅</v>
          </cell>
          <cell r="D237" t="str">
            <v>正常供货</v>
          </cell>
          <cell r="E237">
            <v>0</v>
          </cell>
          <cell r="F237" t="str">
            <v>否</v>
          </cell>
          <cell r="G237">
            <v>0</v>
          </cell>
        </row>
        <row r="238">
          <cell r="A238" t="str">
            <v>S512013</v>
          </cell>
          <cell r="B238" t="str">
            <v>兴泽智能装备（天津）有限公司</v>
          </cell>
          <cell r="C238">
            <v>0</v>
          </cell>
          <cell r="D238" t="str">
            <v>老账</v>
          </cell>
          <cell r="E238">
            <v>0</v>
          </cell>
          <cell r="F238" t="str">
            <v>否</v>
          </cell>
          <cell r="G238">
            <v>5100</v>
          </cell>
        </row>
        <row r="239">
          <cell r="A239" t="str">
            <v>S411020</v>
          </cell>
          <cell r="B239" t="str">
            <v>北京和昌明汽车内饰件有限公司</v>
          </cell>
          <cell r="C239" t="str">
            <v>座椅</v>
          </cell>
          <cell r="D239" t="str">
            <v>正常供货</v>
          </cell>
          <cell r="E239">
            <v>90</v>
          </cell>
          <cell r="F239" t="str">
            <v>否</v>
          </cell>
          <cell r="G239">
            <v>1525.47</v>
          </cell>
        </row>
        <row r="240">
          <cell r="A240" t="str">
            <v>S431025</v>
          </cell>
          <cell r="B240" t="str">
            <v>上海坤达五金制品有限公司</v>
          </cell>
          <cell r="C240" t="str">
            <v>后视镜</v>
          </cell>
          <cell r="D240" t="str">
            <v>老账</v>
          </cell>
          <cell r="E240">
            <v>60</v>
          </cell>
          <cell r="F240" t="str">
            <v>否</v>
          </cell>
          <cell r="G240">
            <v>0</v>
          </cell>
        </row>
        <row r="241">
          <cell r="A241" t="str">
            <v>S432024</v>
          </cell>
          <cell r="B241" t="str">
            <v>江阴市达安汽车零部件有限公司</v>
          </cell>
          <cell r="C241" t="str">
            <v>座椅</v>
          </cell>
          <cell r="D241"/>
          <cell r="E241">
            <v>0</v>
          </cell>
          <cell r="F241" t="str">
            <v>否</v>
          </cell>
          <cell r="G241">
            <v>0</v>
          </cell>
        </row>
        <row r="242">
          <cell r="A242" t="str">
            <v>S413088</v>
          </cell>
          <cell r="B242" t="str">
            <v>张家港市万荣机械制造有限公司</v>
          </cell>
          <cell r="C242">
            <v>0</v>
          </cell>
          <cell r="D242" t="str">
            <v>老账</v>
          </cell>
          <cell r="E242">
            <v>0</v>
          </cell>
          <cell r="F242" t="str">
            <v>否</v>
          </cell>
          <cell r="G242">
            <v>6350</v>
          </cell>
        </row>
        <row r="243">
          <cell r="A243" t="str">
            <v>S413126</v>
          </cell>
          <cell r="B243" t="str">
            <v>沧州市坤元装饰装修工程有限公司</v>
          </cell>
          <cell r="C243">
            <v>0</v>
          </cell>
          <cell r="D243" t="str">
            <v>老账</v>
          </cell>
          <cell r="E243">
            <v>0</v>
          </cell>
          <cell r="F243" t="str">
            <v>否</v>
          </cell>
          <cell r="G243">
            <v>6048.4</v>
          </cell>
        </row>
        <row r="244">
          <cell r="A244" t="str">
            <v>S431014</v>
          </cell>
          <cell r="B244" t="str">
            <v>上海优诺特实业股份有限公司</v>
          </cell>
          <cell r="C244">
            <v>0</v>
          </cell>
          <cell r="D244" t="str">
            <v>老账</v>
          </cell>
          <cell r="E244">
            <v>0</v>
          </cell>
          <cell r="F244" t="str">
            <v>否</v>
          </cell>
          <cell r="G244">
            <v>5600</v>
          </cell>
        </row>
        <row r="245">
          <cell r="A245" t="str">
            <v>S413094</v>
          </cell>
          <cell r="B245" t="str">
            <v>霸州市宏海塑料制品有限公司</v>
          </cell>
          <cell r="C245" t="str">
            <v>座椅</v>
          </cell>
          <cell r="D245" t="str">
            <v>老账</v>
          </cell>
          <cell r="E245">
            <v>0</v>
          </cell>
          <cell r="F245" t="str">
            <v>否</v>
          </cell>
          <cell r="G245">
            <v>5579.03</v>
          </cell>
        </row>
        <row r="246">
          <cell r="A246" t="str">
            <v>S513160</v>
          </cell>
          <cell r="B246" t="str">
            <v>黄骅市宏宸汽车配件有限公司</v>
          </cell>
          <cell r="C246" t="str">
            <v>金属件</v>
          </cell>
          <cell r="D246" t="str">
            <v>一单一议（委外加工）</v>
          </cell>
          <cell r="E246">
            <v>0</v>
          </cell>
          <cell r="F246" t="str">
            <v>否</v>
          </cell>
          <cell r="G246">
            <v>0</v>
          </cell>
        </row>
        <row r="247">
          <cell r="A247" t="str">
            <v>S537004</v>
          </cell>
          <cell r="B247" t="str">
            <v>诸城市仁德物流有限公司</v>
          </cell>
          <cell r="C247" t="str">
            <v>座椅</v>
          </cell>
          <cell r="D247" t="str">
            <v>销售（三方库）</v>
          </cell>
          <cell r="E247">
            <v>90</v>
          </cell>
          <cell r="F247" t="str">
            <v>否</v>
          </cell>
          <cell r="G247">
            <v>5134</v>
          </cell>
        </row>
        <row r="248">
          <cell r="A248" t="str">
            <v>S512004</v>
          </cell>
          <cell r="B248" t="str">
            <v>天津优普达特科技有限公司</v>
          </cell>
          <cell r="C248" t="str">
            <v>金属件/座椅/后视镜</v>
          </cell>
          <cell r="D248" t="str">
            <v>固定资产-老账</v>
          </cell>
          <cell r="E248">
            <v>30</v>
          </cell>
          <cell r="F248" t="str">
            <v>否</v>
          </cell>
          <cell r="G248">
            <v>233149.1</v>
          </cell>
        </row>
        <row r="249">
          <cell r="A249" t="str">
            <v>S412024</v>
          </cell>
          <cell r="B249" t="str">
            <v>天津东旺科技发展有限公司</v>
          </cell>
          <cell r="C249" t="str">
            <v>后视镜</v>
          </cell>
          <cell r="D249" t="str">
            <v>除漆药剂</v>
          </cell>
          <cell r="E249">
            <v>30</v>
          </cell>
          <cell r="F249" t="str">
            <v>否</v>
          </cell>
          <cell r="G249">
            <v>20340</v>
          </cell>
        </row>
        <row r="250">
          <cell r="A250" t="str">
            <v>S521013</v>
          </cell>
          <cell r="B250" t="str">
            <v>沈阳机床集团中捷机床厂</v>
          </cell>
          <cell r="C250">
            <v>0</v>
          </cell>
          <cell r="D250" t="str">
            <v>零采</v>
          </cell>
          <cell r="E250">
            <v>0</v>
          </cell>
          <cell r="F250" t="str">
            <v>否</v>
          </cell>
          <cell r="G250">
            <v>5000</v>
          </cell>
        </row>
        <row r="251">
          <cell r="A251" t="str">
            <v>S513185</v>
          </cell>
          <cell r="B251" t="str">
            <v>河北顺和职业卫生技术服务有限公司</v>
          </cell>
          <cell r="C251">
            <v>0</v>
          </cell>
          <cell r="D251" t="str">
            <v>管理</v>
          </cell>
          <cell r="E251">
            <v>0</v>
          </cell>
          <cell r="F251" t="str">
            <v>否</v>
          </cell>
          <cell r="G251">
            <v>5000</v>
          </cell>
        </row>
        <row r="252">
          <cell r="A252" t="str">
            <v>S413036</v>
          </cell>
          <cell r="B252" t="str">
            <v>黄骅市元周五金制品有限公司</v>
          </cell>
          <cell r="C252" t="str">
            <v>后视镜</v>
          </cell>
          <cell r="D252" t="str">
            <v>正常供货</v>
          </cell>
          <cell r="E252">
            <v>30</v>
          </cell>
          <cell r="F252" t="str">
            <v>否</v>
          </cell>
          <cell r="G252">
            <v>0</v>
          </cell>
        </row>
        <row r="253">
          <cell r="A253" t="str">
            <v>S411014</v>
          </cell>
          <cell r="B253" t="str">
            <v>北京京科兴业科技发展有限公司</v>
          </cell>
          <cell r="C253">
            <v>0</v>
          </cell>
          <cell r="D253" t="str">
            <v>固定资产（检具）</v>
          </cell>
          <cell r="E253">
            <v>0</v>
          </cell>
          <cell r="F253" t="str">
            <v>否</v>
          </cell>
          <cell r="G253">
            <v>4500</v>
          </cell>
        </row>
        <row r="254">
          <cell r="A254" t="str">
            <v>S434010</v>
          </cell>
          <cell r="B254" t="str">
            <v>安徽盛达前亮铝业有限公司</v>
          </cell>
          <cell r="C254" t="str">
            <v>后视镜</v>
          </cell>
          <cell r="D254" t="str">
            <v>老账</v>
          </cell>
          <cell r="E254">
            <v>0</v>
          </cell>
          <cell r="F254" t="str">
            <v>否</v>
          </cell>
          <cell r="G254">
            <v>4352</v>
          </cell>
        </row>
        <row r="255">
          <cell r="A255" t="str">
            <v>S413159</v>
          </cell>
          <cell r="B255" t="str">
            <v>沧州志鹏聚氨酯制品有限公司</v>
          </cell>
          <cell r="C255" t="str">
            <v>座椅</v>
          </cell>
          <cell r="D255" t="str">
            <v>老账</v>
          </cell>
          <cell r="E255">
            <v>0</v>
          </cell>
          <cell r="F255" t="str">
            <v>否</v>
          </cell>
          <cell r="G255">
            <v>4067.26</v>
          </cell>
        </row>
        <row r="256">
          <cell r="A256" t="str">
            <v>S413096</v>
          </cell>
          <cell r="B256" t="str">
            <v>河北联庆五金制品有限公司</v>
          </cell>
          <cell r="C256" t="str">
            <v>金属件</v>
          </cell>
          <cell r="D256" t="str">
            <v>老账</v>
          </cell>
          <cell r="E256">
            <v>0</v>
          </cell>
          <cell r="F256" t="str">
            <v>否</v>
          </cell>
          <cell r="G256">
            <v>4053.14</v>
          </cell>
        </row>
        <row r="257">
          <cell r="A257" t="str">
            <v>S412028</v>
          </cell>
          <cell r="B257" t="str">
            <v>天津安美逸盛汽车检具有限公司</v>
          </cell>
          <cell r="C257">
            <v>0</v>
          </cell>
          <cell r="D257"/>
          <cell r="E257">
            <v>0</v>
          </cell>
          <cell r="F257" t="str">
            <v>否</v>
          </cell>
          <cell r="G257">
            <v>37850</v>
          </cell>
        </row>
        <row r="258">
          <cell r="A258" t="str">
            <v>S411040</v>
          </cell>
          <cell r="B258" t="str">
            <v>北京千臣网络科技有限公司</v>
          </cell>
          <cell r="C258">
            <v>0</v>
          </cell>
          <cell r="D258" t="str">
            <v>老账</v>
          </cell>
          <cell r="E258">
            <v>0</v>
          </cell>
          <cell r="F258" t="str">
            <v>否</v>
          </cell>
          <cell r="G258">
            <v>3826</v>
          </cell>
        </row>
        <row r="259">
          <cell r="A259" t="str">
            <v>S434008</v>
          </cell>
          <cell r="B259" t="str">
            <v>安徽博朗凯德织物有限公司</v>
          </cell>
          <cell r="C259">
            <v>0</v>
          </cell>
          <cell r="D259" t="str">
            <v>老账</v>
          </cell>
          <cell r="E259">
            <v>0</v>
          </cell>
          <cell r="F259" t="str">
            <v>否</v>
          </cell>
          <cell r="G259">
            <v>3646.55</v>
          </cell>
        </row>
        <row r="260">
          <cell r="A260" t="str">
            <v>S413008</v>
          </cell>
          <cell r="B260" t="str">
            <v>高碑店市晨奥汽车部件有限公司</v>
          </cell>
          <cell r="C260" t="str">
            <v>座椅</v>
          </cell>
          <cell r="D260" t="str">
            <v>老账</v>
          </cell>
          <cell r="E260">
            <v>0</v>
          </cell>
          <cell r="F260" t="str">
            <v>否</v>
          </cell>
          <cell r="G260">
            <v>3606.64</v>
          </cell>
        </row>
        <row r="261">
          <cell r="A261" t="str">
            <v>S431011</v>
          </cell>
          <cell r="B261" t="str">
            <v>杜倍汽车技术(上海)有限公司</v>
          </cell>
          <cell r="C261" t="str">
            <v>座椅</v>
          </cell>
          <cell r="D261" t="str">
            <v>老账</v>
          </cell>
          <cell r="E261">
            <v>0</v>
          </cell>
          <cell r="F261" t="str">
            <v>否</v>
          </cell>
          <cell r="G261">
            <v>3374.75</v>
          </cell>
        </row>
        <row r="262">
          <cell r="A262" t="str">
            <v>S413118</v>
          </cell>
          <cell r="B262" t="str">
            <v>孟村回族自治县旭日汽车配件厂</v>
          </cell>
          <cell r="C262" t="str">
            <v>后视镜</v>
          </cell>
          <cell r="D262"/>
          <cell r="E262">
            <v>30</v>
          </cell>
          <cell r="F262" t="str">
            <v>否</v>
          </cell>
          <cell r="G262">
            <v>0</v>
          </cell>
        </row>
        <row r="263">
          <cell r="A263" t="str">
            <v>S513024</v>
          </cell>
          <cell r="B263" t="str">
            <v>黄骅市玉才运输队</v>
          </cell>
          <cell r="C263">
            <v>0</v>
          </cell>
          <cell r="D263" t="str">
            <v>老账</v>
          </cell>
          <cell r="E263">
            <v>0</v>
          </cell>
          <cell r="F263" t="str">
            <v>否</v>
          </cell>
          <cell r="G263">
            <v>3200</v>
          </cell>
        </row>
        <row r="264">
          <cell r="A264" t="str">
            <v>S513028</v>
          </cell>
          <cell r="B264" t="str">
            <v>河北帅先电子科技有限公司</v>
          </cell>
          <cell r="C264">
            <v>0</v>
          </cell>
          <cell r="D264" t="str">
            <v>老账</v>
          </cell>
          <cell r="E264">
            <v>0</v>
          </cell>
          <cell r="F264" t="str">
            <v>否</v>
          </cell>
          <cell r="G264">
            <v>3000</v>
          </cell>
        </row>
        <row r="265">
          <cell r="A265" t="str">
            <v>S443002</v>
          </cell>
          <cell r="B265" t="str">
            <v>株洲市凡美斯汽车配件有限公司</v>
          </cell>
          <cell r="C265">
            <v>0</v>
          </cell>
          <cell r="D265" t="str">
            <v>老账</v>
          </cell>
          <cell r="E265">
            <v>0</v>
          </cell>
          <cell r="F265" t="str">
            <v>否</v>
          </cell>
          <cell r="G265">
            <v>2727.36</v>
          </cell>
        </row>
        <row r="266">
          <cell r="A266" t="str">
            <v>S513026</v>
          </cell>
          <cell r="B266" t="str">
            <v>廊坊恒工环保科技有限责任公司</v>
          </cell>
          <cell r="C266">
            <v>0</v>
          </cell>
          <cell r="D266" t="str">
            <v>老账</v>
          </cell>
          <cell r="E266">
            <v>0</v>
          </cell>
          <cell r="F266" t="str">
            <v>否</v>
          </cell>
          <cell r="G266">
            <v>2450</v>
          </cell>
        </row>
        <row r="267">
          <cell r="A267" t="str">
            <v>S411023</v>
          </cell>
          <cell r="B267" t="str">
            <v>北京市橡塑减震器材厂</v>
          </cell>
          <cell r="C267">
            <v>0</v>
          </cell>
          <cell r="D267" t="str">
            <v>老账</v>
          </cell>
          <cell r="E267">
            <v>0</v>
          </cell>
          <cell r="F267" t="str">
            <v>否</v>
          </cell>
          <cell r="G267">
            <v>2369.86</v>
          </cell>
        </row>
        <row r="268">
          <cell r="A268" t="str">
            <v>S513019</v>
          </cell>
          <cell r="B268" t="str">
            <v>沧州其源盛环保设备有限公司</v>
          </cell>
          <cell r="C268" t="str">
            <v>座椅</v>
          </cell>
          <cell r="D268" t="str">
            <v>固定资产-老账</v>
          </cell>
          <cell r="E268" t="str">
            <v>预付</v>
          </cell>
          <cell r="F268" t="str">
            <v>否</v>
          </cell>
          <cell r="G268">
            <v>74297.5</v>
          </cell>
        </row>
        <row r="269">
          <cell r="A269" t="str">
            <v>S431006</v>
          </cell>
          <cell r="B269" t="str">
            <v>上海泖汇实业有限公司</v>
          </cell>
          <cell r="C269">
            <v>0</v>
          </cell>
          <cell r="D269" t="str">
            <v>固定资产</v>
          </cell>
          <cell r="E269">
            <v>0</v>
          </cell>
          <cell r="F269" t="str">
            <v>否</v>
          </cell>
          <cell r="G269">
            <v>0</v>
          </cell>
        </row>
        <row r="270">
          <cell r="A270" t="str">
            <v>S531004</v>
          </cell>
          <cell r="B270" t="str">
            <v>上海动纳动力科技有限公司</v>
          </cell>
          <cell r="C270">
            <v>0</v>
          </cell>
          <cell r="D270" t="str">
            <v>固定资产</v>
          </cell>
          <cell r="E270">
            <v>0</v>
          </cell>
          <cell r="F270" t="str">
            <v>否</v>
          </cell>
          <cell r="G270">
            <v>2000</v>
          </cell>
        </row>
        <row r="271">
          <cell r="A271" t="str">
            <v>S531002</v>
          </cell>
          <cell r="B271" t="str">
            <v>上海昊诚泵阀有限公司</v>
          </cell>
          <cell r="C271">
            <v>0</v>
          </cell>
          <cell r="D271" t="str">
            <v>固定资产</v>
          </cell>
          <cell r="E271">
            <v>0</v>
          </cell>
          <cell r="F271" t="str">
            <v>否</v>
          </cell>
          <cell r="G271">
            <v>1980</v>
          </cell>
        </row>
        <row r="272">
          <cell r="A272" t="str">
            <v>S511005</v>
          </cell>
          <cell r="B272" t="str">
            <v>北京迪阳自动化设备有限公司</v>
          </cell>
          <cell r="C272">
            <v>0</v>
          </cell>
          <cell r="D272" t="str">
            <v>固定资产</v>
          </cell>
          <cell r="E272">
            <v>0</v>
          </cell>
          <cell r="F272" t="str">
            <v>否</v>
          </cell>
          <cell r="G272">
            <v>1950</v>
          </cell>
        </row>
        <row r="273">
          <cell r="A273" t="str">
            <v>S513145</v>
          </cell>
          <cell r="B273" t="str">
            <v>黄骅市宏东电脑经销部</v>
          </cell>
          <cell r="C273">
            <v>0</v>
          </cell>
          <cell r="D273" t="str">
            <v>零采</v>
          </cell>
          <cell r="E273">
            <v>0</v>
          </cell>
          <cell r="F273" t="str">
            <v>否</v>
          </cell>
          <cell r="G273">
            <v>1700</v>
          </cell>
        </row>
        <row r="274">
          <cell r="A274" t="str">
            <v>S444006</v>
          </cell>
          <cell r="B274" t="str">
            <v>东莞市双和机车拉索有限公司</v>
          </cell>
          <cell r="C274">
            <v>0</v>
          </cell>
          <cell r="D274" t="str">
            <v>老账</v>
          </cell>
          <cell r="E274">
            <v>0</v>
          </cell>
          <cell r="F274" t="str">
            <v>否</v>
          </cell>
          <cell r="G274">
            <v>1615.32</v>
          </cell>
        </row>
        <row r="275">
          <cell r="A275" t="str">
            <v>S511008</v>
          </cell>
          <cell r="B275" t="str">
            <v>北京美狮龙禾普喷涂设备有限公司</v>
          </cell>
          <cell r="C275">
            <v>0</v>
          </cell>
          <cell r="D275" t="str">
            <v>老账</v>
          </cell>
          <cell r="E275">
            <v>0</v>
          </cell>
          <cell r="F275" t="str">
            <v>否</v>
          </cell>
          <cell r="G275">
            <v>1497.75</v>
          </cell>
        </row>
        <row r="276">
          <cell r="A276" t="str">
            <v>S413074</v>
          </cell>
          <cell r="B276" t="str">
            <v>黄骅市振兴五金制品厂</v>
          </cell>
          <cell r="C276">
            <v>0</v>
          </cell>
          <cell r="D276" t="str">
            <v>老账</v>
          </cell>
          <cell r="E276">
            <v>0</v>
          </cell>
          <cell r="F276" t="str">
            <v>否</v>
          </cell>
          <cell r="G276">
            <v>1386.48</v>
          </cell>
        </row>
        <row r="277">
          <cell r="A277" t="str">
            <v>S513015</v>
          </cell>
          <cell r="B277" t="str">
            <v>马志云</v>
          </cell>
          <cell r="C277">
            <v>0</v>
          </cell>
          <cell r="D277" t="str">
            <v>老账</v>
          </cell>
          <cell r="E277">
            <v>0</v>
          </cell>
          <cell r="F277" t="str">
            <v>否</v>
          </cell>
          <cell r="G277">
            <v>1163</v>
          </cell>
        </row>
        <row r="278">
          <cell r="A278" t="str">
            <v>S437011</v>
          </cell>
          <cell r="B278" t="str">
            <v>诸城市黄海剑杆织布厂</v>
          </cell>
          <cell r="C278" t="str">
            <v>座椅</v>
          </cell>
          <cell r="D278"/>
          <cell r="E278">
            <v>60</v>
          </cell>
          <cell r="F278" t="str">
            <v>否</v>
          </cell>
          <cell r="G278">
            <v>0</v>
          </cell>
        </row>
        <row r="279">
          <cell r="A279" t="str">
            <v>S433018</v>
          </cell>
          <cell r="B279" t="str">
            <v>温州市瓯海茶山通悦海绵制品厂</v>
          </cell>
          <cell r="C279">
            <v>0</v>
          </cell>
          <cell r="D279" t="str">
            <v>老账</v>
          </cell>
          <cell r="E279">
            <v>0</v>
          </cell>
          <cell r="F279" t="str">
            <v>否</v>
          </cell>
          <cell r="G279">
            <v>1000</v>
          </cell>
        </row>
        <row r="280">
          <cell r="A280" t="str">
            <v>S433016</v>
          </cell>
          <cell r="B280" t="str">
            <v>安吉县创鸿家具有限公司</v>
          </cell>
          <cell r="C280">
            <v>0</v>
          </cell>
          <cell r="D280" t="str">
            <v>老账</v>
          </cell>
          <cell r="E280">
            <v>0</v>
          </cell>
          <cell r="F280" t="str">
            <v>否</v>
          </cell>
          <cell r="G280">
            <v>900</v>
          </cell>
        </row>
        <row r="281">
          <cell r="A281" t="str">
            <v>S413103</v>
          </cell>
          <cell r="B281" t="str">
            <v>黄骅市通顺五金机电商店</v>
          </cell>
          <cell r="C281">
            <v>0</v>
          </cell>
          <cell r="D281" t="str">
            <v>零采</v>
          </cell>
          <cell r="E281">
            <v>0</v>
          </cell>
          <cell r="F281" t="str">
            <v>否</v>
          </cell>
          <cell r="G281">
            <v>900</v>
          </cell>
        </row>
        <row r="282">
          <cell r="A282" t="str">
            <v>S537001</v>
          </cell>
          <cell r="B282" t="str">
            <v>山东省禹城市阳光化工有限公司</v>
          </cell>
          <cell r="C282" t="str">
            <v>后视镜</v>
          </cell>
          <cell r="D282" t="str">
            <v>老账</v>
          </cell>
          <cell r="E282">
            <v>0</v>
          </cell>
          <cell r="F282" t="str">
            <v>否</v>
          </cell>
          <cell r="G282">
            <v>720</v>
          </cell>
        </row>
        <row r="283">
          <cell r="A283" t="str">
            <v>S431008</v>
          </cell>
          <cell r="B283" t="str">
            <v>上海努辰金属制品有限公司</v>
          </cell>
          <cell r="C283" t="str">
            <v>金属件</v>
          </cell>
          <cell r="D283" t="str">
            <v>正常供货</v>
          </cell>
          <cell r="E283">
            <v>60</v>
          </cell>
          <cell r="F283" t="str">
            <v>否</v>
          </cell>
          <cell r="G283">
            <v>423466.01000000024</v>
          </cell>
        </row>
        <row r="284">
          <cell r="A284" t="str">
            <v>S513025</v>
          </cell>
          <cell r="B284" t="str">
            <v>邓括</v>
          </cell>
          <cell r="C284">
            <v>0</v>
          </cell>
          <cell r="D284" t="str">
            <v>老账</v>
          </cell>
          <cell r="E284">
            <v>0</v>
          </cell>
          <cell r="F284" t="str">
            <v>否</v>
          </cell>
          <cell r="G284">
            <v>426</v>
          </cell>
        </row>
        <row r="285">
          <cell r="A285" t="str">
            <v>S544003</v>
          </cell>
          <cell r="B285" t="str">
            <v>广州欧尼克焊接科技有限公司</v>
          </cell>
          <cell r="C285">
            <v>0</v>
          </cell>
          <cell r="D285" t="str">
            <v>老账</v>
          </cell>
          <cell r="E285">
            <v>0</v>
          </cell>
          <cell r="F285" t="str">
            <v>否</v>
          </cell>
          <cell r="G285">
            <v>400</v>
          </cell>
        </row>
        <row r="286">
          <cell r="A286" t="str">
            <v>S431015</v>
          </cell>
          <cell r="B286" t="str">
            <v>上海边锋实业有限公司</v>
          </cell>
          <cell r="C286">
            <v>0</v>
          </cell>
          <cell r="D286" t="str">
            <v>老账</v>
          </cell>
          <cell r="E286">
            <v>0</v>
          </cell>
          <cell r="F286" t="str">
            <v>否</v>
          </cell>
          <cell r="G286">
            <v>360</v>
          </cell>
        </row>
        <row r="287">
          <cell r="A287" t="str">
            <v>S437027</v>
          </cell>
          <cell r="B287" t="str">
            <v>文登市凤凰婷装饰布有限公司</v>
          </cell>
          <cell r="C287">
            <v>0</v>
          </cell>
          <cell r="D287" t="str">
            <v>老账</v>
          </cell>
          <cell r="E287">
            <v>0</v>
          </cell>
          <cell r="F287" t="str">
            <v>否</v>
          </cell>
          <cell r="G287">
            <v>314.60000000000002</v>
          </cell>
        </row>
        <row r="288">
          <cell r="A288" t="str">
            <v>S532004</v>
          </cell>
          <cell r="B288" t="str">
            <v>苏州贝斯迪亚工具有限公司</v>
          </cell>
          <cell r="C288">
            <v>0</v>
          </cell>
          <cell r="D288" t="str">
            <v>老账</v>
          </cell>
          <cell r="E288">
            <v>0</v>
          </cell>
          <cell r="F288" t="str">
            <v>否</v>
          </cell>
          <cell r="G288">
            <v>312</v>
          </cell>
        </row>
        <row r="289">
          <cell r="A289" t="str">
            <v>S433013</v>
          </cell>
          <cell r="B289" t="str">
            <v>嘉兴市南湖区东栅街道嘉环中电子产品经营部</v>
          </cell>
          <cell r="C289" t="str">
            <v>后视镜</v>
          </cell>
          <cell r="D289" t="str">
            <v>老账</v>
          </cell>
          <cell r="E289">
            <v>0</v>
          </cell>
          <cell r="F289" t="str">
            <v>否</v>
          </cell>
          <cell r="G289">
            <v>214</v>
          </cell>
        </row>
        <row r="290">
          <cell r="A290" t="str">
            <v>S413017</v>
          </cell>
          <cell r="B290" t="str">
            <v>沧州荣昊汽车配件有限公司</v>
          </cell>
          <cell r="C290">
            <v>0</v>
          </cell>
          <cell r="D290" t="str">
            <v>老账</v>
          </cell>
          <cell r="E290">
            <v>0</v>
          </cell>
          <cell r="F290" t="str">
            <v>否</v>
          </cell>
          <cell r="G290">
            <v>202.36</v>
          </cell>
        </row>
        <row r="291">
          <cell r="A291" t="str">
            <v>S413117</v>
          </cell>
          <cell r="B291" t="str">
            <v>霸州市自强汽车零部件厂</v>
          </cell>
          <cell r="C291">
            <v>0</v>
          </cell>
          <cell r="D291" t="str">
            <v>老账</v>
          </cell>
          <cell r="E291">
            <v>0</v>
          </cell>
          <cell r="F291" t="str">
            <v>否</v>
          </cell>
          <cell r="G291">
            <v>65.09</v>
          </cell>
        </row>
        <row r="292">
          <cell r="A292" t="str">
            <v>S411012</v>
          </cell>
          <cell r="B292" t="str">
            <v>北京旺博林包装材料有限公司</v>
          </cell>
          <cell r="C292" t="str">
            <v>座椅</v>
          </cell>
          <cell r="D292" t="str">
            <v>老账</v>
          </cell>
          <cell r="E292">
            <v>90</v>
          </cell>
          <cell r="F292" t="str">
            <v>否</v>
          </cell>
          <cell r="G292">
            <v>77803.11</v>
          </cell>
        </row>
        <row r="293">
          <cell r="A293" t="str">
            <v>S411005</v>
          </cell>
          <cell r="B293" t="str">
            <v>北京东方华康自动化有限公司</v>
          </cell>
          <cell r="C293" t="str">
            <v>座椅</v>
          </cell>
          <cell r="D293" t="str">
            <v>正常供货</v>
          </cell>
          <cell r="E293">
            <v>30</v>
          </cell>
          <cell r="F293" t="str">
            <v>否</v>
          </cell>
          <cell r="G293">
            <v>6802.78</v>
          </cell>
        </row>
        <row r="294">
          <cell r="A294" t="str">
            <v>S412011</v>
          </cell>
          <cell r="B294" t="str">
            <v>富港科技(天津)有限公司</v>
          </cell>
          <cell r="C294" t="str">
            <v>后视镜</v>
          </cell>
          <cell r="D294" t="str">
            <v>老账</v>
          </cell>
          <cell r="E294">
            <v>30</v>
          </cell>
          <cell r="F294" t="str">
            <v>否</v>
          </cell>
          <cell r="G294">
            <v>1</v>
          </cell>
        </row>
        <row r="295">
          <cell r="A295" t="str">
            <v>S444005</v>
          </cell>
          <cell r="B295" t="str">
            <v>佛山市立久光电科技有限公司</v>
          </cell>
          <cell r="C295" t="str">
            <v>后视镜</v>
          </cell>
          <cell r="D295" t="str">
            <v>老账</v>
          </cell>
          <cell r="E295">
            <v>60</v>
          </cell>
          <cell r="F295" t="str">
            <v>否</v>
          </cell>
          <cell r="G295">
            <v>0</v>
          </cell>
        </row>
        <row r="296">
          <cell r="A296" t="str">
            <v>S533001</v>
          </cell>
          <cell r="B296" t="str">
            <v>宁波维成贸易有限公司</v>
          </cell>
          <cell r="C296" t="str">
            <v>后视镜</v>
          </cell>
          <cell r="D296" t="str">
            <v>老账</v>
          </cell>
          <cell r="E296">
            <v>0</v>
          </cell>
          <cell r="F296" t="str">
            <v>否</v>
          </cell>
          <cell r="G296">
            <v>0.02</v>
          </cell>
        </row>
        <row r="297">
          <cell r="A297" t="str">
            <v>S431002</v>
          </cell>
          <cell r="B297" t="str">
            <v>易格斯（上海）拖链系统有限公司</v>
          </cell>
          <cell r="C297" t="str">
            <v>金属件</v>
          </cell>
          <cell r="D297" t="str">
            <v>正常供货</v>
          </cell>
          <cell r="E297">
            <v>30</v>
          </cell>
          <cell r="F297" t="str">
            <v>否</v>
          </cell>
          <cell r="G297">
            <v>296110.01000000007</v>
          </cell>
        </row>
        <row r="298">
          <cell r="A298" t="str">
            <v>S413012</v>
          </cell>
          <cell r="B298" t="str">
            <v>沧州市任沧机电有限公司</v>
          </cell>
          <cell r="C298" t="str">
            <v>金属件</v>
          </cell>
          <cell r="D298"/>
          <cell r="E298">
            <v>0</v>
          </cell>
          <cell r="F298" t="str">
            <v>否</v>
          </cell>
          <cell r="G298">
            <v>39315.629999999997</v>
          </cell>
        </row>
        <row r="299">
          <cell r="A299" t="str">
            <v>S413046</v>
          </cell>
          <cell r="B299" t="str">
            <v>黄骅市恒基五金轴承工具有限公司</v>
          </cell>
          <cell r="C299">
            <v>0</v>
          </cell>
          <cell r="D299"/>
          <cell r="E299">
            <v>0</v>
          </cell>
          <cell r="F299" t="str">
            <v>否</v>
          </cell>
          <cell r="G299">
            <v>0</v>
          </cell>
        </row>
        <row r="300">
          <cell r="A300" t="str">
            <v>S413091</v>
          </cell>
          <cell r="B300" t="str">
            <v>黄骅市供水公司</v>
          </cell>
          <cell r="C300">
            <v>0</v>
          </cell>
          <cell r="D300" t="str">
            <v>管理</v>
          </cell>
          <cell r="E300">
            <v>0</v>
          </cell>
          <cell r="F300" t="str">
            <v>否</v>
          </cell>
          <cell r="G300">
            <v>490.7</v>
          </cell>
        </row>
        <row r="301">
          <cell r="A301" t="str">
            <v>S413019</v>
          </cell>
          <cell r="B301" t="str">
            <v>沧州超杰纺织品有限公司</v>
          </cell>
          <cell r="C301">
            <v>0</v>
          </cell>
          <cell r="D301"/>
          <cell r="E301">
            <v>0</v>
          </cell>
          <cell r="F301" t="str">
            <v>否</v>
          </cell>
          <cell r="G301">
            <v>0</v>
          </cell>
        </row>
        <row r="302">
          <cell r="A302" t="str">
            <v>S513008</v>
          </cell>
          <cell r="B302" t="str">
            <v>黄骅市三江商贸有限公司</v>
          </cell>
          <cell r="C302">
            <v>0</v>
          </cell>
          <cell r="D302" t="str">
            <v>零采</v>
          </cell>
          <cell r="E302">
            <v>0</v>
          </cell>
          <cell r="F302" t="str">
            <v>否</v>
          </cell>
          <cell r="G302">
            <v>16908.5</v>
          </cell>
        </row>
        <row r="303">
          <cell r="A303" t="str">
            <v>S432017</v>
          </cell>
          <cell r="B303" t="str">
            <v>苏州市荣威模具有限公司</v>
          </cell>
          <cell r="C303">
            <v>0</v>
          </cell>
          <cell r="D303"/>
          <cell r="E303">
            <v>0</v>
          </cell>
          <cell r="F303" t="str">
            <v>否</v>
          </cell>
          <cell r="G303">
            <v>1662170</v>
          </cell>
        </row>
        <row r="304">
          <cell r="A304" t="str">
            <v>S444003</v>
          </cell>
          <cell r="B304" t="str">
            <v>广州熙锐自动化设备有限公司</v>
          </cell>
          <cell r="C304">
            <v>0</v>
          </cell>
          <cell r="D304"/>
          <cell r="E304">
            <v>0</v>
          </cell>
          <cell r="F304" t="str">
            <v>否</v>
          </cell>
          <cell r="G304">
            <v>92500</v>
          </cell>
        </row>
        <row r="305">
          <cell r="A305" t="str">
            <v>S513012</v>
          </cell>
          <cell r="B305" t="str">
            <v>黄骅市建华液压配件销售服务中心</v>
          </cell>
          <cell r="C305">
            <v>0</v>
          </cell>
          <cell r="D305" t="str">
            <v>零采</v>
          </cell>
          <cell r="E305">
            <v>0</v>
          </cell>
          <cell r="F305" t="str">
            <v>否</v>
          </cell>
          <cell r="G305">
            <v>11207</v>
          </cell>
        </row>
        <row r="306">
          <cell r="A306" t="str">
            <v>S434006</v>
          </cell>
          <cell r="B306" t="str">
            <v>安徽汉升工业部件股份有限公司</v>
          </cell>
          <cell r="C306" t="str">
            <v>金属件</v>
          </cell>
          <cell r="D306" t="str">
            <v>正常供货</v>
          </cell>
          <cell r="E306">
            <v>30</v>
          </cell>
          <cell r="F306" t="str">
            <v>否</v>
          </cell>
          <cell r="G306">
            <v>21038.47</v>
          </cell>
        </row>
        <row r="307">
          <cell r="A307" t="str">
            <v>S433002</v>
          </cell>
          <cell r="B307" t="str">
            <v>宁波瑞元模塑有限公司</v>
          </cell>
          <cell r="C307">
            <v>0</v>
          </cell>
          <cell r="D307" t="str">
            <v>固定资产</v>
          </cell>
          <cell r="E307">
            <v>0</v>
          </cell>
          <cell r="F307" t="str">
            <v>否</v>
          </cell>
          <cell r="G307">
            <v>0</v>
          </cell>
        </row>
        <row r="308">
          <cell r="A308" t="str">
            <v>S511007</v>
          </cell>
          <cell r="B308" t="str">
            <v>北京逸伦众程自动化控制设备有限公司</v>
          </cell>
          <cell r="C308" t="str">
            <v>后视镜</v>
          </cell>
          <cell r="D308"/>
          <cell r="E308">
            <v>60</v>
          </cell>
          <cell r="F308" t="str">
            <v>否</v>
          </cell>
          <cell r="G308">
            <v>0</v>
          </cell>
        </row>
        <row r="309">
          <cell r="A309" t="str">
            <v>S437028</v>
          </cell>
          <cell r="B309" t="str">
            <v>山东隆华新材料股份有限公司</v>
          </cell>
          <cell r="C309">
            <v>0</v>
          </cell>
          <cell r="D309"/>
          <cell r="E309">
            <v>0</v>
          </cell>
          <cell r="F309" t="str">
            <v>否</v>
          </cell>
          <cell r="G309">
            <v>0</v>
          </cell>
        </row>
        <row r="310">
          <cell r="A310" t="str">
            <v>S432008</v>
          </cell>
          <cell r="B310" t="str">
            <v>徐州华夏电子有限公司</v>
          </cell>
          <cell r="C310" t="str">
            <v>座椅/后视镜</v>
          </cell>
          <cell r="D310" t="str">
            <v>正常供货</v>
          </cell>
          <cell r="E310">
            <v>60</v>
          </cell>
          <cell r="F310" t="str">
            <v>否</v>
          </cell>
          <cell r="G310">
            <v>509647.39</v>
          </cell>
        </row>
        <row r="311">
          <cell r="A311" t="str">
            <v>S413106</v>
          </cell>
          <cell r="B311" t="str">
            <v>黄骅市博杰汽车部件有限公司</v>
          </cell>
          <cell r="C311">
            <v>0</v>
          </cell>
          <cell r="D311"/>
          <cell r="E311">
            <v>0</v>
          </cell>
          <cell r="F311" t="str">
            <v>否</v>
          </cell>
          <cell r="G311">
            <v>0</v>
          </cell>
        </row>
        <row r="312">
          <cell r="A312" t="str">
            <v>S513021</v>
          </cell>
          <cell r="B312" t="str">
            <v>沧州众智鑫成人力资源服务有限公司</v>
          </cell>
          <cell r="C312">
            <v>0</v>
          </cell>
          <cell r="D312" t="str">
            <v>管理</v>
          </cell>
          <cell r="E312">
            <v>0</v>
          </cell>
          <cell r="F312" t="str">
            <v>否</v>
          </cell>
          <cell r="G312">
            <v>0</v>
          </cell>
        </row>
        <row r="313">
          <cell r="A313" t="str">
            <v>S413020</v>
          </cell>
          <cell r="B313" t="str">
            <v>沧州旭兴五金制品有限公司</v>
          </cell>
          <cell r="C313" t="str">
            <v>金属件/后视镜</v>
          </cell>
          <cell r="D313" t="str">
            <v>正常供货</v>
          </cell>
          <cell r="E313">
            <v>60</v>
          </cell>
          <cell r="F313" t="str">
            <v>否</v>
          </cell>
          <cell r="G313">
            <v>799829.29</v>
          </cell>
        </row>
        <row r="314">
          <cell r="A314" t="str">
            <v>S433006</v>
          </cell>
          <cell r="B314" t="str">
            <v>浙江佳龙电子有限公司</v>
          </cell>
          <cell r="C314" t="str">
            <v>后视镜</v>
          </cell>
          <cell r="D314" t="str">
            <v>老账</v>
          </cell>
          <cell r="E314">
            <v>90</v>
          </cell>
          <cell r="F314" t="str">
            <v>否</v>
          </cell>
          <cell r="G314">
            <v>0</v>
          </cell>
        </row>
        <row r="315">
          <cell r="A315" t="str">
            <v>S411018</v>
          </cell>
          <cell r="B315" t="str">
            <v>北京三浦易购科技有限公司</v>
          </cell>
          <cell r="C315" t="str">
            <v>金属件</v>
          </cell>
          <cell r="D315" t="str">
            <v>正常供货</v>
          </cell>
          <cell r="E315">
            <v>60</v>
          </cell>
          <cell r="F315" t="str">
            <v>否</v>
          </cell>
          <cell r="G315">
            <v>9418.5600000000013</v>
          </cell>
        </row>
        <row r="316">
          <cell r="A316" t="str">
            <v>S512007</v>
          </cell>
          <cell r="B316" t="str">
            <v>天津宏达翔科技有限公司</v>
          </cell>
          <cell r="C316">
            <v>0</v>
          </cell>
          <cell r="D316"/>
          <cell r="E316">
            <v>0</v>
          </cell>
          <cell r="F316" t="str">
            <v>否</v>
          </cell>
          <cell r="G316">
            <v>0</v>
          </cell>
        </row>
        <row r="317">
          <cell r="A317" t="str">
            <v>S412004</v>
          </cell>
          <cell r="B317" t="str">
            <v>天津市朗力机械设备有限公司</v>
          </cell>
          <cell r="C317" t="str">
            <v>金属件</v>
          </cell>
          <cell r="D317"/>
          <cell r="E317">
            <v>0</v>
          </cell>
          <cell r="F317" t="str">
            <v>否</v>
          </cell>
          <cell r="G317">
            <v>372088</v>
          </cell>
        </row>
        <row r="318">
          <cell r="A318" t="str">
            <v>S431005</v>
          </cell>
          <cell r="B318" t="str">
            <v>上海三淮工业自动化有限公司</v>
          </cell>
          <cell r="C318">
            <v>0</v>
          </cell>
          <cell r="D318"/>
          <cell r="E318">
            <v>0</v>
          </cell>
          <cell r="F318" t="str">
            <v>否</v>
          </cell>
          <cell r="G318">
            <v>0</v>
          </cell>
        </row>
        <row r="319">
          <cell r="A319" t="str">
            <v>S432018</v>
          </cell>
          <cell r="B319" t="str">
            <v>苏州安嘉自动化设备有限公司</v>
          </cell>
          <cell r="C319">
            <v>0</v>
          </cell>
          <cell r="D319"/>
          <cell r="E319">
            <v>0</v>
          </cell>
          <cell r="F319" t="str">
            <v>否</v>
          </cell>
          <cell r="G319">
            <v>0</v>
          </cell>
        </row>
        <row r="320">
          <cell r="A320" t="str">
            <v>S421004</v>
          </cell>
          <cell r="B320" t="str">
            <v>沈阳瑞驰表面技术有限公司</v>
          </cell>
          <cell r="C320" t="str">
            <v>后视镜</v>
          </cell>
          <cell r="D320"/>
          <cell r="E320">
            <v>0</v>
          </cell>
          <cell r="F320" t="str">
            <v>否</v>
          </cell>
          <cell r="G320">
            <v>22500</v>
          </cell>
        </row>
        <row r="321">
          <cell r="A321" t="str">
            <v>S412018</v>
          </cell>
          <cell r="B321" t="str">
            <v>穆勒纺织品（天津）有限公司</v>
          </cell>
          <cell r="C321" t="str">
            <v>座椅</v>
          </cell>
          <cell r="D321"/>
          <cell r="E321">
            <v>30</v>
          </cell>
          <cell r="F321" t="str">
            <v>否</v>
          </cell>
          <cell r="G321">
            <v>0</v>
          </cell>
        </row>
        <row r="322">
          <cell r="A322" t="str">
            <v>S513027</v>
          </cell>
          <cell r="B322" t="str">
            <v>黄骅市洪昌运输队</v>
          </cell>
          <cell r="C322">
            <v>0</v>
          </cell>
          <cell r="D322"/>
          <cell r="E322">
            <v>0</v>
          </cell>
          <cell r="F322" t="str">
            <v>否</v>
          </cell>
          <cell r="G322">
            <v>0</v>
          </cell>
        </row>
        <row r="323">
          <cell r="A323" t="str">
            <v>S432028</v>
          </cell>
          <cell r="B323" t="str">
            <v>江阴宝曼电子科技有限公司</v>
          </cell>
          <cell r="C323" t="str">
            <v>后视镜</v>
          </cell>
          <cell r="D323"/>
          <cell r="E323">
            <v>60</v>
          </cell>
          <cell r="F323" t="str">
            <v>否</v>
          </cell>
          <cell r="G323">
            <v>0</v>
          </cell>
        </row>
        <row r="324">
          <cell r="A324" t="str">
            <v>S411003</v>
          </cell>
          <cell r="B324" t="str">
            <v>北京市京宁通海经贸有限公司</v>
          </cell>
          <cell r="C324" t="str">
            <v>座椅</v>
          </cell>
          <cell r="D324"/>
          <cell r="E324">
            <v>30</v>
          </cell>
          <cell r="F324" t="str">
            <v>否</v>
          </cell>
          <cell r="G324">
            <v>0</v>
          </cell>
        </row>
        <row r="325">
          <cell r="A325" t="str">
            <v>S531006</v>
          </cell>
          <cell r="B325" t="str">
            <v>上海快意信息科技有限公司</v>
          </cell>
          <cell r="C325">
            <v>0</v>
          </cell>
          <cell r="D325"/>
          <cell r="E325">
            <v>0</v>
          </cell>
          <cell r="F325" t="str">
            <v>否</v>
          </cell>
          <cell r="G325">
            <v>0</v>
          </cell>
        </row>
        <row r="326">
          <cell r="A326" t="str">
            <v>S413142</v>
          </cell>
          <cell r="B326" t="str">
            <v>沧州凌迈五金制品有限公司</v>
          </cell>
          <cell r="C326" t="str">
            <v>后视镜</v>
          </cell>
          <cell r="D326"/>
          <cell r="E326">
            <v>0</v>
          </cell>
          <cell r="F326" t="str">
            <v>否</v>
          </cell>
          <cell r="G326">
            <v>8630.86</v>
          </cell>
        </row>
        <row r="327">
          <cell r="A327" t="str">
            <v>S444002</v>
          </cell>
          <cell r="B327" t="str">
            <v>广东盟力纺织科技有限公司</v>
          </cell>
          <cell r="C327" t="str">
            <v>座椅</v>
          </cell>
          <cell r="D327" t="str">
            <v>正常供货</v>
          </cell>
          <cell r="E327">
            <v>30</v>
          </cell>
          <cell r="F327" t="str">
            <v>否</v>
          </cell>
          <cell r="G327">
            <v>5475.3200000000015</v>
          </cell>
        </row>
        <row r="328">
          <cell r="A328" t="str">
            <v>S413128</v>
          </cell>
          <cell r="B328" t="str">
            <v>霸州市振旭汽车配件有限公司</v>
          </cell>
          <cell r="C328">
            <v>0</v>
          </cell>
          <cell r="D328"/>
          <cell r="E328">
            <v>0</v>
          </cell>
          <cell r="F328" t="str">
            <v>否</v>
          </cell>
          <cell r="G328">
            <v>0</v>
          </cell>
        </row>
        <row r="329">
          <cell r="A329" t="str">
            <v>S413130</v>
          </cell>
          <cell r="B329" t="str">
            <v>泊头市捷润五金制品有限公司</v>
          </cell>
          <cell r="C329" t="str">
            <v>金属件/座椅</v>
          </cell>
          <cell r="D329" t="str">
            <v>正常供货</v>
          </cell>
          <cell r="E329">
            <v>60</v>
          </cell>
          <cell r="F329" t="str">
            <v>否</v>
          </cell>
          <cell r="G329">
            <v>946930.60999999987</v>
          </cell>
        </row>
        <row r="330">
          <cell r="A330" t="str">
            <v>S511015</v>
          </cell>
          <cell r="B330" t="str">
            <v>北京广汇国际仓储服务有限公司</v>
          </cell>
          <cell r="C330">
            <v>0</v>
          </cell>
          <cell r="D330" t="str">
            <v>销售（三方库已清户）</v>
          </cell>
          <cell r="E330">
            <v>0</v>
          </cell>
          <cell r="F330" t="str">
            <v>否</v>
          </cell>
          <cell r="G330">
            <v>36044.980000000003</v>
          </cell>
        </row>
        <row r="331">
          <cell r="A331" t="str">
            <v>S442002</v>
          </cell>
          <cell r="B331" t="str">
            <v>湖北伟士通汽车零件有限公司</v>
          </cell>
          <cell r="C331" t="str">
            <v>金属件</v>
          </cell>
          <cell r="D331" t="str">
            <v>正常供货</v>
          </cell>
          <cell r="E331">
            <v>90</v>
          </cell>
          <cell r="F331" t="str">
            <v>否</v>
          </cell>
          <cell r="G331">
            <v>12326.04</v>
          </cell>
        </row>
        <row r="332">
          <cell r="A332" t="str">
            <v>S433019</v>
          </cell>
          <cell r="B332" t="str">
            <v>杭州阳晨聚氨酯制品有限公司</v>
          </cell>
          <cell r="C332" t="str">
            <v>座椅</v>
          </cell>
          <cell r="D332" t="str">
            <v>正常供货</v>
          </cell>
          <cell r="E332">
            <v>30</v>
          </cell>
          <cell r="F332" t="str">
            <v>否</v>
          </cell>
          <cell r="G332">
            <v>184122.91</v>
          </cell>
        </row>
        <row r="333">
          <cell r="A333" t="str">
            <v>S411035</v>
          </cell>
          <cell r="B333" t="str">
            <v>北京明科通业国际贸易有限责任公司</v>
          </cell>
          <cell r="C333" t="str">
            <v>后视镜</v>
          </cell>
          <cell r="D333"/>
          <cell r="E333">
            <v>90</v>
          </cell>
          <cell r="F333" t="str">
            <v>否</v>
          </cell>
          <cell r="G333">
            <v>0</v>
          </cell>
        </row>
        <row r="334">
          <cell r="A334" t="str">
            <v>S411036</v>
          </cell>
          <cell r="B334" t="str">
            <v>北京美好生活家居用品有限公司</v>
          </cell>
          <cell r="C334" t="str">
            <v>座椅</v>
          </cell>
          <cell r="D334" t="str">
            <v>正常供货</v>
          </cell>
          <cell r="E334">
            <v>90</v>
          </cell>
          <cell r="F334" t="str">
            <v>否</v>
          </cell>
          <cell r="G334">
            <v>2411079.2600000002</v>
          </cell>
        </row>
        <row r="335">
          <cell r="A335" t="str">
            <v>S413152</v>
          </cell>
          <cell r="B335" t="str">
            <v>远东嘉烨沧州科技有限公司</v>
          </cell>
          <cell r="C335" t="str">
            <v>后视镜</v>
          </cell>
          <cell r="D335" t="str">
            <v>老账</v>
          </cell>
          <cell r="E335">
            <v>30</v>
          </cell>
          <cell r="F335" t="str">
            <v>否</v>
          </cell>
          <cell r="G335">
            <v>0</v>
          </cell>
        </row>
        <row r="336">
          <cell r="A336" t="str">
            <v>S513057</v>
          </cell>
          <cell r="B336" t="str">
            <v>赵战一</v>
          </cell>
          <cell r="C336">
            <v>0</v>
          </cell>
          <cell r="D336"/>
          <cell r="E336">
            <v>0</v>
          </cell>
          <cell r="F336" t="str">
            <v>否</v>
          </cell>
          <cell r="G336">
            <v>0</v>
          </cell>
        </row>
        <row r="337">
          <cell r="A337" t="str">
            <v>S513050</v>
          </cell>
          <cell r="B337" t="str">
            <v>河北信一净美物业服务有限公司</v>
          </cell>
          <cell r="C337">
            <v>0</v>
          </cell>
          <cell r="D337" t="str">
            <v>管理</v>
          </cell>
          <cell r="E337">
            <v>0</v>
          </cell>
          <cell r="F337" t="str">
            <v>否</v>
          </cell>
          <cell r="G337">
            <v>10707</v>
          </cell>
        </row>
        <row r="338">
          <cell r="A338" t="str">
            <v>S513045</v>
          </cell>
          <cell r="B338" t="str">
            <v>河北渤海远达环境检测技术服务有限公司</v>
          </cell>
          <cell r="C338">
            <v>0</v>
          </cell>
          <cell r="D338"/>
          <cell r="E338">
            <v>0</v>
          </cell>
          <cell r="F338" t="str">
            <v>否</v>
          </cell>
          <cell r="G338">
            <v>0</v>
          </cell>
        </row>
        <row r="339">
          <cell r="A339" t="str">
            <v>S413059</v>
          </cell>
          <cell r="B339" t="str">
            <v>黄骅市荣邦汽车部件有限公司</v>
          </cell>
          <cell r="C339" t="str">
            <v>座椅</v>
          </cell>
          <cell r="D339"/>
          <cell r="E339" t="str">
            <v>预付</v>
          </cell>
          <cell r="F339" t="str">
            <v>否</v>
          </cell>
          <cell r="G339">
            <v>0</v>
          </cell>
        </row>
        <row r="340">
          <cell r="A340" t="str">
            <v>S533002</v>
          </cell>
          <cell r="B340" t="str">
            <v>宁波正耀汽车电器有限公司</v>
          </cell>
          <cell r="C340" t="str">
            <v>后视镜</v>
          </cell>
          <cell r="D340"/>
          <cell r="E340">
            <v>0</v>
          </cell>
          <cell r="F340" t="str">
            <v>否</v>
          </cell>
          <cell r="G340">
            <v>0</v>
          </cell>
        </row>
        <row r="341">
          <cell r="A341" t="str">
            <v>S511010</v>
          </cell>
          <cell r="B341" t="str">
            <v>北京志同信达科技发展有限公司</v>
          </cell>
          <cell r="C341" t="str">
            <v>后视镜</v>
          </cell>
          <cell r="D341"/>
          <cell r="E341">
            <v>30</v>
          </cell>
          <cell r="F341" t="str">
            <v>否</v>
          </cell>
          <cell r="G341">
            <v>0</v>
          </cell>
        </row>
        <row r="342">
          <cell r="A342" t="str">
            <v>S413110</v>
          </cell>
          <cell r="B342" t="str">
            <v>黄骅市金宝成钢材经销有限公司</v>
          </cell>
          <cell r="C342" t="str">
            <v>金属件</v>
          </cell>
          <cell r="D342" t="str">
            <v>大宗物料</v>
          </cell>
          <cell r="E342">
            <v>0</v>
          </cell>
          <cell r="F342" t="str">
            <v>否</v>
          </cell>
          <cell r="G342">
            <v>25462.92</v>
          </cell>
        </row>
        <row r="343">
          <cell r="A343" t="str">
            <v>S513063</v>
          </cell>
          <cell r="B343" t="str">
            <v>石家庄松樾机械设备销售有限公司</v>
          </cell>
          <cell r="C343">
            <v>0</v>
          </cell>
          <cell r="D343"/>
          <cell r="E343">
            <v>0</v>
          </cell>
          <cell r="F343" t="str">
            <v>否</v>
          </cell>
          <cell r="G343">
            <v>0</v>
          </cell>
        </row>
        <row r="344">
          <cell r="A344" t="str">
            <v>S544006</v>
          </cell>
          <cell r="B344" t="str">
            <v>鹤山市润源化工有限公司</v>
          </cell>
          <cell r="C344">
            <v>0</v>
          </cell>
          <cell r="D344"/>
          <cell r="E344">
            <v>0</v>
          </cell>
          <cell r="F344" t="str">
            <v>否</v>
          </cell>
          <cell r="G344">
            <v>0</v>
          </cell>
        </row>
        <row r="345">
          <cell r="A345" t="str">
            <v>S413062</v>
          </cell>
          <cell r="B345" t="str">
            <v>黄骅市友联嘉悦商贸有限公司</v>
          </cell>
          <cell r="C345" t="str">
            <v>后视镜</v>
          </cell>
          <cell r="D345"/>
          <cell r="E345">
            <v>0</v>
          </cell>
          <cell r="F345" t="str">
            <v>否</v>
          </cell>
          <cell r="G345">
            <v>0</v>
          </cell>
        </row>
        <row r="346">
          <cell r="A346" t="str">
            <v>S412025</v>
          </cell>
          <cell r="B346" t="str">
            <v>天津万塑新材料科技有限公司</v>
          </cell>
          <cell r="C346" t="str">
            <v>后视镜</v>
          </cell>
          <cell r="D346"/>
          <cell r="E346">
            <v>0</v>
          </cell>
          <cell r="F346" t="str">
            <v>否</v>
          </cell>
          <cell r="G346">
            <v>0</v>
          </cell>
        </row>
        <row r="347">
          <cell r="A347" t="str">
            <v>S422003</v>
          </cell>
          <cell r="B347" t="str">
            <v>长春亚大汽车零件制造有限公司</v>
          </cell>
          <cell r="C347">
            <v>0</v>
          </cell>
          <cell r="D347"/>
          <cell r="E347">
            <v>0</v>
          </cell>
          <cell r="F347" t="str">
            <v>否</v>
          </cell>
          <cell r="G347">
            <v>0</v>
          </cell>
        </row>
        <row r="348">
          <cell r="A348" t="str">
            <v>S444007</v>
          </cell>
          <cell r="B348" t="str">
            <v>广东新金山环保材料股份有限公司</v>
          </cell>
          <cell r="C348">
            <v>0</v>
          </cell>
          <cell r="D348"/>
          <cell r="E348">
            <v>0</v>
          </cell>
          <cell r="F348" t="str">
            <v>否</v>
          </cell>
          <cell r="G348">
            <v>0</v>
          </cell>
        </row>
        <row r="349">
          <cell r="A349" t="str">
            <v>S413157</v>
          </cell>
          <cell r="B349" t="str">
            <v>衡水鑫智汽车零部件有限公司</v>
          </cell>
          <cell r="C349">
            <v>0</v>
          </cell>
          <cell r="D349"/>
          <cell r="E349">
            <v>0</v>
          </cell>
          <cell r="F349" t="str">
            <v>否</v>
          </cell>
          <cell r="G349">
            <v>0</v>
          </cell>
        </row>
        <row r="350">
          <cell r="A350" t="str">
            <v>S531001</v>
          </cell>
          <cell r="B350" t="str">
            <v>上海腾基机械设备有限公司</v>
          </cell>
          <cell r="C350">
            <v>0</v>
          </cell>
          <cell r="D350"/>
          <cell r="E350">
            <v>0</v>
          </cell>
          <cell r="F350" t="str">
            <v>否</v>
          </cell>
          <cell r="G350">
            <v>0</v>
          </cell>
        </row>
        <row r="351">
          <cell r="A351" t="str">
            <v>S433025</v>
          </cell>
          <cell r="B351" t="str">
            <v>中广核俊尔新材料有限公司</v>
          </cell>
          <cell r="C351" t="str">
            <v>后视镜</v>
          </cell>
          <cell r="D351"/>
          <cell r="E351">
            <v>0</v>
          </cell>
          <cell r="F351" t="str">
            <v>否</v>
          </cell>
          <cell r="G351">
            <v>0</v>
          </cell>
        </row>
        <row r="352">
          <cell r="A352" t="str">
            <v>S513013</v>
          </cell>
          <cell r="B352" t="str">
            <v>黄骅市龙腾五金机电门市部</v>
          </cell>
          <cell r="C352">
            <v>0</v>
          </cell>
          <cell r="D352"/>
          <cell r="E352">
            <v>0</v>
          </cell>
          <cell r="F352" t="str">
            <v>否</v>
          </cell>
          <cell r="G352">
            <v>0</v>
          </cell>
        </row>
        <row r="353">
          <cell r="A353" t="str">
            <v>S432016</v>
          </cell>
          <cell r="B353" t="str">
            <v>美视伊汽车镜控（苏州）有限公司</v>
          </cell>
          <cell r="C353" t="str">
            <v>后视镜</v>
          </cell>
          <cell r="D353"/>
          <cell r="E353">
            <v>30</v>
          </cell>
          <cell r="F353" t="str">
            <v>否</v>
          </cell>
          <cell r="G353">
            <v>823693.64</v>
          </cell>
        </row>
        <row r="354">
          <cell r="A354" t="str">
            <v>S411008</v>
          </cell>
          <cell r="B354" t="str">
            <v>北京瑞德佑业科技有限公司</v>
          </cell>
          <cell r="C354" t="str">
            <v>后视镜</v>
          </cell>
          <cell r="D354"/>
          <cell r="E354">
            <v>30</v>
          </cell>
          <cell r="F354" t="str">
            <v>否</v>
          </cell>
          <cell r="G354">
            <v>0</v>
          </cell>
        </row>
        <row r="355">
          <cell r="A355" t="str">
            <v>S513047</v>
          </cell>
          <cell r="B355" t="str">
            <v>黄骅市宝丽洁家政有限公司</v>
          </cell>
          <cell r="C355">
            <v>0</v>
          </cell>
          <cell r="D355"/>
          <cell r="E355">
            <v>0</v>
          </cell>
          <cell r="F355" t="str">
            <v>否</v>
          </cell>
          <cell r="G355">
            <v>0</v>
          </cell>
        </row>
        <row r="356">
          <cell r="A356" t="str">
            <v>S513004</v>
          </cell>
          <cell r="B356" t="str">
            <v>任丘市焊材厂</v>
          </cell>
          <cell r="C356" t="str">
            <v>金属件</v>
          </cell>
          <cell r="D356" t="str">
            <v>大宗物料</v>
          </cell>
          <cell r="E356">
            <v>0</v>
          </cell>
          <cell r="F356" t="str">
            <v>否</v>
          </cell>
          <cell r="G356">
            <v>61090</v>
          </cell>
        </row>
        <row r="357">
          <cell r="A357" t="str">
            <v>S411026</v>
          </cell>
          <cell r="B357" t="str">
            <v>北京怀安知恒机电设备有限公司</v>
          </cell>
          <cell r="C357">
            <v>0</v>
          </cell>
          <cell r="D357"/>
          <cell r="E357">
            <v>0</v>
          </cell>
          <cell r="F357" t="str">
            <v>否</v>
          </cell>
          <cell r="G357">
            <v>0</v>
          </cell>
        </row>
        <row r="358">
          <cell r="A358" t="str">
            <v>S432032</v>
          </cell>
          <cell r="B358" t="str">
            <v>明阳科技（苏州）股份有限公司</v>
          </cell>
          <cell r="C358" t="str">
            <v>座椅</v>
          </cell>
          <cell r="D358" t="str">
            <v>正常供货</v>
          </cell>
          <cell r="E358">
            <v>60</v>
          </cell>
          <cell r="F358" t="str">
            <v>否</v>
          </cell>
          <cell r="G358">
            <v>0</v>
          </cell>
        </row>
        <row r="359">
          <cell r="A359" t="str">
            <v>S544002</v>
          </cell>
          <cell r="B359" t="str">
            <v>东莞市兴亿塑胶原料有限公司</v>
          </cell>
          <cell r="C359" t="str">
            <v>后视镜</v>
          </cell>
          <cell r="D359"/>
          <cell r="E359">
            <v>0</v>
          </cell>
          <cell r="F359" t="str">
            <v>否</v>
          </cell>
          <cell r="G359">
            <v>0</v>
          </cell>
        </row>
        <row r="360">
          <cell r="A360" t="str">
            <v>S411009</v>
          </cell>
          <cell r="B360" t="str">
            <v>北京兴塑化工产品有限公司</v>
          </cell>
          <cell r="C360" t="str">
            <v>后视镜</v>
          </cell>
          <cell r="D360"/>
          <cell r="E360">
            <v>0</v>
          </cell>
          <cell r="F360" t="str">
            <v>否</v>
          </cell>
          <cell r="G360">
            <v>0</v>
          </cell>
        </row>
        <row r="361">
          <cell r="A361" t="str">
            <v>S413135</v>
          </cell>
          <cell r="B361" t="str">
            <v>黄骅市东鑫车镜厂</v>
          </cell>
          <cell r="C361" t="str">
            <v>后视镜</v>
          </cell>
          <cell r="D361"/>
          <cell r="E361">
            <v>0</v>
          </cell>
          <cell r="F361" t="str">
            <v>否</v>
          </cell>
          <cell r="G361">
            <v>0.37</v>
          </cell>
        </row>
        <row r="362">
          <cell r="A362" t="str">
            <v>S533005</v>
          </cell>
          <cell r="B362" t="str">
            <v>台州市博睿环保科技有限公司</v>
          </cell>
          <cell r="C362">
            <v>0</v>
          </cell>
          <cell r="D362"/>
          <cell r="E362">
            <v>0</v>
          </cell>
          <cell r="F362" t="str">
            <v>否</v>
          </cell>
          <cell r="G362">
            <v>0</v>
          </cell>
        </row>
        <row r="363">
          <cell r="A363" t="str">
            <v>S437002</v>
          </cell>
          <cell r="B363" t="str">
            <v>中国重汽集团济南商用车有限公司</v>
          </cell>
          <cell r="C363">
            <v>0</v>
          </cell>
          <cell r="D363"/>
          <cell r="E363">
            <v>0</v>
          </cell>
          <cell r="F363" t="str">
            <v>否</v>
          </cell>
          <cell r="G363">
            <v>0</v>
          </cell>
        </row>
        <row r="364">
          <cell r="A364" t="str">
            <v>S413121</v>
          </cell>
          <cell r="B364" t="str">
            <v>河北佳铸金属制品有限公司</v>
          </cell>
          <cell r="C364" t="str">
            <v>金属件</v>
          </cell>
          <cell r="D364"/>
          <cell r="E364">
            <v>0</v>
          </cell>
          <cell r="F364" t="str">
            <v>否</v>
          </cell>
          <cell r="G364">
            <v>0</v>
          </cell>
        </row>
        <row r="365">
          <cell r="A365" t="str">
            <v>S437046</v>
          </cell>
          <cell r="B365" t="str">
            <v>青岛中新华美塑料有限公司</v>
          </cell>
          <cell r="C365" t="str">
            <v>后视镜</v>
          </cell>
          <cell r="D365" t="str">
            <v>大宗物料</v>
          </cell>
          <cell r="E365">
            <v>0</v>
          </cell>
          <cell r="F365" t="str">
            <v>否</v>
          </cell>
          <cell r="G365">
            <v>0.08</v>
          </cell>
        </row>
        <row r="366">
          <cell r="A366" t="str">
            <v>S411033</v>
          </cell>
          <cell r="B366" t="str">
            <v>北京德坤顺利金属制品加工部</v>
          </cell>
          <cell r="C366">
            <v>0</v>
          </cell>
          <cell r="D366"/>
          <cell r="E366">
            <v>0</v>
          </cell>
          <cell r="F366" t="str">
            <v>否</v>
          </cell>
          <cell r="G366">
            <v>0</v>
          </cell>
        </row>
        <row r="367">
          <cell r="A367" t="str">
            <v>S412032</v>
          </cell>
          <cell r="B367" t="str">
            <v>天津东和汽车零部件有限公司</v>
          </cell>
          <cell r="C367" t="str">
            <v>后视镜</v>
          </cell>
          <cell r="D367"/>
          <cell r="E367">
            <v>0</v>
          </cell>
          <cell r="F367" t="str">
            <v>否</v>
          </cell>
          <cell r="G367">
            <v>0</v>
          </cell>
        </row>
        <row r="368">
          <cell r="A368" t="str">
            <v>S412038</v>
          </cell>
          <cell r="B368" t="str">
            <v>天津禄川科技开发有限公司</v>
          </cell>
          <cell r="C368" t="str">
            <v>后视镜</v>
          </cell>
          <cell r="D368"/>
          <cell r="E368">
            <v>0</v>
          </cell>
          <cell r="F368" t="str">
            <v>否</v>
          </cell>
          <cell r="G368">
            <v>43333.72</v>
          </cell>
        </row>
        <row r="369">
          <cell r="A369" t="str">
            <v>S437034</v>
          </cell>
          <cell r="B369" t="str">
            <v>潍坊振晟汽车零部件有限公司</v>
          </cell>
          <cell r="C369" t="str">
            <v>座椅</v>
          </cell>
          <cell r="D369" t="str">
            <v>正常供货</v>
          </cell>
          <cell r="E369">
            <v>60</v>
          </cell>
          <cell r="F369" t="str">
            <v>否</v>
          </cell>
          <cell r="G369">
            <v>86230.66</v>
          </cell>
        </row>
        <row r="370">
          <cell r="A370" t="str">
            <v>S431021</v>
          </cell>
          <cell r="B370" t="str">
            <v>上海金山张泾五金弹簧有限公司</v>
          </cell>
          <cell r="C370" t="str">
            <v>后视镜</v>
          </cell>
          <cell r="D370"/>
          <cell r="E370">
            <v>30</v>
          </cell>
          <cell r="F370" t="str">
            <v>否</v>
          </cell>
          <cell r="G370">
            <v>0</v>
          </cell>
        </row>
        <row r="371">
          <cell r="A371" t="str">
            <v>S412033</v>
          </cell>
          <cell r="B371" t="str">
            <v>天津宇德科技发展有限公司</v>
          </cell>
          <cell r="C371">
            <v>0</v>
          </cell>
          <cell r="D371"/>
          <cell r="E371">
            <v>0</v>
          </cell>
          <cell r="F371" t="str">
            <v>否</v>
          </cell>
          <cell r="G371">
            <v>0</v>
          </cell>
        </row>
        <row r="372">
          <cell r="A372" t="str">
            <v>S412030</v>
          </cell>
          <cell r="B372" t="str">
            <v>天津市丰鑫科技发展有限公司</v>
          </cell>
          <cell r="C372" t="str">
            <v>金属件</v>
          </cell>
          <cell r="D372"/>
          <cell r="E372">
            <v>0</v>
          </cell>
          <cell r="F372" t="str">
            <v>否</v>
          </cell>
          <cell r="G372">
            <v>0</v>
          </cell>
        </row>
        <row r="373">
          <cell r="A373" t="str">
            <v>S536005</v>
          </cell>
          <cell r="B373" t="str">
            <v>康硕（江西)智能制造有限公司</v>
          </cell>
          <cell r="C373">
            <v>0</v>
          </cell>
          <cell r="D373"/>
          <cell r="E373">
            <v>0</v>
          </cell>
          <cell r="F373" t="str">
            <v>否</v>
          </cell>
          <cell r="G373">
            <v>0</v>
          </cell>
        </row>
        <row r="374">
          <cell r="A374" t="str">
            <v>S561002</v>
          </cell>
          <cell r="B374" t="str">
            <v>西安嘉怡天恒精密技术股份有限公司</v>
          </cell>
          <cell r="C374">
            <v>0</v>
          </cell>
          <cell r="D374" t="str">
            <v>老账</v>
          </cell>
          <cell r="E374">
            <v>0</v>
          </cell>
          <cell r="F374" t="str">
            <v>否</v>
          </cell>
          <cell r="G374">
            <v>8100</v>
          </cell>
        </row>
        <row r="375">
          <cell r="A375" t="str">
            <v>S513052</v>
          </cell>
          <cell r="B375" t="str">
            <v>黄骅新智环保技术有限公司</v>
          </cell>
          <cell r="C375">
            <v>0</v>
          </cell>
          <cell r="D375"/>
          <cell r="E375">
            <v>0</v>
          </cell>
          <cell r="F375" t="str">
            <v>否</v>
          </cell>
          <cell r="G375">
            <v>0</v>
          </cell>
        </row>
        <row r="376">
          <cell r="A376" t="str">
            <v>S431020</v>
          </cell>
          <cell r="B376" t="str">
            <v>上海鸿扬工贸有限公司</v>
          </cell>
          <cell r="C376" t="str">
            <v>后视镜</v>
          </cell>
          <cell r="D376" t="str">
            <v>老账</v>
          </cell>
          <cell r="E376">
            <v>90</v>
          </cell>
          <cell r="F376" t="str">
            <v>否</v>
          </cell>
          <cell r="G376">
            <v>38816</v>
          </cell>
        </row>
        <row r="377">
          <cell r="A377" t="str">
            <v>S412002</v>
          </cell>
          <cell r="B377" t="str">
            <v>天津市精美特表面技术有限公司</v>
          </cell>
          <cell r="C377" t="str">
            <v>后视镜</v>
          </cell>
          <cell r="D377"/>
          <cell r="E377">
            <v>0</v>
          </cell>
          <cell r="F377" t="str">
            <v>否</v>
          </cell>
          <cell r="G377">
            <v>0</v>
          </cell>
        </row>
        <row r="378">
          <cell r="A378" t="str">
            <v>S412006</v>
          </cell>
          <cell r="B378" t="str">
            <v>天津市天龙得冷成型部品有限公司</v>
          </cell>
          <cell r="C378">
            <v>0</v>
          </cell>
          <cell r="D378"/>
          <cell r="E378">
            <v>0</v>
          </cell>
          <cell r="F378" t="str">
            <v>否</v>
          </cell>
          <cell r="G378">
            <v>4731.88</v>
          </cell>
        </row>
        <row r="379">
          <cell r="A379" t="str">
            <v>S412026</v>
          </cell>
          <cell r="B379" t="str">
            <v>天津腾达永恒科技发展有限公司</v>
          </cell>
          <cell r="C379" t="str">
            <v>后视镜</v>
          </cell>
          <cell r="D379" t="str">
            <v>老账</v>
          </cell>
          <cell r="E379">
            <v>30</v>
          </cell>
          <cell r="F379" t="str">
            <v>否</v>
          </cell>
          <cell r="G379">
            <v>59695.58</v>
          </cell>
        </row>
        <row r="380">
          <cell r="A380" t="str">
            <v>S413024</v>
          </cell>
          <cell r="B380" t="str">
            <v>南皮县国名冲压件厂</v>
          </cell>
          <cell r="C380" t="str">
            <v>后视镜</v>
          </cell>
          <cell r="D380"/>
          <cell r="E380">
            <v>0</v>
          </cell>
          <cell r="F380" t="str">
            <v>否</v>
          </cell>
          <cell r="G380">
            <v>2970.5</v>
          </cell>
        </row>
        <row r="381">
          <cell r="A381" t="str">
            <v>S413109</v>
          </cell>
          <cell r="B381" t="str">
            <v>河北盛德燃气有限公司</v>
          </cell>
          <cell r="C381">
            <v>0</v>
          </cell>
          <cell r="D381" t="str">
            <v>管理</v>
          </cell>
          <cell r="E381">
            <v>0</v>
          </cell>
          <cell r="F381" t="str">
            <v>否</v>
          </cell>
          <cell r="G381">
            <v>0</v>
          </cell>
        </row>
        <row r="382">
          <cell r="A382" t="str">
            <v>S413111</v>
          </cell>
          <cell r="B382" t="str">
            <v>国网河北省电力有限公司沧州供电分公司</v>
          </cell>
          <cell r="C382">
            <v>0</v>
          </cell>
          <cell r="D382"/>
          <cell r="E382">
            <v>0</v>
          </cell>
          <cell r="F382" t="str">
            <v>否</v>
          </cell>
          <cell r="G382">
            <v>0</v>
          </cell>
        </row>
        <row r="383">
          <cell r="A383" t="str">
            <v>S413154</v>
          </cell>
          <cell r="B383" t="str">
            <v>文安县众盛塑料制品厂</v>
          </cell>
          <cell r="C383" t="str">
            <v>座椅</v>
          </cell>
          <cell r="D383"/>
          <cell r="E383">
            <v>0</v>
          </cell>
          <cell r="F383" t="str">
            <v>否</v>
          </cell>
          <cell r="G383">
            <v>0</v>
          </cell>
        </row>
        <row r="384">
          <cell r="A384" t="str">
            <v>S432005</v>
          </cell>
          <cell r="B384" t="str">
            <v>佛吉亚（无锡）座椅部件有限公司</v>
          </cell>
          <cell r="C384" t="str">
            <v>金属件</v>
          </cell>
          <cell r="D384" t="str">
            <v>正常供货</v>
          </cell>
          <cell r="E384">
            <v>60</v>
          </cell>
          <cell r="F384" t="str">
            <v>否</v>
          </cell>
          <cell r="G384">
            <v>0</v>
          </cell>
        </row>
        <row r="385">
          <cell r="A385" t="str">
            <v>S432026</v>
          </cell>
          <cell r="B385" t="str">
            <v>昆山市鸿毅达精密模具有限公司</v>
          </cell>
          <cell r="C385">
            <v>0</v>
          </cell>
          <cell r="D385"/>
          <cell r="E385">
            <v>0</v>
          </cell>
          <cell r="F385" t="str">
            <v>否</v>
          </cell>
          <cell r="G385">
            <v>0</v>
          </cell>
        </row>
        <row r="386">
          <cell r="A386" t="str">
            <v>S437001</v>
          </cell>
          <cell r="B386" t="str">
            <v>中国重汽集团济南卡车股份有限公司</v>
          </cell>
          <cell r="C386">
            <v>0</v>
          </cell>
          <cell r="D386"/>
          <cell r="E386">
            <v>0</v>
          </cell>
          <cell r="F386" t="str">
            <v>否</v>
          </cell>
          <cell r="G386">
            <v>0</v>
          </cell>
        </row>
        <row r="387">
          <cell r="A387" t="str">
            <v>S437035</v>
          </cell>
          <cell r="B387" t="str">
            <v>诸城市弘和源商贸有限公司</v>
          </cell>
          <cell r="C387" t="str">
            <v>座椅</v>
          </cell>
          <cell r="D387" t="str">
            <v>正常供货</v>
          </cell>
          <cell r="E387">
            <v>0</v>
          </cell>
          <cell r="F387" t="str">
            <v>否</v>
          </cell>
          <cell r="G387">
            <v>0.46</v>
          </cell>
        </row>
        <row r="388">
          <cell r="A388" t="str">
            <v>S511012</v>
          </cell>
          <cell r="B388" t="str">
            <v>北京京东世纪信息技术有限公司</v>
          </cell>
          <cell r="C388">
            <v>0</v>
          </cell>
          <cell r="D388" t="str">
            <v>管理</v>
          </cell>
          <cell r="E388">
            <v>0</v>
          </cell>
          <cell r="F388" t="str">
            <v>否</v>
          </cell>
          <cell r="G388">
            <v>0</v>
          </cell>
        </row>
        <row r="389">
          <cell r="A389" t="str">
            <v>S512009</v>
          </cell>
          <cell r="B389" t="str">
            <v>天津克威迩机械设备有限公司</v>
          </cell>
          <cell r="C389">
            <v>0</v>
          </cell>
          <cell r="D389"/>
          <cell r="E389">
            <v>0</v>
          </cell>
          <cell r="F389" t="str">
            <v>否</v>
          </cell>
          <cell r="G389">
            <v>0</v>
          </cell>
        </row>
        <row r="390">
          <cell r="A390" t="str">
            <v>S513002</v>
          </cell>
          <cell r="B390" t="str">
            <v>河北光德精密机械股份有限公司</v>
          </cell>
          <cell r="C390" t="str">
            <v>后视镜</v>
          </cell>
          <cell r="D390"/>
          <cell r="E390">
            <v>30</v>
          </cell>
          <cell r="F390" t="str">
            <v>否</v>
          </cell>
          <cell r="G390">
            <v>0</v>
          </cell>
        </row>
        <row r="391">
          <cell r="A391" t="str">
            <v>S513029</v>
          </cell>
          <cell r="B391" t="str">
            <v>黄骅信誉楼百货集团有限公司黄骅信誉楼商厦</v>
          </cell>
          <cell r="C391">
            <v>0</v>
          </cell>
          <cell r="D391"/>
          <cell r="E391">
            <v>0</v>
          </cell>
          <cell r="F391" t="str">
            <v>否</v>
          </cell>
          <cell r="G391">
            <v>0</v>
          </cell>
        </row>
        <row r="392">
          <cell r="A392" t="str">
            <v>S513054</v>
          </cell>
          <cell r="B392" t="str">
            <v>黄骅市金盾保安服务有限公司</v>
          </cell>
          <cell r="C392">
            <v>0</v>
          </cell>
          <cell r="D392" t="str">
            <v>管理</v>
          </cell>
          <cell r="E392">
            <v>0</v>
          </cell>
          <cell r="F392" t="str">
            <v>否</v>
          </cell>
          <cell r="G392">
            <v>12500</v>
          </cell>
        </row>
        <row r="393">
          <cell r="A393" t="str">
            <v>S513079</v>
          </cell>
          <cell r="B393" t="str">
            <v>泊头市兴东高温油泵制造有限责任公司</v>
          </cell>
          <cell r="C393">
            <v>0</v>
          </cell>
          <cell r="D393"/>
          <cell r="E393">
            <v>0</v>
          </cell>
          <cell r="F393" t="str">
            <v>否</v>
          </cell>
          <cell r="G393">
            <v>0</v>
          </cell>
        </row>
        <row r="394">
          <cell r="A394" t="str">
            <v>S513080</v>
          </cell>
          <cell r="B394" t="str">
            <v>霸州市宏达五金塑料制品厂</v>
          </cell>
          <cell r="C394">
            <v>0</v>
          </cell>
          <cell r="D394"/>
          <cell r="E394">
            <v>0</v>
          </cell>
          <cell r="F394" t="str">
            <v>否</v>
          </cell>
          <cell r="G394">
            <v>0</v>
          </cell>
        </row>
        <row r="395">
          <cell r="A395" t="str">
            <v>S513081</v>
          </cell>
          <cell r="B395" t="str">
            <v>石家庄跨越物流有限公司</v>
          </cell>
          <cell r="C395" t="str">
            <v>金属件/座椅/后视镜</v>
          </cell>
          <cell r="D395" t="str">
            <v>销售（运输）</v>
          </cell>
          <cell r="E395">
            <v>60</v>
          </cell>
          <cell r="F395" t="str">
            <v>否</v>
          </cell>
          <cell r="G395">
            <v>0</v>
          </cell>
        </row>
        <row r="396">
          <cell r="A396" t="str">
            <v>S513108</v>
          </cell>
          <cell r="B396" t="str">
            <v>河北德邦物流有限公司</v>
          </cell>
          <cell r="C396">
            <v>0</v>
          </cell>
          <cell r="D396"/>
          <cell r="E396">
            <v>0</v>
          </cell>
          <cell r="F396" t="str">
            <v>否</v>
          </cell>
          <cell r="G396">
            <v>2729</v>
          </cell>
        </row>
        <row r="397">
          <cell r="A397" t="str">
            <v>S513109</v>
          </cell>
          <cell r="B397" t="str">
            <v>沙河市博泰汽车销售有限公司</v>
          </cell>
          <cell r="C397">
            <v>0</v>
          </cell>
          <cell r="D397"/>
          <cell r="E397">
            <v>0</v>
          </cell>
          <cell r="F397" t="str">
            <v>否</v>
          </cell>
          <cell r="G397">
            <v>0</v>
          </cell>
        </row>
        <row r="398">
          <cell r="A398" t="str">
            <v>S513110</v>
          </cell>
          <cell r="B398" t="str">
            <v>曲阳县润杨汽车贸易有限公司</v>
          </cell>
          <cell r="C398">
            <v>0</v>
          </cell>
          <cell r="D398"/>
          <cell r="E398">
            <v>0</v>
          </cell>
          <cell r="F398" t="str">
            <v>否</v>
          </cell>
          <cell r="G398">
            <v>0</v>
          </cell>
        </row>
        <row r="399">
          <cell r="A399" t="str">
            <v>S532007</v>
          </cell>
          <cell r="B399" t="str">
            <v>和和机械（张家港）有限公司</v>
          </cell>
          <cell r="C399">
            <v>0</v>
          </cell>
          <cell r="D399"/>
          <cell r="E399">
            <v>0</v>
          </cell>
          <cell r="F399" t="str">
            <v>否</v>
          </cell>
          <cell r="G399">
            <v>0</v>
          </cell>
        </row>
        <row r="400">
          <cell r="A400" t="str">
            <v>S532012</v>
          </cell>
          <cell r="B400" t="str">
            <v>苏州市跃进汽车修配厂</v>
          </cell>
          <cell r="C400">
            <v>0</v>
          </cell>
          <cell r="D400"/>
          <cell r="E400">
            <v>0</v>
          </cell>
          <cell r="F400" t="str">
            <v>否</v>
          </cell>
          <cell r="G400">
            <v>0</v>
          </cell>
        </row>
        <row r="401">
          <cell r="A401" t="str">
            <v>S537005</v>
          </cell>
          <cell r="B401" t="str">
            <v xml:space="preserve">滨州齐德化工有限公司 </v>
          </cell>
          <cell r="C401">
            <v>0</v>
          </cell>
          <cell r="D401"/>
          <cell r="E401">
            <v>0</v>
          </cell>
          <cell r="F401" t="str">
            <v>否</v>
          </cell>
          <cell r="G401">
            <v>0</v>
          </cell>
        </row>
        <row r="402">
          <cell r="A402" t="str">
            <v>S537007</v>
          </cell>
          <cell r="B402" t="str">
            <v>青岛宸屹信息科技有限公司</v>
          </cell>
          <cell r="C402">
            <v>0</v>
          </cell>
          <cell r="D402"/>
          <cell r="E402">
            <v>0</v>
          </cell>
          <cell r="F402" t="str">
            <v>否</v>
          </cell>
          <cell r="G402">
            <v>0</v>
          </cell>
        </row>
        <row r="403">
          <cell r="A403" t="str">
            <v>S543003</v>
          </cell>
          <cell r="B403" t="str">
            <v>郴州铧宇汽车销售服务有限公司</v>
          </cell>
          <cell r="C403">
            <v>0</v>
          </cell>
          <cell r="D403"/>
          <cell r="E403">
            <v>0</v>
          </cell>
          <cell r="F403" t="str">
            <v>否</v>
          </cell>
          <cell r="G403">
            <v>0</v>
          </cell>
        </row>
        <row r="404">
          <cell r="A404" t="str">
            <v>S412007</v>
          </cell>
          <cell r="B404" t="str">
            <v>天津易沃德工业装备有限公司</v>
          </cell>
          <cell r="C404">
            <v>0</v>
          </cell>
          <cell r="D404"/>
          <cell r="E404">
            <v>0</v>
          </cell>
          <cell r="F404" t="str">
            <v>否</v>
          </cell>
          <cell r="G404">
            <v>0</v>
          </cell>
        </row>
        <row r="405">
          <cell r="A405" t="str">
            <v>S412031</v>
          </cell>
          <cell r="B405" t="str">
            <v>天津正元天成科技发展有限公司</v>
          </cell>
          <cell r="C405">
            <v>0</v>
          </cell>
          <cell r="D405"/>
          <cell r="E405">
            <v>0</v>
          </cell>
          <cell r="F405" t="str">
            <v>否</v>
          </cell>
          <cell r="G405">
            <v>0</v>
          </cell>
        </row>
        <row r="406">
          <cell r="A406" t="str">
            <v>S413002</v>
          </cell>
          <cell r="B406" t="str">
            <v>唐山市丰润区报喜坨扁钢厂</v>
          </cell>
          <cell r="C406" t="str">
            <v>金属件</v>
          </cell>
          <cell r="D406"/>
          <cell r="E406">
            <v>0</v>
          </cell>
          <cell r="F406" t="str">
            <v>否</v>
          </cell>
          <cell r="G406">
            <v>0</v>
          </cell>
        </row>
        <row r="407">
          <cell r="A407" t="str">
            <v>S413164</v>
          </cell>
          <cell r="B407" t="str">
            <v>黄骅市国贸物资有限公司</v>
          </cell>
          <cell r="C407" t="str">
            <v>金属件</v>
          </cell>
          <cell r="D407"/>
          <cell r="E407">
            <v>0</v>
          </cell>
          <cell r="F407" t="str">
            <v>否</v>
          </cell>
          <cell r="G407">
            <v>0</v>
          </cell>
        </row>
        <row r="408">
          <cell r="A408" t="str">
            <v>S413165</v>
          </cell>
          <cell r="B408" t="str">
            <v>献县鹏凯金属制品有限公司</v>
          </cell>
          <cell r="C408" t="str">
            <v>后视镜</v>
          </cell>
          <cell r="D408"/>
          <cell r="E408">
            <v>0</v>
          </cell>
          <cell r="F408" t="str">
            <v>否</v>
          </cell>
          <cell r="G408">
            <v>0</v>
          </cell>
        </row>
        <row r="409">
          <cell r="A409" t="str">
            <v>S413166</v>
          </cell>
          <cell r="B409" t="str">
            <v>盐山县大华五金销售有限公司</v>
          </cell>
          <cell r="C409" t="str">
            <v>金属件</v>
          </cell>
          <cell r="D409"/>
          <cell r="E409">
            <v>0</v>
          </cell>
          <cell r="F409" t="str">
            <v>否</v>
          </cell>
          <cell r="G409">
            <v>0</v>
          </cell>
        </row>
        <row r="410">
          <cell r="A410" t="str">
            <v>S432030</v>
          </cell>
          <cell r="B410" t="str">
            <v>无锡市宏伟彩印包装有限公司</v>
          </cell>
          <cell r="C410" t="str">
            <v>后视镜</v>
          </cell>
          <cell r="D410"/>
          <cell r="E410">
            <v>0</v>
          </cell>
          <cell r="F410" t="str">
            <v>否</v>
          </cell>
          <cell r="G410">
            <v>0</v>
          </cell>
        </row>
        <row r="411">
          <cell r="A411" t="str">
            <v>S434007</v>
          </cell>
          <cell r="B411" t="str">
            <v>滁州岳众汽车零部件有限公司</v>
          </cell>
          <cell r="C411">
            <v>0</v>
          </cell>
          <cell r="D411"/>
          <cell r="E411">
            <v>0</v>
          </cell>
          <cell r="F411" t="str">
            <v>否</v>
          </cell>
          <cell r="G411">
            <v>0</v>
          </cell>
        </row>
        <row r="412">
          <cell r="A412" t="str">
            <v>S511023</v>
          </cell>
          <cell r="B412" t="str">
            <v>北京迅捷通物流有限公司</v>
          </cell>
          <cell r="C412">
            <v>0</v>
          </cell>
          <cell r="D412"/>
          <cell r="E412">
            <v>0</v>
          </cell>
          <cell r="F412" t="str">
            <v>否</v>
          </cell>
          <cell r="G412">
            <v>0</v>
          </cell>
        </row>
        <row r="413">
          <cell r="A413" t="str">
            <v>S512002</v>
          </cell>
          <cell r="B413" t="str">
            <v>天津市盛荣欣益科技有限公司</v>
          </cell>
          <cell r="C413" t="str">
            <v>后视镜</v>
          </cell>
          <cell r="D413"/>
          <cell r="E413">
            <v>0</v>
          </cell>
          <cell r="F413" t="str">
            <v>否</v>
          </cell>
          <cell r="G413">
            <v>0</v>
          </cell>
        </row>
        <row r="414">
          <cell r="A414" t="str">
            <v>S512016</v>
          </cell>
          <cell r="B414" t="str">
            <v>同道精英（天津）信息技术有限公司</v>
          </cell>
          <cell r="C414">
            <v>0</v>
          </cell>
          <cell r="D414"/>
          <cell r="E414">
            <v>0</v>
          </cell>
          <cell r="F414" t="str">
            <v>否</v>
          </cell>
          <cell r="G414">
            <v>0</v>
          </cell>
        </row>
        <row r="415">
          <cell r="A415" t="str">
            <v>S513030</v>
          </cell>
          <cell r="B415" t="str">
            <v>中国石油化工股份有限公司河北沧州石油分公司</v>
          </cell>
          <cell r="C415">
            <v>0</v>
          </cell>
          <cell r="D415"/>
          <cell r="E415">
            <v>0</v>
          </cell>
          <cell r="F415" t="str">
            <v>否</v>
          </cell>
          <cell r="G415">
            <v>0</v>
          </cell>
        </row>
        <row r="416">
          <cell r="A416" t="str">
            <v>S513046</v>
          </cell>
          <cell r="B416" t="str">
            <v>黄骅市嘉轩安装工程有限公司</v>
          </cell>
          <cell r="C416">
            <v>0</v>
          </cell>
          <cell r="D416"/>
          <cell r="E416">
            <v>0</v>
          </cell>
          <cell r="F416" t="str">
            <v>否</v>
          </cell>
          <cell r="G416">
            <v>0</v>
          </cell>
        </row>
        <row r="417">
          <cell r="A417" t="str">
            <v>S513078</v>
          </cell>
          <cell r="B417" t="str">
            <v>石家庄海运帆机电设备有限公司</v>
          </cell>
          <cell r="C417">
            <v>0</v>
          </cell>
          <cell r="D417"/>
          <cell r="E417">
            <v>0</v>
          </cell>
          <cell r="F417" t="str">
            <v>否</v>
          </cell>
          <cell r="G417">
            <v>0</v>
          </cell>
        </row>
        <row r="418">
          <cell r="A418" t="str">
            <v>S513092</v>
          </cell>
          <cell r="B418" t="str">
            <v>张家口圣屹汽车销售服务有限公司</v>
          </cell>
          <cell r="C418">
            <v>0</v>
          </cell>
          <cell r="D418"/>
          <cell r="E418">
            <v>0</v>
          </cell>
          <cell r="F418" t="str">
            <v>否</v>
          </cell>
          <cell r="G418">
            <v>0</v>
          </cell>
        </row>
        <row r="419">
          <cell r="A419" t="str">
            <v>S513096</v>
          </cell>
          <cell r="B419" t="str">
            <v>遵化市双益汽车修理厂</v>
          </cell>
          <cell r="C419">
            <v>0</v>
          </cell>
          <cell r="D419"/>
          <cell r="E419">
            <v>0</v>
          </cell>
          <cell r="F419" t="str">
            <v>否</v>
          </cell>
          <cell r="G419">
            <v>0</v>
          </cell>
        </row>
        <row r="420">
          <cell r="A420" t="str">
            <v>S513097</v>
          </cell>
          <cell r="B420" t="str">
            <v>乐亭县剑锋汽车维修服务有限公司</v>
          </cell>
          <cell r="C420">
            <v>0</v>
          </cell>
          <cell r="D420"/>
          <cell r="E420">
            <v>0</v>
          </cell>
          <cell r="F420" t="str">
            <v>否</v>
          </cell>
          <cell r="G420">
            <v>0</v>
          </cell>
        </row>
        <row r="421">
          <cell r="A421" t="str">
            <v>S513106</v>
          </cell>
          <cell r="B421" t="str">
            <v>玉田县利华汽车修理厂</v>
          </cell>
          <cell r="C421">
            <v>0</v>
          </cell>
          <cell r="D421"/>
          <cell r="E421">
            <v>0</v>
          </cell>
          <cell r="F421" t="str">
            <v>否</v>
          </cell>
          <cell r="G421">
            <v>0</v>
          </cell>
        </row>
        <row r="422">
          <cell r="A422" t="str">
            <v>S513112</v>
          </cell>
          <cell r="B422" t="str">
            <v>唐山市丰南区昱安汽车销售服务有限公司</v>
          </cell>
          <cell r="C422">
            <v>0</v>
          </cell>
          <cell r="D422"/>
          <cell r="E422">
            <v>0</v>
          </cell>
          <cell r="F422" t="str">
            <v>否</v>
          </cell>
          <cell r="G422">
            <v>0</v>
          </cell>
        </row>
        <row r="423">
          <cell r="A423" t="str">
            <v>S513114</v>
          </cell>
          <cell r="B423" t="str">
            <v>黄骅市未来信息技术有限公司</v>
          </cell>
          <cell r="C423">
            <v>0</v>
          </cell>
          <cell r="D423"/>
          <cell r="E423">
            <v>0</v>
          </cell>
          <cell r="F423" t="str">
            <v>否</v>
          </cell>
          <cell r="G423">
            <v>0</v>
          </cell>
        </row>
        <row r="424">
          <cell r="A424" t="str">
            <v>S513115</v>
          </cell>
          <cell r="B424" t="str">
            <v>黄骅市博元农业科技有限公司</v>
          </cell>
          <cell r="C424">
            <v>0</v>
          </cell>
          <cell r="D424"/>
          <cell r="E424">
            <v>0</v>
          </cell>
          <cell r="F424" t="str">
            <v>否</v>
          </cell>
          <cell r="G424">
            <v>0</v>
          </cell>
        </row>
        <row r="425">
          <cell r="A425" t="str">
            <v>S513116</v>
          </cell>
          <cell r="B425" t="str">
            <v>黄骅市渤海路理想照像服务部</v>
          </cell>
          <cell r="C425">
            <v>0</v>
          </cell>
          <cell r="D425"/>
          <cell r="E425">
            <v>0</v>
          </cell>
          <cell r="F425" t="str">
            <v>否</v>
          </cell>
          <cell r="G425">
            <v>0</v>
          </cell>
        </row>
        <row r="426">
          <cell r="A426" t="str">
            <v>S513118</v>
          </cell>
          <cell r="B426" t="str">
            <v>衡水鑫磊劳务派遣有限公司</v>
          </cell>
          <cell r="C426">
            <v>0</v>
          </cell>
          <cell r="D426"/>
          <cell r="E426">
            <v>0</v>
          </cell>
          <cell r="F426" t="str">
            <v>否</v>
          </cell>
          <cell r="G426">
            <v>0</v>
          </cell>
        </row>
        <row r="427">
          <cell r="A427" t="str">
            <v>S514005</v>
          </cell>
          <cell r="B427" t="str">
            <v>山西驰鹏汽车销售有限公司</v>
          </cell>
          <cell r="C427">
            <v>0</v>
          </cell>
          <cell r="D427"/>
          <cell r="E427">
            <v>0</v>
          </cell>
          <cell r="F427" t="str">
            <v>否</v>
          </cell>
          <cell r="G427">
            <v>0</v>
          </cell>
        </row>
        <row r="428">
          <cell r="A428" t="str">
            <v>S531009</v>
          </cell>
          <cell r="B428" t="str">
            <v>上海鸿安锦翔汽车服务有限公司</v>
          </cell>
          <cell r="C428">
            <v>0</v>
          </cell>
          <cell r="D428"/>
          <cell r="E428">
            <v>0</v>
          </cell>
          <cell r="F428" t="str">
            <v>否</v>
          </cell>
          <cell r="G428">
            <v>0</v>
          </cell>
        </row>
        <row r="429">
          <cell r="A429" t="str">
            <v>S532010</v>
          </cell>
          <cell r="B429" t="str">
            <v>南通易人汽车贸易服务有限公司</v>
          </cell>
          <cell r="C429">
            <v>0</v>
          </cell>
          <cell r="D429"/>
          <cell r="E429">
            <v>0</v>
          </cell>
          <cell r="F429" t="str">
            <v>否</v>
          </cell>
          <cell r="G429">
            <v>0</v>
          </cell>
        </row>
        <row r="430">
          <cell r="A430" t="str">
            <v>S532013</v>
          </cell>
          <cell r="B430" t="str">
            <v>武汉华天博亿工贸有限公司</v>
          </cell>
          <cell r="C430">
            <v>0</v>
          </cell>
          <cell r="D430"/>
          <cell r="E430">
            <v>0</v>
          </cell>
          <cell r="F430" t="str">
            <v>否</v>
          </cell>
          <cell r="G430">
            <v>0</v>
          </cell>
        </row>
        <row r="431">
          <cell r="A431" t="str">
            <v>S533009</v>
          </cell>
          <cell r="B431" t="str">
            <v>嘉兴市金禾汽车维修服务有限公司</v>
          </cell>
          <cell r="C431">
            <v>0</v>
          </cell>
          <cell r="D431"/>
          <cell r="E431">
            <v>0</v>
          </cell>
          <cell r="F431" t="str">
            <v>否</v>
          </cell>
          <cell r="G431">
            <v>0</v>
          </cell>
        </row>
        <row r="432">
          <cell r="A432" t="str">
            <v>S534003</v>
          </cell>
          <cell r="B432" t="str">
            <v>芜湖市仁和富通汽车修理厂</v>
          </cell>
          <cell r="C432">
            <v>0</v>
          </cell>
          <cell r="D432"/>
          <cell r="E432">
            <v>0</v>
          </cell>
          <cell r="F432" t="str">
            <v>否</v>
          </cell>
          <cell r="G432">
            <v>0</v>
          </cell>
        </row>
        <row r="433">
          <cell r="A433" t="str">
            <v>S534006</v>
          </cell>
          <cell r="B433" t="str">
            <v>六安安瑞汽车销售有限公司</v>
          </cell>
          <cell r="C433">
            <v>0</v>
          </cell>
          <cell r="D433"/>
          <cell r="E433">
            <v>0</v>
          </cell>
          <cell r="F433" t="str">
            <v>否</v>
          </cell>
          <cell r="G433">
            <v>0</v>
          </cell>
        </row>
        <row r="434">
          <cell r="A434" t="str">
            <v>S535003</v>
          </cell>
          <cell r="B434" t="str">
            <v>漳浦天泽塑胶制品有限公司</v>
          </cell>
          <cell r="C434">
            <v>0</v>
          </cell>
          <cell r="D434"/>
          <cell r="E434">
            <v>0</v>
          </cell>
          <cell r="F434" t="str">
            <v>否</v>
          </cell>
          <cell r="G434">
            <v>0</v>
          </cell>
        </row>
        <row r="435">
          <cell r="A435" t="str">
            <v>S537006</v>
          </cell>
          <cell r="B435" t="str">
            <v>潍坊众乐邦人力资源有限公司</v>
          </cell>
          <cell r="C435">
            <v>0</v>
          </cell>
          <cell r="D435"/>
          <cell r="E435">
            <v>0</v>
          </cell>
          <cell r="F435" t="str">
            <v>否</v>
          </cell>
          <cell r="G435">
            <v>0</v>
          </cell>
        </row>
        <row r="436">
          <cell r="A436" t="str">
            <v>S537013</v>
          </cell>
          <cell r="B436" t="str">
            <v>文登区康泰汽车修理部</v>
          </cell>
          <cell r="C436">
            <v>0</v>
          </cell>
          <cell r="D436"/>
          <cell r="E436">
            <v>0</v>
          </cell>
          <cell r="F436" t="str">
            <v>否</v>
          </cell>
          <cell r="G436">
            <v>0</v>
          </cell>
        </row>
        <row r="437">
          <cell r="A437" t="str">
            <v>S537014</v>
          </cell>
          <cell r="B437" t="str">
            <v>山东原和人力资源有限公司</v>
          </cell>
          <cell r="C437">
            <v>0</v>
          </cell>
          <cell r="D437"/>
          <cell r="E437">
            <v>0</v>
          </cell>
          <cell r="F437" t="str">
            <v>否</v>
          </cell>
          <cell r="G437">
            <v>0</v>
          </cell>
        </row>
        <row r="438">
          <cell r="A438" t="str">
            <v>S543004</v>
          </cell>
          <cell r="B438" t="str">
            <v>西峡县德赢汽车销售服务有限公司</v>
          </cell>
          <cell r="C438">
            <v>0</v>
          </cell>
          <cell r="D438"/>
          <cell r="E438">
            <v>0</v>
          </cell>
          <cell r="F438" t="str">
            <v>否</v>
          </cell>
          <cell r="G438">
            <v>0</v>
          </cell>
        </row>
        <row r="439">
          <cell r="A439" t="str">
            <v>S545001</v>
          </cell>
          <cell r="B439" t="str">
            <v>柳州凡天汽车销售服务有限公司</v>
          </cell>
          <cell r="C439">
            <v>0</v>
          </cell>
          <cell r="D439"/>
          <cell r="E439">
            <v>0</v>
          </cell>
          <cell r="F439" t="str">
            <v>否</v>
          </cell>
          <cell r="G439">
            <v>0</v>
          </cell>
        </row>
        <row r="440">
          <cell r="A440" t="str">
            <v>S561005</v>
          </cell>
          <cell r="B440" t="str">
            <v>西安汉信自动识别技术有限公司</v>
          </cell>
          <cell r="C440">
            <v>0</v>
          </cell>
          <cell r="D440"/>
          <cell r="E440">
            <v>0</v>
          </cell>
          <cell r="F440" t="str">
            <v>否</v>
          </cell>
          <cell r="G440">
            <v>0</v>
          </cell>
        </row>
        <row r="441">
          <cell r="A441" t="str">
            <v>S412035</v>
          </cell>
          <cell r="B441" t="str">
            <v>天津海纳钢铁有限公司</v>
          </cell>
          <cell r="C441" t="str">
            <v>金属件</v>
          </cell>
          <cell r="D441"/>
          <cell r="E441">
            <v>0</v>
          </cell>
          <cell r="F441" t="str">
            <v>否</v>
          </cell>
          <cell r="G441">
            <v>0</v>
          </cell>
        </row>
        <row r="442">
          <cell r="A442" t="str">
            <v>S413145</v>
          </cell>
          <cell r="B442" t="str">
            <v>霸州市霸州镇鑫创五金塑料厂</v>
          </cell>
          <cell r="C442" t="str">
            <v>座椅</v>
          </cell>
          <cell r="D442" t="str">
            <v>正常供货</v>
          </cell>
          <cell r="E442">
            <v>60</v>
          </cell>
          <cell r="F442" t="str">
            <v>否</v>
          </cell>
          <cell r="G442">
            <v>227270.04</v>
          </cell>
        </row>
        <row r="443">
          <cell r="A443" t="str">
            <v>S511019</v>
          </cell>
          <cell r="B443" t="str">
            <v>中企永联数据交换技术(北京)有限公司</v>
          </cell>
          <cell r="C443">
            <v>0</v>
          </cell>
          <cell r="D443"/>
          <cell r="E443">
            <v>0</v>
          </cell>
          <cell r="F443" t="str">
            <v>否</v>
          </cell>
          <cell r="G443">
            <v>0</v>
          </cell>
        </row>
        <row r="444">
          <cell r="A444" t="str">
            <v>S511021</v>
          </cell>
          <cell r="B444" t="str">
            <v>平安养老保险股份有限公司北京分公司</v>
          </cell>
          <cell r="C444">
            <v>0</v>
          </cell>
          <cell r="D444"/>
          <cell r="E444">
            <v>0</v>
          </cell>
          <cell r="F444" t="str">
            <v>否</v>
          </cell>
          <cell r="G444">
            <v>0</v>
          </cell>
        </row>
        <row r="445">
          <cell r="A445" t="str">
            <v>S511022</v>
          </cell>
          <cell r="B445" t="str">
            <v>北京华德世纪科技发展有限公司</v>
          </cell>
          <cell r="C445">
            <v>0</v>
          </cell>
          <cell r="D445"/>
          <cell r="E445">
            <v>0</v>
          </cell>
          <cell r="F445" t="str">
            <v>否</v>
          </cell>
          <cell r="G445">
            <v>0</v>
          </cell>
        </row>
        <row r="446">
          <cell r="A446" t="str">
            <v>S511024</v>
          </cell>
          <cell r="B446" t="str">
            <v>北京市长安律师事务所</v>
          </cell>
          <cell r="C446">
            <v>0</v>
          </cell>
          <cell r="D446"/>
          <cell r="E446">
            <v>0</v>
          </cell>
          <cell r="F446" t="str">
            <v>否</v>
          </cell>
          <cell r="G446">
            <v>0</v>
          </cell>
        </row>
        <row r="447">
          <cell r="A447" t="str">
            <v>S513100</v>
          </cell>
          <cell r="B447" t="str">
            <v>保定中汇汽车贸易有限公司</v>
          </cell>
          <cell r="C447">
            <v>0</v>
          </cell>
          <cell r="D447"/>
          <cell r="E447">
            <v>0</v>
          </cell>
          <cell r="F447" t="str">
            <v>否</v>
          </cell>
          <cell r="G447">
            <v>0</v>
          </cell>
        </row>
        <row r="448">
          <cell r="A448" t="str">
            <v>S513103</v>
          </cell>
          <cell r="B448" t="str">
            <v>邢台市鼎力恒汽车销售有限公司</v>
          </cell>
          <cell r="C448">
            <v>0</v>
          </cell>
          <cell r="D448"/>
          <cell r="E448">
            <v>0</v>
          </cell>
          <cell r="F448" t="str">
            <v>否</v>
          </cell>
          <cell r="G448">
            <v>0</v>
          </cell>
        </row>
        <row r="449">
          <cell r="A449" t="str">
            <v>S513119</v>
          </cell>
          <cell r="B449" t="str">
            <v>黄骅市英强装卸搬运队</v>
          </cell>
          <cell r="C449">
            <v>0</v>
          </cell>
          <cell r="D449"/>
          <cell r="E449">
            <v>0</v>
          </cell>
          <cell r="F449" t="str">
            <v>否</v>
          </cell>
          <cell r="G449">
            <v>0</v>
          </cell>
        </row>
        <row r="450">
          <cell r="A450" t="str">
            <v>S513120</v>
          </cell>
          <cell r="B450" t="str">
            <v>黄骅市大强商贸有限公司</v>
          </cell>
          <cell r="C450">
            <v>0</v>
          </cell>
          <cell r="D450"/>
          <cell r="E450">
            <v>0</v>
          </cell>
          <cell r="F450" t="str">
            <v>否</v>
          </cell>
          <cell r="G450">
            <v>0</v>
          </cell>
        </row>
        <row r="451">
          <cell r="A451" t="str">
            <v>S513123</v>
          </cell>
          <cell r="B451" t="str">
            <v>黄骅市奇润运输队</v>
          </cell>
          <cell r="C451">
            <v>0</v>
          </cell>
          <cell r="D451"/>
          <cell r="E451">
            <v>0</v>
          </cell>
          <cell r="F451" t="str">
            <v>否</v>
          </cell>
          <cell r="G451">
            <v>0</v>
          </cell>
        </row>
        <row r="452">
          <cell r="A452" t="str">
            <v>S513124</v>
          </cell>
          <cell r="B452" t="str">
            <v>河北凯昌祥汽车销售服务有限公司</v>
          </cell>
          <cell r="C452">
            <v>0</v>
          </cell>
          <cell r="D452"/>
          <cell r="E452">
            <v>0</v>
          </cell>
          <cell r="F452" t="str">
            <v>否</v>
          </cell>
          <cell r="G452">
            <v>0</v>
          </cell>
        </row>
        <row r="453">
          <cell r="A453" t="str">
            <v>S513125</v>
          </cell>
          <cell r="B453" t="str">
            <v>黄骅市壹本文化传媒有限公司</v>
          </cell>
          <cell r="C453">
            <v>0</v>
          </cell>
          <cell r="D453"/>
          <cell r="E453">
            <v>0</v>
          </cell>
          <cell r="F453" t="str">
            <v>否</v>
          </cell>
          <cell r="G453">
            <v>0</v>
          </cell>
        </row>
        <row r="454">
          <cell r="A454" t="str">
            <v>S513126</v>
          </cell>
          <cell r="B454" t="str">
            <v>河北荣华吉运汽车销售服务有限公司</v>
          </cell>
          <cell r="C454">
            <v>0</v>
          </cell>
          <cell r="D454"/>
          <cell r="E454">
            <v>0</v>
          </cell>
          <cell r="F454" t="str">
            <v>否</v>
          </cell>
          <cell r="G454">
            <v>0</v>
          </cell>
        </row>
        <row r="455">
          <cell r="A455" t="str">
            <v>S513128</v>
          </cell>
          <cell r="B455" t="str">
            <v>黄骅市兴骏汽车维修门市部</v>
          </cell>
          <cell r="C455">
            <v>0</v>
          </cell>
          <cell r="D455"/>
          <cell r="E455">
            <v>0</v>
          </cell>
          <cell r="F455" t="str">
            <v>否</v>
          </cell>
          <cell r="G455">
            <v>0</v>
          </cell>
        </row>
        <row r="456">
          <cell r="A456" t="str">
            <v>S514010</v>
          </cell>
          <cell r="B456" t="str">
            <v>山西汇瑞达汽车销售服务有限公司</v>
          </cell>
          <cell r="C456">
            <v>0</v>
          </cell>
          <cell r="D456"/>
          <cell r="E456">
            <v>0</v>
          </cell>
          <cell r="F456" t="str">
            <v>否</v>
          </cell>
          <cell r="G456">
            <v>0</v>
          </cell>
        </row>
        <row r="457">
          <cell r="A457" t="str">
            <v>S521004</v>
          </cell>
          <cell r="B457" t="str">
            <v>辽阳奥德新重型汽车修配厂</v>
          </cell>
          <cell r="C457">
            <v>0</v>
          </cell>
          <cell r="D457"/>
          <cell r="E457">
            <v>0</v>
          </cell>
          <cell r="F457" t="str">
            <v>否</v>
          </cell>
          <cell r="G457">
            <v>0</v>
          </cell>
        </row>
        <row r="458">
          <cell r="A458" t="str">
            <v>S521005</v>
          </cell>
          <cell r="B458" t="str">
            <v>盘锦圣翔汽车销售服务有限公司</v>
          </cell>
          <cell r="C458">
            <v>0</v>
          </cell>
          <cell r="D458"/>
          <cell r="E458">
            <v>0</v>
          </cell>
          <cell r="F458" t="str">
            <v>否</v>
          </cell>
          <cell r="G458">
            <v>0</v>
          </cell>
        </row>
        <row r="459">
          <cell r="A459" t="str">
            <v>S521007</v>
          </cell>
          <cell r="B459" t="str">
            <v>鞍山沈动重工有限公司</v>
          </cell>
          <cell r="C459">
            <v>0</v>
          </cell>
          <cell r="D459"/>
          <cell r="E459">
            <v>0</v>
          </cell>
          <cell r="F459" t="str">
            <v>否</v>
          </cell>
          <cell r="G459">
            <v>0</v>
          </cell>
        </row>
        <row r="460">
          <cell r="A460" t="str">
            <v>S521008</v>
          </cell>
          <cell r="B460" t="str">
            <v>辽宁动力能源装备集团有限公司</v>
          </cell>
          <cell r="C460">
            <v>0</v>
          </cell>
          <cell r="D460"/>
          <cell r="E460">
            <v>0</v>
          </cell>
          <cell r="F460" t="str">
            <v>否</v>
          </cell>
          <cell r="G460">
            <v>0</v>
          </cell>
        </row>
        <row r="461">
          <cell r="A461" t="str">
            <v>S521009</v>
          </cell>
          <cell r="B461" t="str">
            <v>辽宁星朋科技实业有限公司</v>
          </cell>
          <cell r="C461">
            <v>0</v>
          </cell>
          <cell r="D461"/>
          <cell r="E461">
            <v>0</v>
          </cell>
          <cell r="F461" t="str">
            <v>否</v>
          </cell>
          <cell r="G461">
            <v>0</v>
          </cell>
        </row>
        <row r="462">
          <cell r="A462" t="str">
            <v>S523001</v>
          </cell>
          <cell r="B462" t="str">
            <v>明水鑫隆汽车销售有限公司</v>
          </cell>
          <cell r="C462">
            <v>0</v>
          </cell>
          <cell r="D462"/>
          <cell r="E462">
            <v>0</v>
          </cell>
          <cell r="F462" t="str">
            <v>否</v>
          </cell>
          <cell r="G462">
            <v>0</v>
          </cell>
        </row>
        <row r="463">
          <cell r="A463" t="str">
            <v>S532008</v>
          </cell>
          <cell r="B463" t="str">
            <v>无锡市西运汽车修配厂</v>
          </cell>
          <cell r="C463">
            <v>0</v>
          </cell>
          <cell r="D463"/>
          <cell r="E463">
            <v>0</v>
          </cell>
          <cell r="F463" t="str">
            <v>否</v>
          </cell>
          <cell r="G463">
            <v>0</v>
          </cell>
        </row>
        <row r="464">
          <cell r="A464" t="str">
            <v>S532015</v>
          </cell>
          <cell r="B464" t="str">
            <v>镇江市中亚汽车销售服务有限公司镇江中亚</v>
          </cell>
          <cell r="C464">
            <v>0</v>
          </cell>
          <cell r="D464"/>
          <cell r="E464">
            <v>0</v>
          </cell>
          <cell r="F464" t="str">
            <v>否</v>
          </cell>
          <cell r="G464">
            <v>0</v>
          </cell>
        </row>
        <row r="465">
          <cell r="A465" t="str">
            <v>S532018</v>
          </cell>
          <cell r="B465" t="str">
            <v>扬州市佑名汽车服务有限公司</v>
          </cell>
          <cell r="C465">
            <v>0</v>
          </cell>
          <cell r="D465"/>
          <cell r="E465">
            <v>0</v>
          </cell>
          <cell r="F465" t="str">
            <v>否</v>
          </cell>
          <cell r="G465">
            <v>0</v>
          </cell>
        </row>
        <row r="466">
          <cell r="A466" t="str">
            <v>S532019</v>
          </cell>
          <cell r="B466" t="str">
            <v>泗洪胜安汽车修理有限公司</v>
          </cell>
          <cell r="C466">
            <v>0</v>
          </cell>
          <cell r="D466"/>
          <cell r="E466">
            <v>0</v>
          </cell>
          <cell r="F466" t="str">
            <v>否</v>
          </cell>
          <cell r="G466">
            <v>0</v>
          </cell>
        </row>
        <row r="467">
          <cell r="A467" t="str">
            <v>S533008</v>
          </cell>
          <cell r="B467" t="str">
            <v>台州市路桥胜盟汽车服务有限公司</v>
          </cell>
          <cell r="C467">
            <v>0</v>
          </cell>
          <cell r="D467"/>
          <cell r="E467">
            <v>0</v>
          </cell>
          <cell r="F467" t="str">
            <v>否</v>
          </cell>
          <cell r="G467">
            <v>0</v>
          </cell>
        </row>
        <row r="468">
          <cell r="A468" t="str">
            <v>S534005</v>
          </cell>
          <cell r="B468" t="str">
            <v>合肥志达汽车配件有限责任公司</v>
          </cell>
          <cell r="C468">
            <v>0</v>
          </cell>
          <cell r="D468"/>
          <cell r="E468">
            <v>0</v>
          </cell>
          <cell r="F468" t="str">
            <v>否</v>
          </cell>
          <cell r="G468">
            <v>0</v>
          </cell>
        </row>
        <row r="469">
          <cell r="A469" t="str">
            <v>S534008</v>
          </cell>
          <cell r="B469" t="str">
            <v>蚌埠市通利汽车销售有限公司</v>
          </cell>
          <cell r="C469">
            <v>0</v>
          </cell>
          <cell r="D469"/>
          <cell r="E469">
            <v>0</v>
          </cell>
          <cell r="F469" t="str">
            <v>否</v>
          </cell>
          <cell r="G469">
            <v>0</v>
          </cell>
        </row>
        <row r="470">
          <cell r="A470" t="str">
            <v>S535004</v>
          </cell>
          <cell r="B470" t="str">
            <v>厦门市驰宇汽车维修有限公司</v>
          </cell>
          <cell r="C470">
            <v>0</v>
          </cell>
          <cell r="D470"/>
          <cell r="E470">
            <v>0</v>
          </cell>
          <cell r="F470" t="str">
            <v>否</v>
          </cell>
          <cell r="G470">
            <v>0</v>
          </cell>
        </row>
        <row r="471">
          <cell r="A471" t="str">
            <v>S535005</v>
          </cell>
          <cell r="B471" t="str">
            <v>厦门锋润汽车服务有限公司</v>
          </cell>
          <cell r="C471">
            <v>0</v>
          </cell>
          <cell r="D471"/>
          <cell r="E471">
            <v>0</v>
          </cell>
          <cell r="F471" t="str">
            <v>否</v>
          </cell>
          <cell r="G471">
            <v>0</v>
          </cell>
        </row>
        <row r="472">
          <cell r="A472" t="str">
            <v>S536006</v>
          </cell>
          <cell r="B472" t="str">
            <v>南城县恒通汽车服务有限公司</v>
          </cell>
          <cell r="C472">
            <v>0</v>
          </cell>
          <cell r="D472"/>
          <cell r="E472">
            <v>0</v>
          </cell>
          <cell r="F472" t="str">
            <v>否</v>
          </cell>
          <cell r="G472">
            <v>0</v>
          </cell>
        </row>
        <row r="473">
          <cell r="A473" t="str">
            <v>S537010</v>
          </cell>
          <cell r="B473" t="str">
            <v>临沂瑞启汽车销售服务有限公司</v>
          </cell>
          <cell r="C473">
            <v>0</v>
          </cell>
          <cell r="D473"/>
          <cell r="E473">
            <v>0</v>
          </cell>
          <cell r="F473" t="str">
            <v>否</v>
          </cell>
          <cell r="G473">
            <v>0</v>
          </cell>
        </row>
        <row r="474">
          <cell r="A474" t="str">
            <v>S537011</v>
          </cell>
          <cell r="B474" t="str">
            <v>金乡县众鑫汽车维修服务有限公司</v>
          </cell>
          <cell r="C474">
            <v>0</v>
          </cell>
          <cell r="D474"/>
          <cell r="E474">
            <v>0</v>
          </cell>
          <cell r="F474" t="str">
            <v>否</v>
          </cell>
          <cell r="G474">
            <v>0</v>
          </cell>
        </row>
        <row r="475">
          <cell r="A475" t="str">
            <v>S537017</v>
          </cell>
          <cell r="B475" t="str">
            <v>潍坊鑫腾物流有限公司</v>
          </cell>
          <cell r="C475">
            <v>0</v>
          </cell>
          <cell r="D475"/>
          <cell r="E475">
            <v>0</v>
          </cell>
          <cell r="F475" t="str">
            <v>否</v>
          </cell>
          <cell r="G475">
            <v>0</v>
          </cell>
        </row>
        <row r="476">
          <cell r="A476" t="str">
            <v>S537018</v>
          </cell>
          <cell r="B476" t="str">
            <v>济宁盛鑫汽车销售有限公司</v>
          </cell>
          <cell r="C476">
            <v>0</v>
          </cell>
          <cell r="D476"/>
          <cell r="E476">
            <v>0</v>
          </cell>
          <cell r="F476" t="str">
            <v>否</v>
          </cell>
          <cell r="G476">
            <v>0</v>
          </cell>
        </row>
        <row r="477">
          <cell r="A477" t="str">
            <v>S537019</v>
          </cell>
          <cell r="B477" t="str">
            <v>潍坊市汇众汽车销售服务有限公司汽车修理厂</v>
          </cell>
          <cell r="C477">
            <v>0</v>
          </cell>
          <cell r="D477"/>
          <cell r="E477">
            <v>0</v>
          </cell>
          <cell r="F477" t="str">
            <v>否</v>
          </cell>
          <cell r="G477">
            <v>0</v>
          </cell>
        </row>
        <row r="478">
          <cell r="A478" t="str">
            <v>S537020</v>
          </cell>
          <cell r="B478" t="str">
            <v>章丘思锐佳顺物流有限公司</v>
          </cell>
          <cell r="C478">
            <v>0</v>
          </cell>
          <cell r="D478"/>
          <cell r="E478">
            <v>0</v>
          </cell>
          <cell r="F478" t="str">
            <v>否</v>
          </cell>
          <cell r="G478">
            <v>0</v>
          </cell>
        </row>
        <row r="479">
          <cell r="A479" t="str">
            <v>S537023</v>
          </cell>
          <cell r="B479" t="str">
            <v>梁山县一通汽车维修服务有限公司</v>
          </cell>
          <cell r="C479">
            <v>0</v>
          </cell>
          <cell r="D479"/>
          <cell r="E479">
            <v>0</v>
          </cell>
          <cell r="F479" t="str">
            <v>否</v>
          </cell>
          <cell r="G479">
            <v>0</v>
          </cell>
        </row>
        <row r="480">
          <cell r="A480" t="str">
            <v>S541004</v>
          </cell>
          <cell r="B480" t="str">
            <v>沁阳市鑫达汽车修理有限公司</v>
          </cell>
          <cell r="C480">
            <v>0</v>
          </cell>
          <cell r="D480"/>
          <cell r="E480">
            <v>0</v>
          </cell>
          <cell r="F480" t="str">
            <v>否</v>
          </cell>
          <cell r="G480">
            <v>0</v>
          </cell>
        </row>
        <row r="481">
          <cell r="A481" t="str">
            <v>S541008</v>
          </cell>
          <cell r="B481" t="str">
            <v>驻马店天翔机电有限公司</v>
          </cell>
          <cell r="C481">
            <v>0</v>
          </cell>
          <cell r="D481"/>
          <cell r="E481">
            <v>0</v>
          </cell>
          <cell r="F481" t="str">
            <v>否</v>
          </cell>
          <cell r="G481">
            <v>0</v>
          </cell>
        </row>
        <row r="482">
          <cell r="A482" t="str">
            <v>S541010</v>
          </cell>
          <cell r="B482" t="str">
            <v>平顶山市永惠汽车维修服务有限公司</v>
          </cell>
          <cell r="C482">
            <v>0</v>
          </cell>
          <cell r="D482"/>
          <cell r="E482">
            <v>0</v>
          </cell>
          <cell r="F482" t="str">
            <v>否</v>
          </cell>
          <cell r="G482">
            <v>0</v>
          </cell>
        </row>
        <row r="483">
          <cell r="A483" t="str">
            <v>S541011</v>
          </cell>
          <cell r="B483" t="str">
            <v>河南正聚明汽车贸易有限公司</v>
          </cell>
          <cell r="C483">
            <v>0</v>
          </cell>
          <cell r="D483"/>
          <cell r="E483">
            <v>0</v>
          </cell>
          <cell r="F483" t="str">
            <v>否</v>
          </cell>
          <cell r="G483">
            <v>0</v>
          </cell>
        </row>
        <row r="484">
          <cell r="A484" t="str">
            <v>S542002</v>
          </cell>
          <cell r="B484" t="str">
            <v>武汉万坚汽车服务有限公司</v>
          </cell>
          <cell r="C484">
            <v>0</v>
          </cell>
          <cell r="D484"/>
          <cell r="E484">
            <v>0</v>
          </cell>
          <cell r="F484" t="str">
            <v>否</v>
          </cell>
          <cell r="G484">
            <v>0</v>
          </cell>
        </row>
        <row r="485">
          <cell r="A485" t="str">
            <v>S551004</v>
          </cell>
          <cell r="B485" t="str">
            <v>攀枝花市京福汽车销售服务有限公司</v>
          </cell>
          <cell r="C485">
            <v>0</v>
          </cell>
          <cell r="D485"/>
          <cell r="E485">
            <v>0</v>
          </cell>
          <cell r="F485" t="str">
            <v>否</v>
          </cell>
          <cell r="G485">
            <v>0</v>
          </cell>
        </row>
        <row r="486">
          <cell r="A486" t="str">
            <v>S551006</v>
          </cell>
          <cell r="B486" t="str">
            <v>冕宁县泸沽海侠汽车修理厂</v>
          </cell>
          <cell r="C486">
            <v>0</v>
          </cell>
          <cell r="D486"/>
          <cell r="E486">
            <v>0</v>
          </cell>
          <cell r="F486" t="str">
            <v>否</v>
          </cell>
          <cell r="G486">
            <v>0</v>
          </cell>
        </row>
        <row r="487">
          <cell r="A487" t="str">
            <v>S551007</v>
          </cell>
          <cell r="B487" t="str">
            <v>荥经县颐顺汽车贸易服务有限公司</v>
          </cell>
          <cell r="C487">
            <v>0</v>
          </cell>
          <cell r="D487"/>
          <cell r="E487">
            <v>0</v>
          </cell>
          <cell r="F487" t="str">
            <v>否</v>
          </cell>
          <cell r="G487">
            <v>0</v>
          </cell>
        </row>
        <row r="488">
          <cell r="A488" t="str">
            <v>S562005</v>
          </cell>
          <cell r="B488" t="str">
            <v>甘肃德晟汽车贸易有限公司</v>
          </cell>
          <cell r="C488">
            <v>0</v>
          </cell>
          <cell r="D488"/>
          <cell r="E488">
            <v>0</v>
          </cell>
          <cell r="F488" t="str">
            <v>否</v>
          </cell>
          <cell r="G488">
            <v>0</v>
          </cell>
        </row>
        <row r="489">
          <cell r="A489" t="str">
            <v>S563001</v>
          </cell>
          <cell r="B489" t="str">
            <v>青海荣雄汽车销售服务有限公司</v>
          </cell>
          <cell r="C489">
            <v>0</v>
          </cell>
          <cell r="D489"/>
          <cell r="E489">
            <v>0</v>
          </cell>
          <cell r="F489" t="str">
            <v>否</v>
          </cell>
          <cell r="G489">
            <v>0</v>
          </cell>
        </row>
        <row r="490">
          <cell r="A490" t="str">
            <v>S565002</v>
          </cell>
          <cell r="B490" t="str">
            <v>伊宁市兴杨汽修厂</v>
          </cell>
          <cell r="C490">
            <v>0</v>
          </cell>
          <cell r="D490"/>
          <cell r="E490">
            <v>0</v>
          </cell>
          <cell r="F490" t="str">
            <v>否</v>
          </cell>
          <cell r="G490">
            <v>0</v>
          </cell>
        </row>
        <row r="491">
          <cell r="A491" t="str">
            <v>S411032</v>
          </cell>
          <cell r="B491" t="str">
            <v>国家知识产权局专利局</v>
          </cell>
          <cell r="C491">
            <v>0</v>
          </cell>
          <cell r="D491"/>
          <cell r="E491">
            <v>0</v>
          </cell>
          <cell r="F491" t="str">
            <v>否</v>
          </cell>
          <cell r="G491">
            <v>0</v>
          </cell>
        </row>
        <row r="492">
          <cell r="A492" t="str">
            <v>S412034</v>
          </cell>
          <cell r="B492" t="str">
            <v>天津市鑫晟亨通商贸有限公司</v>
          </cell>
          <cell r="C492" t="str">
            <v>金属件</v>
          </cell>
          <cell r="D492"/>
          <cell r="E492">
            <v>0</v>
          </cell>
          <cell r="F492" t="str">
            <v>否</v>
          </cell>
          <cell r="G492">
            <v>0</v>
          </cell>
        </row>
        <row r="493">
          <cell r="A493" t="str">
            <v>S413137</v>
          </cell>
          <cell r="B493" t="str">
            <v>河北秦安安全科技股份有限公司</v>
          </cell>
          <cell r="C493">
            <v>0</v>
          </cell>
          <cell r="D493"/>
          <cell r="E493">
            <v>0</v>
          </cell>
          <cell r="F493" t="str">
            <v>否</v>
          </cell>
          <cell r="G493">
            <v>0</v>
          </cell>
        </row>
        <row r="494">
          <cell r="A494" t="str">
            <v>S431028</v>
          </cell>
          <cell r="B494" t="str">
            <v>上海越航启塑化有限公司</v>
          </cell>
          <cell r="C494" t="str">
            <v>后视镜</v>
          </cell>
          <cell r="D494"/>
          <cell r="E494">
            <v>0</v>
          </cell>
          <cell r="F494" t="str">
            <v>否</v>
          </cell>
          <cell r="G494">
            <v>0</v>
          </cell>
        </row>
        <row r="495">
          <cell r="A495" t="str">
            <v>S437047</v>
          </cell>
          <cell r="B495" t="str">
            <v>青岛美泰塑胶有限公司</v>
          </cell>
          <cell r="C495">
            <v>0</v>
          </cell>
          <cell r="D495"/>
          <cell r="E495">
            <v>0</v>
          </cell>
          <cell r="F495" t="str">
            <v>否</v>
          </cell>
          <cell r="G495">
            <v>0</v>
          </cell>
        </row>
        <row r="496">
          <cell r="A496" t="str">
            <v>S511025</v>
          </cell>
          <cell r="B496" t="str">
            <v>北京泰纳特斯汽车零部件有限公司</v>
          </cell>
          <cell r="C496">
            <v>0</v>
          </cell>
          <cell r="D496" t="str">
            <v>老账</v>
          </cell>
          <cell r="E496">
            <v>0</v>
          </cell>
          <cell r="F496" t="str">
            <v>否</v>
          </cell>
          <cell r="G496">
            <v>0</v>
          </cell>
        </row>
        <row r="497">
          <cell r="A497" t="str">
            <v>S512011</v>
          </cell>
          <cell r="B497" t="str">
            <v>天津市启光科技有限公司</v>
          </cell>
          <cell r="C497">
            <v>0</v>
          </cell>
          <cell r="D497"/>
          <cell r="E497">
            <v>0</v>
          </cell>
          <cell r="F497" t="str">
            <v>否</v>
          </cell>
          <cell r="G497">
            <v>0</v>
          </cell>
        </row>
        <row r="498">
          <cell r="A498" t="str">
            <v>S513088</v>
          </cell>
          <cell r="B498" t="str">
            <v>邢台上联汽车销售有限公司</v>
          </cell>
          <cell r="C498">
            <v>0</v>
          </cell>
          <cell r="D498"/>
          <cell r="E498">
            <v>0</v>
          </cell>
          <cell r="F498" t="str">
            <v>否</v>
          </cell>
          <cell r="G498">
            <v>0</v>
          </cell>
        </row>
        <row r="499">
          <cell r="A499" t="str">
            <v>S513099</v>
          </cell>
          <cell r="B499" t="str">
            <v>涉县昌鑫汽车销售服务有限公司</v>
          </cell>
          <cell r="C499">
            <v>0</v>
          </cell>
          <cell r="D499"/>
          <cell r="E499">
            <v>0</v>
          </cell>
          <cell r="F499" t="str">
            <v>否</v>
          </cell>
          <cell r="G499">
            <v>0</v>
          </cell>
        </row>
        <row r="500">
          <cell r="A500" t="str">
            <v>S513101</v>
          </cell>
          <cell r="B500" t="str">
            <v>河北创伟物贸有限公司</v>
          </cell>
          <cell r="C500">
            <v>0</v>
          </cell>
          <cell r="D500"/>
          <cell r="E500">
            <v>0</v>
          </cell>
          <cell r="F500" t="str">
            <v>否</v>
          </cell>
          <cell r="G500">
            <v>0</v>
          </cell>
        </row>
        <row r="501">
          <cell r="A501" t="str">
            <v>S513105</v>
          </cell>
          <cell r="B501" t="str">
            <v>昌黎县驰丰汽车销售有限公司</v>
          </cell>
          <cell r="C501">
            <v>0</v>
          </cell>
          <cell r="D501"/>
          <cell r="E501">
            <v>0</v>
          </cell>
          <cell r="F501" t="str">
            <v>否</v>
          </cell>
          <cell r="G501">
            <v>0</v>
          </cell>
        </row>
        <row r="502">
          <cell r="A502" t="str">
            <v>S513107</v>
          </cell>
          <cell r="B502" t="str">
            <v>秦皇岛市重汽汽车配件有限公司汽车维护厂</v>
          </cell>
          <cell r="C502">
            <v>0</v>
          </cell>
          <cell r="D502"/>
          <cell r="E502">
            <v>0</v>
          </cell>
          <cell r="F502" t="str">
            <v>否</v>
          </cell>
          <cell r="G502">
            <v>0</v>
          </cell>
        </row>
        <row r="503">
          <cell r="A503" t="str">
            <v>S513127</v>
          </cell>
          <cell r="B503" t="str">
            <v>馆陶县广丰汽车贸易有限公司</v>
          </cell>
          <cell r="C503">
            <v>0</v>
          </cell>
          <cell r="D503"/>
          <cell r="E503">
            <v>0</v>
          </cell>
          <cell r="F503" t="str">
            <v>否</v>
          </cell>
          <cell r="G503">
            <v>0</v>
          </cell>
        </row>
        <row r="504">
          <cell r="A504" t="str">
            <v>S513132</v>
          </cell>
          <cell r="B504" t="str">
            <v>临城县志云汽车维修服务有限公司</v>
          </cell>
          <cell r="C504">
            <v>0</v>
          </cell>
          <cell r="D504"/>
          <cell r="E504">
            <v>0</v>
          </cell>
          <cell r="F504" t="str">
            <v>否</v>
          </cell>
          <cell r="G504">
            <v>0</v>
          </cell>
        </row>
        <row r="505">
          <cell r="A505" t="str">
            <v>S513133</v>
          </cell>
          <cell r="B505" t="str">
            <v>邯郸市永年区现方汽车修理厂</v>
          </cell>
          <cell r="C505">
            <v>0</v>
          </cell>
          <cell r="D505"/>
          <cell r="E505">
            <v>0</v>
          </cell>
          <cell r="F505" t="str">
            <v>否</v>
          </cell>
          <cell r="G505">
            <v>0</v>
          </cell>
        </row>
        <row r="506">
          <cell r="A506" t="str">
            <v>S513134</v>
          </cell>
          <cell r="B506" t="str">
            <v>黄骅市东风仪器仪表经销处</v>
          </cell>
          <cell r="C506">
            <v>0</v>
          </cell>
          <cell r="D506"/>
          <cell r="E506">
            <v>0</v>
          </cell>
          <cell r="F506" t="str">
            <v>否</v>
          </cell>
          <cell r="G506">
            <v>0</v>
          </cell>
        </row>
        <row r="507">
          <cell r="A507" t="str">
            <v>S513136</v>
          </cell>
          <cell r="B507" t="str">
            <v>河北新林坡孵化器股份有限公司</v>
          </cell>
          <cell r="C507">
            <v>0</v>
          </cell>
          <cell r="D507"/>
          <cell r="E507">
            <v>0</v>
          </cell>
          <cell r="F507" t="str">
            <v>否</v>
          </cell>
          <cell r="G507">
            <v>0</v>
          </cell>
        </row>
        <row r="508">
          <cell r="A508" t="str">
            <v>S513140</v>
          </cell>
          <cell r="B508" t="str">
            <v>黄骅市祥海废品回收有限公司</v>
          </cell>
          <cell r="C508">
            <v>0</v>
          </cell>
          <cell r="D508"/>
          <cell r="E508">
            <v>0</v>
          </cell>
          <cell r="F508" t="str">
            <v>否</v>
          </cell>
          <cell r="G508">
            <v>0</v>
          </cell>
        </row>
        <row r="509">
          <cell r="A509" t="str">
            <v>S513141</v>
          </cell>
          <cell r="B509" t="str">
            <v>黄骅市众泰模具厂</v>
          </cell>
          <cell r="C509">
            <v>0</v>
          </cell>
          <cell r="D509"/>
          <cell r="E509">
            <v>0</v>
          </cell>
          <cell r="F509" t="str">
            <v>否</v>
          </cell>
          <cell r="G509">
            <v>0</v>
          </cell>
        </row>
        <row r="510">
          <cell r="A510" t="str">
            <v>S513142</v>
          </cell>
          <cell r="B510" t="str">
            <v>黄骅市双骏模具有限公司</v>
          </cell>
          <cell r="C510">
            <v>0</v>
          </cell>
          <cell r="D510"/>
          <cell r="E510">
            <v>0</v>
          </cell>
          <cell r="F510" t="str">
            <v>否</v>
          </cell>
          <cell r="G510">
            <v>0</v>
          </cell>
        </row>
        <row r="511">
          <cell r="A511" t="str">
            <v>S514002</v>
          </cell>
          <cell r="B511" t="str">
            <v>曲沃重义汽车服务有限公司</v>
          </cell>
          <cell r="C511">
            <v>0</v>
          </cell>
          <cell r="D511"/>
          <cell r="E511">
            <v>0</v>
          </cell>
          <cell r="F511" t="str">
            <v>否</v>
          </cell>
          <cell r="G511">
            <v>0</v>
          </cell>
        </row>
        <row r="512">
          <cell r="A512" t="str">
            <v>S531010</v>
          </cell>
          <cell r="B512" t="str">
            <v>上海钢联电子商务股份有限公司</v>
          </cell>
          <cell r="C512">
            <v>0</v>
          </cell>
          <cell r="D512"/>
          <cell r="E512">
            <v>0</v>
          </cell>
          <cell r="F512" t="str">
            <v>否</v>
          </cell>
          <cell r="G512">
            <v>0</v>
          </cell>
        </row>
        <row r="513">
          <cell r="A513" t="str">
            <v>S532006</v>
          </cell>
          <cell r="B513" t="str">
            <v>唐兴压缩技术(昆山)有限公司</v>
          </cell>
          <cell r="C513">
            <v>0</v>
          </cell>
          <cell r="D513" t="str">
            <v>老账</v>
          </cell>
          <cell r="E513">
            <v>0</v>
          </cell>
          <cell r="F513" t="str">
            <v>否</v>
          </cell>
          <cell r="G513">
            <v>13980</v>
          </cell>
        </row>
        <row r="514">
          <cell r="A514" t="str">
            <v>S532014</v>
          </cell>
          <cell r="B514" t="str">
            <v>扬州顺汇机械有限公司</v>
          </cell>
          <cell r="C514">
            <v>0</v>
          </cell>
          <cell r="D514"/>
          <cell r="E514">
            <v>0</v>
          </cell>
          <cell r="F514" t="str">
            <v>否</v>
          </cell>
          <cell r="G514">
            <v>0</v>
          </cell>
        </row>
        <row r="515">
          <cell r="A515" t="str">
            <v>S532016</v>
          </cell>
          <cell r="B515" t="str">
            <v>宁波奥启精密温控技术有限公司</v>
          </cell>
          <cell r="C515">
            <v>0</v>
          </cell>
          <cell r="D515"/>
          <cell r="E515">
            <v>0</v>
          </cell>
          <cell r="F515" t="str">
            <v>否</v>
          </cell>
          <cell r="G515">
            <v>0</v>
          </cell>
        </row>
        <row r="516">
          <cell r="A516" t="str">
            <v>S532017</v>
          </cell>
          <cell r="B516" t="str">
            <v>苏州尚氏数控科技有限公司</v>
          </cell>
          <cell r="C516">
            <v>0</v>
          </cell>
          <cell r="D516"/>
          <cell r="E516">
            <v>0</v>
          </cell>
          <cell r="F516" t="str">
            <v>否</v>
          </cell>
          <cell r="G516">
            <v>0</v>
          </cell>
        </row>
        <row r="517">
          <cell r="A517" t="str">
            <v>S534002</v>
          </cell>
          <cell r="B517" t="str">
            <v>凤阳县金鹰汽车修理有限公司</v>
          </cell>
          <cell r="C517">
            <v>0</v>
          </cell>
          <cell r="D517"/>
          <cell r="E517">
            <v>0</v>
          </cell>
          <cell r="F517" t="str">
            <v>否</v>
          </cell>
          <cell r="G517">
            <v>0</v>
          </cell>
        </row>
        <row r="518">
          <cell r="A518" t="str">
            <v>S537015</v>
          </cell>
          <cell r="B518" t="str">
            <v>潍坊光升人力资源有限公司</v>
          </cell>
          <cell r="C518">
            <v>0</v>
          </cell>
          <cell r="D518"/>
          <cell r="E518">
            <v>0</v>
          </cell>
          <cell r="F518" t="str">
            <v>否</v>
          </cell>
          <cell r="G518">
            <v>0</v>
          </cell>
        </row>
        <row r="519">
          <cell r="A519" t="str">
            <v>S537022</v>
          </cell>
          <cell r="B519" t="str">
            <v>山东亿豪汽车销售服务有限公司</v>
          </cell>
          <cell r="C519">
            <v>0</v>
          </cell>
          <cell r="D519"/>
          <cell r="E519">
            <v>0</v>
          </cell>
          <cell r="F519" t="str">
            <v>否</v>
          </cell>
          <cell r="G519">
            <v>0</v>
          </cell>
        </row>
        <row r="520">
          <cell r="A520" t="str">
            <v>S537024</v>
          </cell>
          <cell r="B520" t="str">
            <v>枣庄同鑫源汽车销售有限公司</v>
          </cell>
          <cell r="C520">
            <v>0</v>
          </cell>
          <cell r="D520"/>
          <cell r="E520">
            <v>0</v>
          </cell>
          <cell r="F520" t="str">
            <v>否</v>
          </cell>
          <cell r="G520">
            <v>0</v>
          </cell>
        </row>
        <row r="521">
          <cell r="A521" t="str">
            <v>S537025</v>
          </cell>
          <cell r="B521" t="str">
            <v>山东捷曼机械贸易有限公司</v>
          </cell>
          <cell r="C521">
            <v>0</v>
          </cell>
          <cell r="D521"/>
          <cell r="E521">
            <v>0</v>
          </cell>
          <cell r="F521" t="str">
            <v>否</v>
          </cell>
          <cell r="G521">
            <v>0</v>
          </cell>
        </row>
        <row r="522">
          <cell r="A522" t="str">
            <v>S537027</v>
          </cell>
          <cell r="B522" t="str">
            <v>山东隆众信息技术有限公司</v>
          </cell>
          <cell r="C522">
            <v>0</v>
          </cell>
          <cell r="D522"/>
          <cell r="E522">
            <v>0</v>
          </cell>
          <cell r="F522" t="str">
            <v>否</v>
          </cell>
          <cell r="G522">
            <v>0</v>
          </cell>
        </row>
        <row r="523">
          <cell r="A523" t="str">
            <v>S541002</v>
          </cell>
          <cell r="B523" t="str">
            <v>林州市万通汽车贸易有限责任公司</v>
          </cell>
          <cell r="C523">
            <v>0</v>
          </cell>
          <cell r="D523"/>
          <cell r="E523">
            <v>0</v>
          </cell>
          <cell r="F523" t="str">
            <v>否</v>
          </cell>
          <cell r="G523">
            <v>0</v>
          </cell>
        </row>
        <row r="524">
          <cell r="A524" t="str">
            <v>S541007</v>
          </cell>
          <cell r="B524" t="str">
            <v>博爱县凯达汽车修理厂</v>
          </cell>
          <cell r="C524">
            <v>0</v>
          </cell>
          <cell r="D524"/>
          <cell r="E524">
            <v>0</v>
          </cell>
          <cell r="F524" t="str">
            <v>否</v>
          </cell>
          <cell r="G524">
            <v>0</v>
          </cell>
        </row>
        <row r="525">
          <cell r="A525" t="str">
            <v>S541012</v>
          </cell>
          <cell r="B525" t="str">
            <v>开封市南关区凯伟汽车特约维修站</v>
          </cell>
          <cell r="C525">
            <v>0</v>
          </cell>
          <cell r="D525"/>
          <cell r="E525">
            <v>0</v>
          </cell>
          <cell r="F525" t="str">
            <v>否</v>
          </cell>
          <cell r="G525">
            <v>0</v>
          </cell>
        </row>
        <row r="526">
          <cell r="A526" t="str">
            <v>S544008</v>
          </cell>
          <cell r="B526" t="str">
            <v>广州四达电气科技有限公司</v>
          </cell>
          <cell r="C526">
            <v>0</v>
          </cell>
          <cell r="D526"/>
          <cell r="E526">
            <v>0</v>
          </cell>
          <cell r="F526" t="str">
            <v>否</v>
          </cell>
          <cell r="G526">
            <v>0</v>
          </cell>
        </row>
        <row r="527">
          <cell r="A527" t="str">
            <v>S552001</v>
          </cell>
          <cell r="B527" t="str">
            <v>贵州亿福汽车销售服务有限公司</v>
          </cell>
          <cell r="C527">
            <v>0</v>
          </cell>
          <cell r="D527"/>
          <cell r="E527">
            <v>0</v>
          </cell>
          <cell r="F527" t="str">
            <v>否</v>
          </cell>
          <cell r="G527">
            <v>0</v>
          </cell>
        </row>
        <row r="528">
          <cell r="A528" t="str">
            <v>S553002</v>
          </cell>
          <cell r="B528" t="str">
            <v>昆明博海汽车服务有限公司</v>
          </cell>
          <cell r="C528">
            <v>0</v>
          </cell>
          <cell r="D528"/>
          <cell r="E528">
            <v>0</v>
          </cell>
          <cell r="F528" t="str">
            <v>否</v>
          </cell>
          <cell r="G528">
            <v>0</v>
          </cell>
        </row>
        <row r="529">
          <cell r="A529" t="str">
            <v>S565001</v>
          </cell>
          <cell r="B529" t="str">
            <v>新疆德聚欣汽车服务有限公司</v>
          </cell>
          <cell r="C529">
            <v>0</v>
          </cell>
          <cell r="D529"/>
          <cell r="E529">
            <v>0</v>
          </cell>
          <cell r="F529" t="str">
            <v>否</v>
          </cell>
          <cell r="G529">
            <v>0</v>
          </cell>
        </row>
        <row r="530">
          <cell r="A530" t="str">
            <v>S512014</v>
          </cell>
          <cell r="B530" t="str">
            <v>天津市勃辉模具有限公司</v>
          </cell>
          <cell r="C530">
            <v>0</v>
          </cell>
          <cell r="D530" t="str">
            <v>固定资产</v>
          </cell>
          <cell r="E530">
            <v>0</v>
          </cell>
          <cell r="F530" t="str">
            <v>否</v>
          </cell>
          <cell r="G530">
            <v>20776.72</v>
          </cell>
        </row>
        <row r="531">
          <cell r="A531" t="str">
            <v>S544010</v>
          </cell>
          <cell r="B531" t="str">
            <v>深圳市速杰精密模型有限公司</v>
          </cell>
          <cell r="C531">
            <v>0</v>
          </cell>
          <cell r="D531"/>
          <cell r="E531">
            <v>0</v>
          </cell>
          <cell r="F531" t="str">
            <v>否</v>
          </cell>
          <cell r="G531">
            <v>0</v>
          </cell>
        </row>
        <row r="532">
          <cell r="A532" t="str">
            <v>S513161</v>
          </cell>
          <cell r="B532" t="str">
            <v>黄骅市优农麦品商贸有限公司</v>
          </cell>
          <cell r="C532">
            <v>0</v>
          </cell>
          <cell r="D532"/>
          <cell r="E532">
            <v>0</v>
          </cell>
          <cell r="F532" t="str">
            <v>否</v>
          </cell>
          <cell r="G532">
            <v>0</v>
          </cell>
        </row>
        <row r="533">
          <cell r="A533" t="str">
            <v>S413176</v>
          </cell>
          <cell r="B533" t="str">
            <v>黄骅市华盛五金机电有限公司</v>
          </cell>
          <cell r="C533" t="str">
            <v>金属件</v>
          </cell>
          <cell r="D533"/>
          <cell r="E533">
            <v>0</v>
          </cell>
          <cell r="F533" t="str">
            <v>否</v>
          </cell>
          <cell r="G533">
            <v>0</v>
          </cell>
        </row>
        <row r="534">
          <cell r="A534" t="str">
            <v>S432039</v>
          </cell>
          <cell r="B534" t="str">
            <v>吴江市拓研电子材料有限公司</v>
          </cell>
          <cell r="C534" t="str">
            <v>金属件/座椅</v>
          </cell>
          <cell r="D534" t="str">
            <v>正常供货</v>
          </cell>
          <cell r="E534">
            <v>0</v>
          </cell>
          <cell r="F534" t="str">
            <v>否</v>
          </cell>
          <cell r="G534">
            <v>0.1</v>
          </cell>
        </row>
        <row r="535">
          <cell r="A535" t="str">
            <v>S461001</v>
          </cell>
          <cell r="B535" t="str">
            <v>西安海容塑料制品有限责任公司</v>
          </cell>
          <cell r="C535" t="str">
            <v>金属件/座椅</v>
          </cell>
          <cell r="D535"/>
          <cell r="E535">
            <v>0</v>
          </cell>
          <cell r="F535" t="str">
            <v>否</v>
          </cell>
          <cell r="G535">
            <v>0</v>
          </cell>
        </row>
        <row r="536">
          <cell r="A536" t="str">
            <v>S513151</v>
          </cell>
          <cell r="B536" t="str">
            <v>沧州啸宇模具科技有限公司</v>
          </cell>
          <cell r="C536">
            <v>0</v>
          </cell>
          <cell r="D536"/>
          <cell r="E536">
            <v>0</v>
          </cell>
          <cell r="F536" t="str">
            <v>否</v>
          </cell>
          <cell r="G536">
            <v>310693.04000000004</v>
          </cell>
        </row>
        <row r="537">
          <cell r="A537" t="str">
            <v>S511030</v>
          </cell>
          <cell r="B537" t="str">
            <v>中汽认证中心有限公司</v>
          </cell>
          <cell r="C537">
            <v>0</v>
          </cell>
          <cell r="D537"/>
          <cell r="E537">
            <v>0</v>
          </cell>
          <cell r="F537" t="str">
            <v>否</v>
          </cell>
          <cell r="G537">
            <v>0</v>
          </cell>
        </row>
        <row r="538">
          <cell r="A538" t="str">
            <v>S513003</v>
          </cell>
          <cell r="B538" t="str">
            <v>沧州市鑫发缝纫机有限公司</v>
          </cell>
          <cell r="C538">
            <v>0</v>
          </cell>
          <cell r="D538" t="str">
            <v>零采</v>
          </cell>
          <cell r="E538">
            <v>0</v>
          </cell>
          <cell r="F538" t="str">
            <v>否</v>
          </cell>
          <cell r="G538">
            <v>23609</v>
          </cell>
        </row>
        <row r="539">
          <cell r="A539" t="str">
            <v>S513182</v>
          </cell>
          <cell r="B539" t="str">
            <v>沧州渤海新区南大港升宏建筑工程队</v>
          </cell>
          <cell r="C539">
            <v>0</v>
          </cell>
          <cell r="D539"/>
          <cell r="E539">
            <v>0</v>
          </cell>
          <cell r="F539" t="str">
            <v>否</v>
          </cell>
          <cell r="G539">
            <v>0</v>
          </cell>
        </row>
        <row r="540">
          <cell r="A540" t="str">
            <v>S413178</v>
          </cell>
          <cell r="B540" t="str">
            <v>廊坊市东平汽车零配件有限公司</v>
          </cell>
          <cell r="C540" t="str">
            <v>座椅</v>
          </cell>
          <cell r="D540" t="str">
            <v>正常供货</v>
          </cell>
          <cell r="E540">
            <v>90</v>
          </cell>
          <cell r="F540" t="str">
            <v>否</v>
          </cell>
          <cell r="G540">
            <v>0</v>
          </cell>
        </row>
        <row r="541">
          <cell r="A541" t="str">
            <v>S431029</v>
          </cell>
          <cell r="B541" t="str">
            <v>上海永协机械配件有限公司</v>
          </cell>
          <cell r="C541" t="str">
            <v>后视镜</v>
          </cell>
          <cell r="D541" t="str">
            <v>正常供货</v>
          </cell>
          <cell r="E541">
            <v>0</v>
          </cell>
          <cell r="F541" t="str">
            <v>否</v>
          </cell>
          <cell r="G541">
            <v>87946.3</v>
          </cell>
        </row>
        <row r="542">
          <cell r="A542" t="str">
            <v>S432001</v>
          </cell>
          <cell r="B542" t="str">
            <v>南京奥托立夫汽车安全系统有限公司</v>
          </cell>
          <cell r="C542" t="str">
            <v>座椅</v>
          </cell>
          <cell r="D542" t="str">
            <v>正常供货</v>
          </cell>
          <cell r="E542">
            <v>60</v>
          </cell>
          <cell r="F542" t="str">
            <v>否</v>
          </cell>
          <cell r="G542">
            <v>412503.79000000004</v>
          </cell>
        </row>
        <row r="543">
          <cell r="A543" t="str">
            <v>S513174</v>
          </cell>
          <cell r="B543" t="str">
            <v>黄骅市杭合叉车配件经营部</v>
          </cell>
          <cell r="C543">
            <v>0</v>
          </cell>
          <cell r="D543"/>
          <cell r="E543">
            <v>0</v>
          </cell>
          <cell r="F543" t="str">
            <v>否</v>
          </cell>
          <cell r="G543">
            <v>35240</v>
          </cell>
        </row>
        <row r="544">
          <cell r="A544" t="str">
            <v>S413076</v>
          </cell>
          <cell r="B544" t="str">
            <v>埃意(廊坊)电子工程有限公司</v>
          </cell>
          <cell r="C544" t="str">
            <v>座椅</v>
          </cell>
          <cell r="D544" t="str">
            <v>正常供货</v>
          </cell>
          <cell r="E544">
            <v>60</v>
          </cell>
          <cell r="F544" t="str">
            <v>否</v>
          </cell>
          <cell r="G544">
            <v>50935.51</v>
          </cell>
        </row>
        <row r="545">
          <cell r="A545" t="str">
            <v>S413182</v>
          </cell>
          <cell r="B545" t="str">
            <v>黄骅市盈辉汽车配件有限公司</v>
          </cell>
          <cell r="C545" t="str">
            <v>后视镜</v>
          </cell>
          <cell r="D545" t="str">
            <v>正常供货</v>
          </cell>
          <cell r="E545">
            <v>0</v>
          </cell>
          <cell r="F545" t="str">
            <v>否</v>
          </cell>
          <cell r="G545">
            <v>187785.82</v>
          </cell>
        </row>
        <row r="546">
          <cell r="A546" t="str">
            <v>S421001</v>
          </cell>
          <cell r="B546" t="str">
            <v>沈阳金杯锦恒汽车安全系统有限公司</v>
          </cell>
          <cell r="C546" t="str">
            <v>座椅</v>
          </cell>
          <cell r="D546" t="str">
            <v>正常供货</v>
          </cell>
          <cell r="E546">
            <v>90</v>
          </cell>
          <cell r="F546" t="str">
            <v>否</v>
          </cell>
          <cell r="G546">
            <v>0</v>
          </cell>
        </row>
        <row r="547">
          <cell r="A547" t="str">
            <v>S411041</v>
          </cell>
          <cell r="B547" t="str">
            <v>北京嘉度科贸有限公司</v>
          </cell>
          <cell r="C547" t="str">
            <v>金属件/座椅</v>
          </cell>
          <cell r="D547" t="str">
            <v>正常供货</v>
          </cell>
          <cell r="E547">
            <v>90</v>
          </cell>
          <cell r="F547" t="str">
            <v>否</v>
          </cell>
          <cell r="G547">
            <v>0</v>
          </cell>
        </row>
        <row r="548">
          <cell r="A548" t="str">
            <v>S413156</v>
          </cell>
          <cell r="B548" t="str">
            <v>黄骅市天硕汽车部件有限公司</v>
          </cell>
          <cell r="C548" t="str">
            <v>座椅</v>
          </cell>
          <cell r="D548" t="str">
            <v>正常供货</v>
          </cell>
          <cell r="E548">
            <v>30</v>
          </cell>
          <cell r="F548" t="str">
            <v>否</v>
          </cell>
          <cell r="G548">
            <v>88852.55</v>
          </cell>
        </row>
        <row r="549">
          <cell r="A549" t="str">
            <v>S413175</v>
          </cell>
          <cell r="B549" t="str">
            <v>河北莫特美橡塑科技有限公司</v>
          </cell>
          <cell r="C549" t="str">
            <v>座椅/后视镜</v>
          </cell>
          <cell r="D549" t="str">
            <v>正常供货</v>
          </cell>
          <cell r="E549">
            <v>90</v>
          </cell>
          <cell r="F549" t="str">
            <v>否</v>
          </cell>
          <cell r="G549">
            <v>469854.43999999994</v>
          </cell>
        </row>
        <row r="550">
          <cell r="A550" t="str">
            <v>S411046</v>
          </cell>
          <cell r="B550" t="str">
            <v>北京宇喆科技有限公司</v>
          </cell>
          <cell r="C550" t="str">
            <v>座椅</v>
          </cell>
          <cell r="D550" t="str">
            <v>正常供货</v>
          </cell>
          <cell r="E550">
            <v>60</v>
          </cell>
          <cell r="F550" t="str">
            <v>否</v>
          </cell>
          <cell r="G550">
            <v>172720.65</v>
          </cell>
        </row>
        <row r="551">
          <cell r="A551" t="str">
            <v>S412041</v>
          </cell>
          <cell r="B551" t="str">
            <v>天津力登维汽车部件有限公司</v>
          </cell>
          <cell r="C551"/>
          <cell r="D551" t="str">
            <v>正常供货（李尔）</v>
          </cell>
          <cell r="E551">
            <v>30</v>
          </cell>
          <cell r="F551" t="str">
            <v>否</v>
          </cell>
          <cell r="G551">
            <v>23504</v>
          </cell>
        </row>
        <row r="552">
          <cell r="A552" t="str">
            <v>S412042</v>
          </cell>
          <cell r="B552" t="str">
            <v>天津锦程新材料科技有限公司</v>
          </cell>
          <cell r="C552"/>
          <cell r="D552"/>
          <cell r="E552">
            <v>30</v>
          </cell>
          <cell r="F552" t="str">
            <v>否</v>
          </cell>
          <cell r="G552">
            <v>39766.199999999997</v>
          </cell>
        </row>
        <row r="553">
          <cell r="A553" t="str">
            <v>S413183</v>
          </cell>
          <cell r="B553" t="str">
            <v>河北方基恒达汽车部件有限公司</v>
          </cell>
          <cell r="C553"/>
          <cell r="D553" t="str">
            <v>正常供货（李尔）</v>
          </cell>
          <cell r="E553">
            <v>90</v>
          </cell>
          <cell r="F553" t="str">
            <v>否</v>
          </cell>
          <cell r="G553">
            <v>1100174.44</v>
          </cell>
        </row>
        <row r="554">
          <cell r="A554" t="str">
            <v>S413185</v>
          </cell>
          <cell r="B554" t="str">
            <v>海兴县越达弹簧制造有限公司</v>
          </cell>
          <cell r="C554"/>
          <cell r="D554" t="str">
            <v>正常供货（李尔）</v>
          </cell>
          <cell r="E554">
            <v>60</v>
          </cell>
          <cell r="F554" t="str">
            <v>否</v>
          </cell>
          <cell r="G554">
            <v>0</v>
          </cell>
        </row>
        <row r="555">
          <cell r="A555" t="str">
            <v>S413197</v>
          </cell>
          <cell r="B555" t="str">
            <v>保定市宏腾科技有限公司</v>
          </cell>
          <cell r="C555"/>
          <cell r="D555" t="str">
            <v>零采</v>
          </cell>
          <cell r="E555">
            <v>30</v>
          </cell>
          <cell r="F555" t="str">
            <v>否</v>
          </cell>
          <cell r="G555">
            <v>192.1</v>
          </cell>
        </row>
        <row r="556">
          <cell r="A556" t="str">
            <v>S437053</v>
          </cell>
          <cell r="B556" t="str">
            <v>临沂方中新材料科技有限公司</v>
          </cell>
          <cell r="C556"/>
          <cell r="D556" t="str">
            <v>大宗物料</v>
          </cell>
          <cell r="E556">
            <v>30</v>
          </cell>
          <cell r="F556" t="str">
            <v>否</v>
          </cell>
          <cell r="G556">
            <v>165036.0100000001</v>
          </cell>
        </row>
        <row r="557">
          <cell r="A557" t="str">
            <v>S444015</v>
          </cell>
          <cell r="B557" t="str">
            <v>欣瑞联电子（肇庆）有限公司</v>
          </cell>
          <cell r="C557"/>
          <cell r="D557" t="str">
            <v>正常供货</v>
          </cell>
          <cell r="E557">
            <v>90</v>
          </cell>
          <cell r="F557" t="str">
            <v>否</v>
          </cell>
          <cell r="G557">
            <v>0</v>
          </cell>
        </row>
        <row r="558">
          <cell r="A558" t="str">
            <v>S511013</v>
          </cell>
          <cell r="B558" t="str">
            <v>北京场景智能科技有限公司</v>
          </cell>
          <cell r="C558"/>
          <cell r="D558"/>
          <cell r="E558">
            <v>60</v>
          </cell>
          <cell r="F558" t="str">
            <v>否</v>
          </cell>
          <cell r="G558">
            <v>0</v>
          </cell>
        </row>
        <row r="559">
          <cell r="A559" t="str">
            <v>S512028</v>
          </cell>
          <cell r="B559" t="str">
            <v>天津林宇机械制造有限公司</v>
          </cell>
          <cell r="C559"/>
          <cell r="D559" t="str">
            <v>零采</v>
          </cell>
          <cell r="E559" t="str">
            <v>预付</v>
          </cell>
          <cell r="F559" t="str">
            <v>否</v>
          </cell>
          <cell r="G559">
            <v>38400</v>
          </cell>
        </row>
        <row r="560">
          <cell r="A560" t="str">
            <v>S512031</v>
          </cell>
          <cell r="B560" t="str">
            <v>天津合心亿商贸有限公司</v>
          </cell>
          <cell r="C560"/>
          <cell r="D560" t="str">
            <v>固定资产-要诉讼</v>
          </cell>
          <cell r="E560" t="str">
            <v>预付</v>
          </cell>
          <cell r="F560" t="str">
            <v>否</v>
          </cell>
          <cell r="G560">
            <v>0</v>
          </cell>
        </row>
        <row r="561">
          <cell r="A561" t="str">
            <v>S513164</v>
          </cell>
          <cell r="B561" t="str">
            <v>沧州圣玺装饰装修工程有限公司</v>
          </cell>
          <cell r="C561"/>
          <cell r="D561" t="str">
            <v>管理</v>
          </cell>
          <cell r="E561">
            <v>0</v>
          </cell>
          <cell r="F561" t="str">
            <v>否</v>
          </cell>
          <cell r="G561">
            <v>1663.7</v>
          </cell>
        </row>
        <row r="562">
          <cell r="A562" t="str">
            <v>S513168</v>
          </cell>
          <cell r="B562" t="str">
            <v>河北嘉雄建筑安装工程有限公司</v>
          </cell>
          <cell r="C562"/>
          <cell r="D562" t="str">
            <v>管理</v>
          </cell>
          <cell r="E562">
            <v>0</v>
          </cell>
          <cell r="F562" t="str">
            <v>否</v>
          </cell>
          <cell r="G562">
            <v>0</v>
          </cell>
        </row>
        <row r="563">
          <cell r="A563" t="str">
            <v>S513189</v>
          </cell>
          <cell r="B563" t="str">
            <v>黄骅市嘉哲电脑经营部</v>
          </cell>
          <cell r="C563"/>
          <cell r="D563"/>
          <cell r="E563">
            <v>0</v>
          </cell>
          <cell r="F563" t="str">
            <v>否</v>
          </cell>
          <cell r="G563">
            <v>0</v>
          </cell>
        </row>
        <row r="564">
          <cell r="A564" t="str">
            <v>S513199</v>
          </cell>
          <cell r="B564" t="str">
            <v>黄骅市翼华工程机械租赁有限公司</v>
          </cell>
          <cell r="C564"/>
          <cell r="D564" t="str">
            <v>管理</v>
          </cell>
          <cell r="E564">
            <v>0</v>
          </cell>
          <cell r="F564" t="str">
            <v>否</v>
          </cell>
          <cell r="G564">
            <v>0</v>
          </cell>
        </row>
        <row r="565">
          <cell r="A565" t="str">
            <v>S513200</v>
          </cell>
          <cell r="B565" t="str">
            <v>沧州烽源人力资源服务有限公司</v>
          </cell>
          <cell r="C565"/>
          <cell r="D565"/>
          <cell r="E565">
            <v>0</v>
          </cell>
          <cell r="F565" t="str">
            <v>否</v>
          </cell>
          <cell r="G565">
            <v>0</v>
          </cell>
        </row>
        <row r="566">
          <cell r="A566" t="str">
            <v>S411049</v>
          </cell>
          <cell r="B566" t="str">
            <v>北京来一桶金科技有限公司</v>
          </cell>
          <cell r="C566"/>
          <cell r="D566" t="str">
            <v>大宗物料</v>
          </cell>
          <cell r="E566">
            <v>30</v>
          </cell>
          <cell r="F566" t="str">
            <v>否</v>
          </cell>
          <cell r="G566">
            <v>36233.1</v>
          </cell>
        </row>
        <row r="567">
          <cell r="A567" t="str">
            <v>S412044</v>
          </cell>
          <cell r="B567" t="str">
            <v>天津沛衡五金弹簧有限公司</v>
          </cell>
          <cell r="C567"/>
          <cell r="D567" t="str">
            <v>正常供货</v>
          </cell>
          <cell r="E567">
            <v>90</v>
          </cell>
          <cell r="F567" t="str">
            <v>否</v>
          </cell>
          <cell r="G567">
            <v>96823.94</v>
          </cell>
        </row>
        <row r="568">
          <cell r="A568" t="str">
            <v>S413139</v>
          </cell>
          <cell r="B568" t="str">
            <v>河北定国紧固件制造有限公司</v>
          </cell>
          <cell r="C568"/>
          <cell r="D568" t="str">
            <v>正常供货</v>
          </cell>
          <cell r="E568">
            <v>90</v>
          </cell>
          <cell r="F568" t="str">
            <v>否</v>
          </cell>
          <cell r="G568">
            <v>0</v>
          </cell>
        </row>
        <row r="569">
          <cell r="A569" t="str">
            <v>S431032</v>
          </cell>
          <cell r="B569" t="str">
            <v>上海商发金属材料有限公司</v>
          </cell>
          <cell r="C569"/>
          <cell r="D569" t="str">
            <v>大宗物料</v>
          </cell>
          <cell r="E569">
            <v>0</v>
          </cell>
          <cell r="F569" t="str">
            <v>否</v>
          </cell>
          <cell r="G569">
            <v>0</v>
          </cell>
        </row>
        <row r="570">
          <cell r="A570" t="str">
            <v>S431034</v>
          </cell>
          <cell r="B570" t="str">
            <v>雅柏利（上海）粘扣带有限公司</v>
          </cell>
          <cell r="C570"/>
          <cell r="D570" t="str">
            <v>正常供货（李尔）</v>
          </cell>
          <cell r="E570">
            <v>60</v>
          </cell>
          <cell r="F570" t="str">
            <v>否</v>
          </cell>
          <cell r="G570">
            <v>0</v>
          </cell>
        </row>
        <row r="571">
          <cell r="A571" t="str">
            <v>S432002</v>
          </cell>
          <cell r="B571" t="str">
            <v>江苏全盛座舱技术股份有限公司</v>
          </cell>
          <cell r="C571"/>
          <cell r="D571" t="str">
            <v>正常供货</v>
          </cell>
          <cell r="E571">
            <v>90</v>
          </cell>
          <cell r="F571" t="str">
            <v>否</v>
          </cell>
          <cell r="G571">
            <v>1571645.84</v>
          </cell>
        </row>
        <row r="572">
          <cell r="A572" t="str">
            <v>S437051</v>
          </cell>
          <cell r="B572" t="str">
            <v>诸城恒信新材料科技有限公司</v>
          </cell>
          <cell r="C572"/>
          <cell r="D572" t="str">
            <v>正常供货</v>
          </cell>
          <cell r="E572">
            <v>30</v>
          </cell>
          <cell r="F572" t="str">
            <v>否</v>
          </cell>
          <cell r="G572">
            <v>0</v>
          </cell>
        </row>
        <row r="573">
          <cell r="A573" t="str">
            <v>S511037</v>
          </cell>
          <cell r="B573" t="str">
            <v>北京友联物流有限公司</v>
          </cell>
          <cell r="C573"/>
          <cell r="D573" t="str">
            <v>销售（三方库）</v>
          </cell>
          <cell r="E573">
            <v>0</v>
          </cell>
          <cell r="F573" t="str">
            <v>否</v>
          </cell>
          <cell r="G573">
            <v>673799.02</v>
          </cell>
        </row>
        <row r="574">
          <cell r="A574" t="str">
            <v>S512020</v>
          </cell>
          <cell r="B574" t="str">
            <v>天津中骏机械技术有限公司</v>
          </cell>
          <cell r="C574"/>
          <cell r="D574" t="str">
            <v>老账</v>
          </cell>
          <cell r="E574">
            <v>0</v>
          </cell>
          <cell r="F574" t="str">
            <v>否</v>
          </cell>
          <cell r="G574">
            <v>0</v>
          </cell>
        </row>
        <row r="575">
          <cell r="A575" t="str">
            <v>S512030</v>
          </cell>
          <cell r="B575" t="str">
            <v>天津德润达金属材料销售有限公司</v>
          </cell>
          <cell r="C575"/>
          <cell r="D575"/>
          <cell r="E575">
            <v>0</v>
          </cell>
          <cell r="F575" t="str">
            <v>否</v>
          </cell>
          <cell r="G575">
            <v>729746.68</v>
          </cell>
        </row>
        <row r="576">
          <cell r="A576" t="str">
            <v>S412045</v>
          </cell>
          <cell r="B576" t="str">
            <v>大悍（天津）汽车零部件有限公司</v>
          </cell>
          <cell r="C576"/>
          <cell r="D576" t="str">
            <v>正常供货</v>
          </cell>
          <cell r="E576">
            <v>60</v>
          </cell>
          <cell r="F576" t="str">
            <v>否</v>
          </cell>
          <cell r="G576">
            <v>627989.41999999993</v>
          </cell>
        </row>
        <row r="577">
          <cell r="A577" t="str">
            <v>S413011</v>
          </cell>
          <cell r="B577" t="str">
            <v>沧州梦依恋商贸有限公司</v>
          </cell>
          <cell r="C577"/>
          <cell r="D577"/>
          <cell r="E577">
            <v>0</v>
          </cell>
          <cell r="F577" t="str">
            <v>否</v>
          </cell>
          <cell r="G577">
            <v>-344.5</v>
          </cell>
        </row>
        <row r="578">
          <cell r="A578" t="str">
            <v>S413122</v>
          </cell>
          <cell r="B578" t="str">
            <v>河北亿泽汽车零部件科技有限公司</v>
          </cell>
          <cell r="C578"/>
          <cell r="D578" t="str">
            <v>正常供货</v>
          </cell>
          <cell r="E578">
            <v>90</v>
          </cell>
          <cell r="F578" t="str">
            <v>否</v>
          </cell>
          <cell r="G578">
            <v>9241.48</v>
          </cell>
        </row>
        <row r="579">
          <cell r="A579" t="str">
            <v>S413196</v>
          </cell>
          <cell r="B579" t="str">
            <v>北汽岱摩斯（沧州）汽车系统有限公司</v>
          </cell>
          <cell r="C579"/>
          <cell r="D579" t="str">
            <v>李尔转移物料</v>
          </cell>
          <cell r="E579">
            <v>30</v>
          </cell>
          <cell r="F579" t="str">
            <v>否</v>
          </cell>
          <cell r="G579">
            <v>0</v>
          </cell>
        </row>
        <row r="580">
          <cell r="A580" t="str">
            <v>S433028</v>
          </cell>
          <cell r="B580" t="str">
            <v>温州鑫锐电器有限公司</v>
          </cell>
          <cell r="C580"/>
          <cell r="D580" t="str">
            <v>老账</v>
          </cell>
          <cell r="E580">
            <v>90</v>
          </cell>
          <cell r="F580" t="str">
            <v>否</v>
          </cell>
          <cell r="G580">
            <v>202652.38999999998</v>
          </cell>
        </row>
        <row r="581">
          <cell r="A581" t="str">
            <v>S511036</v>
          </cell>
          <cell r="B581" t="str">
            <v>北京恒世通物流有限公司</v>
          </cell>
          <cell r="C581"/>
          <cell r="D581" t="str">
            <v>销售（三方库）</v>
          </cell>
          <cell r="E581">
            <v>0</v>
          </cell>
          <cell r="F581" t="str">
            <v>否</v>
          </cell>
          <cell r="G581">
            <v>1616688.8</v>
          </cell>
        </row>
        <row r="582">
          <cell r="A582" t="str">
            <v>S411047</v>
          </cell>
          <cell r="B582" t="str">
            <v>大连吉田拉链有限公司北京分公司</v>
          </cell>
          <cell r="C582"/>
          <cell r="D582"/>
          <cell r="E582">
            <v>60</v>
          </cell>
          <cell r="F582" t="str">
            <v>否</v>
          </cell>
          <cell r="G582">
            <v>0</v>
          </cell>
        </row>
        <row r="583">
          <cell r="A583" t="str">
            <v>S411048</v>
          </cell>
          <cell r="B583" t="str">
            <v>致冠沧州汽车部件有限公司</v>
          </cell>
          <cell r="C583"/>
          <cell r="D583"/>
          <cell r="E583">
            <v>60</v>
          </cell>
          <cell r="F583" t="str">
            <v>否</v>
          </cell>
          <cell r="G583">
            <v>564794.32999999984</v>
          </cell>
        </row>
        <row r="584">
          <cell r="A584" t="str">
            <v>S431012</v>
          </cell>
          <cell r="B584" t="str">
            <v>上海明芳汽车零件有限公司</v>
          </cell>
          <cell r="C584"/>
          <cell r="D584"/>
          <cell r="E584">
            <v>90</v>
          </cell>
          <cell r="F584" t="str">
            <v>否</v>
          </cell>
          <cell r="G584">
            <v>10108.77</v>
          </cell>
        </row>
        <row r="585">
          <cell r="A585" t="str">
            <v>S431033</v>
          </cell>
          <cell r="B585" t="str">
            <v>上海纳特汽车标准件有限公司</v>
          </cell>
          <cell r="C585"/>
          <cell r="D585"/>
          <cell r="E585">
            <v>90</v>
          </cell>
          <cell r="F585" t="str">
            <v>否</v>
          </cell>
          <cell r="G585">
            <v>35466.18</v>
          </cell>
        </row>
        <row r="586">
          <cell r="A586" t="str">
            <v>S431198</v>
          </cell>
          <cell r="B586" t="str">
            <v>霸州市鑫锐亿科金属制品有限公司</v>
          </cell>
          <cell r="C586"/>
          <cell r="D586"/>
          <cell r="E586">
            <v>90</v>
          </cell>
          <cell r="F586" t="str">
            <v>否</v>
          </cell>
          <cell r="G586">
            <v>0</v>
          </cell>
        </row>
        <row r="587">
          <cell r="A587" t="str">
            <v>s513206</v>
          </cell>
          <cell r="B587" t="str">
            <v>中贵天建（北京）建设集团有限公司黄骅分公司</v>
          </cell>
          <cell r="C587"/>
          <cell r="D587"/>
          <cell r="E587">
            <v>0</v>
          </cell>
          <cell r="F587" t="str">
            <v>否</v>
          </cell>
          <cell r="G587">
            <v>0</v>
          </cell>
        </row>
        <row r="588">
          <cell r="A588" t="str">
            <v>S513214</v>
          </cell>
          <cell r="B588" t="str">
            <v>黄骅市渤海路绿林园艺工程部</v>
          </cell>
          <cell r="C588"/>
          <cell r="D588"/>
          <cell r="E588">
            <v>0</v>
          </cell>
          <cell r="F588" t="str">
            <v>否</v>
          </cell>
          <cell r="G588">
            <v>732.5</v>
          </cell>
        </row>
        <row r="589">
          <cell r="A589" t="str">
            <v>S413201</v>
          </cell>
          <cell r="B589" t="str">
            <v>清河县沁园汽车零部件有限公司</v>
          </cell>
          <cell r="C589"/>
          <cell r="D589"/>
          <cell r="E589">
            <v>90</v>
          </cell>
          <cell r="F589" t="str">
            <v>否</v>
          </cell>
          <cell r="G589">
            <v>194693.49999999991</v>
          </cell>
        </row>
        <row r="590">
          <cell r="A590" t="str">
            <v>S431036</v>
          </cell>
          <cell r="B590" t="str">
            <v>上海尖美贸易发展有限公司</v>
          </cell>
          <cell r="C590"/>
          <cell r="D590"/>
          <cell r="E590">
            <v>0</v>
          </cell>
          <cell r="F590" t="str">
            <v>否</v>
          </cell>
          <cell r="G590">
            <v>298558.5</v>
          </cell>
        </row>
        <row r="591">
          <cell r="A591" t="str">
            <v>S433030</v>
          </cell>
          <cell r="B591" t="str">
            <v>宁波华腾首研新材料有限公司</v>
          </cell>
          <cell r="C591"/>
          <cell r="D591"/>
          <cell r="E591">
            <v>0</v>
          </cell>
          <cell r="F591" t="str">
            <v>否</v>
          </cell>
          <cell r="G591">
            <v>0</v>
          </cell>
        </row>
        <row r="592">
          <cell r="A592" t="str">
            <v>S437057</v>
          </cell>
          <cell r="B592" t="str">
            <v>青岛柏利美新材料有限公司</v>
          </cell>
          <cell r="C592"/>
          <cell r="D592"/>
          <cell r="E592">
            <v>0</v>
          </cell>
          <cell r="F592" t="str">
            <v>否</v>
          </cell>
          <cell r="G592">
            <v>71630.7</v>
          </cell>
        </row>
        <row r="593">
          <cell r="A593" t="str">
            <v>S437058</v>
          </cell>
          <cell r="B593" t="str">
            <v>济南方正物流有限公司</v>
          </cell>
          <cell r="C593"/>
          <cell r="D593"/>
          <cell r="E593">
            <v>30</v>
          </cell>
          <cell r="F593" t="str">
            <v>否</v>
          </cell>
          <cell r="G593">
            <v>0</v>
          </cell>
        </row>
        <row r="594">
          <cell r="A594" t="str">
            <v>S513037</v>
          </cell>
          <cell r="B594" t="str">
            <v>沧州金桥环保科技发展有限公司</v>
          </cell>
          <cell r="C594"/>
          <cell r="D594"/>
          <cell r="E594">
            <v>60</v>
          </cell>
          <cell r="F594" t="str">
            <v>否</v>
          </cell>
          <cell r="G594">
            <v>0</v>
          </cell>
        </row>
        <row r="595">
          <cell r="A595" t="str">
            <v>S513215</v>
          </cell>
          <cell r="B595" t="str">
            <v>黄骅市金诚模具厂</v>
          </cell>
          <cell r="C595"/>
          <cell r="D595"/>
          <cell r="E595">
            <v>0</v>
          </cell>
          <cell r="F595" t="str">
            <v>否</v>
          </cell>
          <cell r="G595">
            <v>0</v>
          </cell>
        </row>
        <row r="596">
          <cell r="A596" t="str">
            <v>S432044</v>
          </cell>
          <cell r="B596" t="str">
            <v>常州市鹏逸汽车附件有限公司</v>
          </cell>
          <cell r="C596"/>
          <cell r="D596"/>
          <cell r="E596">
            <v>90</v>
          </cell>
          <cell r="F596" t="str">
            <v>否</v>
          </cell>
          <cell r="G596">
            <v>0</v>
          </cell>
        </row>
        <row r="597">
          <cell r="A597" t="str">
            <v>S413203</v>
          </cell>
          <cell r="B597" t="str">
            <v>黄骅市沃孚源包装制品有限公司</v>
          </cell>
          <cell r="C597"/>
          <cell r="D597"/>
          <cell r="E597">
            <v>90</v>
          </cell>
          <cell r="F597" t="str">
            <v>否</v>
          </cell>
          <cell r="G597">
            <v>27880</v>
          </cell>
        </row>
        <row r="598">
          <cell r="A598" t="str">
            <v>S411044</v>
          </cell>
          <cell r="B598" t="str">
            <v>北京兴盛华丰包装制品有限公司</v>
          </cell>
          <cell r="C598"/>
          <cell r="D598"/>
          <cell r="E598">
            <v>30</v>
          </cell>
          <cell r="F598" t="str">
            <v>否</v>
          </cell>
          <cell r="G598">
            <v>15460</v>
          </cell>
        </row>
        <row r="599">
          <cell r="A599" t="str">
            <v>S531007</v>
          </cell>
          <cell r="B599" t="str">
            <v>米思米（中国）精密机械贸易有限公司</v>
          </cell>
          <cell r="C599"/>
          <cell r="D599"/>
          <cell r="E599" t="str">
            <v>预付</v>
          </cell>
          <cell r="F599"/>
          <cell r="G599">
            <v>0</v>
          </cell>
        </row>
        <row r="600">
          <cell r="A600" t="str">
            <v>S513082</v>
          </cell>
          <cell r="B600" t="str">
            <v>中国人民健康保险股份有限公司沧州中心支公司</v>
          </cell>
          <cell r="C600"/>
          <cell r="D600"/>
          <cell r="E600" t="str">
            <v>预付</v>
          </cell>
          <cell r="F600"/>
          <cell r="G600">
            <v>0</v>
          </cell>
        </row>
        <row r="601">
          <cell r="A601" t="str">
            <v>S437045</v>
          </cell>
          <cell r="B601" t="str">
            <v>曹县亿昌木制品有限公司</v>
          </cell>
          <cell r="C601"/>
          <cell r="D601"/>
          <cell r="E601" t="str">
            <v>预付</v>
          </cell>
          <cell r="F601"/>
          <cell r="G601">
            <v>0</v>
          </cell>
        </row>
        <row r="602">
          <cell r="A602" t="str">
            <v>S513155</v>
          </cell>
          <cell r="B602" t="str">
            <v>黄骅市兴华石油有限责任公司宏坤加油站</v>
          </cell>
          <cell r="C602"/>
          <cell r="D602"/>
          <cell r="E602" t="str">
            <v>现付</v>
          </cell>
          <cell r="F602"/>
          <cell r="G602">
            <v>0</v>
          </cell>
        </row>
        <row r="603">
          <cell r="A603" t="str">
            <v>S412039</v>
          </cell>
          <cell r="B603" t="str">
            <v>天津又进精密部品有限公司</v>
          </cell>
          <cell r="C603"/>
          <cell r="D603"/>
          <cell r="E603">
            <v>60</v>
          </cell>
          <cell r="F603"/>
          <cell r="G603">
            <v>608519.40999999992</v>
          </cell>
        </row>
        <row r="604">
          <cell r="A604" t="str">
            <v>S444016</v>
          </cell>
          <cell r="B604" t="str">
            <v>东莞市元将五金有限公司</v>
          </cell>
          <cell r="C604"/>
          <cell r="D604"/>
          <cell r="E604">
            <v>90</v>
          </cell>
          <cell r="F604"/>
          <cell r="G604">
            <v>338661</v>
          </cell>
        </row>
        <row r="605">
          <cell r="A605" t="str">
            <v>s544021</v>
          </cell>
          <cell r="B605" t="str">
            <v>佛山市顺德区菲斯卡特五金电器有限公司</v>
          </cell>
          <cell r="C605"/>
          <cell r="D605"/>
          <cell r="E605" t="str">
            <v>预付</v>
          </cell>
          <cell r="F605"/>
          <cell r="G605">
            <v>8500</v>
          </cell>
        </row>
        <row r="606">
          <cell r="A606" t="str">
            <v>S412043</v>
          </cell>
          <cell r="B606" t="str">
            <v>天津新起点模具有限公司</v>
          </cell>
          <cell r="C606"/>
          <cell r="D606"/>
          <cell r="E606" t="str">
            <v>预付</v>
          </cell>
          <cell r="F606"/>
          <cell r="G606">
            <v>0</v>
          </cell>
        </row>
        <row r="607">
          <cell r="A607" t="str">
            <v>S413199</v>
          </cell>
          <cell r="B607" t="str">
            <v>廊坊冀杰塑料制品有限公司</v>
          </cell>
          <cell r="C607"/>
          <cell r="D607"/>
          <cell r="E607" t="str">
            <v>预付</v>
          </cell>
          <cell r="F607"/>
          <cell r="G607">
            <v>0</v>
          </cell>
        </row>
        <row r="608">
          <cell r="A608" t="str">
            <v>S511035</v>
          </cell>
          <cell r="B608" t="str">
            <v>北京格兰力士机电技术有限责任公司</v>
          </cell>
          <cell r="C608"/>
          <cell r="D608"/>
          <cell r="E608" t="str">
            <v>预付</v>
          </cell>
          <cell r="F608"/>
          <cell r="G608">
            <v>0</v>
          </cell>
        </row>
        <row r="609">
          <cell r="A609" t="str">
            <v>S413174</v>
          </cell>
          <cell r="B609" t="str">
            <v>沧州美凯精冲产品有限公司</v>
          </cell>
          <cell r="C609"/>
          <cell r="D609"/>
          <cell r="E609">
            <v>90</v>
          </cell>
          <cell r="F609"/>
          <cell r="G609">
            <v>24140.68</v>
          </cell>
        </row>
        <row r="610">
          <cell r="A610" t="str">
            <v>S433029</v>
          </cell>
          <cell r="B610" t="str">
            <v>温州华创汽车电器有限公司</v>
          </cell>
          <cell r="C610"/>
          <cell r="D610"/>
          <cell r="E610">
            <v>90</v>
          </cell>
          <cell r="F610"/>
          <cell r="G610">
            <v>0</v>
          </cell>
        </row>
        <row r="611">
          <cell r="A611" t="str">
            <v>S541018</v>
          </cell>
          <cell r="B611" t="str">
            <v>河南九途道路材料科技有限公司</v>
          </cell>
          <cell r="C611"/>
          <cell r="D611"/>
          <cell r="E611" t="str">
            <v>现付</v>
          </cell>
          <cell r="F611"/>
          <cell r="G611">
            <v>0</v>
          </cell>
        </row>
        <row r="612">
          <cell r="A612" t="str">
            <v>S442005</v>
          </cell>
          <cell r="B612" t="str">
            <v>谷城益合泡沫塑胶有限公司</v>
          </cell>
          <cell r="C612"/>
          <cell r="D612"/>
          <cell r="E612" t="str">
            <v>预付</v>
          </cell>
          <cell r="F612"/>
          <cell r="G612">
            <v>98411.65</v>
          </cell>
        </row>
        <row r="613">
          <cell r="A613" t="str">
            <v>S513113</v>
          </cell>
          <cell r="B613" t="str">
            <v>沧州智联人力资源服务有限公司</v>
          </cell>
          <cell r="C613"/>
          <cell r="D613"/>
          <cell r="E613" t="str">
            <v>现付</v>
          </cell>
          <cell r="F613"/>
          <cell r="G613">
            <v>0</v>
          </cell>
        </row>
        <row r="614">
          <cell r="A614" t="str">
            <v>S444013</v>
          </cell>
          <cell r="B614" t="str">
            <v>东莞市鑫宝塑胶原料有限公司</v>
          </cell>
          <cell r="C614"/>
          <cell r="D614"/>
          <cell r="E614" t="str">
            <v>预付</v>
          </cell>
          <cell r="F614"/>
          <cell r="G614">
            <v>0</v>
          </cell>
        </row>
        <row r="615">
          <cell r="A615" t="str">
            <v>S513209</v>
          </cell>
          <cell r="B615" t="str">
            <v>黄骅市盛腾广告有限公司</v>
          </cell>
          <cell r="C615"/>
          <cell r="D615"/>
          <cell r="E615" t="str">
            <v>预付</v>
          </cell>
          <cell r="F615"/>
          <cell r="G615">
            <v>0</v>
          </cell>
        </row>
        <row r="616">
          <cell r="A616" t="str">
            <v>S537033</v>
          </cell>
          <cell r="B616" t="str">
            <v>山东集合内建筑设计有限公司</v>
          </cell>
          <cell r="C616"/>
          <cell r="D616"/>
          <cell r="E616" t="str">
            <v>预付</v>
          </cell>
          <cell r="F616"/>
          <cell r="G616">
            <v>0</v>
          </cell>
        </row>
        <row r="617">
          <cell r="A617" t="str">
            <v>S412047</v>
          </cell>
          <cell r="B617" t="str">
            <v>PPG涂料（天津）有限公司</v>
          </cell>
          <cell r="C617"/>
          <cell r="D617"/>
          <cell r="E617">
            <v>30</v>
          </cell>
          <cell r="F617"/>
          <cell r="G617">
            <v>142051.77000000002</v>
          </cell>
        </row>
        <row r="618">
          <cell r="A618" t="str">
            <v>S412048</v>
          </cell>
          <cell r="B618" t="str">
            <v>天津艾尔特精密机械有限公司</v>
          </cell>
          <cell r="C618"/>
          <cell r="D618"/>
          <cell r="E618">
            <v>90</v>
          </cell>
          <cell r="F618"/>
          <cell r="G618">
            <v>57100</v>
          </cell>
        </row>
        <row r="619">
          <cell r="A619" t="str">
            <v>S413083</v>
          </cell>
          <cell r="B619" t="str">
            <v>深州市晶立泰(安广顺)机械配件有限公司</v>
          </cell>
          <cell r="C619"/>
          <cell r="D619"/>
          <cell r="E619">
            <v>60</v>
          </cell>
          <cell r="F619"/>
          <cell r="G619">
            <v>111369.65000000001</v>
          </cell>
        </row>
        <row r="620">
          <cell r="A620" t="str">
            <v>S413184</v>
          </cell>
          <cell r="B620" t="str">
            <v>黄骅市宏达五金厂</v>
          </cell>
          <cell r="C620"/>
          <cell r="D620"/>
          <cell r="E620">
            <v>90</v>
          </cell>
          <cell r="F620"/>
          <cell r="G620">
            <v>15691.95</v>
          </cell>
        </row>
        <row r="621">
          <cell r="A621" t="str">
            <v>S413186</v>
          </cell>
          <cell r="B621" t="str">
            <v>黄骅市富邑金属制品有限公司</v>
          </cell>
          <cell r="C621"/>
          <cell r="D621"/>
          <cell r="E621">
            <v>90</v>
          </cell>
          <cell r="F621"/>
          <cell r="G621">
            <v>70113.27</v>
          </cell>
        </row>
        <row r="622">
          <cell r="A622" t="str">
            <v>S413202</v>
          </cell>
          <cell r="B622" t="str">
            <v>黄骅市荣昌祥纸制品有限公司</v>
          </cell>
          <cell r="C622"/>
          <cell r="D622"/>
          <cell r="E622">
            <v>90</v>
          </cell>
          <cell r="F622"/>
          <cell r="G622">
            <v>33392.57</v>
          </cell>
        </row>
        <row r="623">
          <cell r="A623" t="str">
            <v>S413204</v>
          </cell>
          <cell r="B623" t="str">
            <v>永清永泰汽车部件有限公司</v>
          </cell>
          <cell r="C623"/>
          <cell r="D623"/>
          <cell r="E623">
            <v>90</v>
          </cell>
          <cell r="F623"/>
          <cell r="G623">
            <v>59279.85</v>
          </cell>
        </row>
        <row r="624">
          <cell r="A624" t="str">
            <v>S431035</v>
          </cell>
          <cell r="B624" t="str">
            <v>上海发之源电气有限公司</v>
          </cell>
          <cell r="C624"/>
          <cell r="D624"/>
          <cell r="E624">
            <v>90</v>
          </cell>
          <cell r="F624"/>
          <cell r="G624">
            <v>650685.41999999993</v>
          </cell>
        </row>
        <row r="625">
          <cell r="A625" t="str">
            <v>S434011</v>
          </cell>
          <cell r="B625" t="str">
            <v>芜湖金安世腾汽车安全系统有限公司</v>
          </cell>
          <cell r="C625"/>
          <cell r="D625"/>
          <cell r="E625">
            <v>60</v>
          </cell>
          <cell r="F625"/>
          <cell r="G625">
            <v>0</v>
          </cell>
        </row>
        <row r="626">
          <cell r="A626" t="str">
            <v>S437055</v>
          </cell>
          <cell r="B626" t="str">
            <v>烟台毓顺汽车零部件有限公司</v>
          </cell>
          <cell r="C626"/>
          <cell r="D626"/>
          <cell r="E626">
            <v>60</v>
          </cell>
          <cell r="F626"/>
          <cell r="G626">
            <v>196854.15999999997</v>
          </cell>
        </row>
        <row r="627">
          <cell r="A627" t="str">
            <v>S437056</v>
          </cell>
          <cell r="B627" t="str">
            <v>日照兴伟橡塑有限公司</v>
          </cell>
          <cell r="C627"/>
          <cell r="D627"/>
          <cell r="E627" t="str">
            <v>预付</v>
          </cell>
          <cell r="F627"/>
          <cell r="G627">
            <v>39788.339999999997</v>
          </cell>
        </row>
        <row r="628">
          <cell r="A628" t="str">
            <v>S537036</v>
          </cell>
          <cell r="B628" t="str">
            <v>青岛亿嘉通物流有限公司</v>
          </cell>
          <cell r="C628"/>
          <cell r="D628"/>
          <cell r="E628">
            <v>90</v>
          </cell>
          <cell r="F628"/>
          <cell r="G628">
            <v>0</v>
          </cell>
        </row>
        <row r="629">
          <cell r="A629" t="str">
            <v>S411042</v>
          </cell>
          <cell r="B629" t="str">
            <v>北京双海包装制品厂</v>
          </cell>
          <cell r="C629"/>
          <cell r="D629"/>
          <cell r="E629">
            <v>90</v>
          </cell>
          <cell r="F629"/>
          <cell r="G629">
            <v>7670</v>
          </cell>
        </row>
        <row r="630">
          <cell r="A630" t="str">
            <v>S411050</v>
          </cell>
          <cell r="B630" t="str">
            <v>北京寸金宏德科技发展有限公司</v>
          </cell>
          <cell r="C630"/>
          <cell r="D630"/>
          <cell r="E630">
            <v>90</v>
          </cell>
          <cell r="F630"/>
          <cell r="G630">
            <v>35030.630000000005</v>
          </cell>
        </row>
        <row r="631">
          <cell r="A631" t="str">
            <v>S412051</v>
          </cell>
          <cell r="B631" t="str">
            <v>天津东凯科技有限公司</v>
          </cell>
          <cell r="C631"/>
          <cell r="D631"/>
          <cell r="E631">
            <v>90</v>
          </cell>
          <cell r="F631"/>
          <cell r="G631">
            <v>13560</v>
          </cell>
        </row>
        <row r="632">
          <cell r="A632" t="str">
            <v>S413172</v>
          </cell>
          <cell r="B632" t="str">
            <v>南宫市宏勇汽配塑料卡扣制造厂</v>
          </cell>
          <cell r="C632"/>
          <cell r="D632"/>
          <cell r="E632" t="str">
            <v>现付</v>
          </cell>
          <cell r="F632"/>
          <cell r="G632">
            <v>0</v>
          </cell>
        </row>
        <row r="633">
          <cell r="A633" t="str">
            <v>S432042</v>
          </cell>
          <cell r="B633" t="str">
            <v>江苏凌派通信科技有限公司</v>
          </cell>
          <cell r="C633"/>
          <cell r="D633"/>
          <cell r="E633">
            <v>60</v>
          </cell>
          <cell r="F633"/>
          <cell r="G633">
            <v>150267.16</v>
          </cell>
        </row>
        <row r="634">
          <cell r="A634" t="str">
            <v>S432045</v>
          </cell>
          <cell r="B634" t="str">
            <v>苏州宏逸汽车零部件有限公司</v>
          </cell>
          <cell r="C634"/>
          <cell r="D634"/>
          <cell r="E634" t="str">
            <v>预付</v>
          </cell>
          <cell r="F634"/>
          <cell r="G634">
            <v>202540.4</v>
          </cell>
        </row>
        <row r="635">
          <cell r="A635" t="str">
            <v>S433031</v>
          </cell>
          <cell r="B635" t="str">
            <v>天台宏泰电子有限公司</v>
          </cell>
          <cell r="C635"/>
          <cell r="D635"/>
          <cell r="E635">
            <v>60</v>
          </cell>
          <cell r="F635"/>
          <cell r="G635">
            <v>495.64</v>
          </cell>
        </row>
        <row r="636">
          <cell r="A636" t="str">
            <v>S437060</v>
          </cell>
          <cell r="B636" t="str">
            <v>日照联成汽车部件有限公司</v>
          </cell>
          <cell r="C636" t="str">
            <v>座椅</v>
          </cell>
          <cell r="D636" t="str">
            <v>正常供货</v>
          </cell>
          <cell r="E636">
            <v>60</v>
          </cell>
          <cell r="F636"/>
          <cell r="G636">
            <v>1088920.02</v>
          </cell>
        </row>
        <row r="637">
          <cell r="A637" t="str">
            <v>S450001</v>
          </cell>
          <cell r="B637" t="str">
            <v>重庆光大产业有限公司</v>
          </cell>
          <cell r="C637"/>
          <cell r="D637"/>
          <cell r="E637">
            <v>60</v>
          </cell>
          <cell r="F637"/>
          <cell r="G637">
            <v>47526.44</v>
          </cell>
        </row>
        <row r="638">
          <cell r="A638" t="str">
            <v>S413095</v>
          </cell>
          <cell r="B638" t="str">
            <v>河北岳钢数控设备有限公司</v>
          </cell>
          <cell r="C638"/>
          <cell r="D638"/>
          <cell r="E638">
            <v>60</v>
          </cell>
          <cell r="F638"/>
          <cell r="G638">
            <v>0</v>
          </cell>
        </row>
        <row r="639">
          <cell r="A639" t="str">
            <v>S413214</v>
          </cell>
          <cell r="B639" t="str">
            <v>河北讯飞起重设备安装有限公司</v>
          </cell>
          <cell r="C639"/>
          <cell r="D639"/>
          <cell r="E639" t="str">
            <v>预付</v>
          </cell>
          <cell r="F639"/>
          <cell r="G639">
            <v>0</v>
          </cell>
        </row>
        <row r="640">
          <cell r="A640" t="str">
            <v>S512036</v>
          </cell>
          <cell r="B640" t="str">
            <v>天津未来化学有限公司</v>
          </cell>
          <cell r="C640"/>
          <cell r="D640"/>
          <cell r="E640" t="str">
            <v>预付</v>
          </cell>
          <cell r="F640"/>
          <cell r="G640">
            <v>19500</v>
          </cell>
        </row>
        <row r="641">
          <cell r="A641" t="str">
            <v>S513152</v>
          </cell>
          <cell r="B641" t="str">
            <v>黄骅市源宏模具厂</v>
          </cell>
          <cell r="C641"/>
          <cell r="D641"/>
          <cell r="E641" t="str">
            <v>预付</v>
          </cell>
          <cell r="F641"/>
          <cell r="G641">
            <v>0</v>
          </cell>
        </row>
        <row r="642">
          <cell r="A642" t="str">
            <v>S513222</v>
          </cell>
          <cell r="B642" t="str">
            <v xml:space="preserve">沧州君泰包装制品有限公司 </v>
          </cell>
          <cell r="C642"/>
          <cell r="D642"/>
          <cell r="E642">
            <v>30</v>
          </cell>
          <cell r="F642"/>
          <cell r="G642">
            <v>102012.91</v>
          </cell>
        </row>
        <row r="643">
          <cell r="A643" t="str">
            <v>S513231</v>
          </cell>
          <cell r="B643" t="str">
            <v>沧州渤海新区欣智恒科技有限公司</v>
          </cell>
          <cell r="C643"/>
          <cell r="D643"/>
          <cell r="E643" t="str">
            <v>预付</v>
          </cell>
          <cell r="F643"/>
          <cell r="G643">
            <v>0</v>
          </cell>
        </row>
        <row r="644">
          <cell r="A644" t="str">
            <v>S513233</v>
          </cell>
          <cell r="B644" t="str">
            <v>沧州辉骏建筑安装工程有限公司</v>
          </cell>
          <cell r="C644"/>
          <cell r="D644"/>
          <cell r="E644" t="str">
            <v>预付</v>
          </cell>
          <cell r="F644"/>
          <cell r="G644">
            <v>2100</v>
          </cell>
        </row>
        <row r="645">
          <cell r="A645" t="str">
            <v>S513234</v>
          </cell>
          <cell r="B645" t="str">
            <v>黄骅市渤新环保科技有限公司</v>
          </cell>
          <cell r="C645"/>
          <cell r="D645"/>
          <cell r="E645" t="str">
            <v>预付</v>
          </cell>
          <cell r="F645"/>
          <cell r="G645">
            <v>35000</v>
          </cell>
        </row>
        <row r="646">
          <cell r="A646" t="str">
            <v>S521016</v>
          </cell>
          <cell r="B646" t="str">
            <v>大连安华物流系统有限公司</v>
          </cell>
          <cell r="C646"/>
          <cell r="D646"/>
          <cell r="E646" t="str">
            <v>预付</v>
          </cell>
          <cell r="F646"/>
          <cell r="G646">
            <v>21057.55</v>
          </cell>
        </row>
        <row r="647">
          <cell r="A647" t="str">
            <v>S536001</v>
          </cell>
          <cell r="B647" t="str">
            <v>南昌市瑞庄科技有限公司</v>
          </cell>
          <cell r="C647"/>
          <cell r="D647"/>
          <cell r="E647">
            <v>30</v>
          </cell>
          <cell r="F647"/>
          <cell r="G647">
            <v>0</v>
          </cell>
        </row>
        <row r="648">
          <cell r="A648" t="str">
            <v>S412049</v>
          </cell>
          <cell r="B648" t="str">
            <v>天津佳其汽车内饰部件有限公司</v>
          </cell>
          <cell r="C648"/>
          <cell r="D648"/>
          <cell r="E648" t="str">
            <v>现付</v>
          </cell>
          <cell r="F648"/>
          <cell r="G648">
            <v>0</v>
          </cell>
        </row>
        <row r="649">
          <cell r="A649" t="str">
            <v>S411027</v>
          </cell>
          <cell r="B649" t="str">
            <v>北京鑫葆海化学科技有限公司</v>
          </cell>
          <cell r="C649"/>
          <cell r="D649"/>
          <cell r="E649">
            <v>60</v>
          </cell>
          <cell r="F649"/>
          <cell r="G649">
            <v>0</v>
          </cell>
        </row>
        <row r="650">
          <cell r="A650" t="str">
            <v>S411031</v>
          </cell>
          <cell r="B650" t="str">
            <v>北京长地集思信息技术有限公司</v>
          </cell>
          <cell r="C650"/>
          <cell r="D650"/>
          <cell r="E650">
            <v>90</v>
          </cell>
          <cell r="F650"/>
          <cell r="G650">
            <v>0</v>
          </cell>
        </row>
        <row r="651">
          <cell r="A651" t="str">
            <v>S413048</v>
          </cell>
          <cell r="B651" t="str">
            <v>黄骅市聚兴制管有限公司</v>
          </cell>
          <cell r="C651"/>
          <cell r="D651"/>
          <cell r="E651" t="str">
            <v>预付</v>
          </cell>
          <cell r="F651"/>
          <cell r="G651">
            <v>0</v>
          </cell>
        </row>
        <row r="652">
          <cell r="A652" t="str">
            <v>S413112</v>
          </cell>
          <cell r="B652" t="str">
            <v>南皮县泰航五金制造有限公司</v>
          </cell>
          <cell r="C652"/>
          <cell r="D652"/>
          <cell r="E652">
            <v>60</v>
          </cell>
          <cell r="F652"/>
          <cell r="G652">
            <v>0</v>
          </cell>
        </row>
        <row r="653">
          <cell r="A653" t="str">
            <v>S413179</v>
          </cell>
          <cell r="B653" t="str">
            <v>文安县海智五金制品有限公司</v>
          </cell>
          <cell r="C653"/>
          <cell r="D653"/>
          <cell r="E653" t="str">
            <v>现付</v>
          </cell>
          <cell r="F653"/>
          <cell r="G653">
            <v>0</v>
          </cell>
        </row>
        <row r="654">
          <cell r="A654" t="str">
            <v>S413213</v>
          </cell>
          <cell r="B654" t="str">
            <v>沧县大河精密铸造厂</v>
          </cell>
          <cell r="C654"/>
          <cell r="D654"/>
          <cell r="E654" t="str">
            <v>预付</v>
          </cell>
          <cell r="F654"/>
          <cell r="G654">
            <v>0</v>
          </cell>
        </row>
        <row r="655">
          <cell r="A655" t="str">
            <v>S431040</v>
          </cell>
          <cell r="B655" t="str">
            <v>上海通实机器人制造有限公司</v>
          </cell>
          <cell r="C655"/>
          <cell r="D655"/>
          <cell r="E655" t="str">
            <v>预付</v>
          </cell>
          <cell r="F655"/>
          <cell r="G655">
            <v>0</v>
          </cell>
        </row>
        <row r="656">
          <cell r="A656" t="str">
            <v>S432033</v>
          </cell>
          <cell r="B656" t="str">
            <v>南京磐纳科技发展有限公司</v>
          </cell>
          <cell r="C656"/>
          <cell r="D656"/>
          <cell r="E656">
            <v>90</v>
          </cell>
          <cell r="F656"/>
          <cell r="G656">
            <v>0</v>
          </cell>
        </row>
        <row r="657">
          <cell r="A657" t="str">
            <v>S437040</v>
          </cell>
          <cell r="B657" t="str">
            <v>淄博颜山专用汽车有限公司</v>
          </cell>
          <cell r="C657"/>
          <cell r="D657"/>
          <cell r="E657" t="str">
            <v>现付</v>
          </cell>
          <cell r="F657"/>
          <cell r="G657">
            <v>430000</v>
          </cell>
        </row>
        <row r="658">
          <cell r="A658" t="str">
            <v>S437048</v>
          </cell>
          <cell r="B658" t="str">
            <v>宁津县永胜胶合板厂</v>
          </cell>
          <cell r="C658"/>
          <cell r="D658"/>
          <cell r="E658" t="str">
            <v>预付</v>
          </cell>
          <cell r="F658"/>
          <cell r="G658">
            <v>0</v>
          </cell>
        </row>
        <row r="659">
          <cell r="A659" t="str">
            <v>S437054</v>
          </cell>
          <cell r="B659" t="str">
            <v>山东朗迪铝业有限公司</v>
          </cell>
          <cell r="C659"/>
          <cell r="D659"/>
          <cell r="E659" t="str">
            <v>预付</v>
          </cell>
          <cell r="F659"/>
          <cell r="G659">
            <v>0</v>
          </cell>
        </row>
        <row r="660">
          <cell r="A660" t="str">
            <v>S437061</v>
          </cell>
          <cell r="B660" t="str">
            <v>青岛宥恩工贸有限公司</v>
          </cell>
          <cell r="C660"/>
          <cell r="D660"/>
          <cell r="E660" t="str">
            <v>预付</v>
          </cell>
          <cell r="F660"/>
          <cell r="G660">
            <v>0</v>
          </cell>
        </row>
        <row r="661">
          <cell r="A661" t="str">
            <v>S444009</v>
          </cell>
          <cell r="B661" t="str">
            <v>广东尚研电子科技股份有限公司</v>
          </cell>
          <cell r="C661"/>
          <cell r="D661"/>
          <cell r="E661">
            <v>60</v>
          </cell>
          <cell r="F661"/>
          <cell r="G661">
            <v>0</v>
          </cell>
        </row>
        <row r="662">
          <cell r="A662" t="str">
            <v>S511038</v>
          </cell>
          <cell r="B662" t="str">
            <v>中联认证中心（北京）有限公司</v>
          </cell>
          <cell r="C662"/>
          <cell r="D662"/>
          <cell r="E662" t="str">
            <v>现付</v>
          </cell>
          <cell r="F662"/>
          <cell r="G662">
            <v>0</v>
          </cell>
        </row>
        <row r="663">
          <cell r="A663" t="str">
            <v>S511048</v>
          </cell>
          <cell r="B663" t="str">
            <v>东审鼎立国际会计师事务所有限责任公司</v>
          </cell>
          <cell r="C663"/>
          <cell r="D663"/>
          <cell r="E663" t="str">
            <v>预付</v>
          </cell>
          <cell r="F663"/>
          <cell r="G663">
            <v>0</v>
          </cell>
        </row>
        <row r="664">
          <cell r="A664" t="str">
            <v>S512019</v>
          </cell>
          <cell r="B664" t="str">
            <v>中汽研汽车检验中心（天津）有限公司</v>
          </cell>
          <cell r="C664"/>
          <cell r="D664"/>
          <cell r="E664" t="str">
            <v>预付</v>
          </cell>
          <cell r="F664"/>
          <cell r="G664">
            <v>0</v>
          </cell>
        </row>
        <row r="665">
          <cell r="A665" t="str">
            <v>S513032</v>
          </cell>
          <cell r="B665" t="str">
            <v>保定市齐稳精密机械设备制造有限公司</v>
          </cell>
          <cell r="C665"/>
          <cell r="D665"/>
          <cell r="E665">
            <v>60</v>
          </cell>
          <cell r="F665"/>
          <cell r="G665">
            <v>0</v>
          </cell>
        </row>
        <row r="666">
          <cell r="A666" t="str">
            <v>S513034</v>
          </cell>
          <cell r="B666" t="str">
            <v>中国移动通信集团河北有限公司沧州分公司</v>
          </cell>
          <cell r="C666"/>
          <cell r="D666"/>
          <cell r="E666">
            <v>60</v>
          </cell>
          <cell r="F666"/>
          <cell r="G666">
            <v>0</v>
          </cell>
        </row>
        <row r="667">
          <cell r="A667" t="str">
            <v>S513043</v>
          </cell>
          <cell r="B667" t="str">
            <v>河北清旭科技服务有限公司</v>
          </cell>
          <cell r="C667"/>
          <cell r="D667"/>
          <cell r="E667">
            <v>60</v>
          </cell>
          <cell r="F667"/>
          <cell r="G667">
            <v>0</v>
          </cell>
        </row>
        <row r="668">
          <cell r="A668" t="str">
            <v>S513064</v>
          </cell>
          <cell r="B668" t="str">
            <v>沧州强盛精密模具制造有限公司</v>
          </cell>
          <cell r="C668"/>
          <cell r="D668"/>
          <cell r="E668" t="str">
            <v>预付</v>
          </cell>
          <cell r="F668"/>
          <cell r="G668">
            <v>0</v>
          </cell>
        </row>
        <row r="669">
          <cell r="A669" t="str">
            <v>S513083</v>
          </cell>
          <cell r="B669" t="str">
            <v>河北冀翔通电子科技有限公司</v>
          </cell>
          <cell r="C669"/>
          <cell r="D669"/>
          <cell r="E669" t="str">
            <v>预付</v>
          </cell>
          <cell r="F669"/>
          <cell r="G669">
            <v>0</v>
          </cell>
        </row>
        <row r="670">
          <cell r="A670" t="str">
            <v>S513198</v>
          </cell>
          <cell r="B670" t="str">
            <v>河北宇通特种胶管有限公司</v>
          </cell>
          <cell r="C670"/>
          <cell r="D670"/>
          <cell r="E670" t="str">
            <v>预付</v>
          </cell>
          <cell r="F670"/>
          <cell r="G670">
            <v>0</v>
          </cell>
        </row>
        <row r="671">
          <cell r="A671" t="str">
            <v>S513207</v>
          </cell>
          <cell r="B671" t="str">
            <v>信誉楼百货集团有限公司黄骅信誉楼旗舰店</v>
          </cell>
          <cell r="C671"/>
          <cell r="D671"/>
          <cell r="E671" t="str">
            <v>预付</v>
          </cell>
          <cell r="F671"/>
          <cell r="G671">
            <v>0</v>
          </cell>
        </row>
        <row r="672">
          <cell r="A672" t="str">
            <v>S513221</v>
          </cell>
          <cell r="B672" t="str">
            <v>沧州骏臣金属材料销售有限公司</v>
          </cell>
          <cell r="C672"/>
          <cell r="D672"/>
          <cell r="E672" t="str">
            <v>预付</v>
          </cell>
          <cell r="F672"/>
          <cell r="G672">
            <v>0</v>
          </cell>
        </row>
        <row r="673">
          <cell r="A673" t="str">
            <v>S513236</v>
          </cell>
          <cell r="B673" t="str">
            <v>河北爱信诺航天信息有限公司沧州分公司</v>
          </cell>
          <cell r="C673"/>
          <cell r="D673"/>
          <cell r="E673" t="str">
            <v>现付</v>
          </cell>
          <cell r="F673"/>
          <cell r="G673">
            <v>0</v>
          </cell>
        </row>
        <row r="674">
          <cell r="A674" t="str">
            <v>S533012</v>
          </cell>
          <cell r="B674" t="str">
            <v>永赢金融租赁有限公司</v>
          </cell>
          <cell r="C674"/>
          <cell r="D674"/>
          <cell r="E674" t="str">
            <v>现付</v>
          </cell>
          <cell r="F674"/>
          <cell r="G674">
            <v>0</v>
          </cell>
        </row>
        <row r="675">
          <cell r="A675" t="str">
            <v>S537043</v>
          </cell>
          <cell r="B675" t="str">
            <v>中国重汽集团济南动力有限公司</v>
          </cell>
          <cell r="C675"/>
          <cell r="D675"/>
          <cell r="E675" t="str">
            <v>预付</v>
          </cell>
          <cell r="F675"/>
          <cell r="G675">
            <v>0</v>
          </cell>
        </row>
        <row r="676">
          <cell r="A676" t="str">
            <v>S541015</v>
          </cell>
          <cell r="B676" t="str">
            <v>河南云塔新能源科技开发有限公司</v>
          </cell>
          <cell r="C676"/>
          <cell r="D676"/>
          <cell r="E676" t="str">
            <v>预付</v>
          </cell>
          <cell r="F676"/>
          <cell r="G676">
            <v>0</v>
          </cell>
        </row>
        <row r="677">
          <cell r="A677" t="str">
            <v>S543005</v>
          </cell>
          <cell r="B677" t="str">
            <v>卫辉市华伟矿山机械有限公司</v>
          </cell>
          <cell r="C677"/>
          <cell r="D677"/>
          <cell r="E677" t="str">
            <v>预付</v>
          </cell>
          <cell r="F677"/>
          <cell r="G677">
            <v>0</v>
          </cell>
        </row>
        <row r="678">
          <cell r="A678" t="str">
            <v>S544026</v>
          </cell>
          <cell r="B678" t="str">
            <v>东莞市博一自动化科技有限公司</v>
          </cell>
          <cell r="C678"/>
          <cell r="D678"/>
          <cell r="E678" t="str">
            <v>预付</v>
          </cell>
          <cell r="F678"/>
          <cell r="G678">
            <v>0</v>
          </cell>
        </row>
        <row r="679">
          <cell r="A679" t="str">
            <v>S561001</v>
          </cell>
          <cell r="B679" t="str">
            <v>陕西华臻工贸服务有限公司</v>
          </cell>
          <cell r="C679"/>
          <cell r="D679"/>
          <cell r="E679">
            <v>60</v>
          </cell>
          <cell r="F679"/>
          <cell r="G679">
            <v>0</v>
          </cell>
        </row>
        <row r="680">
          <cell r="A680" t="str">
            <v>S412037</v>
          </cell>
          <cell r="B680" t="str">
            <v>天津湘鑫科技发展有限公司</v>
          </cell>
          <cell r="C680"/>
          <cell r="D680"/>
          <cell r="E680">
            <v>30</v>
          </cell>
          <cell r="F680"/>
          <cell r="G680">
            <v>47415.71</v>
          </cell>
        </row>
        <row r="681">
          <cell r="A681" t="str">
            <v>S413212</v>
          </cell>
          <cell r="B681" t="str">
            <v>廊坊富杉汽车零部件有限公司</v>
          </cell>
          <cell r="C681"/>
          <cell r="D681"/>
          <cell r="E681">
            <v>60</v>
          </cell>
          <cell r="F681"/>
          <cell r="G681">
            <v>78073.920000000013</v>
          </cell>
        </row>
        <row r="682">
          <cell r="A682" t="str">
            <v>S413215</v>
          </cell>
          <cell r="B682" t="str">
            <v>北京吉信气弹簧制品有限公司廊坊分公司</v>
          </cell>
          <cell r="C682" t="str">
            <v>座椅</v>
          </cell>
          <cell r="D682" t="str">
            <v>正常供货</v>
          </cell>
          <cell r="E682">
            <v>90</v>
          </cell>
          <cell r="F682" t="str">
            <v>是</v>
          </cell>
          <cell r="G682">
            <v>86795.3</v>
          </cell>
        </row>
        <row r="683">
          <cell r="A683" t="str">
            <v>S432046</v>
          </cell>
          <cell r="B683" t="str">
            <v>江苏福美汽车镜有限公司</v>
          </cell>
          <cell r="C683"/>
          <cell r="D683"/>
          <cell r="E683">
            <v>90</v>
          </cell>
          <cell r="F683"/>
          <cell r="G683">
            <v>825380.39999999991</v>
          </cell>
        </row>
        <row r="684">
          <cell r="A684" t="str">
            <v>S432049</v>
          </cell>
          <cell r="B684" t="str">
            <v>徐州派特控制技术有限公司</v>
          </cell>
          <cell r="C684"/>
          <cell r="D684"/>
          <cell r="E684">
            <v>90</v>
          </cell>
          <cell r="F684"/>
          <cell r="G684">
            <v>29945</v>
          </cell>
        </row>
        <row r="685">
          <cell r="A685" t="str">
            <v>S513190</v>
          </cell>
          <cell r="B685" t="str">
            <v>沧州直聘通信息技术有限公司</v>
          </cell>
          <cell r="C685"/>
          <cell r="D685"/>
          <cell r="E685" t="str">
            <v>预付</v>
          </cell>
          <cell r="F685"/>
          <cell r="G685">
            <v>0</v>
          </cell>
        </row>
        <row r="686">
          <cell r="A686" t="str">
            <v>S431041</v>
          </cell>
          <cell r="B686" t="str">
            <v>上海绒彧贸易有限公司</v>
          </cell>
          <cell r="C686"/>
          <cell r="D686"/>
          <cell r="E686" t="str">
            <v>预付</v>
          </cell>
          <cell r="F686"/>
          <cell r="G686">
            <v>0</v>
          </cell>
        </row>
        <row r="687">
          <cell r="A687" t="str">
            <v>S432051</v>
          </cell>
          <cell r="B687" t="str">
            <v>无锡万谦工品智造科技有限公司</v>
          </cell>
          <cell r="C687"/>
          <cell r="D687"/>
          <cell r="E687" t="str">
            <v>预付</v>
          </cell>
          <cell r="F687"/>
          <cell r="G687">
            <v>0</v>
          </cell>
        </row>
        <row r="688">
          <cell r="A688" t="str">
            <v>S421018</v>
          </cell>
          <cell r="B688" t="str">
            <v>阿诺德紧固件（沈阳）有限公司</v>
          </cell>
          <cell r="C688"/>
          <cell r="D688"/>
          <cell r="E688">
            <v>90</v>
          </cell>
          <cell r="F688"/>
          <cell r="G688">
            <v>225457.29</v>
          </cell>
        </row>
        <row r="689">
          <cell r="A689" t="str">
            <v>S432052</v>
          </cell>
          <cell r="B689" t="str">
            <v>昆山圣精特金属制品有限公司</v>
          </cell>
          <cell r="C689"/>
          <cell r="D689"/>
          <cell r="E689" t="str">
            <v>预付</v>
          </cell>
          <cell r="F689"/>
          <cell r="G689">
            <v>0</v>
          </cell>
        </row>
        <row r="690">
          <cell r="A690" t="str">
            <v>S512038</v>
          </cell>
          <cell r="B690" t="str">
            <v>天津俊泰金属制品有限公司</v>
          </cell>
          <cell r="C690"/>
          <cell r="D690"/>
          <cell r="E690">
            <v>30</v>
          </cell>
          <cell r="F690"/>
          <cell r="G690">
            <v>0</v>
          </cell>
        </row>
        <row r="691">
          <cell r="A691" t="str">
            <v>S412052</v>
          </cell>
          <cell r="B691" t="str">
            <v>利宇晴塑胶(天津)有限公司</v>
          </cell>
          <cell r="C691"/>
          <cell r="D691"/>
          <cell r="E691">
            <v>30</v>
          </cell>
          <cell r="F691"/>
          <cell r="G691">
            <v>0</v>
          </cell>
        </row>
        <row r="692">
          <cell r="A692" t="str">
            <v>S422010</v>
          </cell>
          <cell r="B692" t="str">
            <v>长春鸿德汽车照明有限公司</v>
          </cell>
          <cell r="C692"/>
          <cell r="D692"/>
          <cell r="E692">
            <v>60</v>
          </cell>
          <cell r="F692"/>
          <cell r="G692">
            <v>915736.28999999992</v>
          </cell>
        </row>
        <row r="693">
          <cell r="A693" t="str">
            <v>S437066</v>
          </cell>
          <cell r="B693" t="str">
            <v>潍坊四水包装有限公司</v>
          </cell>
          <cell r="C693"/>
          <cell r="D693"/>
          <cell r="E693" t="str">
            <v>预付</v>
          </cell>
          <cell r="F693"/>
          <cell r="G693">
            <v>0</v>
          </cell>
        </row>
        <row r="694">
          <cell r="A694" t="str">
            <v>S444020</v>
          </cell>
          <cell r="B694" t="str">
            <v>惠州华阳通用电子有限公司</v>
          </cell>
          <cell r="C694"/>
          <cell r="D694"/>
          <cell r="E694">
            <v>60</v>
          </cell>
          <cell r="F694"/>
          <cell r="G694">
            <v>1611278.26</v>
          </cell>
        </row>
        <row r="695">
          <cell r="A695" t="str">
            <v>S512035</v>
          </cell>
          <cell r="B695" t="str">
            <v>联合众企塑料包装制品（天津）有限公司</v>
          </cell>
          <cell r="C695"/>
          <cell r="D695"/>
          <cell r="E695">
            <v>60</v>
          </cell>
          <cell r="F695"/>
          <cell r="G695">
            <v>76636.34</v>
          </cell>
        </row>
        <row r="696">
          <cell r="A696" t="str">
            <v>S513238</v>
          </cell>
          <cell r="B696" t="str">
            <v>深州市睿盛橡塑制品有限公司</v>
          </cell>
          <cell r="C696"/>
          <cell r="D696"/>
          <cell r="E696" t="str">
            <v>预付</v>
          </cell>
          <cell r="F696"/>
          <cell r="G696">
            <v>32912.620000000003</v>
          </cell>
        </row>
        <row r="697">
          <cell r="A697" t="str">
            <v>S531018</v>
          </cell>
          <cell r="B697" t="str">
            <v>上海誉星电子有限公司</v>
          </cell>
          <cell r="C697"/>
          <cell r="D697"/>
          <cell r="E697" t="str">
            <v>预付</v>
          </cell>
          <cell r="F697"/>
          <cell r="G697">
            <v>0</v>
          </cell>
        </row>
        <row r="698">
          <cell r="A698" t="str">
            <v>S411058</v>
          </cell>
          <cell r="B698" t="str">
            <v>北京龙源明泰铝业有限公司</v>
          </cell>
          <cell r="C698"/>
          <cell r="D698"/>
          <cell r="E698" t="str">
            <v>预付</v>
          </cell>
          <cell r="F698"/>
          <cell r="G698">
            <v>0</v>
          </cell>
        </row>
        <row r="699">
          <cell r="A699" t="str">
            <v>S412050</v>
          </cell>
          <cell r="B699" t="str">
            <v>天津方昕易通科技发展有限公司</v>
          </cell>
          <cell r="C699"/>
          <cell r="D699"/>
          <cell r="E699">
            <v>30</v>
          </cell>
          <cell r="F699"/>
          <cell r="G699">
            <v>367200</v>
          </cell>
        </row>
        <row r="700">
          <cell r="A700" t="str">
            <v>S412056</v>
          </cell>
          <cell r="B700" t="str">
            <v>天津市首唐科技发展有限公司</v>
          </cell>
          <cell r="C700"/>
          <cell r="D700"/>
          <cell r="E700">
            <v>30</v>
          </cell>
          <cell r="F700"/>
          <cell r="G700">
            <v>497678.03</v>
          </cell>
        </row>
        <row r="701">
          <cell r="A701" t="str">
            <v>S413200</v>
          </cell>
          <cell r="B701" t="str">
            <v>文安县志桥汽车配件厂</v>
          </cell>
          <cell r="C701"/>
          <cell r="D701"/>
          <cell r="E701" t="str">
            <v>预付</v>
          </cell>
          <cell r="F701"/>
          <cell r="G701">
            <v>0</v>
          </cell>
        </row>
        <row r="702">
          <cell r="A702" t="str">
            <v>S413220</v>
          </cell>
          <cell r="B702" t="str">
            <v>南皮县远成五金制造有限公司</v>
          </cell>
          <cell r="C702"/>
          <cell r="D702"/>
          <cell r="E702">
            <v>60</v>
          </cell>
          <cell r="F702"/>
          <cell r="G702">
            <v>159140.07</v>
          </cell>
        </row>
        <row r="703">
          <cell r="A703" t="str">
            <v>S413222</v>
          </cell>
          <cell r="B703" t="str">
            <v>廊坊元丰铝业有限公司</v>
          </cell>
          <cell r="C703"/>
          <cell r="D703"/>
          <cell r="E703">
            <v>60</v>
          </cell>
          <cell r="F703"/>
          <cell r="G703">
            <v>30547.3</v>
          </cell>
        </row>
        <row r="704">
          <cell r="A704" t="str">
            <v>S437007</v>
          </cell>
          <cell r="B704" t="str">
            <v>万华化学(烟台)销售有限公司</v>
          </cell>
          <cell r="C704"/>
          <cell r="D704"/>
          <cell r="E704">
            <v>60</v>
          </cell>
          <cell r="F704"/>
          <cell r="G704">
            <v>377112.5</v>
          </cell>
        </row>
        <row r="705">
          <cell r="A705" t="str">
            <v>S437068</v>
          </cell>
          <cell r="B705" t="str">
            <v>潍坊鑫德亿五金有限公司</v>
          </cell>
          <cell r="C705"/>
          <cell r="D705"/>
          <cell r="E705" t="str">
            <v>预付</v>
          </cell>
          <cell r="F705"/>
          <cell r="G705">
            <v>0</v>
          </cell>
        </row>
        <row r="706">
          <cell r="A706" t="str">
            <v>S444029</v>
          </cell>
          <cell r="B706" t="str">
            <v>广东指南车科技有限公司</v>
          </cell>
          <cell r="C706"/>
          <cell r="D706"/>
          <cell r="E706" t="str">
            <v>预付</v>
          </cell>
          <cell r="F706"/>
          <cell r="G706">
            <v>0</v>
          </cell>
        </row>
        <row r="707">
          <cell r="A707" t="str">
            <v>S532025</v>
          </cell>
          <cell r="B707" t="str">
            <v>苏州禾昌聚合材料股份有限公司</v>
          </cell>
          <cell r="C707"/>
          <cell r="D707"/>
          <cell r="E707">
            <v>30</v>
          </cell>
          <cell r="F707"/>
          <cell r="G707">
            <v>0</v>
          </cell>
        </row>
        <row r="708">
          <cell r="A708" t="str">
            <v>S411022</v>
          </cell>
          <cell r="B708" t="str">
            <v>北京恒信日晟机电设备有限公司</v>
          </cell>
          <cell r="C708"/>
          <cell r="D708"/>
          <cell r="E708" t="str">
            <v>预付</v>
          </cell>
          <cell r="F708"/>
          <cell r="G708">
            <v>0</v>
          </cell>
        </row>
        <row r="709">
          <cell r="A709" t="str">
            <v>S412008</v>
          </cell>
          <cell r="B709" t="str">
            <v>天津利迪科技发展有限公司</v>
          </cell>
          <cell r="C709"/>
          <cell r="D709"/>
          <cell r="E709" t="str">
            <v>预付</v>
          </cell>
          <cell r="F709"/>
          <cell r="G709">
            <v>0</v>
          </cell>
        </row>
        <row r="710">
          <cell r="A710" t="str">
            <v>S412055</v>
          </cell>
          <cell r="B710" t="str">
            <v>天津市盛祥冷拉有限公司</v>
          </cell>
          <cell r="C710"/>
          <cell r="D710"/>
          <cell r="E710">
            <v>30</v>
          </cell>
          <cell r="F710"/>
          <cell r="G710">
            <v>0</v>
          </cell>
        </row>
        <row r="711">
          <cell r="A711" t="str">
            <v>S412057</v>
          </cell>
          <cell r="B711" t="str">
            <v>天津恒平金属制品有限公司</v>
          </cell>
          <cell r="C711"/>
          <cell r="D711"/>
          <cell r="E711" t="str">
            <v>预付</v>
          </cell>
          <cell r="F711"/>
          <cell r="G711">
            <v>0</v>
          </cell>
        </row>
        <row r="712">
          <cell r="A712" t="str">
            <v>S432056</v>
          </cell>
          <cell r="B712" t="str">
            <v>国材（苏州）新材料科技有限公司</v>
          </cell>
          <cell r="C712"/>
          <cell r="D712"/>
          <cell r="E712">
            <v>90</v>
          </cell>
          <cell r="F712"/>
          <cell r="G712">
            <v>119120.85</v>
          </cell>
        </row>
        <row r="713">
          <cell r="A713" t="str">
            <v>S432059</v>
          </cell>
          <cell r="B713" t="str">
            <v>麦格纳（太仓）汽车科技有限公司</v>
          </cell>
          <cell r="C713"/>
          <cell r="D713"/>
          <cell r="E713">
            <v>60</v>
          </cell>
          <cell r="F713"/>
          <cell r="G713">
            <v>283623.8</v>
          </cell>
        </row>
        <row r="714">
          <cell r="A714" t="str">
            <v>S437052</v>
          </cell>
          <cell r="B714" t="str">
            <v>青岛莱恩斯电子有限公司</v>
          </cell>
          <cell r="C714"/>
          <cell r="D714"/>
          <cell r="E714">
            <v>90</v>
          </cell>
          <cell r="F714"/>
          <cell r="G714">
            <v>17607.72</v>
          </cell>
        </row>
        <row r="715">
          <cell r="A715" t="str">
            <v>S437070</v>
          </cell>
          <cell r="B715" t="str">
            <v>山东晟泽工贸发展有限公司</v>
          </cell>
          <cell r="C715"/>
          <cell r="D715"/>
          <cell r="E715">
            <v>90</v>
          </cell>
          <cell r="F715"/>
          <cell r="G715">
            <v>0</v>
          </cell>
        </row>
        <row r="716">
          <cell r="A716" t="str">
            <v>S441004</v>
          </cell>
          <cell r="B716" t="str">
            <v>武陟县顺鑫工程塑料有限公司</v>
          </cell>
          <cell r="C716"/>
          <cell r="D716"/>
          <cell r="E716" t="str">
            <v>预付</v>
          </cell>
          <cell r="F716"/>
          <cell r="G716">
            <v>0</v>
          </cell>
        </row>
        <row r="717">
          <cell r="A717" t="str">
            <v>S413224</v>
          </cell>
          <cell r="B717" t="str">
            <v>青县天德纸制品有限公司</v>
          </cell>
          <cell r="C717"/>
          <cell r="D717"/>
          <cell r="E717" t="str">
            <v>预付</v>
          </cell>
          <cell r="F717"/>
          <cell r="G717">
            <v>0</v>
          </cell>
        </row>
        <row r="718">
          <cell r="A718" t="str">
            <v>S413225</v>
          </cell>
          <cell r="B718" t="str">
            <v>安徽小盒子智包装科技有限公司</v>
          </cell>
          <cell r="C718"/>
          <cell r="D718"/>
          <cell r="E718" t="str">
            <v>预付</v>
          </cell>
          <cell r="F718"/>
          <cell r="G718">
            <v>0</v>
          </cell>
        </row>
        <row r="719">
          <cell r="A719" t="str">
            <v>S412054</v>
          </cell>
          <cell r="B719" t="str">
            <v>天津鑫淼塑料制品有限公司</v>
          </cell>
          <cell r="C719"/>
          <cell r="D719"/>
          <cell r="E719" t="str">
            <v>预付</v>
          </cell>
          <cell r="F719"/>
          <cell r="G719">
            <v>177695</v>
          </cell>
        </row>
        <row r="720">
          <cell r="A720" t="str">
            <v>S412060</v>
          </cell>
          <cell r="B720" t="str">
            <v>天津鑫来兴隆金属制品有限公司</v>
          </cell>
          <cell r="C720"/>
          <cell r="D720"/>
          <cell r="E720">
            <v>30</v>
          </cell>
          <cell r="F720"/>
          <cell r="G720">
            <v>29200</v>
          </cell>
        </row>
        <row r="721">
          <cell r="A721" t="str">
            <v>S412061</v>
          </cell>
          <cell r="B721" t="str">
            <v>天津华禹贸易有限公司</v>
          </cell>
          <cell r="C721"/>
          <cell r="D721"/>
          <cell r="E721">
            <v>30</v>
          </cell>
          <cell r="F721"/>
          <cell r="G721">
            <v>1133459.24</v>
          </cell>
        </row>
        <row r="722">
          <cell r="A722" t="str">
            <v>S413163</v>
          </cell>
          <cell r="B722" t="str">
            <v>新梦顶（上海）汽车零部件有限公司保定分公司</v>
          </cell>
          <cell r="C722"/>
          <cell r="D722"/>
          <cell r="E722" t="str">
            <v>预付</v>
          </cell>
          <cell r="F722"/>
          <cell r="G722">
            <v>11159.12</v>
          </cell>
        </row>
        <row r="723">
          <cell r="A723" t="str">
            <v>S413209</v>
          </cell>
          <cell r="B723" t="str">
            <v>泊头市德博机械制造有限公司</v>
          </cell>
          <cell r="C723"/>
          <cell r="D723"/>
          <cell r="E723">
            <v>30</v>
          </cell>
          <cell r="F723"/>
          <cell r="G723">
            <v>23280</v>
          </cell>
        </row>
        <row r="724">
          <cell r="A724" t="str">
            <v>S413227</v>
          </cell>
          <cell r="B724" t="str">
            <v>唐山市开云纤维制品有限公司</v>
          </cell>
          <cell r="C724"/>
          <cell r="D724"/>
          <cell r="E724" t="str">
            <v>现付</v>
          </cell>
          <cell r="F724"/>
          <cell r="G724">
            <v>0</v>
          </cell>
        </row>
        <row r="725">
          <cell r="A725" t="str">
            <v>S433032</v>
          </cell>
          <cell r="B725" t="str">
            <v>温州市晏顺紧固件有限公司</v>
          </cell>
          <cell r="C725"/>
          <cell r="D725"/>
          <cell r="E725" t="str">
            <v>现付</v>
          </cell>
          <cell r="F725"/>
          <cell r="G725">
            <v>0</v>
          </cell>
        </row>
        <row r="726">
          <cell r="A726" t="str">
            <v>S444033</v>
          </cell>
          <cell r="B726" t="str">
            <v>东莞市圣戈泰塑胶有限公司</v>
          </cell>
          <cell r="C726"/>
          <cell r="D726"/>
          <cell r="E726" t="str">
            <v>预付</v>
          </cell>
          <cell r="F726"/>
          <cell r="G726">
            <v>0</v>
          </cell>
        </row>
        <row r="727">
          <cell r="A727" t="str">
            <v>S512041</v>
          </cell>
          <cell r="B727" t="str">
            <v>天津瑞胜特模具科技有限公司</v>
          </cell>
          <cell r="C727"/>
          <cell r="D727"/>
          <cell r="E727" t="str">
            <v>预付</v>
          </cell>
          <cell r="F727"/>
          <cell r="G727">
            <v>1900</v>
          </cell>
        </row>
        <row r="728">
          <cell r="A728" t="str">
            <v>S531023</v>
          </cell>
          <cell r="B728" t="str">
            <v>禹鹤贸易（上海）有限公司</v>
          </cell>
          <cell r="C728"/>
          <cell r="D728"/>
          <cell r="E728" t="str">
            <v>预付</v>
          </cell>
          <cell r="F728"/>
          <cell r="G728">
            <v>0</v>
          </cell>
        </row>
        <row r="729">
          <cell r="A729" t="str">
            <v>S413188</v>
          </cell>
          <cell r="B729" t="str">
            <v>深州市远宏橡塑制品有限公司</v>
          </cell>
          <cell r="C729"/>
          <cell r="D729"/>
          <cell r="E729" t="str">
            <v>预付</v>
          </cell>
          <cell r="F729"/>
          <cell r="G729">
            <v>32297.75</v>
          </cell>
        </row>
        <row r="730">
          <cell r="A730" t="str">
            <v>S437059</v>
          </cell>
          <cell r="B730" t="str">
            <v>青岛中外运储运有限公司</v>
          </cell>
          <cell r="C730"/>
          <cell r="D730"/>
          <cell r="E730">
            <v>60</v>
          </cell>
          <cell r="F730"/>
          <cell r="G730">
            <v>69941.56</v>
          </cell>
        </row>
        <row r="731">
          <cell r="A731" t="str">
            <v>S444023</v>
          </cell>
          <cell r="B731" t="str">
            <v>深圳市永利源和科技有限公司</v>
          </cell>
          <cell r="C731"/>
          <cell r="D731"/>
          <cell r="E731" t="str">
            <v>预付</v>
          </cell>
          <cell r="F731"/>
          <cell r="G731">
            <v>0</v>
          </cell>
        </row>
        <row r="732">
          <cell r="A732" t="str">
            <v>S444024</v>
          </cell>
          <cell r="B732" t="str">
            <v>东莞市大雨智能科技有限公司</v>
          </cell>
          <cell r="C732"/>
          <cell r="D732"/>
          <cell r="E732" t="str">
            <v>预付</v>
          </cell>
          <cell r="F732"/>
          <cell r="G732">
            <v>0</v>
          </cell>
        </row>
        <row r="733">
          <cell r="A733" t="str">
            <v>S451007</v>
          </cell>
          <cell r="B733" t="str">
            <v>成都一汽新悦物流有限公司</v>
          </cell>
          <cell r="C733"/>
          <cell r="D733"/>
          <cell r="E733">
            <v>90</v>
          </cell>
          <cell r="F733"/>
          <cell r="G733">
            <v>0</v>
          </cell>
        </row>
        <row r="734">
          <cell r="A734" t="str">
            <v>S512042</v>
          </cell>
          <cell r="B734" t="str">
            <v>安合力（天津）叉车销售有限公司</v>
          </cell>
          <cell r="C734"/>
          <cell r="D734"/>
          <cell r="E734">
            <v>30</v>
          </cell>
          <cell r="F734"/>
          <cell r="G734">
            <v>5500</v>
          </cell>
        </row>
        <row r="735">
          <cell r="A735" t="str">
            <v>S512044</v>
          </cell>
          <cell r="B735" t="str">
            <v>华晟瑞达（天津）精密仪器有限公司</v>
          </cell>
          <cell r="C735"/>
          <cell r="D735"/>
          <cell r="E735" t="str">
            <v>预付</v>
          </cell>
          <cell r="F735"/>
          <cell r="G735">
            <v>338640</v>
          </cell>
        </row>
        <row r="736">
          <cell r="A736" t="str">
            <v>S531020</v>
          </cell>
          <cell r="B736" t="str">
            <v>麦格纳汽车镜像（上海）有限公司</v>
          </cell>
          <cell r="C736"/>
          <cell r="D736"/>
          <cell r="E736" t="str">
            <v>现付</v>
          </cell>
          <cell r="F736"/>
          <cell r="G736">
            <v>0</v>
          </cell>
        </row>
        <row r="737">
          <cell r="A737" t="str">
            <v>S544030</v>
          </cell>
          <cell r="B737" t="str">
            <v>深圳小矛自动化科技有限公司</v>
          </cell>
          <cell r="C737"/>
          <cell r="D737"/>
          <cell r="E737" t="str">
            <v>预付</v>
          </cell>
          <cell r="F737"/>
          <cell r="G737">
            <v>0</v>
          </cell>
        </row>
        <row r="738">
          <cell r="A738" t="str">
            <v>S412058</v>
          </cell>
          <cell r="B738" t="str">
            <v>天津宇辉科技发展有限公司</v>
          </cell>
          <cell r="C738"/>
          <cell r="D738"/>
          <cell r="E738">
            <v>60</v>
          </cell>
          <cell r="F738"/>
          <cell r="G738">
            <v>18104.73</v>
          </cell>
        </row>
        <row r="739">
          <cell r="A739" t="str">
            <v>S511026</v>
          </cell>
          <cell r="B739" t="str">
            <v>北京合享智泉科技有限公司</v>
          </cell>
          <cell r="C739"/>
          <cell r="D739"/>
          <cell r="E739">
            <v>60</v>
          </cell>
          <cell r="F739"/>
          <cell r="G739">
            <v>0</v>
          </cell>
        </row>
        <row r="740">
          <cell r="A740" t="str">
            <v>S512045</v>
          </cell>
          <cell r="B740" t="str">
            <v>天津胜欧精密机械有限公司</v>
          </cell>
          <cell r="C740"/>
          <cell r="D740"/>
          <cell r="E740" t="str">
            <v>预付</v>
          </cell>
          <cell r="F740"/>
          <cell r="G740">
            <v>0</v>
          </cell>
        </row>
        <row r="741">
          <cell r="A741" t="str">
            <v>S512046</v>
          </cell>
          <cell r="B741" t="str">
            <v>牧川(天津)模具材料有限公司</v>
          </cell>
          <cell r="C741"/>
          <cell r="D741"/>
          <cell r="E741" t="str">
            <v>预付</v>
          </cell>
          <cell r="F741"/>
          <cell r="G741">
            <v>21526.639999999999</v>
          </cell>
        </row>
        <row r="742">
          <cell r="A742" t="str">
            <v>S513250</v>
          </cell>
          <cell r="B742" t="str">
            <v>黄骅市天海龙五金机电商贸有限公司</v>
          </cell>
          <cell r="C742"/>
          <cell r="D742"/>
          <cell r="E742">
            <v>30</v>
          </cell>
          <cell r="F742"/>
          <cell r="G742">
            <v>42457.68</v>
          </cell>
        </row>
        <row r="743">
          <cell r="A743" t="str">
            <v>S513262</v>
          </cell>
          <cell r="B743" t="str">
            <v>黄骅市德宇模具有限公司</v>
          </cell>
          <cell r="C743"/>
          <cell r="D743"/>
          <cell r="E743" t="str">
            <v>现付</v>
          </cell>
          <cell r="F743"/>
          <cell r="G743">
            <v>12400</v>
          </cell>
        </row>
        <row r="744">
          <cell r="A744" t="str">
            <v>S513271</v>
          </cell>
          <cell r="B744" t="str">
            <v>石家庄樾晟机械设备销售有限公司</v>
          </cell>
          <cell r="C744"/>
          <cell r="D744"/>
          <cell r="E744" t="str">
            <v>现付</v>
          </cell>
          <cell r="F744"/>
          <cell r="G744">
            <v>20300</v>
          </cell>
        </row>
        <row r="745">
          <cell r="A745" t="str">
            <v>S513274</v>
          </cell>
          <cell r="B745" t="str">
            <v>黄骅市鑫泰模具厂</v>
          </cell>
          <cell r="C745"/>
          <cell r="D745"/>
          <cell r="E745" t="str">
            <v>预付</v>
          </cell>
          <cell r="F745"/>
          <cell r="G745">
            <v>0</v>
          </cell>
        </row>
        <row r="746">
          <cell r="A746" t="str">
            <v>S531012</v>
          </cell>
          <cell r="B746" t="str">
            <v>上海贯誉电子科技有限公司</v>
          </cell>
          <cell r="C746"/>
          <cell r="D746"/>
          <cell r="E746" t="str">
            <v>预付</v>
          </cell>
          <cell r="F746"/>
          <cell r="G746">
            <v>0</v>
          </cell>
        </row>
        <row r="747">
          <cell r="A747" t="str">
            <v>S413192</v>
          </cell>
          <cell r="B747" t="str">
            <v>南皮县鹏源金属材料有限公司</v>
          </cell>
          <cell r="C747"/>
          <cell r="D747"/>
          <cell r="E747" t="str">
            <v>现付</v>
          </cell>
          <cell r="F747"/>
          <cell r="G747">
            <v>0</v>
          </cell>
        </row>
        <row r="748">
          <cell r="A748" t="str">
            <v>S413210</v>
          </cell>
          <cell r="B748" t="str">
            <v>泊头市德恒数控机械有限公司</v>
          </cell>
          <cell r="C748"/>
          <cell r="D748"/>
          <cell r="E748">
            <v>30</v>
          </cell>
          <cell r="F748"/>
          <cell r="G748">
            <v>2500</v>
          </cell>
        </row>
        <row r="749">
          <cell r="A749" t="str">
            <v>S413229</v>
          </cell>
          <cell r="B749" t="str">
            <v>沧县誉华铸造厂(普通合伙)</v>
          </cell>
          <cell r="C749"/>
          <cell r="D749"/>
          <cell r="E749" t="str">
            <v>预付</v>
          </cell>
          <cell r="F749"/>
          <cell r="G749">
            <v>14871.59</v>
          </cell>
        </row>
        <row r="750">
          <cell r="A750" t="str">
            <v>S432061</v>
          </cell>
          <cell r="B750" t="str">
            <v>苏州德泰工程塑料有限公司</v>
          </cell>
          <cell r="C750"/>
          <cell r="D750"/>
          <cell r="E750">
            <v>30</v>
          </cell>
          <cell r="F750"/>
          <cell r="G750">
            <v>0</v>
          </cell>
        </row>
        <row r="751">
          <cell r="A751" t="str">
            <v>S450003</v>
          </cell>
          <cell r="B751" t="str">
            <v>重庆津亦海机械制造有限公司</v>
          </cell>
          <cell r="C751"/>
          <cell r="D751"/>
          <cell r="E751" t="str">
            <v>预付</v>
          </cell>
          <cell r="F751"/>
          <cell r="G751">
            <v>0</v>
          </cell>
        </row>
        <row r="752">
          <cell r="A752" t="str">
            <v>S512021</v>
          </cell>
          <cell r="B752" t="str">
            <v>上工富怡智能制造（天津）有限公司</v>
          </cell>
          <cell r="C752"/>
          <cell r="D752"/>
          <cell r="E752" t="str">
            <v>预付</v>
          </cell>
          <cell r="F752"/>
          <cell r="G752">
            <v>0</v>
          </cell>
        </row>
        <row r="753">
          <cell r="A753" t="str">
            <v>S513139</v>
          </cell>
          <cell r="B753" t="str">
            <v>河北美杭电梯安装有限公司</v>
          </cell>
          <cell r="C753"/>
          <cell r="D753"/>
          <cell r="E753" t="str">
            <v>预付</v>
          </cell>
          <cell r="F753"/>
          <cell r="G753">
            <v>0</v>
          </cell>
        </row>
        <row r="754">
          <cell r="A754"/>
          <cell r="B754"/>
          <cell r="C754"/>
          <cell r="D754"/>
          <cell r="E754"/>
          <cell r="F754"/>
          <cell r="G754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表"/>
      <sheetName val="数据源"/>
      <sheetName val="Sheet3"/>
      <sheetName val="Sheet1"/>
      <sheetName val="付款计划"/>
      <sheetName val="Sheet2"/>
    </sheetNames>
    <sheetDataSet>
      <sheetData sheetId="0">
        <row r="1">
          <cell r="A1" t="str">
            <v>账期</v>
          </cell>
          <cell r="B1">
            <v>45689</v>
          </cell>
          <cell r="C1" t="str">
            <v>账期标绿为采购已确认</v>
          </cell>
        </row>
        <row r="2">
          <cell r="G2">
            <v>2950647.9500000007</v>
          </cell>
          <cell r="H2">
            <v>2658602.7300000004</v>
          </cell>
        </row>
        <row r="3">
          <cell r="A3" t="str">
            <v>供应商代码</v>
          </cell>
          <cell r="B3" t="str">
            <v>供应商名称</v>
          </cell>
          <cell r="C3" t="str">
            <v>模块</v>
          </cell>
          <cell r="E3" t="str">
            <v>账期</v>
          </cell>
          <cell r="G3" t="str">
            <v>2025年1月底应付账款合计</v>
          </cell>
          <cell r="H3" t="str">
            <v>当天到期应付</v>
          </cell>
        </row>
        <row r="4">
          <cell r="F4" t="str">
            <v>是否供货</v>
          </cell>
        </row>
        <row r="5">
          <cell r="A5" t="str">
            <v>S413044</v>
          </cell>
          <cell r="B5" t="str">
            <v>黄骅市长生汽车灯镜有限公司</v>
          </cell>
          <cell r="C5" t="str">
            <v>金属件/座椅/后视镜</v>
          </cell>
          <cell r="D5" t="str">
            <v>正常供货</v>
          </cell>
          <cell r="E5">
            <v>90</v>
          </cell>
          <cell r="F5" t="str">
            <v>否</v>
          </cell>
          <cell r="G5">
            <v>14761272.65</v>
          </cell>
          <cell r="H5">
            <v>12517605.640000001</v>
          </cell>
        </row>
        <row r="6">
          <cell r="A6" t="str">
            <v>S413049</v>
          </cell>
          <cell r="B6" t="str">
            <v>黄骅市天丰汽车配件有限公司</v>
          </cell>
          <cell r="C6" t="str">
            <v>金属件</v>
          </cell>
          <cell r="D6" t="str">
            <v>诉讼</v>
          </cell>
          <cell r="E6">
            <v>60</v>
          </cell>
          <cell r="F6" t="str">
            <v>否</v>
          </cell>
          <cell r="G6">
            <v>3033594.28</v>
          </cell>
          <cell r="H6">
            <v>3033594.28</v>
          </cell>
        </row>
        <row r="7">
          <cell r="A7" t="str">
            <v>S413052</v>
          </cell>
          <cell r="B7" t="str">
            <v>黄骅市鑫昌五金制品厂</v>
          </cell>
          <cell r="C7" t="str">
            <v>金属件/后视镜</v>
          </cell>
          <cell r="D7" t="str">
            <v>正常供货</v>
          </cell>
          <cell r="E7">
            <v>90</v>
          </cell>
          <cell r="F7" t="str">
            <v>否</v>
          </cell>
          <cell r="G7">
            <v>10699337.999999998</v>
          </cell>
          <cell r="H7">
            <v>8689005.1199999992</v>
          </cell>
        </row>
        <row r="8">
          <cell r="A8" t="str">
            <v>S412020</v>
          </cell>
          <cell r="B8" t="str">
            <v>天津市鹏升汽车部件有限公司</v>
          </cell>
          <cell r="C8" t="str">
            <v>座椅</v>
          </cell>
          <cell r="D8" t="str">
            <v>正常供货</v>
          </cell>
          <cell r="E8">
            <v>90</v>
          </cell>
          <cell r="F8" t="str">
            <v>否</v>
          </cell>
          <cell r="G8">
            <v>7979430.7699999996</v>
          </cell>
          <cell r="H8">
            <v>7593710.5099999998</v>
          </cell>
        </row>
        <row r="9">
          <cell r="A9" t="str">
            <v>S413082</v>
          </cell>
          <cell r="B9" t="str">
            <v>深州市卓伦橡塑磨具有限公司</v>
          </cell>
          <cell r="C9" t="str">
            <v>金属件</v>
          </cell>
          <cell r="D9" t="str">
            <v>正常供货</v>
          </cell>
          <cell r="E9">
            <v>60</v>
          </cell>
          <cell r="F9" t="str">
            <v>否</v>
          </cell>
          <cell r="G9">
            <v>1731445.5599999998</v>
          </cell>
          <cell r="H9">
            <v>1325131.8999999999</v>
          </cell>
        </row>
        <row r="10">
          <cell r="A10" t="str">
            <v>S413022</v>
          </cell>
          <cell r="B10" t="str">
            <v>海兴中盛弹簧有限公司</v>
          </cell>
          <cell r="C10" t="str">
            <v>金属件/座椅/后视镜</v>
          </cell>
          <cell r="D10" t="str">
            <v>正常供货</v>
          </cell>
          <cell r="E10">
            <v>90</v>
          </cell>
          <cell r="F10" t="str">
            <v>否</v>
          </cell>
          <cell r="G10">
            <v>8632547.1700000018</v>
          </cell>
          <cell r="H10">
            <v>8014148.6000000015</v>
          </cell>
        </row>
        <row r="11">
          <cell r="A11" t="str">
            <v>S413029</v>
          </cell>
          <cell r="B11" t="str">
            <v>黄骅市成卓汽车部件厂</v>
          </cell>
          <cell r="C11" t="str">
            <v>金属件</v>
          </cell>
          <cell r="D11" t="str">
            <v>正常供货</v>
          </cell>
          <cell r="E11">
            <v>90</v>
          </cell>
          <cell r="F11" t="str">
            <v>否</v>
          </cell>
          <cell r="G11">
            <v>8160552.9300000006</v>
          </cell>
          <cell r="H11">
            <v>6658661.0300000012</v>
          </cell>
        </row>
        <row r="12">
          <cell r="A12" t="str">
            <v>S422005</v>
          </cell>
          <cell r="B12" t="str">
            <v>吉林省德邦汽车电子有限公司</v>
          </cell>
          <cell r="C12" t="str">
            <v>座椅</v>
          </cell>
          <cell r="D12" t="str">
            <v>正常供货</v>
          </cell>
          <cell r="E12">
            <v>90</v>
          </cell>
          <cell r="F12" t="str">
            <v>否</v>
          </cell>
          <cell r="G12">
            <v>2831935.3600000003</v>
          </cell>
          <cell r="H12">
            <v>2770939.37</v>
          </cell>
        </row>
        <row r="13">
          <cell r="A13" t="str">
            <v>S413034</v>
          </cell>
          <cell r="B13" t="str">
            <v>黄骅市汇铭汽车部件有限公司</v>
          </cell>
          <cell r="C13" t="str">
            <v>金属件/座椅/后视镜</v>
          </cell>
          <cell r="D13" t="str">
            <v>正常供货</v>
          </cell>
          <cell r="E13">
            <v>90</v>
          </cell>
          <cell r="F13" t="str">
            <v>否</v>
          </cell>
          <cell r="G13">
            <v>2615565.7400000002</v>
          </cell>
          <cell r="H13">
            <v>2171003.5</v>
          </cell>
        </row>
        <row r="14">
          <cell r="A14" t="str">
            <v>S513014</v>
          </cell>
          <cell r="B14" t="str">
            <v>邓景亮</v>
          </cell>
          <cell r="C14" t="str">
            <v>金属件/座椅/后视镜</v>
          </cell>
          <cell r="D14" t="str">
            <v>运输</v>
          </cell>
          <cell r="E14">
            <v>90</v>
          </cell>
          <cell r="F14" t="str">
            <v>否</v>
          </cell>
          <cell r="G14">
            <v>3258959.5499999984</v>
          </cell>
          <cell r="H14">
            <v>2670002.1999999983</v>
          </cell>
        </row>
        <row r="15">
          <cell r="A15" t="str">
            <v>S411007</v>
          </cell>
          <cell r="B15" t="str">
            <v>北京浦东三浦标准件有限公司</v>
          </cell>
          <cell r="C15" t="str">
            <v>金属件/座椅/后视镜</v>
          </cell>
          <cell r="D15" t="str">
            <v>正常供货</v>
          </cell>
          <cell r="E15">
            <v>90</v>
          </cell>
          <cell r="F15" t="str">
            <v>否</v>
          </cell>
          <cell r="G15">
            <v>2816831.0100000012</v>
          </cell>
          <cell r="H15">
            <v>2535389.5100000012</v>
          </cell>
        </row>
        <row r="16">
          <cell r="A16" t="str">
            <v>S413035</v>
          </cell>
          <cell r="B16" t="str">
            <v>黄骅市建昌塑料制品有限公司</v>
          </cell>
          <cell r="C16" t="str">
            <v>座椅/后视镜</v>
          </cell>
          <cell r="D16" t="str">
            <v>正常供货</v>
          </cell>
          <cell r="E16">
            <v>90</v>
          </cell>
          <cell r="F16" t="str">
            <v>否</v>
          </cell>
          <cell r="G16">
            <v>2770532.91</v>
          </cell>
          <cell r="H16">
            <v>2341928.77</v>
          </cell>
        </row>
        <row r="17">
          <cell r="A17" t="str">
            <v>S413037</v>
          </cell>
          <cell r="B17" t="str">
            <v>黄骅市雍丰塑料制品有限公司</v>
          </cell>
          <cell r="C17" t="str">
            <v>金属件/座椅/后视镜</v>
          </cell>
          <cell r="D17" t="str">
            <v>正常供货</v>
          </cell>
          <cell r="E17">
            <v>90</v>
          </cell>
          <cell r="F17" t="str">
            <v>否</v>
          </cell>
          <cell r="G17">
            <v>3080721.7600000002</v>
          </cell>
          <cell r="H17">
            <v>2730271.18</v>
          </cell>
        </row>
        <row r="18">
          <cell r="A18" t="str">
            <v>S413089</v>
          </cell>
          <cell r="B18" t="str">
            <v>黄骅浙泰光伏发电有限公司</v>
          </cell>
          <cell r="C18">
            <v>0</v>
          </cell>
          <cell r="D18" t="str">
            <v>管理</v>
          </cell>
          <cell r="E18">
            <v>0</v>
          </cell>
          <cell r="F18" t="str">
            <v>否</v>
          </cell>
          <cell r="G18">
            <v>703907.12999999989</v>
          </cell>
          <cell r="H18">
            <v>703907.12999999989</v>
          </cell>
        </row>
        <row r="19">
          <cell r="A19" t="str">
            <v>S413064</v>
          </cell>
          <cell r="B19" t="str">
            <v>黄骅市恒伟五金制品有限公司</v>
          </cell>
          <cell r="C19" t="str">
            <v>座椅/后视镜</v>
          </cell>
          <cell r="D19" t="str">
            <v>正常供货</v>
          </cell>
          <cell r="E19">
            <v>60</v>
          </cell>
          <cell r="F19" t="str">
            <v>否</v>
          </cell>
          <cell r="G19">
            <v>849544.26000000106</v>
          </cell>
          <cell r="H19">
            <v>519794.55000000098</v>
          </cell>
        </row>
        <row r="20">
          <cell r="A20" t="str">
            <v>S413108</v>
          </cell>
          <cell r="B20" t="str">
            <v>黄骅市泰行汽车配件有限公司</v>
          </cell>
          <cell r="C20" t="str">
            <v>座椅</v>
          </cell>
          <cell r="D20" t="str">
            <v>正常供货</v>
          </cell>
          <cell r="E20">
            <v>60</v>
          </cell>
          <cell r="F20" t="str">
            <v>否</v>
          </cell>
          <cell r="G20">
            <v>4381368.9099999992</v>
          </cell>
          <cell r="H20">
            <v>4120544.2199999993</v>
          </cell>
        </row>
        <row r="21">
          <cell r="A21" t="str">
            <v>S413045</v>
          </cell>
          <cell r="B21" t="str">
            <v>黄骅市鑫祺汽车配件有限公司</v>
          </cell>
          <cell r="C21" t="str">
            <v>金属件/座椅/后视镜</v>
          </cell>
          <cell r="D21" t="str">
            <v>正常供货</v>
          </cell>
          <cell r="E21">
            <v>90</v>
          </cell>
          <cell r="F21" t="str">
            <v>否</v>
          </cell>
          <cell r="G21">
            <v>1745525.73</v>
          </cell>
          <cell r="H21">
            <v>1745525.73</v>
          </cell>
        </row>
        <row r="22">
          <cell r="A22" t="str">
            <v>S432010</v>
          </cell>
          <cell r="B22" t="str">
            <v>常州华阳万联汽车附件有限公司</v>
          </cell>
          <cell r="C22" t="str">
            <v>金属件</v>
          </cell>
          <cell r="D22" t="str">
            <v>诉讼</v>
          </cell>
          <cell r="E22">
            <v>90</v>
          </cell>
          <cell r="F22" t="str">
            <v>否</v>
          </cell>
          <cell r="G22">
            <v>0</v>
          </cell>
          <cell r="H22">
            <v>0</v>
          </cell>
        </row>
        <row r="23">
          <cell r="A23" t="str">
            <v>S412003</v>
          </cell>
          <cell r="B23" t="str">
            <v>天津市远丰化工产品贸易有限公司</v>
          </cell>
          <cell r="C23" t="str">
            <v>座椅</v>
          </cell>
          <cell r="D23" t="str">
            <v>大宗物料</v>
          </cell>
          <cell r="E23">
            <v>30</v>
          </cell>
          <cell r="F23" t="str">
            <v>否</v>
          </cell>
          <cell r="G23">
            <v>1648606.639999999</v>
          </cell>
          <cell r="H23">
            <v>657167.23999999894</v>
          </cell>
        </row>
        <row r="24">
          <cell r="A24" t="str">
            <v>S413107</v>
          </cell>
          <cell r="B24" t="str">
            <v>黄骅市赵福增运输队</v>
          </cell>
          <cell r="C24" t="str">
            <v>金属件/座椅/后视镜</v>
          </cell>
          <cell r="D24" t="str">
            <v>运输</v>
          </cell>
          <cell r="E24">
            <v>90</v>
          </cell>
          <cell r="F24" t="str">
            <v>否</v>
          </cell>
          <cell r="G24">
            <v>2554852.0600000015</v>
          </cell>
          <cell r="H24">
            <v>1981129.1800000016</v>
          </cell>
        </row>
        <row r="25">
          <cell r="A25" t="str">
            <v>S413055</v>
          </cell>
          <cell r="B25" t="str">
            <v>黄骅市广亿汽车部件有限公司</v>
          </cell>
          <cell r="C25" t="str">
            <v>座椅</v>
          </cell>
          <cell r="D25" t="str">
            <v>正常供货</v>
          </cell>
          <cell r="E25">
            <v>60</v>
          </cell>
          <cell r="F25" t="str">
            <v>否</v>
          </cell>
          <cell r="G25">
            <v>2316696.9700000002</v>
          </cell>
          <cell r="H25">
            <v>2208411.4600000004</v>
          </cell>
        </row>
        <row r="26">
          <cell r="A26" t="str">
            <v>S443004</v>
          </cell>
          <cell r="B26" t="str">
            <v>湘乡简美新材料科技有限公司</v>
          </cell>
          <cell r="C26" t="str">
            <v>座椅</v>
          </cell>
          <cell r="D26" t="str">
            <v>正常供货</v>
          </cell>
          <cell r="E26">
            <v>90</v>
          </cell>
          <cell r="F26" t="str">
            <v>否</v>
          </cell>
          <cell r="G26">
            <v>4565378.1499999994</v>
          </cell>
          <cell r="H26">
            <v>3296882.6199999996</v>
          </cell>
        </row>
        <row r="27">
          <cell r="A27" t="str">
            <v>S432014</v>
          </cell>
          <cell r="B27" t="str">
            <v>江苏万金汽车零部件制造有限公司</v>
          </cell>
          <cell r="C27" t="str">
            <v>金属件</v>
          </cell>
          <cell r="D27" t="str">
            <v>正常供货</v>
          </cell>
          <cell r="E27">
            <v>90</v>
          </cell>
          <cell r="F27" t="str">
            <v>否</v>
          </cell>
          <cell r="G27">
            <v>1097663.7</v>
          </cell>
          <cell r="H27">
            <v>993075.61999999988</v>
          </cell>
        </row>
        <row r="28">
          <cell r="A28" t="str">
            <v>S413033</v>
          </cell>
          <cell r="B28" t="str">
            <v>黄骅市再兴汽车配件有限公司</v>
          </cell>
          <cell r="C28" t="str">
            <v>金属件/后视镜</v>
          </cell>
          <cell r="D28" t="str">
            <v>正常供货</v>
          </cell>
          <cell r="E28">
            <v>90</v>
          </cell>
          <cell r="F28" t="str">
            <v>否</v>
          </cell>
          <cell r="G28">
            <v>2172810.87</v>
          </cell>
          <cell r="H28">
            <v>1659297.51</v>
          </cell>
        </row>
        <row r="29">
          <cell r="A29" t="str">
            <v>S413047</v>
          </cell>
          <cell r="B29" t="str">
            <v>黄骅市正大纺织机械配件厂</v>
          </cell>
          <cell r="C29" t="str">
            <v>金属件/座椅/后视镜</v>
          </cell>
          <cell r="D29" t="str">
            <v>正常供货</v>
          </cell>
          <cell r="E29">
            <v>60</v>
          </cell>
          <cell r="F29" t="str">
            <v>否</v>
          </cell>
          <cell r="G29">
            <v>1665441.0899999999</v>
          </cell>
          <cell r="H29">
            <v>1665441.0899999999</v>
          </cell>
        </row>
        <row r="30">
          <cell r="A30" t="str">
            <v>S437004</v>
          </cell>
          <cell r="B30" t="str">
            <v>青岛福基纺织有限公司</v>
          </cell>
          <cell r="C30" t="str">
            <v>座椅</v>
          </cell>
          <cell r="D30" t="str">
            <v>正常供货</v>
          </cell>
          <cell r="E30">
            <v>60</v>
          </cell>
          <cell r="F30" t="str">
            <v>否</v>
          </cell>
          <cell r="G30">
            <v>658663.25</v>
          </cell>
          <cell r="H30">
            <v>658663.25</v>
          </cell>
        </row>
        <row r="31">
          <cell r="A31" t="str">
            <v>S413084</v>
          </cell>
          <cell r="B31" t="str">
            <v>黄骅市常郭镇街西纸箱厂</v>
          </cell>
          <cell r="C31" t="str">
            <v>金属件/座椅/后视镜</v>
          </cell>
          <cell r="D31" t="str">
            <v>正常供货</v>
          </cell>
          <cell r="E31">
            <v>90</v>
          </cell>
          <cell r="F31" t="str">
            <v>否</v>
          </cell>
          <cell r="G31">
            <v>1754170.7099999997</v>
          </cell>
          <cell r="H31">
            <v>1635201.4899999998</v>
          </cell>
        </row>
        <row r="32">
          <cell r="A32" t="str">
            <v>S413078</v>
          </cell>
          <cell r="B32" t="str">
            <v>文安县德实汽车配件有限公司</v>
          </cell>
          <cell r="C32" t="str">
            <v>金属件/座椅</v>
          </cell>
          <cell r="D32" t="str">
            <v>正常供货</v>
          </cell>
          <cell r="E32">
            <v>60</v>
          </cell>
          <cell r="F32" t="str">
            <v>否</v>
          </cell>
          <cell r="G32">
            <v>2892128.2100000004</v>
          </cell>
          <cell r="H32">
            <v>2600082.9900000002</v>
          </cell>
        </row>
        <row r="33">
          <cell r="A33" t="str">
            <v>S411017</v>
          </cell>
          <cell r="B33" t="str">
            <v>北京奇美玉隆商贸有限责任公司</v>
          </cell>
          <cell r="C33" t="str">
            <v>后视镜</v>
          </cell>
          <cell r="D33" t="str">
            <v>大宗物料</v>
          </cell>
          <cell r="E33">
            <v>60</v>
          </cell>
          <cell r="F33" t="str">
            <v>否</v>
          </cell>
          <cell r="G33">
            <v>1605243.68</v>
          </cell>
          <cell r="H33">
            <v>1605243.68</v>
          </cell>
        </row>
        <row r="34">
          <cell r="A34" t="str">
            <v>S413066</v>
          </cell>
          <cell r="B34" t="str">
            <v>河北新强力机械制造有限公司</v>
          </cell>
          <cell r="C34" t="str">
            <v>金属件/座椅</v>
          </cell>
          <cell r="D34" t="str">
            <v>正常供货</v>
          </cell>
          <cell r="E34">
            <v>90</v>
          </cell>
          <cell r="F34" t="str">
            <v>否</v>
          </cell>
          <cell r="G34">
            <v>1155448.07</v>
          </cell>
          <cell r="H34">
            <v>1078979.2</v>
          </cell>
        </row>
        <row r="35">
          <cell r="A35" t="str">
            <v>S413065</v>
          </cell>
          <cell r="B35" t="str">
            <v>河北锦泽丰泰国际贸易有限公司</v>
          </cell>
          <cell r="C35" t="str">
            <v>金属件</v>
          </cell>
          <cell r="D35" t="str">
            <v>大宗物料</v>
          </cell>
          <cell r="E35">
            <v>30</v>
          </cell>
          <cell r="F35" t="str">
            <v>否</v>
          </cell>
          <cell r="G35">
            <v>1285556</v>
          </cell>
          <cell r="H35">
            <v>724745.02</v>
          </cell>
        </row>
        <row r="36">
          <cell r="A36" t="str">
            <v>S433001</v>
          </cell>
          <cell r="B36" t="str">
            <v>宁波精成车业有限公司</v>
          </cell>
          <cell r="C36" t="str">
            <v>后视镜</v>
          </cell>
          <cell r="D36" t="str">
            <v>正常供货</v>
          </cell>
          <cell r="E36">
            <v>60</v>
          </cell>
          <cell r="F36" t="str">
            <v>否</v>
          </cell>
          <cell r="G36">
            <v>176026.03</v>
          </cell>
          <cell r="H36">
            <v>176026.03</v>
          </cell>
        </row>
        <row r="37">
          <cell r="A37" t="str">
            <v>S432020</v>
          </cell>
          <cell r="B37" t="str">
            <v>恺博（常熟）座椅机械部件有限公司</v>
          </cell>
          <cell r="C37" t="str">
            <v>座椅</v>
          </cell>
          <cell r="D37" t="str">
            <v>正常供货</v>
          </cell>
          <cell r="E37">
            <v>60</v>
          </cell>
          <cell r="F37" t="str">
            <v>否</v>
          </cell>
          <cell r="G37">
            <v>1301261.21</v>
          </cell>
          <cell r="H37">
            <v>1200266.33</v>
          </cell>
        </row>
        <row r="38">
          <cell r="A38" t="str">
            <v>S412001</v>
          </cell>
          <cell r="B38" t="str">
            <v>天津生隆纤维材料股份有限公司</v>
          </cell>
          <cell r="C38" t="str">
            <v>座椅</v>
          </cell>
          <cell r="D38" t="str">
            <v>正常供货</v>
          </cell>
          <cell r="E38">
            <v>90</v>
          </cell>
          <cell r="F38" t="str">
            <v>否</v>
          </cell>
          <cell r="G38">
            <v>656224.4</v>
          </cell>
          <cell r="H38">
            <v>593671.30000000005</v>
          </cell>
        </row>
        <row r="39">
          <cell r="A39" t="str">
            <v>S433003</v>
          </cell>
          <cell r="B39" t="str">
            <v>浙江松原汽车安全系统股份有限公司</v>
          </cell>
          <cell r="C39" t="str">
            <v>座椅</v>
          </cell>
          <cell r="D39" t="str">
            <v>正常供货</v>
          </cell>
          <cell r="E39">
            <v>90</v>
          </cell>
          <cell r="F39" t="str">
            <v>否</v>
          </cell>
          <cell r="G39">
            <v>840623.51</v>
          </cell>
          <cell r="H39">
            <v>533992.19999999995</v>
          </cell>
        </row>
        <row r="40">
          <cell r="A40" t="str">
            <v>S437023</v>
          </cell>
          <cell r="B40" t="str">
            <v>高唐强盛机械有限公司</v>
          </cell>
          <cell r="C40" t="str">
            <v>金属件</v>
          </cell>
          <cell r="D40" t="str">
            <v>正常供货</v>
          </cell>
          <cell r="E40">
            <v>60</v>
          </cell>
          <cell r="F40" t="str">
            <v>否</v>
          </cell>
          <cell r="G40">
            <v>746630.84</v>
          </cell>
          <cell r="H40">
            <v>746630.84</v>
          </cell>
        </row>
        <row r="41">
          <cell r="A41" t="str">
            <v>S422002</v>
          </cell>
          <cell r="B41" t="str">
            <v>长春市天利得科技有限公司</v>
          </cell>
          <cell r="C41" t="str">
            <v>座椅</v>
          </cell>
          <cell r="D41" t="str">
            <v>正常供货</v>
          </cell>
          <cell r="E41">
            <v>90</v>
          </cell>
          <cell r="F41" t="str">
            <v>否</v>
          </cell>
          <cell r="G41">
            <v>591737.99</v>
          </cell>
          <cell r="H41">
            <v>586765.99</v>
          </cell>
        </row>
        <row r="42">
          <cell r="A42" t="str">
            <v>S437019</v>
          </cell>
          <cell r="B42" t="str">
            <v>日照浩利橡塑有限公司</v>
          </cell>
          <cell r="C42" t="str">
            <v>金属件/座椅</v>
          </cell>
          <cell r="D42" t="str">
            <v>正常供货</v>
          </cell>
          <cell r="E42">
            <v>90</v>
          </cell>
          <cell r="F42" t="str">
            <v>否</v>
          </cell>
          <cell r="G42">
            <v>1700990.7099999997</v>
          </cell>
          <cell r="H42">
            <v>1566148.94</v>
          </cell>
        </row>
        <row r="43">
          <cell r="A43" t="str">
            <v>S413090</v>
          </cell>
          <cell r="B43" t="str">
            <v>黄骅市津华汽车部件有限公司</v>
          </cell>
          <cell r="C43" t="str">
            <v>金属件/座椅</v>
          </cell>
          <cell r="D43" t="str">
            <v>更名创合</v>
          </cell>
          <cell r="E43">
            <v>60</v>
          </cell>
          <cell r="F43" t="str">
            <v>否</v>
          </cell>
          <cell r="G43">
            <v>227338.56</v>
          </cell>
          <cell r="H43">
            <v>227338.56</v>
          </cell>
        </row>
        <row r="44">
          <cell r="A44" t="str">
            <v>S413051</v>
          </cell>
          <cell r="B44" t="str">
            <v>黄骅市京港机电设备有限公司</v>
          </cell>
          <cell r="C44" t="str">
            <v>座椅/后视镜</v>
          </cell>
          <cell r="D44" t="str">
            <v>正常供货</v>
          </cell>
          <cell r="E44">
            <v>90</v>
          </cell>
          <cell r="F44" t="str">
            <v>否</v>
          </cell>
          <cell r="G44">
            <v>444732.58999999997</v>
          </cell>
          <cell r="H44">
            <v>444732.58999999997</v>
          </cell>
        </row>
        <row r="45">
          <cell r="A45" t="str">
            <v>S413132</v>
          </cell>
          <cell r="B45" t="str">
            <v>霸州市政锦五金制品有限公司</v>
          </cell>
          <cell r="C45" t="str">
            <v>金属件</v>
          </cell>
          <cell r="D45" t="str">
            <v>正常供货</v>
          </cell>
          <cell r="E45">
            <v>90</v>
          </cell>
          <cell r="F45" t="str">
            <v>否</v>
          </cell>
          <cell r="G45">
            <v>1867377.5599999987</v>
          </cell>
          <cell r="H45">
            <v>1094451.4699999988</v>
          </cell>
        </row>
        <row r="46">
          <cell r="A46" t="str">
            <v>S411010</v>
          </cell>
          <cell r="B46" t="str">
            <v>北京多宾城建筑机械有限公司</v>
          </cell>
          <cell r="C46" t="str">
            <v>后视镜</v>
          </cell>
          <cell r="D46" t="str">
            <v>正常供货</v>
          </cell>
          <cell r="E46">
            <v>90</v>
          </cell>
          <cell r="F46" t="str">
            <v>否</v>
          </cell>
          <cell r="G46">
            <v>1010977.9699999999</v>
          </cell>
          <cell r="H46">
            <v>1010977.9699999999</v>
          </cell>
        </row>
        <row r="47">
          <cell r="A47" t="str">
            <v>S432021</v>
          </cell>
          <cell r="B47" t="str">
            <v>江苏艾文德悦达汽车内饰有限责任公司</v>
          </cell>
          <cell r="C47" t="str">
            <v>座椅</v>
          </cell>
          <cell r="D47" t="str">
            <v>诉讼</v>
          </cell>
          <cell r="E47">
            <v>60</v>
          </cell>
          <cell r="F47" t="str">
            <v>否</v>
          </cell>
          <cell r="G47">
            <v>0</v>
          </cell>
          <cell r="H47">
            <v>0</v>
          </cell>
        </row>
        <row r="48">
          <cell r="A48" t="str">
            <v>S433010</v>
          </cell>
          <cell r="B48" t="str">
            <v>台州市黄岩佩雷希模具有限公司</v>
          </cell>
          <cell r="C48">
            <v>0</v>
          </cell>
          <cell r="D48" t="str">
            <v>固定资产</v>
          </cell>
          <cell r="E48">
            <v>0</v>
          </cell>
          <cell r="F48" t="str">
            <v>否</v>
          </cell>
          <cell r="G48">
            <v>1000</v>
          </cell>
          <cell r="H48">
            <v>1000</v>
          </cell>
        </row>
        <row r="49">
          <cell r="A49" t="str">
            <v>S413161</v>
          </cell>
          <cell r="B49" t="str">
            <v>河北利达金属制品集团有限公司</v>
          </cell>
          <cell r="C49" t="str">
            <v>金属件</v>
          </cell>
          <cell r="D49" t="str">
            <v>正常供货</v>
          </cell>
          <cell r="E49">
            <v>90</v>
          </cell>
          <cell r="F49" t="str">
            <v>否</v>
          </cell>
          <cell r="G49">
            <v>5484086.9700000007</v>
          </cell>
          <cell r="H49">
            <v>4875799.16</v>
          </cell>
        </row>
        <row r="50">
          <cell r="A50" t="str">
            <v>S412015</v>
          </cell>
          <cell r="B50" t="str">
            <v>天津亚铁科技有限公司</v>
          </cell>
          <cell r="C50" t="str">
            <v>金属件</v>
          </cell>
          <cell r="D50" t="str">
            <v>老账</v>
          </cell>
          <cell r="E50">
            <v>0</v>
          </cell>
          <cell r="F50" t="str">
            <v>否</v>
          </cell>
          <cell r="G50">
            <v>120686.65</v>
          </cell>
          <cell r="H50">
            <v>120686.65</v>
          </cell>
        </row>
        <row r="51">
          <cell r="A51" t="str">
            <v>S437015</v>
          </cell>
          <cell r="B51" t="str">
            <v>山东金达汽车部件制造股份有限公司</v>
          </cell>
          <cell r="C51" t="str">
            <v>座椅</v>
          </cell>
          <cell r="D51" t="str">
            <v>正常供货</v>
          </cell>
          <cell r="E51">
            <v>90</v>
          </cell>
          <cell r="F51" t="str">
            <v>否</v>
          </cell>
          <cell r="G51">
            <v>1863279.7199999997</v>
          </cell>
          <cell r="H51">
            <v>602034.63</v>
          </cell>
        </row>
        <row r="52">
          <cell r="A52" t="str">
            <v>S433027</v>
          </cell>
          <cell r="B52" t="str">
            <v>浙江泰极信汽车部件有限公司</v>
          </cell>
          <cell r="C52" t="str">
            <v>金属件</v>
          </cell>
          <cell r="D52" t="str">
            <v>诉讼</v>
          </cell>
          <cell r="E52">
            <v>60</v>
          </cell>
          <cell r="F52" t="str">
            <v>否</v>
          </cell>
          <cell r="G52">
            <v>0</v>
          </cell>
          <cell r="H52">
            <v>0</v>
          </cell>
        </row>
        <row r="53">
          <cell r="A53" t="str">
            <v>S543001</v>
          </cell>
          <cell r="B53" t="str">
            <v>湖南精正设备制造有限公司</v>
          </cell>
          <cell r="C53" t="str">
            <v>座椅</v>
          </cell>
          <cell r="D53" t="str">
            <v>固定资产</v>
          </cell>
          <cell r="E53" t="str">
            <v>预付</v>
          </cell>
          <cell r="F53" t="str">
            <v>否</v>
          </cell>
          <cell r="G53">
            <v>470027</v>
          </cell>
          <cell r="H53">
            <v>470027</v>
          </cell>
        </row>
        <row r="54">
          <cell r="A54" t="str">
            <v>S433020</v>
          </cell>
          <cell r="B54" t="str">
            <v>宁波市北仑屹昌机械有限公司</v>
          </cell>
          <cell r="C54" t="str">
            <v>后视镜</v>
          </cell>
          <cell r="D54" t="str">
            <v>老账</v>
          </cell>
          <cell r="E54">
            <v>60</v>
          </cell>
          <cell r="F54" t="str">
            <v>否</v>
          </cell>
          <cell r="G54">
            <v>487501.77999999991</v>
          </cell>
          <cell r="H54">
            <v>272240.61999999988</v>
          </cell>
        </row>
        <row r="55">
          <cell r="A55" t="str">
            <v>S432009</v>
          </cell>
          <cell r="B55" t="str">
            <v>江苏力乐汽车部件股份有限公司</v>
          </cell>
          <cell r="C55" t="str">
            <v>金属件/座椅</v>
          </cell>
          <cell r="D55" t="str">
            <v>正常供货</v>
          </cell>
          <cell r="E55">
            <v>90</v>
          </cell>
          <cell r="F55" t="str">
            <v>否</v>
          </cell>
          <cell r="G55">
            <v>6568873.450000003</v>
          </cell>
          <cell r="H55">
            <v>4153446.4400000027</v>
          </cell>
        </row>
        <row r="56">
          <cell r="A56" t="str">
            <v>S432025</v>
          </cell>
          <cell r="B56" t="str">
            <v>苏州高登威科技股份有限公司</v>
          </cell>
          <cell r="C56">
            <v>0</v>
          </cell>
          <cell r="D56" t="str">
            <v>固定资产</v>
          </cell>
          <cell r="E56">
            <v>0</v>
          </cell>
          <cell r="F56" t="str">
            <v>否</v>
          </cell>
          <cell r="G56">
            <v>526700</v>
          </cell>
          <cell r="H56">
            <v>526700</v>
          </cell>
        </row>
        <row r="57">
          <cell r="A57" t="str">
            <v>S423001</v>
          </cell>
          <cell r="B57" t="str">
            <v>哈尔滨三迪工控工程有限公司</v>
          </cell>
          <cell r="C57" t="str">
            <v>座椅</v>
          </cell>
          <cell r="D57" t="str">
            <v>固定资产-老账</v>
          </cell>
          <cell r="E57" t="str">
            <v>预付</v>
          </cell>
          <cell r="F57" t="str">
            <v>否</v>
          </cell>
          <cell r="G57">
            <v>236900</v>
          </cell>
          <cell r="H57">
            <v>236900</v>
          </cell>
        </row>
        <row r="58">
          <cell r="A58" t="str">
            <v>S432006</v>
          </cell>
          <cell r="B58" t="str">
            <v>江阴长青工艺品有限公司</v>
          </cell>
          <cell r="C58" t="str">
            <v>座椅</v>
          </cell>
          <cell r="D58" t="str">
            <v>固定资产-老账</v>
          </cell>
          <cell r="E58">
            <v>0</v>
          </cell>
          <cell r="F58" t="str">
            <v>否</v>
          </cell>
          <cell r="G58">
            <v>519754.28</v>
          </cell>
          <cell r="H58">
            <v>519754.28</v>
          </cell>
        </row>
        <row r="59">
          <cell r="A59" t="str">
            <v>S413056</v>
          </cell>
          <cell r="B59" t="str">
            <v>黄骅市瑞丰五金制品有限公司</v>
          </cell>
          <cell r="C59" t="str">
            <v>金属件/后视镜</v>
          </cell>
          <cell r="D59" t="str">
            <v>正常供货</v>
          </cell>
          <cell r="E59">
            <v>90</v>
          </cell>
          <cell r="F59" t="str">
            <v>否</v>
          </cell>
          <cell r="G59">
            <v>719536.17999999993</v>
          </cell>
          <cell r="H59">
            <v>653419.31000000006</v>
          </cell>
        </row>
        <row r="60">
          <cell r="A60" t="str">
            <v>S413071</v>
          </cell>
          <cell r="B60" t="str">
            <v>黄骅市顺亿汽车部件有限公司</v>
          </cell>
          <cell r="C60" t="str">
            <v>金属件/座椅/后视镜</v>
          </cell>
          <cell r="D60" t="str">
            <v>正常供货</v>
          </cell>
          <cell r="E60">
            <v>90</v>
          </cell>
          <cell r="F60" t="str">
            <v>否</v>
          </cell>
          <cell r="G60">
            <v>884334.34000000008</v>
          </cell>
          <cell r="H60">
            <v>828745.05</v>
          </cell>
        </row>
        <row r="61">
          <cell r="A61" t="str">
            <v>S432037</v>
          </cell>
          <cell r="B61" t="str">
            <v>苏世博(南京)减振系统有限公司</v>
          </cell>
          <cell r="C61" t="str">
            <v>金属件</v>
          </cell>
          <cell r="D61" t="str">
            <v>正常供货</v>
          </cell>
          <cell r="E61">
            <v>60</v>
          </cell>
          <cell r="F61" t="str">
            <v>否</v>
          </cell>
          <cell r="G61">
            <v>1673593.64</v>
          </cell>
          <cell r="H61">
            <v>1480526.3599999999</v>
          </cell>
        </row>
        <row r="62">
          <cell r="A62" t="str">
            <v>S412012</v>
          </cell>
          <cell r="B62" t="str">
            <v>天津琪安科技有限公司</v>
          </cell>
          <cell r="C62" t="str">
            <v>座椅</v>
          </cell>
          <cell r="D62" t="str">
            <v>正常供货</v>
          </cell>
          <cell r="E62">
            <v>90</v>
          </cell>
          <cell r="F62" t="str">
            <v>否</v>
          </cell>
          <cell r="G62">
            <v>1523177.8299999998</v>
          </cell>
          <cell r="H62">
            <v>1505954.3699999999</v>
          </cell>
        </row>
        <row r="63">
          <cell r="A63" t="str">
            <v>S432035</v>
          </cell>
          <cell r="B63" t="str">
            <v>江阴市宏丰塑业有限公司</v>
          </cell>
          <cell r="C63" t="str">
            <v>后视镜</v>
          </cell>
          <cell r="D63" t="str">
            <v>大宗物料</v>
          </cell>
          <cell r="E63">
            <v>90</v>
          </cell>
          <cell r="F63" t="str">
            <v>否</v>
          </cell>
          <cell r="G63">
            <v>49909.99</v>
          </cell>
          <cell r="H63">
            <v>49909.99</v>
          </cell>
        </row>
        <row r="64">
          <cell r="A64" t="str">
            <v>S511032</v>
          </cell>
          <cell r="B64" t="str">
            <v>中机科（北京）车辆检测工程研究院有限公司</v>
          </cell>
          <cell r="C64" t="str">
            <v>座椅</v>
          </cell>
          <cell r="D64" t="str">
            <v>实验费-老帐</v>
          </cell>
          <cell r="E64">
            <v>0</v>
          </cell>
          <cell r="F64" t="str">
            <v>否</v>
          </cell>
          <cell r="G64">
            <v>250000</v>
          </cell>
          <cell r="H64">
            <v>250000</v>
          </cell>
        </row>
        <row r="65">
          <cell r="A65" t="str">
            <v>S421002</v>
          </cell>
          <cell r="B65" t="str">
            <v>大连浩煜新材料科技有限公司</v>
          </cell>
          <cell r="C65" t="str">
            <v>座椅</v>
          </cell>
          <cell r="D65" t="str">
            <v>大宗物料</v>
          </cell>
          <cell r="E65">
            <v>60</v>
          </cell>
          <cell r="F65" t="str">
            <v>否</v>
          </cell>
          <cell r="G65">
            <v>3732349.8199999994</v>
          </cell>
          <cell r="H65">
            <v>1507425.0199999991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>
            <v>90</v>
          </cell>
          <cell r="F66" t="str">
            <v>否</v>
          </cell>
          <cell r="G66">
            <v>148691.0500000001</v>
          </cell>
          <cell r="H66">
            <v>18076.0600000001</v>
          </cell>
        </row>
        <row r="67">
          <cell r="A67" t="str">
            <v>S535001</v>
          </cell>
          <cell r="B67" t="str">
            <v>厦门市三友和机械有限公司</v>
          </cell>
          <cell r="C67" t="str">
            <v>座椅</v>
          </cell>
          <cell r="D67" t="str">
            <v>固定资产-老账</v>
          </cell>
          <cell r="E67" t="str">
            <v>预付</v>
          </cell>
          <cell r="F67" t="str">
            <v>否</v>
          </cell>
          <cell r="G67">
            <v>284000</v>
          </cell>
          <cell r="H67">
            <v>284000</v>
          </cell>
        </row>
        <row r="68">
          <cell r="A68" t="str">
            <v>S433009</v>
          </cell>
          <cell r="B68" t="str">
            <v>浙江路得坦摩汽车部件股份有限公司</v>
          </cell>
          <cell r="C68" t="str">
            <v>金属件</v>
          </cell>
          <cell r="D68" t="str">
            <v>正常供货</v>
          </cell>
          <cell r="E68">
            <v>60</v>
          </cell>
          <cell r="F68" t="str">
            <v>否</v>
          </cell>
          <cell r="G68">
            <v>3429407.72</v>
          </cell>
          <cell r="H68">
            <v>2157077.3200000003</v>
          </cell>
        </row>
        <row r="69">
          <cell r="A69" t="str">
            <v>S434002</v>
          </cell>
          <cell r="B69" t="str">
            <v>芜湖星火软轴控制索制造有限公司</v>
          </cell>
          <cell r="C69" t="str">
            <v>金属件/座椅</v>
          </cell>
          <cell r="D69" t="str">
            <v>正常供货</v>
          </cell>
          <cell r="E69">
            <v>60</v>
          </cell>
          <cell r="F69" t="str">
            <v>否</v>
          </cell>
          <cell r="G69">
            <v>0</v>
          </cell>
          <cell r="H69">
            <v>0</v>
          </cell>
        </row>
        <row r="70">
          <cell r="A70" t="str">
            <v>S413053</v>
          </cell>
          <cell r="B70" t="str">
            <v>黄骅市益海五金制造有限公司</v>
          </cell>
          <cell r="C70" t="str">
            <v>座椅</v>
          </cell>
          <cell r="D70" t="str">
            <v>正常供货</v>
          </cell>
          <cell r="E70">
            <v>90</v>
          </cell>
          <cell r="F70" t="str">
            <v>否</v>
          </cell>
          <cell r="G70">
            <v>633277.68999999994</v>
          </cell>
          <cell r="H70">
            <v>404062.45999999996</v>
          </cell>
        </row>
        <row r="71">
          <cell r="A71" t="str">
            <v>S411037</v>
          </cell>
          <cell r="B71" t="str">
            <v>北京博路荣国际贸易有限公司</v>
          </cell>
          <cell r="C71" t="str">
            <v>后视镜</v>
          </cell>
          <cell r="D71" t="str">
            <v>大宗物料</v>
          </cell>
          <cell r="E71">
            <v>90</v>
          </cell>
          <cell r="F71" t="str">
            <v>否</v>
          </cell>
          <cell r="G71">
            <v>0</v>
          </cell>
          <cell r="H71">
            <v>0</v>
          </cell>
        </row>
        <row r="72">
          <cell r="A72" t="str">
            <v>S413042</v>
          </cell>
          <cell r="B72" t="str">
            <v>黄骅市祯祥金属制品有限责任公司</v>
          </cell>
          <cell r="C72" t="str">
            <v>金属件</v>
          </cell>
          <cell r="E72">
            <v>30</v>
          </cell>
          <cell r="F72" t="str">
            <v>否</v>
          </cell>
          <cell r="G72">
            <v>517083.23</v>
          </cell>
          <cell r="H72">
            <v>0</v>
          </cell>
        </row>
        <row r="73">
          <cell r="A73" t="str">
            <v>S413021</v>
          </cell>
          <cell r="B73" t="str">
            <v>河北锐翰汽车零部件有限公司</v>
          </cell>
          <cell r="C73" t="str">
            <v>金属件</v>
          </cell>
          <cell r="D73" t="str">
            <v>正常供货</v>
          </cell>
          <cell r="E73">
            <v>90</v>
          </cell>
          <cell r="F73" t="str">
            <v>否</v>
          </cell>
          <cell r="G73">
            <v>606973.14999999991</v>
          </cell>
          <cell r="H73">
            <v>537853.26</v>
          </cell>
        </row>
        <row r="74">
          <cell r="A74" t="str">
            <v>S411021</v>
          </cell>
          <cell r="B74" t="str">
            <v>北京鹏宇兴业精密模具制造有限公司</v>
          </cell>
          <cell r="C74">
            <v>0</v>
          </cell>
          <cell r="D74" t="str">
            <v>固定资产-老账</v>
          </cell>
          <cell r="E74">
            <v>0</v>
          </cell>
          <cell r="F74" t="str">
            <v>否</v>
          </cell>
          <cell r="G74">
            <v>0</v>
          </cell>
          <cell r="H74">
            <v>0</v>
          </cell>
        </row>
        <row r="75">
          <cell r="A75" t="str">
            <v>S435004</v>
          </cell>
          <cell r="B75" t="str">
            <v>厦门市鑫荣飞工贸有限公司</v>
          </cell>
          <cell r="C75" t="str">
            <v>金属件</v>
          </cell>
          <cell r="D75" t="str">
            <v>正常供货</v>
          </cell>
          <cell r="E75">
            <v>90</v>
          </cell>
          <cell r="F75" t="str">
            <v>否</v>
          </cell>
          <cell r="G75">
            <v>365288.19</v>
          </cell>
          <cell r="H75">
            <v>2097.15</v>
          </cell>
        </row>
        <row r="76">
          <cell r="A76" t="str">
            <v>S444012</v>
          </cell>
          <cell r="B76" t="str">
            <v>东莞皓永汽车配件有限公司</v>
          </cell>
          <cell r="C76" t="str">
            <v>后视镜</v>
          </cell>
          <cell r="D76" t="str">
            <v>正常供货</v>
          </cell>
          <cell r="E76">
            <v>90</v>
          </cell>
          <cell r="F76" t="str">
            <v>否</v>
          </cell>
          <cell r="G76">
            <v>7793.47</v>
          </cell>
          <cell r="H76">
            <v>7793.47</v>
          </cell>
        </row>
        <row r="77">
          <cell r="A77" t="str">
            <v>S431001</v>
          </cell>
          <cell r="B77" t="str">
            <v>纳新塑化（上海）有限公司</v>
          </cell>
          <cell r="C77" t="str">
            <v>后视镜</v>
          </cell>
          <cell r="D77" t="str">
            <v>大宗物料</v>
          </cell>
          <cell r="E77">
            <v>90</v>
          </cell>
          <cell r="F77" t="str">
            <v>否</v>
          </cell>
          <cell r="G77">
            <v>0</v>
          </cell>
          <cell r="H77">
            <v>0</v>
          </cell>
        </row>
        <row r="78">
          <cell r="A78" t="str">
            <v>S434003</v>
          </cell>
          <cell r="B78" t="str">
            <v>芜湖市卓人汽车配件有限责任公司</v>
          </cell>
          <cell r="C78" t="str">
            <v>座椅/后视镜</v>
          </cell>
          <cell r="D78" t="str">
            <v>正常供货</v>
          </cell>
          <cell r="E78">
            <v>90</v>
          </cell>
          <cell r="F78" t="str">
            <v>否</v>
          </cell>
          <cell r="G78">
            <v>256921.93999999997</v>
          </cell>
          <cell r="H78">
            <v>79450.289999999994</v>
          </cell>
        </row>
        <row r="79">
          <cell r="A79" t="str">
            <v>S434001</v>
          </cell>
          <cell r="B79" t="str">
            <v>合肥光码科技有限公司</v>
          </cell>
          <cell r="C79" t="str">
            <v>后视镜</v>
          </cell>
          <cell r="D79" t="str">
            <v>正常供货</v>
          </cell>
          <cell r="E79">
            <v>90</v>
          </cell>
          <cell r="F79" t="str">
            <v>否</v>
          </cell>
          <cell r="G79">
            <v>320313.90000000002</v>
          </cell>
          <cell r="H79">
            <v>294730.44</v>
          </cell>
        </row>
        <row r="80">
          <cell r="A80" t="str">
            <v>S413061</v>
          </cell>
          <cell r="B80" t="str">
            <v>黄骅市氦普气体销售有限公司</v>
          </cell>
          <cell r="C80" t="str">
            <v>金属件</v>
          </cell>
          <cell r="D80" t="str">
            <v>正常供货</v>
          </cell>
          <cell r="E80">
            <v>90</v>
          </cell>
          <cell r="F80" t="str">
            <v>否</v>
          </cell>
          <cell r="G80">
            <v>634427.91</v>
          </cell>
          <cell r="H80">
            <v>565619.54</v>
          </cell>
        </row>
        <row r="81">
          <cell r="A81" t="str">
            <v>S413067</v>
          </cell>
          <cell r="B81" t="str">
            <v>沧州庆方汽车部件有限公司</v>
          </cell>
          <cell r="C81" t="str">
            <v>座椅</v>
          </cell>
          <cell r="D81" t="str">
            <v>正常供货</v>
          </cell>
          <cell r="E81">
            <v>60</v>
          </cell>
          <cell r="F81" t="str">
            <v>否</v>
          </cell>
          <cell r="G81">
            <v>372154.81999999995</v>
          </cell>
          <cell r="H81">
            <v>302291.15999999997</v>
          </cell>
        </row>
        <row r="82">
          <cell r="A82" t="str">
            <v>S431026</v>
          </cell>
          <cell r="B82" t="str">
            <v>上海桓毅实业发展有限公司</v>
          </cell>
          <cell r="C82" t="str">
            <v>后视镜</v>
          </cell>
          <cell r="D82" t="str">
            <v>正常供货</v>
          </cell>
          <cell r="E82">
            <v>60</v>
          </cell>
          <cell r="F82" t="str">
            <v>否</v>
          </cell>
          <cell r="G82">
            <v>0</v>
          </cell>
          <cell r="H82">
            <v>0</v>
          </cell>
        </row>
        <row r="83">
          <cell r="A83" t="str">
            <v>S431024</v>
          </cell>
          <cell r="B83" t="str">
            <v>上海霏济科技有限公司</v>
          </cell>
          <cell r="C83" t="str">
            <v>金属件</v>
          </cell>
          <cell r="D83" t="str">
            <v>电泳漆</v>
          </cell>
          <cell r="E83">
            <v>0</v>
          </cell>
          <cell r="F83" t="str">
            <v>否</v>
          </cell>
          <cell r="G83">
            <v>286103.53999999998</v>
          </cell>
          <cell r="H83">
            <v>286103.53999999998</v>
          </cell>
        </row>
        <row r="84">
          <cell r="A84" t="str">
            <v>S444004</v>
          </cell>
          <cell r="B84" t="str">
            <v>佛山市顺德区聚达汽车部件有限公司</v>
          </cell>
          <cell r="C84" t="str">
            <v>后视镜</v>
          </cell>
          <cell r="D84" t="str">
            <v>老账</v>
          </cell>
          <cell r="E84">
            <v>60</v>
          </cell>
          <cell r="F84" t="str">
            <v>否</v>
          </cell>
          <cell r="G84">
            <v>0</v>
          </cell>
          <cell r="H84">
            <v>0</v>
          </cell>
        </row>
        <row r="85">
          <cell r="A85" t="str">
            <v>S413007</v>
          </cell>
          <cell r="B85" t="str">
            <v>雄县华增汽车饰件有限公司</v>
          </cell>
          <cell r="C85" t="str">
            <v>金属件/座椅</v>
          </cell>
          <cell r="D85" t="str">
            <v>正常供货</v>
          </cell>
          <cell r="E85">
            <v>90</v>
          </cell>
          <cell r="F85" t="str">
            <v>否</v>
          </cell>
          <cell r="G85">
            <v>484215.4800000001</v>
          </cell>
          <cell r="H85">
            <v>449465.07000000007</v>
          </cell>
        </row>
        <row r="86">
          <cell r="A86" t="str">
            <v>S432007</v>
          </cell>
          <cell r="B86" t="str">
            <v>江阴市信佳科贸有限公司</v>
          </cell>
          <cell r="C86" t="str">
            <v>座椅</v>
          </cell>
          <cell r="D86" t="str">
            <v>诉讼-7月底付清货款</v>
          </cell>
          <cell r="E86">
            <v>60</v>
          </cell>
          <cell r="F86" t="str">
            <v>否</v>
          </cell>
          <cell r="G86">
            <v>0</v>
          </cell>
          <cell r="H86">
            <v>0</v>
          </cell>
        </row>
        <row r="87">
          <cell r="A87" t="str">
            <v>S412017</v>
          </cell>
          <cell r="B87" t="str">
            <v>天津博容包装制品有限公司</v>
          </cell>
          <cell r="C87" t="str">
            <v>座椅</v>
          </cell>
          <cell r="D87" t="str">
            <v>诉讼</v>
          </cell>
          <cell r="E87" t="str">
            <v>预付</v>
          </cell>
          <cell r="F87" t="str">
            <v>否</v>
          </cell>
          <cell r="G87">
            <v>0</v>
          </cell>
          <cell r="H87">
            <v>0</v>
          </cell>
        </row>
        <row r="88">
          <cell r="A88" t="str">
            <v>S413060</v>
          </cell>
          <cell r="B88" t="str">
            <v>黄骅市正祥车辆部件有限公司</v>
          </cell>
          <cell r="C88" t="str">
            <v>金属件</v>
          </cell>
          <cell r="D88" t="str">
            <v>正常供货</v>
          </cell>
          <cell r="E88">
            <v>60</v>
          </cell>
          <cell r="F88" t="str">
            <v>否</v>
          </cell>
          <cell r="G88">
            <v>588067.43999999994</v>
          </cell>
          <cell r="H88">
            <v>588067.43999999994</v>
          </cell>
        </row>
        <row r="89">
          <cell r="A89" t="str">
            <v>S413101</v>
          </cell>
          <cell r="B89" t="str">
            <v>黄骅市海生五金模具厂</v>
          </cell>
          <cell r="C89">
            <v>0</v>
          </cell>
          <cell r="D89" t="str">
            <v>老账</v>
          </cell>
          <cell r="E89">
            <v>0</v>
          </cell>
          <cell r="F89" t="str">
            <v>否</v>
          </cell>
          <cell r="G89">
            <v>48042.77</v>
          </cell>
          <cell r="H89">
            <v>48042.77</v>
          </cell>
        </row>
        <row r="90">
          <cell r="A90" t="str">
            <v>S437005</v>
          </cell>
          <cell r="B90" t="str">
            <v>青岛盛有电子科技有限公司</v>
          </cell>
          <cell r="C90" t="str">
            <v>后视镜</v>
          </cell>
          <cell r="D90" t="str">
            <v>大宗物料</v>
          </cell>
          <cell r="E90">
            <v>30</v>
          </cell>
          <cell r="F90" t="str">
            <v>否</v>
          </cell>
          <cell r="G90">
            <v>3625.92</v>
          </cell>
          <cell r="H90">
            <v>3625.92</v>
          </cell>
        </row>
        <row r="91">
          <cell r="A91" t="str">
            <v>S413063</v>
          </cell>
          <cell r="B91" t="str">
            <v>黄骅市洁霸汽车零部件制造有限公司</v>
          </cell>
          <cell r="C91" t="str">
            <v>金属件/座椅</v>
          </cell>
          <cell r="D91" t="str">
            <v>老账</v>
          </cell>
          <cell r="E91">
            <v>60</v>
          </cell>
          <cell r="F91" t="str">
            <v>否</v>
          </cell>
          <cell r="G91">
            <v>246020.38</v>
          </cell>
          <cell r="H91">
            <v>246020.38</v>
          </cell>
        </row>
        <row r="92">
          <cell r="A92" t="str">
            <v>S435001</v>
          </cell>
          <cell r="B92" t="str">
            <v>厦门凯平化工有限公司</v>
          </cell>
          <cell r="C92" t="str">
            <v>座椅</v>
          </cell>
          <cell r="D92" t="str">
            <v>大宗物料</v>
          </cell>
          <cell r="E92">
            <v>60</v>
          </cell>
          <cell r="F92" t="str">
            <v>否</v>
          </cell>
          <cell r="G92">
            <v>683832.2100000002</v>
          </cell>
          <cell r="H92">
            <v>550089.4700000002</v>
          </cell>
        </row>
        <row r="93">
          <cell r="A93" t="str">
            <v>S551001</v>
          </cell>
          <cell r="B93" t="str">
            <v>四川共享物流有限公司</v>
          </cell>
          <cell r="C93" t="str">
            <v>后视镜</v>
          </cell>
          <cell r="D93" t="str">
            <v>老账</v>
          </cell>
          <cell r="E93">
            <v>90</v>
          </cell>
          <cell r="F93" t="str">
            <v>否</v>
          </cell>
          <cell r="G93">
            <v>189198.99</v>
          </cell>
          <cell r="H93">
            <v>189198.99</v>
          </cell>
        </row>
        <row r="94">
          <cell r="A94" t="str">
            <v>S537029</v>
          </cell>
          <cell r="B94" t="str">
            <v>青岛华瑞利工贸有限公司</v>
          </cell>
          <cell r="C94" t="str">
            <v>座椅</v>
          </cell>
          <cell r="D94" t="str">
            <v>销售（三方库）</v>
          </cell>
          <cell r="E94">
            <v>90</v>
          </cell>
          <cell r="F94" t="str">
            <v>否</v>
          </cell>
          <cell r="G94">
            <v>0</v>
          </cell>
          <cell r="H94">
            <v>0</v>
          </cell>
        </row>
        <row r="95">
          <cell r="A95" t="str">
            <v>S413015</v>
          </cell>
          <cell r="B95" t="str">
            <v>沧州鑫亿源纸制品有限公司</v>
          </cell>
          <cell r="C95" t="str">
            <v>后视镜</v>
          </cell>
          <cell r="D95" t="str">
            <v>老账</v>
          </cell>
          <cell r="E95">
            <v>60</v>
          </cell>
          <cell r="F95" t="str">
            <v>否</v>
          </cell>
          <cell r="G95">
            <v>195344.30000000002</v>
          </cell>
          <cell r="H95">
            <v>172712.33000000002</v>
          </cell>
        </row>
        <row r="96">
          <cell r="A96" t="str">
            <v>S513066</v>
          </cell>
          <cell r="B96" t="str">
            <v>荣昌一次性供应商</v>
          </cell>
          <cell r="C96">
            <v>0</v>
          </cell>
          <cell r="D96" t="str">
            <v>老账</v>
          </cell>
          <cell r="E96">
            <v>0</v>
          </cell>
          <cell r="F96" t="str">
            <v>否</v>
          </cell>
          <cell r="G96">
            <v>215008.44</v>
          </cell>
          <cell r="H96">
            <v>215008.44</v>
          </cell>
        </row>
        <row r="97">
          <cell r="A97" t="str">
            <v>S413001</v>
          </cell>
          <cell r="B97" t="str">
            <v>北京吉信气弹簧制品有限公司</v>
          </cell>
          <cell r="C97" t="str">
            <v>座椅</v>
          </cell>
          <cell r="D97" t="str">
            <v>正常供货</v>
          </cell>
          <cell r="E97">
            <v>90</v>
          </cell>
          <cell r="F97" t="str">
            <v>否</v>
          </cell>
          <cell r="G97">
            <v>286441.10000000009</v>
          </cell>
          <cell r="H97">
            <v>286441.10000000009</v>
          </cell>
        </row>
        <row r="98">
          <cell r="A98" t="str">
            <v>S413040</v>
          </cell>
          <cell r="B98" t="str">
            <v>河北辰丰制管有限公司</v>
          </cell>
          <cell r="C98" t="str">
            <v>金属件</v>
          </cell>
          <cell r="D98" t="str">
            <v>老账</v>
          </cell>
          <cell r="E98">
            <v>0</v>
          </cell>
          <cell r="F98" t="str">
            <v>否</v>
          </cell>
          <cell r="G98">
            <v>212083.65</v>
          </cell>
          <cell r="H98">
            <v>212083.65</v>
          </cell>
        </row>
        <row r="99">
          <cell r="A99" t="str">
            <v>S412009</v>
          </cell>
          <cell r="B99" t="str">
            <v>天津市元辉昌钢铁贸易有限公司</v>
          </cell>
          <cell r="C99" t="str">
            <v>金属件</v>
          </cell>
          <cell r="D99" t="str">
            <v>大宗物料</v>
          </cell>
          <cell r="E99">
            <v>30</v>
          </cell>
          <cell r="F99" t="str">
            <v>否</v>
          </cell>
          <cell r="G99">
            <v>450754.63</v>
          </cell>
          <cell r="H99">
            <v>337238.26</v>
          </cell>
        </row>
        <row r="100">
          <cell r="A100" t="str">
            <v>S413069</v>
          </cell>
          <cell r="B100" t="str">
            <v>黄骅市峰霞科技有限公司</v>
          </cell>
          <cell r="C100" t="str">
            <v>金属件</v>
          </cell>
          <cell r="D100" t="str">
            <v>老账</v>
          </cell>
          <cell r="E100">
            <v>90</v>
          </cell>
          <cell r="F100" t="str">
            <v>否</v>
          </cell>
          <cell r="G100">
            <v>0</v>
          </cell>
          <cell r="H100">
            <v>0</v>
          </cell>
        </row>
        <row r="101">
          <cell r="A101" t="str">
            <v>S511004</v>
          </cell>
          <cell r="B101" t="str">
            <v>北鸿科（天津）科技有限公司</v>
          </cell>
          <cell r="C101" t="str">
            <v>后视镜</v>
          </cell>
          <cell r="D101" t="str">
            <v>大宗物料</v>
          </cell>
          <cell r="E101" t="str">
            <v>预付</v>
          </cell>
          <cell r="F101" t="str">
            <v>否</v>
          </cell>
          <cell r="G101">
            <v>0</v>
          </cell>
          <cell r="H101">
            <v>0</v>
          </cell>
        </row>
        <row r="102">
          <cell r="A102" t="str">
            <v>S432038</v>
          </cell>
          <cell r="B102" t="str">
            <v>常州市正力制镜有限公司</v>
          </cell>
          <cell r="C102" t="str">
            <v>后视镜</v>
          </cell>
          <cell r="D102" t="str">
            <v>正常供货</v>
          </cell>
          <cell r="E102">
            <v>90</v>
          </cell>
          <cell r="F102" t="str">
            <v>否</v>
          </cell>
          <cell r="G102">
            <v>545534.56999999995</v>
          </cell>
          <cell r="H102">
            <v>393079.75</v>
          </cell>
        </row>
        <row r="103">
          <cell r="A103" t="str">
            <v>S437033</v>
          </cell>
          <cell r="B103" t="str">
            <v>日照联成工程机械有限公司</v>
          </cell>
          <cell r="C103" t="str">
            <v>座椅</v>
          </cell>
          <cell r="D103" t="str">
            <v>正常供货</v>
          </cell>
          <cell r="E103">
            <v>60</v>
          </cell>
          <cell r="F103" t="str">
            <v>否</v>
          </cell>
          <cell r="G103">
            <v>0</v>
          </cell>
          <cell r="H103">
            <v>0</v>
          </cell>
        </row>
        <row r="104">
          <cell r="A104" t="str">
            <v>S433023</v>
          </cell>
          <cell r="B104" t="str">
            <v>浙江万里安全器材制造有限公司</v>
          </cell>
          <cell r="C104" t="str">
            <v>座椅</v>
          </cell>
          <cell r="D104" t="str">
            <v>老账</v>
          </cell>
          <cell r="E104">
            <v>90</v>
          </cell>
          <cell r="F104" t="str">
            <v>否</v>
          </cell>
          <cell r="G104">
            <v>338477.42000000004</v>
          </cell>
          <cell r="H104">
            <v>338477.42000000004</v>
          </cell>
        </row>
        <row r="105">
          <cell r="A105" t="str">
            <v>S412010</v>
          </cell>
          <cell r="B105" t="str">
            <v>天津欧尔派斯环保科技发展有限公司</v>
          </cell>
          <cell r="C105" t="str">
            <v>金属件</v>
          </cell>
          <cell r="D105" t="str">
            <v>老账</v>
          </cell>
          <cell r="E105">
            <v>60</v>
          </cell>
          <cell r="F105" t="str">
            <v>否</v>
          </cell>
          <cell r="G105">
            <v>146704.41</v>
          </cell>
          <cell r="H105">
            <v>146704.41</v>
          </cell>
        </row>
        <row r="106">
          <cell r="A106" t="str">
            <v>S413004</v>
          </cell>
          <cell r="B106" t="str">
            <v>保定兆龙通用电器塑业有限公司</v>
          </cell>
          <cell r="C106" t="str">
            <v>金属件/座椅</v>
          </cell>
          <cell r="D106" t="str">
            <v>正常供货</v>
          </cell>
          <cell r="E106">
            <v>90</v>
          </cell>
          <cell r="F106" t="str">
            <v>否</v>
          </cell>
          <cell r="G106">
            <v>341075.63</v>
          </cell>
          <cell r="H106">
            <v>191762.11000000002</v>
          </cell>
        </row>
        <row r="107">
          <cell r="A107" t="str">
            <v>S513016</v>
          </cell>
          <cell r="B107" t="str">
            <v>黄骅市辉煌建筑队</v>
          </cell>
          <cell r="C107" t="str">
            <v>金属件/座椅/后视镜</v>
          </cell>
          <cell r="D107" t="str">
            <v>基建维修-老账</v>
          </cell>
          <cell r="E107">
            <v>0</v>
          </cell>
          <cell r="F107" t="str">
            <v>否</v>
          </cell>
          <cell r="G107">
            <v>160767.30000000002</v>
          </cell>
          <cell r="H107">
            <v>160767.30000000002</v>
          </cell>
        </row>
        <row r="108">
          <cell r="A108" t="str">
            <v>S412005</v>
          </cell>
          <cell r="B108" t="str">
            <v>天津市国际铁工焊接装备有限公司</v>
          </cell>
          <cell r="C108" t="str">
            <v>金属件</v>
          </cell>
          <cell r="D108" t="str">
            <v>固定资产-老账</v>
          </cell>
          <cell r="E108">
            <v>0</v>
          </cell>
          <cell r="F108" t="str">
            <v>否</v>
          </cell>
          <cell r="G108">
            <v>160732.6</v>
          </cell>
          <cell r="H108">
            <v>160732.6</v>
          </cell>
        </row>
        <row r="109">
          <cell r="A109" t="str">
            <v>S444008</v>
          </cell>
          <cell r="B109" t="str">
            <v>中山市华胜汽车部件有限公司</v>
          </cell>
          <cell r="C109" t="str">
            <v>后视镜</v>
          </cell>
          <cell r="D109" t="str">
            <v>老账</v>
          </cell>
          <cell r="E109">
            <v>90</v>
          </cell>
          <cell r="F109" t="str">
            <v>否</v>
          </cell>
          <cell r="G109">
            <v>281191.18</v>
          </cell>
          <cell r="H109">
            <v>67459.819999999992</v>
          </cell>
        </row>
        <row r="110">
          <cell r="A110" t="str">
            <v>S413073</v>
          </cell>
          <cell r="B110" t="str">
            <v>黄骅市兴岳金属制品有限公司</v>
          </cell>
          <cell r="C110" t="str">
            <v>金属件</v>
          </cell>
          <cell r="D110" t="str">
            <v>正常供货</v>
          </cell>
          <cell r="E110">
            <v>90</v>
          </cell>
          <cell r="F110" t="str">
            <v>否</v>
          </cell>
          <cell r="G110">
            <v>0</v>
          </cell>
          <cell r="H110">
            <v>0</v>
          </cell>
        </row>
        <row r="111">
          <cell r="A111" t="str">
            <v>S413075</v>
          </cell>
          <cell r="B111" t="str">
            <v>沃尔瓦格涂料（廊坊）有限公司</v>
          </cell>
          <cell r="C111" t="str">
            <v>后视镜</v>
          </cell>
          <cell r="D111" t="str">
            <v>大宗物料</v>
          </cell>
          <cell r="E111">
            <v>60</v>
          </cell>
          <cell r="F111" t="str">
            <v>否</v>
          </cell>
          <cell r="G111">
            <v>0</v>
          </cell>
          <cell r="H111">
            <v>0</v>
          </cell>
        </row>
        <row r="112">
          <cell r="A112" t="str">
            <v>S413072</v>
          </cell>
          <cell r="B112" t="str">
            <v>黄骅市润晨五金制品有限公司</v>
          </cell>
          <cell r="C112" t="str">
            <v>金属件</v>
          </cell>
          <cell r="D112" t="str">
            <v>正常供货</v>
          </cell>
          <cell r="E112">
            <v>60</v>
          </cell>
          <cell r="F112" t="str">
            <v>否</v>
          </cell>
          <cell r="G112">
            <v>106103.89</v>
          </cell>
          <cell r="H112">
            <v>106103.89</v>
          </cell>
        </row>
        <row r="113">
          <cell r="A113" t="str">
            <v>S413171</v>
          </cell>
          <cell r="B113" t="str">
            <v>廊坊东尚金属制品有限公司</v>
          </cell>
          <cell r="C113" t="str">
            <v>后视镜</v>
          </cell>
          <cell r="D113" t="str">
            <v>正常供货</v>
          </cell>
          <cell r="E113">
            <v>0</v>
          </cell>
          <cell r="F113" t="str">
            <v>否</v>
          </cell>
          <cell r="G113">
            <v>0</v>
          </cell>
          <cell r="H113">
            <v>0</v>
          </cell>
        </row>
        <row r="114">
          <cell r="A114" t="str">
            <v>S421003</v>
          </cell>
          <cell r="B114" t="str">
            <v>辽宁德威纤维制品有限公司</v>
          </cell>
          <cell r="C114" t="str">
            <v>座椅</v>
          </cell>
          <cell r="D114" t="str">
            <v>老账</v>
          </cell>
          <cell r="E114">
            <v>0</v>
          </cell>
          <cell r="F114" t="str">
            <v>否</v>
          </cell>
          <cell r="G114">
            <v>65562.5</v>
          </cell>
          <cell r="H114">
            <v>65562.5</v>
          </cell>
        </row>
        <row r="115">
          <cell r="A115" t="str">
            <v>S437018</v>
          </cell>
          <cell r="B115" t="str">
            <v>文登太成电子有限公司</v>
          </cell>
          <cell r="C115" t="str">
            <v>后视镜</v>
          </cell>
          <cell r="D115" t="str">
            <v>正常供货</v>
          </cell>
          <cell r="E115">
            <v>60</v>
          </cell>
          <cell r="F115" t="str">
            <v>否</v>
          </cell>
          <cell r="G115">
            <v>76975.569999999963</v>
          </cell>
          <cell r="H115">
            <v>69900.089999999967</v>
          </cell>
        </row>
        <row r="116">
          <cell r="A116" t="str">
            <v>S432012</v>
          </cell>
          <cell r="B116" t="str">
            <v>常州市武进创新模具注塑有限公司</v>
          </cell>
          <cell r="C116" t="str">
            <v>座椅</v>
          </cell>
          <cell r="D116" t="str">
            <v>老账</v>
          </cell>
          <cell r="E116">
            <v>90</v>
          </cell>
          <cell r="F116" t="str">
            <v>否</v>
          </cell>
          <cell r="G116">
            <v>116683.93</v>
          </cell>
          <cell r="H116">
            <v>116683.93</v>
          </cell>
        </row>
        <row r="117">
          <cell r="A117" t="str">
            <v>S413058</v>
          </cell>
          <cell r="B117" t="str">
            <v>黄骅市俊隆五金包装有限公司</v>
          </cell>
          <cell r="C117" t="str">
            <v>金属件/后视镜</v>
          </cell>
          <cell r="D117" t="str">
            <v>正常供货</v>
          </cell>
          <cell r="E117">
            <v>60</v>
          </cell>
          <cell r="F117" t="str">
            <v>否</v>
          </cell>
          <cell r="G117">
            <v>264708.64999999991</v>
          </cell>
          <cell r="H117">
            <v>230009.1699999999</v>
          </cell>
        </row>
        <row r="118">
          <cell r="A118" t="str">
            <v>S432036</v>
          </cell>
          <cell r="B118" t="str">
            <v>常州立天汽车零部件有限公司</v>
          </cell>
          <cell r="C118" t="str">
            <v>座椅</v>
          </cell>
          <cell r="D118" t="str">
            <v>正常供货</v>
          </cell>
          <cell r="E118">
            <v>90</v>
          </cell>
          <cell r="F118" t="str">
            <v>否</v>
          </cell>
          <cell r="G118">
            <v>562765.66999999993</v>
          </cell>
          <cell r="H118">
            <v>538323.7699999999</v>
          </cell>
        </row>
        <row r="119">
          <cell r="A119" t="str">
            <v>S413026</v>
          </cell>
          <cell r="B119" t="str">
            <v>沧州临港明康汽车配件有限公司</v>
          </cell>
          <cell r="C119" t="str">
            <v>金属件</v>
          </cell>
          <cell r="D119" t="str">
            <v>正常供货</v>
          </cell>
          <cell r="E119">
            <v>90</v>
          </cell>
          <cell r="F119" t="str">
            <v>否</v>
          </cell>
          <cell r="G119">
            <v>240119.99000000002</v>
          </cell>
          <cell r="H119">
            <v>200053.74000000002</v>
          </cell>
        </row>
        <row r="120">
          <cell r="A120" t="str">
            <v>S412022</v>
          </cell>
          <cell r="B120" t="str">
            <v>天津市宝坻区维华五金厂</v>
          </cell>
          <cell r="C120" t="str">
            <v>金属件</v>
          </cell>
          <cell r="D120" t="str">
            <v>正常供货</v>
          </cell>
          <cell r="E120">
            <v>60</v>
          </cell>
          <cell r="F120" t="str">
            <v>否</v>
          </cell>
          <cell r="G120">
            <v>158934.99</v>
          </cell>
          <cell r="H120">
            <v>158934.99</v>
          </cell>
        </row>
        <row r="121">
          <cell r="A121" t="str">
            <v>S413038</v>
          </cell>
          <cell r="B121" t="str">
            <v>黄骅市万昌五金制品有限公司</v>
          </cell>
          <cell r="C121" t="str">
            <v>金属件</v>
          </cell>
          <cell r="D121" t="str">
            <v>正常供货</v>
          </cell>
          <cell r="E121">
            <v>60</v>
          </cell>
          <cell r="F121" t="str">
            <v>否</v>
          </cell>
          <cell r="G121">
            <v>0</v>
          </cell>
          <cell r="H121">
            <v>0</v>
          </cell>
        </row>
        <row r="122">
          <cell r="A122" t="str">
            <v>S413124</v>
          </cell>
          <cell r="B122" t="str">
            <v>东光县福晨镜业有限公司</v>
          </cell>
          <cell r="C122" t="str">
            <v>后视镜</v>
          </cell>
          <cell r="D122" t="str">
            <v>正常供货</v>
          </cell>
          <cell r="E122">
            <v>60</v>
          </cell>
          <cell r="F122" t="str">
            <v>否</v>
          </cell>
          <cell r="G122">
            <v>70607.850000000006</v>
          </cell>
          <cell r="H122">
            <v>70607.850000000006</v>
          </cell>
        </row>
        <row r="123">
          <cell r="A123" t="str">
            <v>S413054</v>
          </cell>
          <cell r="B123" t="str">
            <v>黄骅市保俊成复合彩印厂</v>
          </cell>
          <cell r="C123" t="str">
            <v>金属件/后视镜</v>
          </cell>
          <cell r="D123" t="str">
            <v>正常供货</v>
          </cell>
          <cell r="E123">
            <v>90</v>
          </cell>
          <cell r="F123" t="str">
            <v>否</v>
          </cell>
          <cell r="G123">
            <v>198866.32</v>
          </cell>
          <cell r="H123">
            <v>149879.38</v>
          </cell>
        </row>
        <row r="124">
          <cell r="A124" t="str">
            <v>S513036</v>
          </cell>
          <cell r="B124" t="str">
            <v>沧州昊大燃化工程有限公司</v>
          </cell>
          <cell r="C124">
            <v>0</v>
          </cell>
          <cell r="D124" t="str">
            <v>老账</v>
          </cell>
          <cell r="E124">
            <v>0</v>
          </cell>
          <cell r="F124" t="str">
            <v>否</v>
          </cell>
          <cell r="G124">
            <v>20800</v>
          </cell>
          <cell r="H124">
            <v>20800</v>
          </cell>
        </row>
        <row r="125">
          <cell r="A125" t="str">
            <v>S433007</v>
          </cell>
          <cell r="B125" t="str">
            <v>瑞安市精艺标准件有限公司</v>
          </cell>
          <cell r="C125" t="str">
            <v>金属件/座椅</v>
          </cell>
          <cell r="D125" t="str">
            <v>正常供货</v>
          </cell>
          <cell r="E125">
            <v>60</v>
          </cell>
          <cell r="F125" t="str">
            <v>否</v>
          </cell>
          <cell r="G125">
            <v>5856.78</v>
          </cell>
          <cell r="H125">
            <v>5856.78</v>
          </cell>
        </row>
        <row r="126">
          <cell r="A126" t="str">
            <v>S431017</v>
          </cell>
          <cell r="B126" t="str">
            <v>上海典亚模具有限公司</v>
          </cell>
          <cell r="C126" t="str">
            <v>座椅</v>
          </cell>
          <cell r="D126" t="str">
            <v>老账</v>
          </cell>
          <cell r="E126" t="str">
            <v>预付</v>
          </cell>
          <cell r="F126" t="str">
            <v>否</v>
          </cell>
          <cell r="G126">
            <v>44000</v>
          </cell>
          <cell r="H126">
            <v>44000</v>
          </cell>
        </row>
        <row r="127">
          <cell r="A127" t="str">
            <v>S431009</v>
          </cell>
          <cell r="B127" t="str">
            <v>上海奔德汽车零部件有限公司</v>
          </cell>
          <cell r="C127" t="str">
            <v>后视镜</v>
          </cell>
          <cell r="D127" t="str">
            <v>老账-更名上海恒毅</v>
          </cell>
          <cell r="E127">
            <v>60</v>
          </cell>
          <cell r="F127" t="str">
            <v>否</v>
          </cell>
          <cell r="G127">
            <v>0</v>
          </cell>
          <cell r="H127">
            <v>0</v>
          </cell>
        </row>
        <row r="128">
          <cell r="A128" t="str">
            <v>S413070</v>
          </cell>
          <cell r="B128" t="str">
            <v>黄骅市创合五金制品有限公司</v>
          </cell>
          <cell r="C128" t="str">
            <v>金属件/座椅</v>
          </cell>
          <cell r="D128" t="str">
            <v>正常供货</v>
          </cell>
          <cell r="E128">
            <v>60</v>
          </cell>
          <cell r="F128" t="str">
            <v>否</v>
          </cell>
          <cell r="G128">
            <v>2782662.15</v>
          </cell>
          <cell r="H128">
            <v>2521851.46</v>
          </cell>
        </row>
        <row r="129">
          <cell r="A129" t="str">
            <v>S437031</v>
          </cell>
          <cell r="B129" t="str">
            <v>山东万澳汽车附件科技有限公司</v>
          </cell>
          <cell r="C129" t="str">
            <v>座椅</v>
          </cell>
          <cell r="D129" t="str">
            <v>正常供货</v>
          </cell>
          <cell r="E129">
            <v>60</v>
          </cell>
          <cell r="F129" t="str">
            <v>否</v>
          </cell>
          <cell r="G129">
            <v>116087.61</v>
          </cell>
          <cell r="H129">
            <v>116087.61</v>
          </cell>
        </row>
        <row r="130">
          <cell r="A130" t="str">
            <v>S513006</v>
          </cell>
          <cell r="B130" t="str">
            <v>黄骅市双得金属制品销售有限公司</v>
          </cell>
          <cell r="C130">
            <v>0</v>
          </cell>
          <cell r="D130" t="str">
            <v>零采</v>
          </cell>
          <cell r="E130">
            <v>0</v>
          </cell>
          <cell r="F130" t="str">
            <v>否</v>
          </cell>
          <cell r="G130">
            <v>354997.27</v>
          </cell>
          <cell r="H130">
            <v>354997.27</v>
          </cell>
        </row>
        <row r="131">
          <cell r="A131" t="str">
            <v>S431007</v>
          </cell>
          <cell r="B131" t="str">
            <v>上海庆利机械设备有限公司</v>
          </cell>
          <cell r="C131" t="str">
            <v>座椅</v>
          </cell>
          <cell r="D131" t="str">
            <v>固定资产-老账</v>
          </cell>
          <cell r="E131" t="str">
            <v>预付</v>
          </cell>
          <cell r="F131" t="str">
            <v>否</v>
          </cell>
          <cell r="G131">
            <v>86500</v>
          </cell>
          <cell r="H131">
            <v>86500</v>
          </cell>
        </row>
        <row r="132">
          <cell r="A132" t="str">
            <v>S413100</v>
          </cell>
          <cell r="B132" t="str">
            <v>河北圣洁环境生物科技工程有限公司</v>
          </cell>
          <cell r="C132">
            <v>0</v>
          </cell>
          <cell r="D132" t="str">
            <v>管理</v>
          </cell>
          <cell r="E132">
            <v>0</v>
          </cell>
          <cell r="F132" t="str">
            <v>否</v>
          </cell>
          <cell r="G132">
            <v>0</v>
          </cell>
          <cell r="H132">
            <v>0</v>
          </cell>
        </row>
        <row r="133">
          <cell r="A133" t="str">
            <v>S513148</v>
          </cell>
          <cell r="B133" t="str">
            <v>泊头市新峰模具有限公司</v>
          </cell>
          <cell r="C133">
            <v>0</v>
          </cell>
          <cell r="D133" t="str">
            <v>零采</v>
          </cell>
          <cell r="E133">
            <v>0</v>
          </cell>
          <cell r="F133" t="str">
            <v>否</v>
          </cell>
          <cell r="G133">
            <v>0</v>
          </cell>
          <cell r="H133">
            <v>0</v>
          </cell>
        </row>
        <row r="134">
          <cell r="A134" t="str">
            <v>S411006</v>
          </cell>
          <cell r="B134" t="str">
            <v>北京中万盛贸易有限责任公司</v>
          </cell>
          <cell r="C134" t="str">
            <v>座椅</v>
          </cell>
          <cell r="D134" t="str">
            <v>大宗物料</v>
          </cell>
          <cell r="E134">
            <v>90</v>
          </cell>
          <cell r="F134" t="str">
            <v>否</v>
          </cell>
          <cell r="G134">
            <v>291874.28999999998</v>
          </cell>
          <cell r="H134">
            <v>46523.29</v>
          </cell>
        </row>
        <row r="135">
          <cell r="A135" t="str">
            <v>S437043</v>
          </cell>
          <cell r="B135" t="str">
            <v>烟台美龙汽车部件有限公司</v>
          </cell>
          <cell r="C135" t="str">
            <v>后视镜</v>
          </cell>
          <cell r="D135" t="str">
            <v>老账</v>
          </cell>
          <cell r="E135">
            <v>90</v>
          </cell>
          <cell r="F135" t="str">
            <v>否</v>
          </cell>
          <cell r="G135">
            <v>148315.22</v>
          </cell>
          <cell r="H135">
            <v>148315.22</v>
          </cell>
        </row>
        <row r="136">
          <cell r="A136" t="str">
            <v>S513007</v>
          </cell>
          <cell r="B136" t="str">
            <v>人民电器集团黄骅销售有限公司</v>
          </cell>
          <cell r="C136">
            <v>0</v>
          </cell>
          <cell r="D136" t="str">
            <v>零采</v>
          </cell>
          <cell r="E136">
            <v>0</v>
          </cell>
          <cell r="F136" t="str">
            <v>否</v>
          </cell>
          <cell r="G136">
            <v>44064.5</v>
          </cell>
          <cell r="H136">
            <v>44064.5</v>
          </cell>
        </row>
        <row r="137">
          <cell r="A137" t="str">
            <v>S413092</v>
          </cell>
          <cell r="B137" t="str">
            <v>黄骅市荣丰塑料模具有限公司</v>
          </cell>
          <cell r="C137">
            <v>0</v>
          </cell>
          <cell r="D137" t="str">
            <v>老账</v>
          </cell>
          <cell r="E137">
            <v>0</v>
          </cell>
          <cell r="F137" t="str">
            <v>否</v>
          </cell>
          <cell r="G137">
            <v>75884.62</v>
          </cell>
          <cell r="H137">
            <v>75884.62</v>
          </cell>
        </row>
        <row r="138">
          <cell r="A138" t="str">
            <v>S413039</v>
          </cell>
          <cell r="B138" t="str">
            <v>黄骅市佳祥五金制品有限公司</v>
          </cell>
          <cell r="C138" t="str">
            <v>金属件/后视镜</v>
          </cell>
          <cell r="D138" t="str">
            <v>正常供货</v>
          </cell>
          <cell r="E138">
            <v>90</v>
          </cell>
          <cell r="F138" t="str">
            <v>否</v>
          </cell>
          <cell r="G138">
            <v>128919.86999999998</v>
          </cell>
          <cell r="H138">
            <v>99938.609999999986</v>
          </cell>
        </row>
        <row r="139">
          <cell r="A139" t="str">
            <v>S413023</v>
          </cell>
          <cell r="B139" t="str">
            <v>南皮县利辉五金接插件厂</v>
          </cell>
          <cell r="C139" t="str">
            <v>金属件</v>
          </cell>
          <cell r="D139" t="str">
            <v>正常供货</v>
          </cell>
          <cell r="E139">
            <v>60</v>
          </cell>
          <cell r="F139" t="str">
            <v>否</v>
          </cell>
          <cell r="G139">
            <v>128209.8</v>
          </cell>
          <cell r="H139">
            <v>54310.06</v>
          </cell>
        </row>
        <row r="140">
          <cell r="A140" t="str">
            <v>S413131</v>
          </cell>
          <cell r="B140" t="str">
            <v>北京赛诺高科净化设备有限公司</v>
          </cell>
          <cell r="C140" t="str">
            <v>后视镜</v>
          </cell>
          <cell r="D140" t="str">
            <v>固定资产-喷涂环保设备</v>
          </cell>
          <cell r="E140">
            <v>30</v>
          </cell>
          <cell r="F140" t="str">
            <v>否</v>
          </cell>
          <cell r="G140">
            <v>9130</v>
          </cell>
          <cell r="H140">
            <v>9130</v>
          </cell>
        </row>
        <row r="141">
          <cell r="A141" t="str">
            <v>S413014</v>
          </cell>
          <cell r="B141" t="str">
            <v>沧州市奥睿机械设备有限公司</v>
          </cell>
          <cell r="C141" t="str">
            <v>金属件</v>
          </cell>
          <cell r="D141" t="str">
            <v>大宗物料</v>
          </cell>
          <cell r="E141">
            <v>30</v>
          </cell>
          <cell r="F141" t="str">
            <v>否</v>
          </cell>
          <cell r="G141">
            <v>69737.48</v>
          </cell>
          <cell r="H141">
            <v>41379.74</v>
          </cell>
        </row>
        <row r="142">
          <cell r="A142" t="str">
            <v>S413031</v>
          </cell>
          <cell r="B142" t="str">
            <v>黄骅市致远摩托车配件有限公司</v>
          </cell>
          <cell r="C142" t="str">
            <v>座椅</v>
          </cell>
          <cell r="D142" t="str">
            <v>正常供货</v>
          </cell>
          <cell r="E142">
            <v>0</v>
          </cell>
          <cell r="F142" t="str">
            <v>否</v>
          </cell>
          <cell r="G142">
            <v>128199.80000000002</v>
          </cell>
          <cell r="H142">
            <v>128199.80000000002</v>
          </cell>
        </row>
        <row r="143">
          <cell r="A143" t="str">
            <v>S413025</v>
          </cell>
          <cell r="B143" t="str">
            <v>沧州宇诺五金制造有限公司</v>
          </cell>
          <cell r="C143" t="str">
            <v>金属件</v>
          </cell>
          <cell r="D143" t="str">
            <v>正常供货</v>
          </cell>
          <cell r="E143">
            <v>90</v>
          </cell>
          <cell r="F143" t="str">
            <v>否</v>
          </cell>
          <cell r="G143">
            <v>2170582.6999999993</v>
          </cell>
          <cell r="H143">
            <v>1786337.2499999995</v>
          </cell>
        </row>
        <row r="144">
          <cell r="A144" t="str">
            <v>S432011</v>
          </cell>
          <cell r="B144" t="str">
            <v>旷达汽车饰件系统有限公司</v>
          </cell>
          <cell r="C144" t="str">
            <v>座椅</v>
          </cell>
          <cell r="D144" t="str">
            <v>正常供货</v>
          </cell>
          <cell r="E144">
            <v>90</v>
          </cell>
          <cell r="F144" t="str">
            <v>否</v>
          </cell>
          <cell r="G144">
            <v>603497.53</v>
          </cell>
          <cell r="H144">
            <v>194218.57</v>
          </cell>
        </row>
        <row r="145">
          <cell r="A145" t="str">
            <v>S444018</v>
          </cell>
          <cell r="B145" t="str">
            <v>佛山市顺德区赛朗斯汽车部件实业有限公司</v>
          </cell>
          <cell r="C145">
            <v>0</v>
          </cell>
          <cell r="D145" t="str">
            <v>老账</v>
          </cell>
          <cell r="E145">
            <v>90</v>
          </cell>
          <cell r="F145" t="str">
            <v>否</v>
          </cell>
          <cell r="G145">
            <v>581809.03</v>
          </cell>
          <cell r="H145">
            <v>180338.63</v>
          </cell>
        </row>
        <row r="146">
          <cell r="A146" t="str">
            <v>S413077</v>
          </cell>
          <cell r="B146" t="str">
            <v>文安县万达汽车配件制造有限公司</v>
          </cell>
          <cell r="C146" t="str">
            <v>金属件</v>
          </cell>
          <cell r="D146" t="str">
            <v>正常供货</v>
          </cell>
          <cell r="E146">
            <v>90</v>
          </cell>
          <cell r="F146" t="str">
            <v>否</v>
          </cell>
          <cell r="G146">
            <v>1610225</v>
          </cell>
          <cell r="H146">
            <v>1562146.96</v>
          </cell>
        </row>
        <row r="147">
          <cell r="A147" t="str">
            <v>S433021</v>
          </cell>
          <cell r="B147" t="str">
            <v>慈溪市维克多自控元件有限公司</v>
          </cell>
          <cell r="C147" t="str">
            <v>座椅</v>
          </cell>
          <cell r="D147" t="str">
            <v>正常供货</v>
          </cell>
          <cell r="E147">
            <v>60</v>
          </cell>
          <cell r="F147" t="str">
            <v>否</v>
          </cell>
          <cell r="G147">
            <v>458630.26</v>
          </cell>
          <cell r="H147">
            <v>458630.26</v>
          </cell>
        </row>
        <row r="148">
          <cell r="A148" t="str">
            <v>S437022</v>
          </cell>
          <cell r="B148" t="str">
            <v>德州志鹏海绵制品有限公司</v>
          </cell>
          <cell r="C148" t="str">
            <v>座椅</v>
          </cell>
          <cell r="D148" t="str">
            <v>老账</v>
          </cell>
          <cell r="E148">
            <v>60</v>
          </cell>
          <cell r="F148" t="str">
            <v>否</v>
          </cell>
          <cell r="G148">
            <v>62319</v>
          </cell>
          <cell r="H148">
            <v>62319</v>
          </cell>
        </row>
        <row r="149">
          <cell r="A149" t="str">
            <v>S412027</v>
          </cell>
          <cell r="B149" t="str">
            <v>天津信嘉机械设备租赁有限公司</v>
          </cell>
          <cell r="C149" t="str">
            <v>座椅/后视镜</v>
          </cell>
          <cell r="D149" t="str">
            <v>叉车租赁</v>
          </cell>
          <cell r="E149">
            <v>0</v>
          </cell>
          <cell r="F149" t="str">
            <v>否</v>
          </cell>
          <cell r="G149">
            <v>0</v>
          </cell>
          <cell r="H149">
            <v>0</v>
          </cell>
        </row>
        <row r="150">
          <cell r="A150" t="str">
            <v>S532003</v>
          </cell>
          <cell r="B150" t="str">
            <v>扬州三鸣环保科技有限公司</v>
          </cell>
          <cell r="C150">
            <v>0</v>
          </cell>
          <cell r="D150" t="str">
            <v>老账</v>
          </cell>
          <cell r="E150">
            <v>0</v>
          </cell>
          <cell r="F150" t="str">
            <v>否</v>
          </cell>
          <cell r="G150">
            <v>30450</v>
          </cell>
          <cell r="H150">
            <v>30450</v>
          </cell>
        </row>
        <row r="151">
          <cell r="A151" t="str">
            <v>S431004</v>
          </cell>
          <cell r="B151" t="str">
            <v>新梦顶（上海）贸易有限公司</v>
          </cell>
          <cell r="C151" t="str">
            <v>座椅</v>
          </cell>
          <cell r="D151" t="str">
            <v>正常供货</v>
          </cell>
          <cell r="E151">
            <v>90</v>
          </cell>
          <cell r="F151" t="str">
            <v>否</v>
          </cell>
          <cell r="G151">
            <v>75002.75</v>
          </cell>
          <cell r="H151">
            <v>49487.350000000006</v>
          </cell>
        </row>
        <row r="152">
          <cell r="A152" t="str">
            <v>S411024</v>
          </cell>
          <cell r="B152" t="str">
            <v>北京德实汽车饰件有限公司</v>
          </cell>
          <cell r="C152" t="str">
            <v>金属件/座椅</v>
          </cell>
          <cell r="D152" t="str">
            <v>老账</v>
          </cell>
          <cell r="E152">
            <v>60</v>
          </cell>
          <cell r="F152" t="str">
            <v>否</v>
          </cell>
          <cell r="G152">
            <v>58519.74</v>
          </cell>
          <cell r="H152">
            <v>58519.74</v>
          </cell>
        </row>
        <row r="153">
          <cell r="A153" t="str">
            <v>S413127</v>
          </cell>
          <cell r="B153" t="str">
            <v>黄骅市金珲设备安装工程有限公司</v>
          </cell>
          <cell r="C153">
            <v>0</v>
          </cell>
          <cell r="D153" t="str">
            <v>固定资产</v>
          </cell>
          <cell r="E153">
            <v>0</v>
          </cell>
          <cell r="F153" t="str">
            <v>否</v>
          </cell>
          <cell r="G153">
            <v>0</v>
          </cell>
          <cell r="H153">
            <v>0</v>
          </cell>
        </row>
        <row r="154">
          <cell r="A154" t="str">
            <v>S432003</v>
          </cell>
          <cell r="B154" t="str">
            <v>无锡市汇源机械科技有限公司</v>
          </cell>
          <cell r="C154" t="str">
            <v>后视镜/座椅/后视镜</v>
          </cell>
          <cell r="D154" t="str">
            <v>正常供货</v>
          </cell>
          <cell r="E154">
            <v>90</v>
          </cell>
          <cell r="F154" t="str">
            <v>否</v>
          </cell>
          <cell r="G154">
            <v>546668.86</v>
          </cell>
          <cell r="H154">
            <v>541434.03</v>
          </cell>
        </row>
        <row r="155">
          <cell r="A155" t="str">
            <v>S437024</v>
          </cell>
          <cell r="B155" t="str">
            <v>佳化化学（滨州）有限公司</v>
          </cell>
          <cell r="C155" t="str">
            <v>座椅</v>
          </cell>
          <cell r="D155" t="str">
            <v>大宗物料-不合作</v>
          </cell>
          <cell r="E155">
            <v>0</v>
          </cell>
          <cell r="F155" t="str">
            <v>否</v>
          </cell>
          <cell r="G155">
            <v>0</v>
          </cell>
          <cell r="H155">
            <v>0</v>
          </cell>
        </row>
        <row r="156">
          <cell r="A156" t="str">
            <v>S413125</v>
          </cell>
          <cell r="B156" t="str">
            <v>沧州智凯金属制品有限公司</v>
          </cell>
          <cell r="C156" t="str">
            <v>金属件</v>
          </cell>
          <cell r="D156" t="str">
            <v>正常供货</v>
          </cell>
          <cell r="E156">
            <v>90</v>
          </cell>
          <cell r="F156" t="str">
            <v>否</v>
          </cell>
          <cell r="G156">
            <v>533869.18000000017</v>
          </cell>
          <cell r="H156">
            <v>358094.34000000014</v>
          </cell>
        </row>
        <row r="157">
          <cell r="A157" t="str">
            <v>S512012</v>
          </cell>
          <cell r="B157" t="str">
            <v>天津市科特迪科技发展有限公司</v>
          </cell>
          <cell r="C157">
            <v>0</v>
          </cell>
          <cell r="D157" t="str">
            <v>固定资产</v>
          </cell>
          <cell r="E157">
            <v>0</v>
          </cell>
          <cell r="F157" t="str">
            <v>否</v>
          </cell>
          <cell r="G157">
            <v>0</v>
          </cell>
          <cell r="H157">
            <v>0</v>
          </cell>
        </row>
        <row r="158">
          <cell r="A158" t="str">
            <v>S513150</v>
          </cell>
          <cell r="B158" t="str">
            <v>沧州森德奥机械制造有限公司</v>
          </cell>
          <cell r="C158">
            <v>0</v>
          </cell>
          <cell r="D158" t="str">
            <v>固定资产</v>
          </cell>
          <cell r="E158">
            <v>0</v>
          </cell>
          <cell r="F158" t="str">
            <v>否</v>
          </cell>
          <cell r="G158">
            <v>13740</v>
          </cell>
          <cell r="H158">
            <v>13740</v>
          </cell>
        </row>
        <row r="159">
          <cell r="A159" t="str">
            <v>S413181</v>
          </cell>
          <cell r="B159" t="str">
            <v>廊坊开发区欧特克精密电子线束制造有限公司</v>
          </cell>
          <cell r="C159" t="str">
            <v>后视镜</v>
          </cell>
          <cell r="D159" t="str">
            <v>正常供货</v>
          </cell>
          <cell r="E159">
            <v>60</v>
          </cell>
          <cell r="F159" t="str">
            <v>否</v>
          </cell>
          <cell r="G159">
            <v>111330.89</v>
          </cell>
          <cell r="H159">
            <v>111330.89</v>
          </cell>
        </row>
        <row r="160">
          <cell r="A160" t="str">
            <v>S413086</v>
          </cell>
          <cell r="B160" t="str">
            <v>黄骅市渤海庆丰车辆灯镜厂</v>
          </cell>
          <cell r="C160" t="str">
            <v>后视镜</v>
          </cell>
          <cell r="D160" t="str">
            <v>老账</v>
          </cell>
          <cell r="E160">
            <v>60</v>
          </cell>
          <cell r="F160" t="str">
            <v>否</v>
          </cell>
          <cell r="G160">
            <v>0</v>
          </cell>
          <cell r="H160">
            <v>0</v>
          </cell>
        </row>
        <row r="161">
          <cell r="A161" t="str">
            <v>S437039</v>
          </cell>
          <cell r="B161" t="str">
            <v>山东慧源精细化工有限公司</v>
          </cell>
          <cell r="C161" t="str">
            <v>金属件</v>
          </cell>
          <cell r="E161">
            <v>0</v>
          </cell>
          <cell r="F161" t="str">
            <v>否</v>
          </cell>
          <cell r="G161">
            <v>64256.09</v>
          </cell>
          <cell r="H161">
            <v>64256.09</v>
          </cell>
        </row>
        <row r="162">
          <cell r="A162" t="str">
            <v>S413027</v>
          </cell>
          <cell r="B162" t="str">
            <v>沧州裕金达汽车部件有限公司</v>
          </cell>
          <cell r="C162" t="str">
            <v>金属件</v>
          </cell>
          <cell r="D162" t="str">
            <v>老账</v>
          </cell>
          <cell r="E162">
            <v>60</v>
          </cell>
          <cell r="F162" t="str">
            <v>否</v>
          </cell>
          <cell r="G162">
            <v>51725.38</v>
          </cell>
          <cell r="H162">
            <v>51725.38</v>
          </cell>
        </row>
        <row r="163">
          <cell r="A163" t="str">
            <v>S413009</v>
          </cell>
          <cell r="B163" t="str">
            <v>高碑店京华橡胶制品有限责任公司</v>
          </cell>
          <cell r="C163" t="str">
            <v>座椅</v>
          </cell>
          <cell r="D163" t="str">
            <v>正常供货</v>
          </cell>
          <cell r="E163">
            <v>90</v>
          </cell>
          <cell r="F163" t="str">
            <v>否</v>
          </cell>
          <cell r="G163">
            <v>30817.640000000003</v>
          </cell>
          <cell r="H163">
            <v>30817.640000000003</v>
          </cell>
        </row>
        <row r="164">
          <cell r="A164" t="str">
            <v>S532002</v>
          </cell>
          <cell r="B164" t="str">
            <v>苏州高新区旭达输送机械有限公司</v>
          </cell>
          <cell r="C164">
            <v>0</v>
          </cell>
          <cell r="D164" t="str">
            <v>固定资产</v>
          </cell>
          <cell r="E164">
            <v>0</v>
          </cell>
          <cell r="F164" t="str">
            <v>否</v>
          </cell>
          <cell r="G164">
            <v>48800</v>
          </cell>
          <cell r="H164">
            <v>48800</v>
          </cell>
        </row>
        <row r="165">
          <cell r="A165" t="str">
            <v>S413129</v>
          </cell>
          <cell r="B165" t="str">
            <v>文安县恒德汽车座椅制造有限公司</v>
          </cell>
          <cell r="C165" t="str">
            <v>金属件/座椅</v>
          </cell>
          <cell r="D165" t="str">
            <v>正常供货</v>
          </cell>
          <cell r="E165">
            <v>90</v>
          </cell>
          <cell r="F165" t="str">
            <v>否</v>
          </cell>
          <cell r="G165">
            <v>480805.20999999996</v>
          </cell>
          <cell r="H165">
            <v>436934.86</v>
          </cell>
        </row>
        <row r="166">
          <cell r="A166" t="str">
            <v>S437016</v>
          </cell>
          <cell r="B166" t="str">
            <v>曲阜陆航座椅辅料有限公司</v>
          </cell>
          <cell r="C166" t="str">
            <v>座椅</v>
          </cell>
          <cell r="D166" t="str">
            <v>正常供货</v>
          </cell>
          <cell r="E166">
            <v>90</v>
          </cell>
          <cell r="F166" t="str">
            <v>否</v>
          </cell>
          <cell r="G166">
            <v>86756.77</v>
          </cell>
          <cell r="H166">
            <v>83095.570000000007</v>
          </cell>
        </row>
        <row r="167">
          <cell r="A167" t="str">
            <v>S413081</v>
          </cell>
          <cell r="B167" t="str">
            <v>河北宏广橡塑金属制品有限公司</v>
          </cell>
          <cell r="C167" t="str">
            <v>金属件</v>
          </cell>
          <cell r="D167" t="str">
            <v>正常供货</v>
          </cell>
          <cell r="E167">
            <v>90</v>
          </cell>
          <cell r="F167" t="str">
            <v>否</v>
          </cell>
          <cell r="G167">
            <v>25629.149999999998</v>
          </cell>
          <cell r="H167">
            <v>8066.19</v>
          </cell>
        </row>
        <row r="168">
          <cell r="A168" t="str">
            <v>S413133</v>
          </cell>
          <cell r="B168" t="str">
            <v>深州市晶立泰机械配件有限公司</v>
          </cell>
          <cell r="C168" t="str">
            <v>金属件/座椅/后视镜</v>
          </cell>
          <cell r="D168" t="str">
            <v>正常供货</v>
          </cell>
          <cell r="E168">
            <v>60</v>
          </cell>
          <cell r="F168" t="str">
            <v>否</v>
          </cell>
          <cell r="G168">
            <v>0</v>
          </cell>
          <cell r="H168">
            <v>0</v>
          </cell>
        </row>
        <row r="169">
          <cell r="A169" t="str">
            <v>S411025</v>
          </cell>
          <cell r="B169" t="str">
            <v>北京华北轻合金有限公司</v>
          </cell>
          <cell r="C169" t="str">
            <v>后视镜</v>
          </cell>
          <cell r="D169" t="str">
            <v>老账</v>
          </cell>
          <cell r="E169">
            <v>60</v>
          </cell>
          <cell r="F169" t="str">
            <v>否</v>
          </cell>
          <cell r="G169">
            <v>46895.05</v>
          </cell>
          <cell r="H169">
            <v>46895.05</v>
          </cell>
        </row>
        <row r="170">
          <cell r="A170" t="str">
            <v>S513146</v>
          </cell>
          <cell r="B170" t="str">
            <v>黄骅市腾双五金门市部</v>
          </cell>
          <cell r="C170" t="str">
            <v>后视镜</v>
          </cell>
          <cell r="D170" t="str">
            <v>零采</v>
          </cell>
          <cell r="E170">
            <v>0</v>
          </cell>
          <cell r="F170" t="str">
            <v>否</v>
          </cell>
          <cell r="G170">
            <v>0</v>
          </cell>
          <cell r="H170">
            <v>0</v>
          </cell>
        </row>
        <row r="171">
          <cell r="A171" t="str">
            <v>S513005</v>
          </cell>
          <cell r="B171" t="str">
            <v>黄骅市通乐贸易有限公司</v>
          </cell>
          <cell r="C171" t="str">
            <v>金属件/座椅/后视镜</v>
          </cell>
          <cell r="D171" t="str">
            <v>零采</v>
          </cell>
          <cell r="E171">
            <v>30</v>
          </cell>
          <cell r="F171" t="str">
            <v>否</v>
          </cell>
          <cell r="G171">
            <v>184627.4</v>
          </cell>
          <cell r="H171">
            <v>184627.4</v>
          </cell>
        </row>
        <row r="172">
          <cell r="A172" t="str">
            <v>S412029</v>
          </cell>
          <cell r="B172" t="str">
            <v>天津金庄新材料科技有限公司</v>
          </cell>
          <cell r="C172" t="str">
            <v>座椅</v>
          </cell>
          <cell r="D172" t="str">
            <v>老账</v>
          </cell>
          <cell r="E172">
            <v>30</v>
          </cell>
          <cell r="F172" t="str">
            <v>否</v>
          </cell>
          <cell r="G172">
            <v>0</v>
          </cell>
          <cell r="H172">
            <v>0</v>
          </cell>
        </row>
        <row r="173">
          <cell r="A173" t="str">
            <v>S411004</v>
          </cell>
          <cell r="B173" t="str">
            <v>北京捷安思丽技术开发有限公司</v>
          </cell>
          <cell r="C173" t="str">
            <v>后视镜</v>
          </cell>
          <cell r="D173" t="str">
            <v>正常供货</v>
          </cell>
          <cell r="E173">
            <v>60</v>
          </cell>
          <cell r="F173" t="str">
            <v>否</v>
          </cell>
          <cell r="G173">
            <v>28967.859999999997</v>
          </cell>
          <cell r="H173">
            <v>28967.859999999997</v>
          </cell>
        </row>
        <row r="174">
          <cell r="A174" t="str">
            <v>S532001</v>
          </cell>
          <cell r="B174" t="str">
            <v>昆山维尔利环保科技有限公司</v>
          </cell>
          <cell r="C174" t="str">
            <v>后视镜</v>
          </cell>
          <cell r="D174" t="str">
            <v>正常供货</v>
          </cell>
          <cell r="E174">
            <v>60</v>
          </cell>
          <cell r="F174" t="str">
            <v>否</v>
          </cell>
          <cell r="G174">
            <v>17972.97</v>
          </cell>
          <cell r="H174">
            <v>17972.97</v>
          </cell>
        </row>
        <row r="175">
          <cell r="A175" t="str">
            <v>S512005</v>
          </cell>
          <cell r="B175" t="str">
            <v>天津市奥特威德焊接技术有限公司</v>
          </cell>
          <cell r="C175">
            <v>0</v>
          </cell>
          <cell r="D175" t="str">
            <v>老账</v>
          </cell>
          <cell r="E175">
            <v>0</v>
          </cell>
          <cell r="F175" t="str">
            <v>否</v>
          </cell>
          <cell r="G175">
            <v>26000</v>
          </cell>
          <cell r="H175">
            <v>26000</v>
          </cell>
        </row>
        <row r="176">
          <cell r="A176" t="str">
            <v>S512027</v>
          </cell>
          <cell r="B176" t="str">
            <v>天津芳雅机电科技有限公司</v>
          </cell>
          <cell r="C176">
            <v>0</v>
          </cell>
          <cell r="D176" t="str">
            <v>老账</v>
          </cell>
          <cell r="E176">
            <v>0</v>
          </cell>
          <cell r="F176" t="str">
            <v>否</v>
          </cell>
          <cell r="G176">
            <v>32000</v>
          </cell>
          <cell r="H176">
            <v>32000</v>
          </cell>
        </row>
        <row r="177">
          <cell r="A177" t="str">
            <v>S413085</v>
          </cell>
          <cell r="B177" t="str">
            <v>黄骅市桥行冷冲模具厂</v>
          </cell>
          <cell r="C177">
            <v>0</v>
          </cell>
          <cell r="D177" t="str">
            <v>固定资产</v>
          </cell>
          <cell r="E177">
            <v>0</v>
          </cell>
          <cell r="F177" t="str">
            <v>否</v>
          </cell>
          <cell r="G177">
            <v>30700</v>
          </cell>
          <cell r="H177">
            <v>30700</v>
          </cell>
        </row>
        <row r="178">
          <cell r="A178" t="str">
            <v>S431023</v>
          </cell>
          <cell r="B178" t="str">
            <v>上海中鹏岳博实业发展有限公司</v>
          </cell>
          <cell r="C178" t="str">
            <v>后视镜</v>
          </cell>
          <cell r="D178" t="str">
            <v>老账</v>
          </cell>
          <cell r="E178">
            <v>60</v>
          </cell>
          <cell r="F178" t="str">
            <v>否</v>
          </cell>
          <cell r="G178">
            <v>29864.03</v>
          </cell>
          <cell r="H178">
            <v>4252.3500000000004</v>
          </cell>
        </row>
        <row r="179">
          <cell r="A179" t="str">
            <v>S412013</v>
          </cell>
          <cell r="B179" t="str">
            <v>天津金发新材料有限公司</v>
          </cell>
          <cell r="C179" t="str">
            <v>后视镜</v>
          </cell>
          <cell r="D179" t="str">
            <v>大宗物料-诉讼</v>
          </cell>
          <cell r="E179" t="str">
            <v>预付</v>
          </cell>
          <cell r="F179" t="str">
            <v>否</v>
          </cell>
          <cell r="G179">
            <v>0</v>
          </cell>
          <cell r="H179">
            <v>0</v>
          </cell>
        </row>
        <row r="180">
          <cell r="A180" t="str">
            <v>S513181</v>
          </cell>
          <cell r="B180" t="str">
            <v>黄骅市晨翔电力工程有限公司</v>
          </cell>
          <cell r="C180">
            <v>0</v>
          </cell>
          <cell r="E180">
            <v>0</v>
          </cell>
          <cell r="F180" t="str">
            <v>否</v>
          </cell>
          <cell r="G180">
            <v>0</v>
          </cell>
          <cell r="H180">
            <v>0</v>
          </cell>
        </row>
        <row r="181">
          <cell r="A181" t="str">
            <v>S413032</v>
          </cell>
          <cell r="B181" t="str">
            <v>黄骅市大麻沽航凌电子机箱厂</v>
          </cell>
          <cell r="C181" t="str">
            <v>后视镜</v>
          </cell>
          <cell r="D181" t="str">
            <v>正常供货</v>
          </cell>
          <cell r="E181">
            <v>60</v>
          </cell>
          <cell r="F181" t="str">
            <v>否</v>
          </cell>
          <cell r="G181">
            <v>126943.1699999999</v>
          </cell>
          <cell r="H181">
            <v>126943.1699999999</v>
          </cell>
        </row>
        <row r="182">
          <cell r="A182" t="str">
            <v>S413005</v>
          </cell>
          <cell r="B182" t="str">
            <v>保定市京苑汽车装饰配件厂</v>
          </cell>
          <cell r="C182" t="str">
            <v>座椅</v>
          </cell>
          <cell r="D182" t="str">
            <v>正常供货</v>
          </cell>
          <cell r="E182">
            <v>90</v>
          </cell>
          <cell r="F182" t="str">
            <v>否</v>
          </cell>
          <cell r="G182">
            <v>35451.040000000001</v>
          </cell>
          <cell r="H182">
            <v>35451.040000000001</v>
          </cell>
        </row>
        <row r="183">
          <cell r="A183" t="str">
            <v>S437010</v>
          </cell>
          <cell r="B183" t="str">
            <v>昌乐天齐色织布有限公司</v>
          </cell>
          <cell r="C183" t="str">
            <v>座椅</v>
          </cell>
          <cell r="D183" t="str">
            <v>正常供货</v>
          </cell>
          <cell r="E183">
            <v>60</v>
          </cell>
          <cell r="F183" t="str">
            <v>否</v>
          </cell>
          <cell r="G183">
            <v>55300.45</v>
          </cell>
          <cell r="H183">
            <v>55300.45</v>
          </cell>
        </row>
        <row r="184">
          <cell r="A184" t="str">
            <v>S413003</v>
          </cell>
          <cell r="B184" t="str">
            <v>秦皇岛卓泰包装制品制造有限公司</v>
          </cell>
          <cell r="C184" t="str">
            <v>座椅</v>
          </cell>
          <cell r="E184">
            <v>90</v>
          </cell>
          <cell r="F184" t="str">
            <v>否</v>
          </cell>
          <cell r="G184">
            <v>0</v>
          </cell>
          <cell r="H184">
            <v>0</v>
          </cell>
        </row>
        <row r="185">
          <cell r="A185" t="str">
            <v>S435003</v>
          </cell>
          <cell r="B185" t="str">
            <v>泉州市福兴塑料五金有限公司</v>
          </cell>
          <cell r="C185" t="str">
            <v>座椅</v>
          </cell>
          <cell r="D185" t="str">
            <v>正常供货</v>
          </cell>
          <cell r="E185">
            <v>90</v>
          </cell>
          <cell r="F185" t="str">
            <v>否</v>
          </cell>
          <cell r="G185">
            <v>123848</v>
          </cell>
          <cell r="H185">
            <v>24521</v>
          </cell>
        </row>
        <row r="186">
          <cell r="A186" t="str">
            <v>S513184</v>
          </cell>
          <cell r="B186" t="str">
            <v>黄骅市源特市政工程有限公司</v>
          </cell>
          <cell r="C186">
            <v>0</v>
          </cell>
          <cell r="D186" t="str">
            <v>老账</v>
          </cell>
          <cell r="E186">
            <v>0</v>
          </cell>
          <cell r="F186" t="str">
            <v>否</v>
          </cell>
          <cell r="G186">
            <v>0</v>
          </cell>
          <cell r="H186">
            <v>0</v>
          </cell>
        </row>
        <row r="187">
          <cell r="A187" t="str">
            <v>S413043</v>
          </cell>
          <cell r="B187" t="str">
            <v>河北航凌电路板有限公司</v>
          </cell>
          <cell r="C187" t="str">
            <v>后视镜</v>
          </cell>
          <cell r="D187" t="str">
            <v>正常供货</v>
          </cell>
          <cell r="E187">
            <v>60</v>
          </cell>
          <cell r="F187" t="str">
            <v>否</v>
          </cell>
          <cell r="G187">
            <v>796086.15000000014</v>
          </cell>
          <cell r="H187">
            <v>506255.32000000007</v>
          </cell>
        </row>
        <row r="188">
          <cell r="A188" t="str">
            <v>S432034</v>
          </cell>
          <cell r="B188" t="str">
            <v>上锐（常州）供应链管理有限公司</v>
          </cell>
          <cell r="C188" t="str">
            <v>金属件/座椅/后视镜</v>
          </cell>
          <cell r="D188" t="str">
            <v>正常供货</v>
          </cell>
          <cell r="E188">
            <v>90</v>
          </cell>
          <cell r="F188" t="str">
            <v>否</v>
          </cell>
          <cell r="G188">
            <v>176109.72</v>
          </cell>
          <cell r="H188">
            <v>63255.08</v>
          </cell>
        </row>
        <row r="189">
          <cell r="A189" t="str">
            <v>S413028</v>
          </cell>
          <cell r="B189" t="str">
            <v>泊头市鑫洪金属制品有限公司</v>
          </cell>
          <cell r="C189" t="str">
            <v>金属件/后视镜</v>
          </cell>
          <cell r="D189" t="str">
            <v>正常供货</v>
          </cell>
          <cell r="E189">
            <v>60</v>
          </cell>
          <cell r="F189" t="str">
            <v>否</v>
          </cell>
          <cell r="G189">
            <v>23699.8</v>
          </cell>
          <cell r="H189">
            <v>23699.8</v>
          </cell>
        </row>
        <row r="190">
          <cell r="A190" t="str">
            <v>S543006</v>
          </cell>
          <cell r="B190" t="str">
            <v>北京普田物流有限公司长沙分公司</v>
          </cell>
          <cell r="C190" t="str">
            <v>座椅</v>
          </cell>
          <cell r="D190" t="str">
            <v>销售（已支付）</v>
          </cell>
          <cell r="E190">
            <v>0</v>
          </cell>
          <cell r="F190" t="str">
            <v>否</v>
          </cell>
          <cell r="G190">
            <v>0</v>
          </cell>
          <cell r="H190">
            <v>0</v>
          </cell>
        </row>
        <row r="191">
          <cell r="A191" t="str">
            <v>S431010</v>
          </cell>
          <cell r="B191" t="str">
            <v>上海绽奇汽车部件有限公司</v>
          </cell>
          <cell r="C191" t="str">
            <v>座椅</v>
          </cell>
          <cell r="D191" t="str">
            <v>正常供货</v>
          </cell>
          <cell r="E191">
            <v>90</v>
          </cell>
          <cell r="F191" t="str">
            <v>否</v>
          </cell>
          <cell r="G191">
            <v>696711.5199999999</v>
          </cell>
          <cell r="H191">
            <v>430409.4599999999</v>
          </cell>
        </row>
        <row r="192">
          <cell r="A192" t="str">
            <v>S433014</v>
          </cell>
          <cell r="B192" t="str">
            <v>象山天星汽配有限责任公司</v>
          </cell>
          <cell r="C192" t="str">
            <v>后视镜</v>
          </cell>
          <cell r="D192" t="str">
            <v>老账</v>
          </cell>
          <cell r="E192">
            <v>60</v>
          </cell>
          <cell r="F192" t="str">
            <v>否</v>
          </cell>
          <cell r="G192">
            <v>29924.39</v>
          </cell>
          <cell r="H192">
            <v>29924.39</v>
          </cell>
        </row>
        <row r="193">
          <cell r="A193" t="str">
            <v>S412021</v>
          </cell>
          <cell r="B193" t="str">
            <v>天津市宝驰汽车部件有限公司</v>
          </cell>
          <cell r="C193" t="str">
            <v>座椅</v>
          </cell>
          <cell r="D193" t="str">
            <v>老账</v>
          </cell>
          <cell r="E193">
            <v>0</v>
          </cell>
          <cell r="F193" t="str">
            <v>否</v>
          </cell>
          <cell r="G193">
            <v>28888.81</v>
          </cell>
          <cell r="H193">
            <v>28888.81</v>
          </cell>
        </row>
        <row r="194">
          <cell r="A194" t="str">
            <v>S513011</v>
          </cell>
          <cell r="B194" t="str">
            <v>黄骅市宏信五金机电经营部</v>
          </cell>
          <cell r="C194" t="str">
            <v>金属件</v>
          </cell>
          <cell r="D194" t="str">
            <v>零采</v>
          </cell>
          <cell r="E194">
            <v>0</v>
          </cell>
          <cell r="F194" t="str">
            <v>否</v>
          </cell>
          <cell r="G194">
            <v>75314.95</v>
          </cell>
          <cell r="H194">
            <v>75314.95</v>
          </cell>
        </row>
        <row r="195">
          <cell r="A195" t="str">
            <v>S513149</v>
          </cell>
          <cell r="B195" t="str">
            <v>黄骅市旭鑫模具制造有限公司</v>
          </cell>
          <cell r="C195" t="str">
            <v>金属件</v>
          </cell>
          <cell r="D195" t="str">
            <v>固定资产</v>
          </cell>
          <cell r="E195">
            <v>0</v>
          </cell>
          <cell r="F195" t="str">
            <v>否</v>
          </cell>
          <cell r="G195">
            <v>82560</v>
          </cell>
          <cell r="H195">
            <v>82560</v>
          </cell>
        </row>
        <row r="196">
          <cell r="A196" t="str">
            <v>S413167</v>
          </cell>
          <cell r="B196" t="str">
            <v>航天宏达（泊头）机械科技有限公司</v>
          </cell>
          <cell r="C196" t="str">
            <v>金属件</v>
          </cell>
          <cell r="D196" t="str">
            <v>正常供货</v>
          </cell>
          <cell r="E196">
            <v>90</v>
          </cell>
          <cell r="F196" t="str">
            <v>否</v>
          </cell>
          <cell r="G196">
            <v>603937.30000000051</v>
          </cell>
          <cell r="H196">
            <v>534730.1600000005</v>
          </cell>
        </row>
        <row r="197">
          <cell r="A197" t="str">
            <v>S511016</v>
          </cell>
          <cell r="B197" t="str">
            <v>建研盈科（北京）科技有限公司</v>
          </cell>
          <cell r="C197">
            <v>0</v>
          </cell>
          <cell r="D197" t="str">
            <v>老账</v>
          </cell>
          <cell r="E197">
            <v>0</v>
          </cell>
          <cell r="F197" t="str">
            <v>否</v>
          </cell>
          <cell r="G197">
            <v>12726</v>
          </cell>
          <cell r="H197">
            <v>12726</v>
          </cell>
        </row>
        <row r="198">
          <cell r="A198" t="str">
            <v>S411013</v>
          </cell>
          <cell r="B198" t="str">
            <v>北京瑞隆祥模具有限公司</v>
          </cell>
          <cell r="C198" t="str">
            <v>金属件/座椅/后视镜</v>
          </cell>
          <cell r="D198" t="str">
            <v>正常供货</v>
          </cell>
          <cell r="E198">
            <v>90</v>
          </cell>
          <cell r="F198" t="str">
            <v>否</v>
          </cell>
          <cell r="G198">
            <v>0</v>
          </cell>
          <cell r="H198">
            <v>0</v>
          </cell>
        </row>
        <row r="199">
          <cell r="A199" t="str">
            <v>S413136</v>
          </cell>
          <cell r="B199" t="str">
            <v>黄骅市鼎祥五金制品有限公司</v>
          </cell>
          <cell r="C199" t="str">
            <v>金属件/座椅</v>
          </cell>
          <cell r="D199" t="str">
            <v>固定资产-老账</v>
          </cell>
          <cell r="E199" t="str">
            <v>预付</v>
          </cell>
          <cell r="F199" t="str">
            <v>否</v>
          </cell>
          <cell r="G199">
            <v>0</v>
          </cell>
          <cell r="H199">
            <v>0</v>
          </cell>
        </row>
        <row r="200">
          <cell r="A200" t="str">
            <v>S432019</v>
          </cell>
          <cell r="B200" t="str">
            <v>苏州苏宁标准件有限公司</v>
          </cell>
          <cell r="C200" t="str">
            <v>金属件/座椅/后视镜</v>
          </cell>
          <cell r="E200">
            <v>90</v>
          </cell>
          <cell r="F200" t="str">
            <v>否</v>
          </cell>
          <cell r="G200">
            <v>0</v>
          </cell>
          <cell r="H200">
            <v>0</v>
          </cell>
        </row>
        <row r="201">
          <cell r="A201" t="str">
            <v>S413016</v>
          </cell>
          <cell r="B201" t="str">
            <v xml:space="preserve">河北聚福家用电器有限公司 </v>
          </cell>
          <cell r="C201" t="str">
            <v>后视镜</v>
          </cell>
          <cell r="E201">
            <v>30</v>
          </cell>
          <cell r="F201" t="str">
            <v>否</v>
          </cell>
          <cell r="G201">
            <v>23937.599999999999</v>
          </cell>
          <cell r="H201">
            <v>23937.599999999999</v>
          </cell>
        </row>
        <row r="202">
          <cell r="A202" t="str">
            <v>S413104</v>
          </cell>
          <cell r="B202" t="str">
            <v>沧州施普模具制造有限公司</v>
          </cell>
          <cell r="C202">
            <v>0</v>
          </cell>
          <cell r="D202" t="str">
            <v>老账</v>
          </cell>
          <cell r="E202">
            <v>0</v>
          </cell>
          <cell r="F202" t="str">
            <v>否</v>
          </cell>
          <cell r="G202">
            <v>21800</v>
          </cell>
          <cell r="H202">
            <v>21800</v>
          </cell>
        </row>
        <row r="203">
          <cell r="A203" t="str">
            <v>S413144</v>
          </cell>
          <cell r="B203" t="str">
            <v>黄骅市隆润汽车配件有限公司</v>
          </cell>
          <cell r="C203" t="str">
            <v>座椅/后视镜</v>
          </cell>
          <cell r="E203">
            <v>60</v>
          </cell>
          <cell r="F203" t="str">
            <v>否</v>
          </cell>
          <cell r="G203">
            <v>0</v>
          </cell>
          <cell r="H203">
            <v>0</v>
          </cell>
        </row>
        <row r="204">
          <cell r="A204" t="str">
            <v>S411039</v>
          </cell>
          <cell r="B204" t="str">
            <v>北京华兴恒通科技有限公司</v>
          </cell>
          <cell r="C204">
            <v>0</v>
          </cell>
          <cell r="D204" t="str">
            <v>老账</v>
          </cell>
          <cell r="E204">
            <v>0</v>
          </cell>
          <cell r="F204" t="str">
            <v>否</v>
          </cell>
          <cell r="G204">
            <v>22760</v>
          </cell>
          <cell r="H204">
            <v>22760</v>
          </cell>
        </row>
        <row r="205">
          <cell r="A205" t="str">
            <v>S513121</v>
          </cell>
          <cell r="B205" t="str">
            <v>黄骅市宏顺模具厂</v>
          </cell>
          <cell r="C205">
            <v>0</v>
          </cell>
          <cell r="E205">
            <v>0</v>
          </cell>
          <cell r="F205" t="str">
            <v>否</v>
          </cell>
          <cell r="G205">
            <v>34326</v>
          </cell>
          <cell r="H205">
            <v>34326</v>
          </cell>
        </row>
        <row r="206">
          <cell r="A206" t="str">
            <v>S531003</v>
          </cell>
          <cell r="B206" t="str">
            <v>上海名华悬挂输送机有限公司</v>
          </cell>
          <cell r="C206">
            <v>0</v>
          </cell>
          <cell r="D206" t="str">
            <v>固定资产-老账</v>
          </cell>
          <cell r="E206">
            <v>0</v>
          </cell>
          <cell r="F206" t="str">
            <v>否</v>
          </cell>
          <cell r="G206">
            <v>19500</v>
          </cell>
          <cell r="H206">
            <v>19500</v>
          </cell>
        </row>
        <row r="207">
          <cell r="A207" t="str">
            <v>S513051</v>
          </cell>
          <cell r="B207" t="str">
            <v>唐山璟胜自动化科技有限公司</v>
          </cell>
          <cell r="C207">
            <v>0</v>
          </cell>
          <cell r="D207" t="str">
            <v>发泡机器人保养费用-老账</v>
          </cell>
          <cell r="E207">
            <v>0</v>
          </cell>
          <cell r="F207" t="str">
            <v>否</v>
          </cell>
          <cell r="G207">
            <v>0</v>
          </cell>
          <cell r="H207">
            <v>0</v>
          </cell>
        </row>
        <row r="208">
          <cell r="A208" t="str">
            <v>S413102</v>
          </cell>
          <cell r="B208" t="str">
            <v>黄骅市增鑫五金制品有限公司</v>
          </cell>
          <cell r="C208">
            <v>0</v>
          </cell>
          <cell r="D208" t="str">
            <v>老账</v>
          </cell>
          <cell r="E208">
            <v>0</v>
          </cell>
          <cell r="F208" t="str">
            <v>否</v>
          </cell>
          <cell r="G208">
            <v>19045</v>
          </cell>
          <cell r="H208">
            <v>19045</v>
          </cell>
        </row>
        <row r="209">
          <cell r="A209" t="str">
            <v>S544014</v>
          </cell>
          <cell r="B209" t="str">
            <v>深圳市壮志科技有限公司</v>
          </cell>
          <cell r="C209">
            <v>0</v>
          </cell>
          <cell r="D209" t="str">
            <v>老账</v>
          </cell>
          <cell r="E209">
            <v>0</v>
          </cell>
          <cell r="F209" t="str">
            <v>否</v>
          </cell>
          <cell r="G209">
            <v>19000</v>
          </cell>
          <cell r="H209">
            <v>19000</v>
          </cell>
        </row>
        <row r="210">
          <cell r="A210" t="str">
            <v>S413087</v>
          </cell>
          <cell r="B210" t="str">
            <v>东光县汽车减震器厂</v>
          </cell>
          <cell r="C210" t="str">
            <v>金属件</v>
          </cell>
          <cell r="D210" t="str">
            <v>老账</v>
          </cell>
          <cell r="E210">
            <v>60</v>
          </cell>
          <cell r="F210" t="str">
            <v>否</v>
          </cell>
          <cell r="G210">
            <v>18714.75</v>
          </cell>
          <cell r="H210">
            <v>18714.75</v>
          </cell>
        </row>
        <row r="211">
          <cell r="A211" t="str">
            <v>S537016</v>
          </cell>
          <cell r="B211" t="str">
            <v>山东新联大物流股份有限公司</v>
          </cell>
          <cell r="C211" t="str">
            <v>座椅</v>
          </cell>
          <cell r="D211" t="str">
            <v>销售（三方库）</v>
          </cell>
          <cell r="E211">
            <v>0</v>
          </cell>
          <cell r="F211" t="str">
            <v>否</v>
          </cell>
          <cell r="G211">
            <v>0</v>
          </cell>
          <cell r="H211">
            <v>0</v>
          </cell>
        </row>
        <row r="212">
          <cell r="A212" t="str">
            <v>S444014</v>
          </cell>
          <cell r="B212" t="str">
            <v>深圳市毅荣川电子科技有限公司</v>
          </cell>
          <cell r="C212" t="str">
            <v>座椅</v>
          </cell>
          <cell r="D212" t="str">
            <v>正常供货</v>
          </cell>
          <cell r="E212">
            <v>90</v>
          </cell>
          <cell r="F212" t="str">
            <v>否</v>
          </cell>
          <cell r="G212">
            <v>0</v>
          </cell>
          <cell r="H212">
            <v>0</v>
          </cell>
        </row>
        <row r="213">
          <cell r="A213" t="str">
            <v>S443001</v>
          </cell>
          <cell r="B213" t="str">
            <v>衡阳县标准件厂株洲销售处</v>
          </cell>
          <cell r="C213" t="str">
            <v>座椅</v>
          </cell>
          <cell r="D213" t="str">
            <v>老账</v>
          </cell>
          <cell r="E213">
            <v>60</v>
          </cell>
          <cell r="F213" t="str">
            <v>否</v>
          </cell>
          <cell r="G213">
            <v>4738.62</v>
          </cell>
          <cell r="H213">
            <v>328</v>
          </cell>
        </row>
        <row r="214">
          <cell r="A214" t="str">
            <v>S442003</v>
          </cell>
          <cell r="B214" t="str">
            <v>襄阳杰创化工新材料有限公司</v>
          </cell>
          <cell r="C214" t="str">
            <v>座椅</v>
          </cell>
          <cell r="D214" t="str">
            <v>老账</v>
          </cell>
          <cell r="E214">
            <v>30</v>
          </cell>
          <cell r="F214" t="str">
            <v>否</v>
          </cell>
          <cell r="G214">
            <v>17456.5</v>
          </cell>
          <cell r="H214">
            <v>17456.5</v>
          </cell>
        </row>
        <row r="215">
          <cell r="A215" t="str">
            <v>S512018</v>
          </cell>
          <cell r="B215" t="str">
            <v>兴宏盛汽车配件（天津）有限公司</v>
          </cell>
          <cell r="C215">
            <v>0</v>
          </cell>
          <cell r="D215" t="str">
            <v>零采</v>
          </cell>
          <cell r="E215">
            <v>0</v>
          </cell>
          <cell r="F215" t="str">
            <v>否</v>
          </cell>
          <cell r="G215">
            <v>0</v>
          </cell>
          <cell r="H215">
            <v>0</v>
          </cell>
        </row>
        <row r="216">
          <cell r="A216" t="str">
            <v>S411019</v>
          </cell>
          <cell r="B216" t="str">
            <v>多科迪（北京）塑胶颜料有限公司</v>
          </cell>
          <cell r="C216" t="str">
            <v>后视镜</v>
          </cell>
          <cell r="D216" t="str">
            <v>大宗物料</v>
          </cell>
          <cell r="E216">
            <v>30</v>
          </cell>
          <cell r="F216" t="str">
            <v>否</v>
          </cell>
          <cell r="G216">
            <v>0</v>
          </cell>
          <cell r="H216">
            <v>0</v>
          </cell>
        </row>
        <row r="217">
          <cell r="A217" t="str">
            <v>S433012</v>
          </cell>
          <cell r="B217" t="str">
            <v>浙江全盛无纺制品有限公司</v>
          </cell>
          <cell r="C217" t="str">
            <v>座椅</v>
          </cell>
          <cell r="D217" t="str">
            <v>老账</v>
          </cell>
          <cell r="E217">
            <v>0</v>
          </cell>
          <cell r="F217" t="str">
            <v>否</v>
          </cell>
          <cell r="G217">
            <v>17243.919999999998</v>
          </cell>
          <cell r="H217">
            <v>17243.919999999998</v>
          </cell>
        </row>
        <row r="218">
          <cell r="A218" t="str">
            <v>S513111</v>
          </cell>
          <cell r="B218" t="str">
            <v>黄骅市博涵商贸有限公司</v>
          </cell>
          <cell r="C218">
            <v>0</v>
          </cell>
          <cell r="D218" t="str">
            <v>零采</v>
          </cell>
          <cell r="E218">
            <v>0</v>
          </cell>
          <cell r="F218" t="str">
            <v>否</v>
          </cell>
          <cell r="G218">
            <v>0</v>
          </cell>
          <cell r="H218">
            <v>0</v>
          </cell>
        </row>
        <row r="219">
          <cell r="A219" t="str">
            <v>S413018</v>
          </cell>
          <cell r="B219" t="str">
            <v>沧州崇文晟源机械制造有限公司</v>
          </cell>
          <cell r="C219" t="str">
            <v>座椅</v>
          </cell>
          <cell r="D219" t="str">
            <v>正常供货</v>
          </cell>
          <cell r="E219">
            <v>30</v>
          </cell>
          <cell r="F219" t="str">
            <v>否</v>
          </cell>
          <cell r="G219">
            <v>31998.929999999989</v>
          </cell>
          <cell r="H219">
            <v>31998.929999999989</v>
          </cell>
        </row>
        <row r="220">
          <cell r="A220" t="str">
            <v>S413140</v>
          </cell>
          <cell r="B220" t="str">
            <v>河北益清环保工程有限公司</v>
          </cell>
          <cell r="C220">
            <v>0</v>
          </cell>
          <cell r="D220" t="str">
            <v>老账</v>
          </cell>
          <cell r="E220">
            <v>0</v>
          </cell>
          <cell r="F220" t="str">
            <v>否</v>
          </cell>
          <cell r="G220">
            <v>0</v>
          </cell>
          <cell r="H220">
            <v>0</v>
          </cell>
        </row>
        <row r="221">
          <cell r="A221" t="str">
            <v>S413098</v>
          </cell>
          <cell r="B221" t="str">
            <v>黄骅市宁鑫商贸有限公司</v>
          </cell>
          <cell r="C221">
            <v>0</v>
          </cell>
          <cell r="D221" t="str">
            <v>零采</v>
          </cell>
          <cell r="E221">
            <v>0</v>
          </cell>
          <cell r="F221" t="str">
            <v>否</v>
          </cell>
          <cell r="G221">
            <v>16470.66</v>
          </cell>
          <cell r="H221">
            <v>16470.66</v>
          </cell>
        </row>
        <row r="222">
          <cell r="A222" t="str">
            <v>S437032</v>
          </cell>
          <cell r="B222" t="str">
            <v>山东昊松新材料科技有限公司</v>
          </cell>
          <cell r="C222" t="str">
            <v>后视镜</v>
          </cell>
          <cell r="D222" t="str">
            <v>正常供货</v>
          </cell>
          <cell r="E222">
            <v>30</v>
          </cell>
          <cell r="F222" t="str">
            <v>否</v>
          </cell>
          <cell r="G222">
            <v>0</v>
          </cell>
          <cell r="H222">
            <v>0</v>
          </cell>
        </row>
        <row r="223">
          <cell r="A223" t="str">
            <v>S512006</v>
          </cell>
          <cell r="B223" t="str">
            <v>天津尼嘉斯机械设备销售有限公司</v>
          </cell>
          <cell r="C223">
            <v>0</v>
          </cell>
          <cell r="D223" t="str">
            <v>固定资产-老账</v>
          </cell>
          <cell r="E223">
            <v>0</v>
          </cell>
          <cell r="F223" t="str">
            <v>否</v>
          </cell>
          <cell r="G223">
            <v>14336</v>
          </cell>
          <cell r="H223">
            <v>14336</v>
          </cell>
        </row>
        <row r="224">
          <cell r="A224" t="str">
            <v>S513017</v>
          </cell>
          <cell r="B224" t="str">
            <v>黄骅市三姐五金经销部</v>
          </cell>
          <cell r="C224" t="str">
            <v>后视镜</v>
          </cell>
          <cell r="D224" t="str">
            <v>零采</v>
          </cell>
          <cell r="E224">
            <v>0</v>
          </cell>
          <cell r="F224" t="str">
            <v>否</v>
          </cell>
          <cell r="G224">
            <v>0</v>
          </cell>
          <cell r="H224">
            <v>0</v>
          </cell>
        </row>
        <row r="225">
          <cell r="A225" t="str">
            <v>S413105</v>
          </cell>
          <cell r="B225" t="str">
            <v>沧州斯克艾商贸有限公司</v>
          </cell>
          <cell r="C225" t="str">
            <v>金属件/后视镜</v>
          </cell>
          <cell r="D225" t="str">
            <v>正常供货</v>
          </cell>
          <cell r="E225">
            <v>60</v>
          </cell>
          <cell r="F225" t="str">
            <v>否</v>
          </cell>
          <cell r="G225">
            <v>59687.68</v>
          </cell>
          <cell r="H225">
            <v>59687.68</v>
          </cell>
        </row>
        <row r="226">
          <cell r="A226" t="str">
            <v>S432023</v>
          </cell>
          <cell r="B226" t="str">
            <v>浙江万福机电科技有限公司</v>
          </cell>
          <cell r="C226" t="str">
            <v>后视镜</v>
          </cell>
          <cell r="D226" t="str">
            <v>正常供货</v>
          </cell>
          <cell r="E226">
            <v>60</v>
          </cell>
          <cell r="F226" t="str">
            <v>否</v>
          </cell>
          <cell r="G226">
            <v>11059.31</v>
          </cell>
          <cell r="H226">
            <v>0</v>
          </cell>
        </row>
        <row r="227">
          <cell r="A227" t="str">
            <v>S413030</v>
          </cell>
          <cell r="B227" t="str">
            <v>黄骅市盛荣汽车零部件有限公司</v>
          </cell>
          <cell r="C227" t="str">
            <v>金属件</v>
          </cell>
          <cell r="D227" t="str">
            <v>正常供货</v>
          </cell>
          <cell r="E227">
            <v>90</v>
          </cell>
          <cell r="F227" t="str">
            <v>否</v>
          </cell>
          <cell r="G227">
            <v>0</v>
          </cell>
          <cell r="H227">
            <v>0</v>
          </cell>
        </row>
        <row r="228">
          <cell r="A228" t="str">
            <v>S413097</v>
          </cell>
          <cell r="B228" t="str">
            <v>威县永盛汽车配件制造有限公司</v>
          </cell>
          <cell r="C228">
            <v>0</v>
          </cell>
          <cell r="D228" t="str">
            <v>老账</v>
          </cell>
          <cell r="E228">
            <v>0</v>
          </cell>
          <cell r="F228" t="str">
            <v>否</v>
          </cell>
          <cell r="G228">
            <v>11220.07</v>
          </cell>
          <cell r="H228">
            <v>11220.07</v>
          </cell>
        </row>
        <row r="229">
          <cell r="A229" t="str">
            <v>S513018</v>
          </cell>
          <cell r="B229" t="str">
            <v>河北双力起重机械有限公司</v>
          </cell>
          <cell r="C229">
            <v>0</v>
          </cell>
          <cell r="D229" t="str">
            <v>老账</v>
          </cell>
          <cell r="E229">
            <v>0</v>
          </cell>
          <cell r="F229" t="str">
            <v>否</v>
          </cell>
          <cell r="G229">
            <v>11050</v>
          </cell>
          <cell r="H229">
            <v>11050</v>
          </cell>
        </row>
        <row r="230">
          <cell r="A230" t="str">
            <v>S512017</v>
          </cell>
          <cell r="B230" t="str">
            <v>天津开山金属模具科技有限公司</v>
          </cell>
          <cell r="C230">
            <v>0</v>
          </cell>
          <cell r="D230" t="str">
            <v>零采</v>
          </cell>
          <cell r="E230">
            <v>0</v>
          </cell>
          <cell r="F230" t="str">
            <v>否</v>
          </cell>
          <cell r="G230">
            <v>102776.8</v>
          </cell>
          <cell r="H230">
            <v>102776.8</v>
          </cell>
        </row>
        <row r="231">
          <cell r="A231" t="str">
            <v>S513049</v>
          </cell>
          <cell r="B231" t="str">
            <v>黄骅市悠然园林绿化工程有限公司</v>
          </cell>
          <cell r="C231">
            <v>0</v>
          </cell>
          <cell r="D231" t="str">
            <v>老账</v>
          </cell>
          <cell r="E231">
            <v>0</v>
          </cell>
          <cell r="F231" t="str">
            <v>否</v>
          </cell>
          <cell r="G231">
            <v>10976</v>
          </cell>
          <cell r="H231">
            <v>10976</v>
          </cell>
        </row>
        <row r="232">
          <cell r="A232" t="str">
            <v>S413123</v>
          </cell>
          <cell r="B232" t="str">
            <v>黄骅市固诺装饰工程有限公司</v>
          </cell>
          <cell r="C232">
            <v>0</v>
          </cell>
          <cell r="D232" t="str">
            <v>老账</v>
          </cell>
          <cell r="E232">
            <v>0</v>
          </cell>
          <cell r="F232" t="str">
            <v>否</v>
          </cell>
          <cell r="G232">
            <v>9435.25</v>
          </cell>
          <cell r="H232">
            <v>9435.25</v>
          </cell>
        </row>
        <row r="233">
          <cell r="A233" t="str">
            <v>S513020</v>
          </cell>
          <cell r="B233" t="str">
            <v>黄骅市鸿基盛业地面工程有限公司</v>
          </cell>
          <cell r="C233">
            <v>0</v>
          </cell>
          <cell r="D233" t="str">
            <v>老账</v>
          </cell>
          <cell r="E233">
            <v>0</v>
          </cell>
          <cell r="F233" t="str">
            <v>否</v>
          </cell>
          <cell r="G233">
            <v>9178.84</v>
          </cell>
          <cell r="H233">
            <v>9178.84</v>
          </cell>
        </row>
        <row r="234">
          <cell r="A234" t="str">
            <v>S413147</v>
          </cell>
          <cell r="B234" t="str">
            <v>黄骅市海永机电设备经营部</v>
          </cell>
          <cell r="C234">
            <v>0</v>
          </cell>
          <cell r="D234" t="str">
            <v>老账</v>
          </cell>
          <cell r="E234">
            <v>0</v>
          </cell>
          <cell r="F234" t="str">
            <v>否</v>
          </cell>
          <cell r="G234">
            <v>19645</v>
          </cell>
          <cell r="H234">
            <v>19645</v>
          </cell>
        </row>
        <row r="235">
          <cell r="A235" t="str">
            <v>S413093</v>
          </cell>
          <cell r="B235" t="str">
            <v>黄骅市兴田弹簧有限公司</v>
          </cell>
          <cell r="C235" t="str">
            <v>座椅</v>
          </cell>
          <cell r="D235" t="str">
            <v>清户（顶酒）</v>
          </cell>
          <cell r="E235">
            <v>0</v>
          </cell>
          <cell r="F235" t="str">
            <v>否</v>
          </cell>
          <cell r="G235">
            <v>8536.41</v>
          </cell>
          <cell r="H235">
            <v>8536.41</v>
          </cell>
        </row>
        <row r="236">
          <cell r="A236" t="str">
            <v>S413169</v>
          </cell>
          <cell r="B236" t="str">
            <v>黄骅市鑫翔五金产品经销处</v>
          </cell>
          <cell r="C236" t="str">
            <v>金属件</v>
          </cell>
          <cell r="D236" t="str">
            <v>正常供货</v>
          </cell>
          <cell r="E236">
            <v>0</v>
          </cell>
          <cell r="F236" t="str">
            <v>否</v>
          </cell>
          <cell r="G236">
            <v>38</v>
          </cell>
          <cell r="H236">
            <v>38</v>
          </cell>
        </row>
        <row r="237">
          <cell r="A237" t="str">
            <v>S437008</v>
          </cell>
          <cell r="B237" t="str">
            <v>烟台青沪纸业有限公司</v>
          </cell>
          <cell r="C237" t="str">
            <v>座椅</v>
          </cell>
          <cell r="D237" t="str">
            <v>正常供货</v>
          </cell>
          <cell r="E237">
            <v>30</v>
          </cell>
          <cell r="F237" t="str">
            <v>否</v>
          </cell>
          <cell r="G237">
            <v>7109.07</v>
          </cell>
          <cell r="H237">
            <v>0</v>
          </cell>
        </row>
        <row r="238">
          <cell r="A238" t="str">
            <v>S512013</v>
          </cell>
          <cell r="B238" t="str">
            <v>兴泽智能装备（天津）有限公司</v>
          </cell>
          <cell r="C238">
            <v>0</v>
          </cell>
          <cell r="D238" t="str">
            <v>老账</v>
          </cell>
          <cell r="E238">
            <v>0</v>
          </cell>
          <cell r="F238" t="str">
            <v>否</v>
          </cell>
          <cell r="G238">
            <v>5100</v>
          </cell>
          <cell r="H238">
            <v>5100</v>
          </cell>
        </row>
        <row r="239">
          <cell r="A239" t="str">
            <v>S411020</v>
          </cell>
          <cell r="B239" t="str">
            <v>北京和昌明汽车内饰件有限公司</v>
          </cell>
          <cell r="C239" t="str">
            <v>座椅</v>
          </cell>
          <cell r="D239" t="str">
            <v>正常供货</v>
          </cell>
          <cell r="E239">
            <v>90</v>
          </cell>
          <cell r="F239" t="str">
            <v>否</v>
          </cell>
          <cell r="G239">
            <v>1525.47</v>
          </cell>
          <cell r="H239">
            <v>1525.47</v>
          </cell>
        </row>
        <row r="240">
          <cell r="A240" t="str">
            <v>S431025</v>
          </cell>
          <cell r="B240" t="str">
            <v>上海坤达五金制品有限公司</v>
          </cell>
          <cell r="C240" t="str">
            <v>后视镜</v>
          </cell>
          <cell r="D240" t="str">
            <v>老账</v>
          </cell>
          <cell r="E240">
            <v>90</v>
          </cell>
          <cell r="F240" t="str">
            <v>否</v>
          </cell>
          <cell r="G240">
            <v>0</v>
          </cell>
          <cell r="H240">
            <v>0</v>
          </cell>
        </row>
        <row r="241">
          <cell r="A241" t="str">
            <v>S432024</v>
          </cell>
          <cell r="B241" t="str">
            <v>江阴市达安汽车零部件有限公司</v>
          </cell>
          <cell r="C241" t="str">
            <v>座椅</v>
          </cell>
          <cell r="E241">
            <v>0</v>
          </cell>
          <cell r="F241" t="str">
            <v>否</v>
          </cell>
          <cell r="G241">
            <v>0</v>
          </cell>
          <cell r="H241">
            <v>0</v>
          </cell>
        </row>
        <row r="242">
          <cell r="A242" t="str">
            <v>S413088</v>
          </cell>
          <cell r="B242" t="str">
            <v>张家港市万荣机械制造有限公司</v>
          </cell>
          <cell r="C242">
            <v>0</v>
          </cell>
          <cell r="D242" t="str">
            <v>老账</v>
          </cell>
          <cell r="E242">
            <v>0</v>
          </cell>
          <cell r="F242" t="str">
            <v>否</v>
          </cell>
          <cell r="G242">
            <v>6350</v>
          </cell>
          <cell r="H242">
            <v>6350</v>
          </cell>
        </row>
        <row r="243">
          <cell r="A243" t="str">
            <v>S413126</v>
          </cell>
          <cell r="B243" t="str">
            <v>沧州市坤元装饰装修工程有限公司</v>
          </cell>
          <cell r="C243">
            <v>0</v>
          </cell>
          <cell r="D243" t="str">
            <v>老账</v>
          </cell>
          <cell r="E243">
            <v>0</v>
          </cell>
          <cell r="F243" t="str">
            <v>否</v>
          </cell>
          <cell r="G243">
            <v>6048.4</v>
          </cell>
          <cell r="H243">
            <v>6048.4</v>
          </cell>
        </row>
        <row r="244">
          <cell r="A244" t="str">
            <v>S431014</v>
          </cell>
          <cell r="B244" t="str">
            <v>上海优诺特实业股份有限公司</v>
          </cell>
          <cell r="C244">
            <v>0</v>
          </cell>
          <cell r="D244" t="str">
            <v>老账</v>
          </cell>
          <cell r="E244">
            <v>0</v>
          </cell>
          <cell r="F244" t="str">
            <v>否</v>
          </cell>
          <cell r="G244">
            <v>5600</v>
          </cell>
          <cell r="H244">
            <v>5600</v>
          </cell>
        </row>
        <row r="245">
          <cell r="A245" t="str">
            <v>S413094</v>
          </cell>
          <cell r="B245" t="str">
            <v>霸州市宏海塑料制品有限公司</v>
          </cell>
          <cell r="C245" t="str">
            <v>座椅</v>
          </cell>
          <cell r="D245" t="str">
            <v>老账</v>
          </cell>
          <cell r="E245">
            <v>0</v>
          </cell>
          <cell r="F245" t="str">
            <v>否</v>
          </cell>
          <cell r="G245">
            <v>5579.03</v>
          </cell>
          <cell r="H245">
            <v>5579.03</v>
          </cell>
        </row>
        <row r="246">
          <cell r="A246" t="str">
            <v>S513160</v>
          </cell>
          <cell r="B246" t="str">
            <v>黄骅市宏宸汽车配件有限公司</v>
          </cell>
          <cell r="C246" t="str">
            <v>金属件</v>
          </cell>
          <cell r="D246" t="str">
            <v>一单一议（委外加工）</v>
          </cell>
          <cell r="E246">
            <v>60</v>
          </cell>
          <cell r="F246" t="str">
            <v>否</v>
          </cell>
          <cell r="G246">
            <v>0</v>
          </cell>
          <cell r="H246">
            <v>0</v>
          </cell>
        </row>
        <row r="247">
          <cell r="A247" t="str">
            <v>S537004</v>
          </cell>
          <cell r="B247" t="str">
            <v>诸城市仁德物流有限公司</v>
          </cell>
          <cell r="C247" t="str">
            <v>座椅</v>
          </cell>
          <cell r="D247" t="str">
            <v>销售（三方库）</v>
          </cell>
          <cell r="E247">
            <v>90</v>
          </cell>
          <cell r="F247" t="str">
            <v>否</v>
          </cell>
          <cell r="G247">
            <v>5134</v>
          </cell>
          <cell r="H247">
            <v>5134</v>
          </cell>
        </row>
        <row r="248">
          <cell r="A248" t="str">
            <v>S512004</v>
          </cell>
          <cell r="B248" t="str">
            <v>天津优普达特科技有限公司</v>
          </cell>
          <cell r="C248" t="str">
            <v>金属件/座椅/后视镜</v>
          </cell>
          <cell r="D248" t="str">
            <v>固定资产-老账</v>
          </cell>
          <cell r="E248">
            <v>30</v>
          </cell>
          <cell r="F248" t="str">
            <v>否</v>
          </cell>
          <cell r="G248">
            <v>233149.1</v>
          </cell>
          <cell r="H248">
            <v>233149.1</v>
          </cell>
        </row>
        <row r="249">
          <cell r="A249" t="str">
            <v>S412024</v>
          </cell>
          <cell r="B249" t="str">
            <v>天津东旺科技发展有限公司</v>
          </cell>
          <cell r="C249" t="str">
            <v>后视镜</v>
          </cell>
          <cell r="D249" t="str">
            <v>除漆药剂</v>
          </cell>
          <cell r="E249">
            <v>30</v>
          </cell>
          <cell r="F249" t="str">
            <v>否</v>
          </cell>
          <cell r="G249">
            <v>10170</v>
          </cell>
          <cell r="H249">
            <v>10170</v>
          </cell>
        </row>
        <row r="250">
          <cell r="A250" t="str">
            <v>S521013</v>
          </cell>
          <cell r="B250" t="str">
            <v>沈阳机床集团中捷机床厂</v>
          </cell>
          <cell r="C250">
            <v>0</v>
          </cell>
          <cell r="D250" t="str">
            <v>零采</v>
          </cell>
          <cell r="E250">
            <v>0</v>
          </cell>
          <cell r="F250" t="str">
            <v>否</v>
          </cell>
          <cell r="G250">
            <v>5000</v>
          </cell>
          <cell r="H250">
            <v>5000</v>
          </cell>
        </row>
        <row r="251">
          <cell r="A251" t="str">
            <v>S513185</v>
          </cell>
          <cell r="B251" t="str">
            <v>河北顺和职业卫生技术服务有限公司</v>
          </cell>
          <cell r="C251">
            <v>0</v>
          </cell>
          <cell r="D251" t="str">
            <v>管理</v>
          </cell>
          <cell r="E251">
            <v>0</v>
          </cell>
          <cell r="F251" t="str">
            <v>否</v>
          </cell>
          <cell r="G251">
            <v>5000</v>
          </cell>
          <cell r="H251">
            <v>5000</v>
          </cell>
        </row>
        <row r="252">
          <cell r="A252" t="str">
            <v>S413036</v>
          </cell>
          <cell r="B252" t="str">
            <v>黄骅市元周五金制品有限公司</v>
          </cell>
          <cell r="C252" t="str">
            <v>后视镜</v>
          </cell>
          <cell r="D252" t="str">
            <v>正常供货</v>
          </cell>
          <cell r="E252">
            <v>90</v>
          </cell>
          <cell r="F252" t="str">
            <v>否</v>
          </cell>
          <cell r="G252">
            <v>0</v>
          </cell>
          <cell r="H252">
            <v>0</v>
          </cell>
        </row>
        <row r="253">
          <cell r="A253" t="str">
            <v>S411014</v>
          </cell>
          <cell r="B253" t="str">
            <v>北京京科兴业科技发展有限公司</v>
          </cell>
          <cell r="C253">
            <v>0</v>
          </cell>
          <cell r="D253" t="str">
            <v>固定资产（检具）</v>
          </cell>
          <cell r="E253">
            <v>0</v>
          </cell>
          <cell r="F253" t="str">
            <v>否</v>
          </cell>
          <cell r="G253">
            <v>4500</v>
          </cell>
          <cell r="H253">
            <v>4500</v>
          </cell>
        </row>
        <row r="254">
          <cell r="A254" t="str">
            <v>S434010</v>
          </cell>
          <cell r="B254" t="str">
            <v>安徽盛达前亮铝业有限公司</v>
          </cell>
          <cell r="C254" t="str">
            <v>后视镜</v>
          </cell>
          <cell r="D254" t="str">
            <v>老账</v>
          </cell>
          <cell r="E254" t="str">
            <v>预付</v>
          </cell>
          <cell r="F254" t="str">
            <v>否</v>
          </cell>
          <cell r="G254">
            <v>4352</v>
          </cell>
          <cell r="H254">
            <v>4352</v>
          </cell>
        </row>
        <row r="255">
          <cell r="A255" t="str">
            <v>S413159</v>
          </cell>
          <cell r="B255" t="str">
            <v>沧州志鹏聚氨酯制品有限公司</v>
          </cell>
          <cell r="C255" t="str">
            <v>座椅</v>
          </cell>
          <cell r="D255" t="str">
            <v>老账</v>
          </cell>
          <cell r="E255">
            <v>0</v>
          </cell>
          <cell r="F255" t="str">
            <v>否</v>
          </cell>
          <cell r="G255">
            <v>4067.26</v>
          </cell>
          <cell r="H255">
            <v>4067.26</v>
          </cell>
        </row>
        <row r="256">
          <cell r="A256" t="str">
            <v>S413096</v>
          </cell>
          <cell r="B256" t="str">
            <v>河北联庆五金制品有限公司</v>
          </cell>
          <cell r="C256" t="str">
            <v>金属件</v>
          </cell>
          <cell r="D256" t="str">
            <v>老账</v>
          </cell>
          <cell r="E256">
            <v>0</v>
          </cell>
          <cell r="F256" t="str">
            <v>否</v>
          </cell>
          <cell r="G256">
            <v>4053.14</v>
          </cell>
          <cell r="H256">
            <v>4053.14</v>
          </cell>
        </row>
        <row r="257">
          <cell r="A257" t="str">
            <v>S412028</v>
          </cell>
          <cell r="B257" t="str">
            <v>天津安美逸盛汽车检具有限公司</v>
          </cell>
          <cell r="C257">
            <v>0</v>
          </cell>
          <cell r="E257">
            <v>0</v>
          </cell>
          <cell r="F257" t="str">
            <v>否</v>
          </cell>
          <cell r="G257">
            <v>37850</v>
          </cell>
          <cell r="H257">
            <v>37850</v>
          </cell>
        </row>
        <row r="258">
          <cell r="A258" t="str">
            <v>S411040</v>
          </cell>
          <cell r="B258" t="str">
            <v>北京千臣网络科技有限公司</v>
          </cell>
          <cell r="C258">
            <v>0</v>
          </cell>
          <cell r="D258" t="str">
            <v>老账</v>
          </cell>
          <cell r="E258">
            <v>0</v>
          </cell>
          <cell r="F258" t="str">
            <v>否</v>
          </cell>
          <cell r="G258">
            <v>3826</v>
          </cell>
          <cell r="H258">
            <v>3826</v>
          </cell>
        </row>
        <row r="259">
          <cell r="A259" t="str">
            <v>S434008</v>
          </cell>
          <cell r="B259" t="str">
            <v>安徽博朗凯德织物有限公司</v>
          </cell>
          <cell r="C259">
            <v>0</v>
          </cell>
          <cell r="D259" t="str">
            <v>老账</v>
          </cell>
          <cell r="E259">
            <v>0</v>
          </cell>
          <cell r="F259" t="str">
            <v>否</v>
          </cell>
          <cell r="G259">
            <v>3646.55</v>
          </cell>
          <cell r="H259">
            <v>3646.55</v>
          </cell>
        </row>
        <row r="260">
          <cell r="A260" t="str">
            <v>S413008</v>
          </cell>
          <cell r="B260" t="str">
            <v>高碑店市晨奥汽车部件有限公司</v>
          </cell>
          <cell r="C260" t="str">
            <v>座椅</v>
          </cell>
          <cell r="D260" t="str">
            <v>老账</v>
          </cell>
          <cell r="E260">
            <v>0</v>
          </cell>
          <cell r="F260" t="str">
            <v>否</v>
          </cell>
          <cell r="G260">
            <v>3606.64</v>
          </cell>
          <cell r="H260">
            <v>3606.64</v>
          </cell>
        </row>
        <row r="261">
          <cell r="A261" t="str">
            <v>S431011</v>
          </cell>
          <cell r="B261" t="str">
            <v>杜倍汽车技术(上海)有限公司</v>
          </cell>
          <cell r="C261" t="str">
            <v>座椅</v>
          </cell>
          <cell r="D261" t="str">
            <v>老账</v>
          </cell>
          <cell r="E261">
            <v>0</v>
          </cell>
          <cell r="F261" t="str">
            <v>否</v>
          </cell>
          <cell r="G261">
            <v>3374.75</v>
          </cell>
          <cell r="H261">
            <v>3374.75</v>
          </cell>
        </row>
        <row r="262">
          <cell r="A262" t="str">
            <v>S413118</v>
          </cell>
          <cell r="B262" t="str">
            <v>孟村回族自治县旭日汽车配件厂</v>
          </cell>
          <cell r="C262" t="str">
            <v>后视镜</v>
          </cell>
          <cell r="E262">
            <v>30</v>
          </cell>
          <cell r="F262" t="str">
            <v>否</v>
          </cell>
          <cell r="G262">
            <v>0</v>
          </cell>
          <cell r="H262">
            <v>0</v>
          </cell>
        </row>
        <row r="263">
          <cell r="A263" t="str">
            <v>S513024</v>
          </cell>
          <cell r="B263" t="str">
            <v>黄骅市玉才运输队</v>
          </cell>
          <cell r="C263">
            <v>0</v>
          </cell>
          <cell r="D263" t="str">
            <v>老账</v>
          </cell>
          <cell r="E263">
            <v>0</v>
          </cell>
          <cell r="F263" t="str">
            <v>否</v>
          </cell>
          <cell r="G263">
            <v>3200</v>
          </cell>
          <cell r="H263">
            <v>3200</v>
          </cell>
        </row>
        <row r="264">
          <cell r="A264" t="str">
            <v>S513028</v>
          </cell>
          <cell r="B264" t="str">
            <v>河北帅先电子科技有限公司</v>
          </cell>
          <cell r="C264">
            <v>0</v>
          </cell>
          <cell r="D264" t="str">
            <v>老账</v>
          </cell>
          <cell r="E264">
            <v>0</v>
          </cell>
          <cell r="F264" t="str">
            <v>否</v>
          </cell>
          <cell r="G264">
            <v>3000</v>
          </cell>
          <cell r="H264">
            <v>3000</v>
          </cell>
        </row>
        <row r="265">
          <cell r="A265" t="str">
            <v>S443002</v>
          </cell>
          <cell r="B265" t="str">
            <v>株洲市凡美斯汽车配件有限公司</v>
          </cell>
          <cell r="C265">
            <v>0</v>
          </cell>
          <cell r="D265" t="str">
            <v>老账</v>
          </cell>
          <cell r="E265">
            <v>0</v>
          </cell>
          <cell r="F265" t="str">
            <v>否</v>
          </cell>
          <cell r="G265">
            <v>2727.36</v>
          </cell>
          <cell r="H265">
            <v>2727.36</v>
          </cell>
        </row>
        <row r="266">
          <cell r="A266" t="str">
            <v>S513026</v>
          </cell>
          <cell r="B266" t="str">
            <v>廊坊恒工环保科技有限责任公司</v>
          </cell>
          <cell r="C266">
            <v>0</v>
          </cell>
          <cell r="D266" t="str">
            <v>老账</v>
          </cell>
          <cell r="E266">
            <v>0</v>
          </cell>
          <cell r="F266" t="str">
            <v>否</v>
          </cell>
          <cell r="G266">
            <v>2450</v>
          </cell>
          <cell r="H266">
            <v>2450</v>
          </cell>
        </row>
        <row r="267">
          <cell r="A267" t="str">
            <v>S411023</v>
          </cell>
          <cell r="B267" t="str">
            <v>北京市橡塑减震器材厂</v>
          </cell>
          <cell r="C267">
            <v>0</v>
          </cell>
          <cell r="D267" t="str">
            <v>老账</v>
          </cell>
          <cell r="E267">
            <v>0</v>
          </cell>
          <cell r="F267" t="str">
            <v>否</v>
          </cell>
          <cell r="G267">
            <v>2369.86</v>
          </cell>
          <cell r="H267">
            <v>2369.86</v>
          </cell>
        </row>
        <row r="268">
          <cell r="A268" t="str">
            <v>S513019</v>
          </cell>
          <cell r="B268" t="str">
            <v>沧州其源盛环保设备有限公司</v>
          </cell>
          <cell r="C268" t="str">
            <v>座椅</v>
          </cell>
          <cell r="D268" t="str">
            <v>固定资产-老账</v>
          </cell>
          <cell r="E268" t="str">
            <v>预付</v>
          </cell>
          <cell r="F268" t="str">
            <v>否</v>
          </cell>
          <cell r="G268">
            <v>1669.7</v>
          </cell>
          <cell r="H268">
            <v>1669.7</v>
          </cell>
        </row>
        <row r="269">
          <cell r="A269" t="str">
            <v>S431006</v>
          </cell>
          <cell r="B269" t="str">
            <v>上海泖汇实业有限公司</v>
          </cell>
          <cell r="C269">
            <v>0</v>
          </cell>
          <cell r="D269" t="str">
            <v>固定资产</v>
          </cell>
          <cell r="E269">
            <v>0</v>
          </cell>
          <cell r="F269" t="str">
            <v>否</v>
          </cell>
          <cell r="G269">
            <v>0</v>
          </cell>
          <cell r="H269">
            <v>0</v>
          </cell>
        </row>
        <row r="270">
          <cell r="A270" t="str">
            <v>S531004</v>
          </cell>
          <cell r="B270" t="str">
            <v>上海动纳动力科技有限公司</v>
          </cell>
          <cell r="C270">
            <v>0</v>
          </cell>
          <cell r="D270" t="str">
            <v>固定资产</v>
          </cell>
          <cell r="E270">
            <v>0</v>
          </cell>
          <cell r="F270" t="str">
            <v>否</v>
          </cell>
          <cell r="G270">
            <v>2000</v>
          </cell>
          <cell r="H270">
            <v>2000</v>
          </cell>
        </row>
        <row r="271">
          <cell r="A271" t="str">
            <v>S531002</v>
          </cell>
          <cell r="B271" t="str">
            <v>上海昊诚泵阀有限公司</v>
          </cell>
          <cell r="C271">
            <v>0</v>
          </cell>
          <cell r="D271" t="str">
            <v>固定资产</v>
          </cell>
          <cell r="E271">
            <v>0</v>
          </cell>
          <cell r="F271" t="str">
            <v>否</v>
          </cell>
          <cell r="G271">
            <v>1980</v>
          </cell>
          <cell r="H271">
            <v>1980</v>
          </cell>
        </row>
        <row r="272">
          <cell r="A272" t="str">
            <v>S511005</v>
          </cell>
          <cell r="B272" t="str">
            <v>北京迪阳自动化设备有限公司</v>
          </cell>
          <cell r="C272">
            <v>0</v>
          </cell>
          <cell r="D272" t="str">
            <v>固定资产</v>
          </cell>
          <cell r="E272">
            <v>0</v>
          </cell>
          <cell r="F272" t="str">
            <v>否</v>
          </cell>
          <cell r="G272">
            <v>1950</v>
          </cell>
          <cell r="H272">
            <v>1950</v>
          </cell>
        </row>
        <row r="273">
          <cell r="A273" t="str">
            <v>S513145</v>
          </cell>
          <cell r="B273" t="str">
            <v>黄骅市宏东电脑经销部</v>
          </cell>
          <cell r="C273">
            <v>0</v>
          </cell>
          <cell r="D273" t="str">
            <v>零采</v>
          </cell>
          <cell r="E273">
            <v>0</v>
          </cell>
          <cell r="F273" t="str">
            <v>否</v>
          </cell>
          <cell r="G273">
            <v>1700</v>
          </cell>
          <cell r="H273">
            <v>1700</v>
          </cell>
        </row>
        <row r="274">
          <cell r="A274" t="str">
            <v>S444006</v>
          </cell>
          <cell r="B274" t="str">
            <v>东莞市双和机车拉索有限公司</v>
          </cell>
          <cell r="C274">
            <v>0</v>
          </cell>
          <cell r="D274" t="str">
            <v>老账</v>
          </cell>
          <cell r="E274">
            <v>0</v>
          </cell>
          <cell r="F274" t="str">
            <v>否</v>
          </cell>
          <cell r="G274">
            <v>1615.32</v>
          </cell>
          <cell r="H274">
            <v>1615.32</v>
          </cell>
        </row>
        <row r="275">
          <cell r="A275" t="str">
            <v>S511008</v>
          </cell>
          <cell r="B275" t="str">
            <v>北京美狮龙禾普喷涂设备有限公司</v>
          </cell>
          <cell r="C275">
            <v>0</v>
          </cell>
          <cell r="D275" t="str">
            <v>老账</v>
          </cell>
          <cell r="E275">
            <v>0</v>
          </cell>
          <cell r="F275" t="str">
            <v>否</v>
          </cell>
          <cell r="G275">
            <v>1497.75</v>
          </cell>
          <cell r="H275">
            <v>1497.75</v>
          </cell>
        </row>
        <row r="276">
          <cell r="A276" t="str">
            <v>S413074</v>
          </cell>
          <cell r="B276" t="str">
            <v>黄骅市振兴五金制品厂</v>
          </cell>
          <cell r="C276">
            <v>0</v>
          </cell>
          <cell r="D276" t="str">
            <v>老账</v>
          </cell>
          <cell r="E276">
            <v>0</v>
          </cell>
          <cell r="F276" t="str">
            <v>否</v>
          </cell>
          <cell r="G276">
            <v>1386.48</v>
          </cell>
          <cell r="H276">
            <v>1386.48</v>
          </cell>
        </row>
        <row r="277">
          <cell r="A277" t="str">
            <v>S513015</v>
          </cell>
          <cell r="B277" t="str">
            <v>马志云</v>
          </cell>
          <cell r="C277">
            <v>0</v>
          </cell>
          <cell r="D277" t="str">
            <v>老账</v>
          </cell>
          <cell r="E277">
            <v>0</v>
          </cell>
          <cell r="F277" t="str">
            <v>否</v>
          </cell>
          <cell r="G277">
            <v>1163</v>
          </cell>
          <cell r="H277">
            <v>1163</v>
          </cell>
        </row>
        <row r="278">
          <cell r="A278" t="str">
            <v>S437011</v>
          </cell>
          <cell r="B278" t="str">
            <v>诸城市黄海剑杆织布厂</v>
          </cell>
          <cell r="C278" t="str">
            <v>座椅</v>
          </cell>
          <cell r="E278">
            <v>60</v>
          </cell>
          <cell r="F278" t="str">
            <v>否</v>
          </cell>
          <cell r="G278">
            <v>0</v>
          </cell>
          <cell r="H278">
            <v>0</v>
          </cell>
        </row>
        <row r="279">
          <cell r="A279" t="str">
            <v>S433018</v>
          </cell>
          <cell r="B279" t="str">
            <v>温州市瓯海茶山通悦海绵制品厂</v>
          </cell>
          <cell r="C279">
            <v>0</v>
          </cell>
          <cell r="D279" t="str">
            <v>老账</v>
          </cell>
          <cell r="E279">
            <v>0</v>
          </cell>
          <cell r="F279" t="str">
            <v>否</v>
          </cell>
          <cell r="G279">
            <v>1000</v>
          </cell>
          <cell r="H279">
            <v>1000</v>
          </cell>
        </row>
        <row r="280">
          <cell r="A280" t="str">
            <v>S433016</v>
          </cell>
          <cell r="B280" t="str">
            <v>安吉县创鸿家具有限公司</v>
          </cell>
          <cell r="C280">
            <v>0</v>
          </cell>
          <cell r="D280" t="str">
            <v>老账</v>
          </cell>
          <cell r="E280">
            <v>0</v>
          </cell>
          <cell r="F280" t="str">
            <v>否</v>
          </cell>
          <cell r="G280">
            <v>900</v>
          </cell>
          <cell r="H280">
            <v>900</v>
          </cell>
        </row>
        <row r="281">
          <cell r="A281" t="str">
            <v>S413103</v>
          </cell>
          <cell r="B281" t="str">
            <v>黄骅市通顺五金机电商店</v>
          </cell>
          <cell r="C281">
            <v>0</v>
          </cell>
          <cell r="D281" t="str">
            <v>零采</v>
          </cell>
          <cell r="E281">
            <v>0</v>
          </cell>
          <cell r="F281" t="str">
            <v>否</v>
          </cell>
          <cell r="G281">
            <v>900</v>
          </cell>
          <cell r="H281">
            <v>900</v>
          </cell>
        </row>
        <row r="282">
          <cell r="A282" t="str">
            <v>S537001</v>
          </cell>
          <cell r="B282" t="str">
            <v>山东省禹城市阳光化工有限公司</v>
          </cell>
          <cell r="C282" t="str">
            <v>后视镜</v>
          </cell>
          <cell r="D282" t="str">
            <v>老账</v>
          </cell>
          <cell r="E282">
            <v>0</v>
          </cell>
          <cell r="F282" t="str">
            <v>否</v>
          </cell>
          <cell r="G282">
            <v>720</v>
          </cell>
          <cell r="H282">
            <v>720</v>
          </cell>
        </row>
        <row r="283">
          <cell r="A283" t="str">
            <v>S431008</v>
          </cell>
          <cell r="B283" t="str">
            <v>上海努辰金属制品有限公司</v>
          </cell>
          <cell r="C283" t="str">
            <v>金属件</v>
          </cell>
          <cell r="D283" t="str">
            <v>正常供货</v>
          </cell>
          <cell r="E283">
            <v>90</v>
          </cell>
          <cell r="F283" t="str">
            <v>否</v>
          </cell>
          <cell r="G283">
            <v>341246.12</v>
          </cell>
          <cell r="H283">
            <v>210485.7</v>
          </cell>
        </row>
        <row r="284">
          <cell r="A284" t="str">
            <v>S513025</v>
          </cell>
          <cell r="B284" t="str">
            <v>邓括</v>
          </cell>
          <cell r="C284">
            <v>0</v>
          </cell>
          <cell r="D284" t="str">
            <v>老账</v>
          </cell>
          <cell r="E284">
            <v>0</v>
          </cell>
          <cell r="F284" t="str">
            <v>否</v>
          </cell>
          <cell r="G284">
            <v>426</v>
          </cell>
          <cell r="H284">
            <v>426</v>
          </cell>
        </row>
        <row r="285">
          <cell r="A285" t="str">
            <v>S544003</v>
          </cell>
          <cell r="B285" t="str">
            <v>广州欧尼克焊接科技有限公司</v>
          </cell>
          <cell r="C285">
            <v>0</v>
          </cell>
          <cell r="D285" t="str">
            <v>老账</v>
          </cell>
          <cell r="E285">
            <v>0</v>
          </cell>
          <cell r="F285" t="str">
            <v>否</v>
          </cell>
          <cell r="G285">
            <v>400</v>
          </cell>
          <cell r="H285">
            <v>400</v>
          </cell>
        </row>
        <row r="286">
          <cell r="A286" t="str">
            <v>S431015</v>
          </cell>
          <cell r="B286" t="str">
            <v>上海边锋实业有限公司</v>
          </cell>
          <cell r="C286">
            <v>0</v>
          </cell>
          <cell r="D286" t="str">
            <v>老账</v>
          </cell>
          <cell r="E286">
            <v>0</v>
          </cell>
          <cell r="F286" t="str">
            <v>否</v>
          </cell>
          <cell r="G286">
            <v>360</v>
          </cell>
          <cell r="H286">
            <v>360</v>
          </cell>
        </row>
        <row r="287">
          <cell r="A287" t="str">
            <v>S437027</v>
          </cell>
          <cell r="B287" t="str">
            <v>文登市凤凰婷装饰布有限公司</v>
          </cell>
          <cell r="C287">
            <v>0</v>
          </cell>
          <cell r="D287" t="str">
            <v>老账</v>
          </cell>
          <cell r="E287">
            <v>0</v>
          </cell>
          <cell r="F287" t="str">
            <v>否</v>
          </cell>
          <cell r="G287">
            <v>314.60000000000002</v>
          </cell>
          <cell r="H287">
            <v>314.60000000000002</v>
          </cell>
        </row>
        <row r="288">
          <cell r="A288" t="str">
            <v>S532004</v>
          </cell>
          <cell r="B288" t="str">
            <v>苏州贝斯迪亚工具有限公司</v>
          </cell>
          <cell r="C288">
            <v>0</v>
          </cell>
          <cell r="D288" t="str">
            <v>老账</v>
          </cell>
          <cell r="E288">
            <v>0</v>
          </cell>
          <cell r="F288" t="str">
            <v>否</v>
          </cell>
          <cell r="G288">
            <v>312</v>
          </cell>
          <cell r="H288">
            <v>312</v>
          </cell>
        </row>
        <row r="289">
          <cell r="A289" t="str">
            <v>S433013</v>
          </cell>
          <cell r="B289" t="str">
            <v>嘉兴市南湖区东栅街道嘉环中电子产品经营部</v>
          </cell>
          <cell r="C289" t="str">
            <v>后视镜</v>
          </cell>
          <cell r="D289" t="str">
            <v>老账</v>
          </cell>
          <cell r="E289">
            <v>0</v>
          </cell>
          <cell r="F289" t="str">
            <v>否</v>
          </cell>
          <cell r="G289">
            <v>214</v>
          </cell>
          <cell r="H289">
            <v>214</v>
          </cell>
        </row>
        <row r="290">
          <cell r="A290" t="str">
            <v>S413017</v>
          </cell>
          <cell r="B290" t="str">
            <v>沧州荣昊汽车配件有限公司</v>
          </cell>
          <cell r="C290">
            <v>0</v>
          </cell>
          <cell r="D290" t="str">
            <v>老账</v>
          </cell>
          <cell r="E290">
            <v>0</v>
          </cell>
          <cell r="F290" t="str">
            <v>否</v>
          </cell>
          <cell r="G290">
            <v>202.36</v>
          </cell>
          <cell r="H290">
            <v>202.36</v>
          </cell>
        </row>
        <row r="291">
          <cell r="A291" t="str">
            <v>S413117</v>
          </cell>
          <cell r="B291" t="str">
            <v>霸州市自强汽车零部件厂</v>
          </cell>
          <cell r="C291">
            <v>0</v>
          </cell>
          <cell r="D291" t="str">
            <v>老账</v>
          </cell>
          <cell r="E291">
            <v>0</v>
          </cell>
          <cell r="F291" t="str">
            <v>否</v>
          </cell>
          <cell r="G291">
            <v>65.09</v>
          </cell>
          <cell r="H291">
            <v>65.09</v>
          </cell>
        </row>
        <row r="292">
          <cell r="A292" t="str">
            <v>S411012</v>
          </cell>
          <cell r="B292" t="str">
            <v>北京旺博林包装材料有限公司</v>
          </cell>
          <cell r="C292" t="str">
            <v>座椅</v>
          </cell>
          <cell r="D292" t="str">
            <v>老账</v>
          </cell>
          <cell r="E292">
            <v>15</v>
          </cell>
          <cell r="F292" t="str">
            <v>否</v>
          </cell>
          <cell r="G292">
            <v>37803.11</v>
          </cell>
          <cell r="H292">
            <v>37803.11</v>
          </cell>
        </row>
        <row r="293">
          <cell r="A293" t="str">
            <v>S411005</v>
          </cell>
          <cell r="B293" t="str">
            <v>北京东方华康自动化有限公司</v>
          </cell>
          <cell r="C293" t="str">
            <v>座椅</v>
          </cell>
          <cell r="D293" t="str">
            <v>正常供货</v>
          </cell>
          <cell r="E293">
            <v>30</v>
          </cell>
          <cell r="F293" t="str">
            <v>否</v>
          </cell>
          <cell r="G293">
            <v>4297.21</v>
          </cell>
          <cell r="H293">
            <v>895.82</v>
          </cell>
        </row>
        <row r="294">
          <cell r="A294" t="str">
            <v>S412011</v>
          </cell>
          <cell r="B294" t="str">
            <v>富港科技(天津)有限公司</v>
          </cell>
          <cell r="C294" t="str">
            <v>后视镜</v>
          </cell>
          <cell r="D294" t="str">
            <v>老账</v>
          </cell>
          <cell r="E294" t="str">
            <v>预付</v>
          </cell>
          <cell r="F294" t="str">
            <v>否</v>
          </cell>
          <cell r="G294">
            <v>11702.52</v>
          </cell>
          <cell r="H294">
            <v>11702.52</v>
          </cell>
        </row>
        <row r="295">
          <cell r="A295" t="str">
            <v>S444005</v>
          </cell>
          <cell r="B295" t="str">
            <v>佛山市立久光电科技有限公司</v>
          </cell>
          <cell r="C295" t="str">
            <v>后视镜</v>
          </cell>
          <cell r="D295" t="str">
            <v>老账</v>
          </cell>
          <cell r="E295" t="str">
            <v>预付</v>
          </cell>
          <cell r="F295" t="str">
            <v>否</v>
          </cell>
          <cell r="G295">
            <v>0.8</v>
          </cell>
          <cell r="H295">
            <v>0.8</v>
          </cell>
        </row>
        <row r="296">
          <cell r="A296" t="str">
            <v>S533001</v>
          </cell>
          <cell r="B296" t="str">
            <v>宁波维成贸易有限公司</v>
          </cell>
          <cell r="C296" t="str">
            <v>后视镜</v>
          </cell>
          <cell r="D296" t="str">
            <v>老账</v>
          </cell>
          <cell r="E296">
            <v>0</v>
          </cell>
          <cell r="F296" t="str">
            <v>否</v>
          </cell>
          <cell r="G296">
            <v>0.02</v>
          </cell>
          <cell r="H296">
            <v>0.02</v>
          </cell>
        </row>
        <row r="297">
          <cell r="A297" t="str">
            <v>S431002</v>
          </cell>
          <cell r="B297" t="str">
            <v>易格斯（上海）拖链系统有限公司</v>
          </cell>
          <cell r="C297" t="str">
            <v>金属件</v>
          </cell>
          <cell r="D297" t="str">
            <v>正常供货</v>
          </cell>
          <cell r="E297">
            <v>60</v>
          </cell>
          <cell r="F297" t="str">
            <v>否</v>
          </cell>
          <cell r="G297">
            <v>158753.70000000001</v>
          </cell>
          <cell r="H297">
            <v>0</v>
          </cell>
        </row>
        <row r="298">
          <cell r="A298" t="str">
            <v>S413012</v>
          </cell>
          <cell r="B298" t="str">
            <v>沧州市任沧机电有限公司</v>
          </cell>
          <cell r="C298" t="str">
            <v>金属件</v>
          </cell>
          <cell r="E298">
            <v>30</v>
          </cell>
          <cell r="F298" t="str">
            <v>否</v>
          </cell>
          <cell r="G298">
            <v>54187.46</v>
          </cell>
          <cell r="H298">
            <v>0</v>
          </cell>
        </row>
        <row r="299">
          <cell r="A299" t="str">
            <v>S413046</v>
          </cell>
          <cell r="B299" t="str">
            <v>黄骅市恒基五金轴承工具有限公司</v>
          </cell>
          <cell r="C299">
            <v>0</v>
          </cell>
          <cell r="E299">
            <v>0</v>
          </cell>
          <cell r="F299" t="str">
            <v>否</v>
          </cell>
          <cell r="G299">
            <v>0</v>
          </cell>
          <cell r="H299">
            <v>0</v>
          </cell>
        </row>
        <row r="300">
          <cell r="A300" t="str">
            <v>S413091</v>
          </cell>
          <cell r="B300" t="str">
            <v>黄骅市供水公司</v>
          </cell>
          <cell r="C300">
            <v>0</v>
          </cell>
          <cell r="D300" t="str">
            <v>管理</v>
          </cell>
          <cell r="E300">
            <v>0</v>
          </cell>
          <cell r="F300" t="str">
            <v>否</v>
          </cell>
          <cell r="G300">
            <v>490.7</v>
          </cell>
          <cell r="H300">
            <v>490.7</v>
          </cell>
        </row>
        <row r="301">
          <cell r="A301" t="str">
            <v>S413019</v>
          </cell>
          <cell r="B301" t="str">
            <v>沧州超杰纺织品有限公司</v>
          </cell>
          <cell r="C301">
            <v>0</v>
          </cell>
          <cell r="E301">
            <v>0</v>
          </cell>
          <cell r="F301" t="str">
            <v>否</v>
          </cell>
          <cell r="G301">
            <v>0</v>
          </cell>
          <cell r="H301">
            <v>0</v>
          </cell>
        </row>
        <row r="302">
          <cell r="A302" t="str">
            <v>S513008</v>
          </cell>
          <cell r="B302" t="str">
            <v>黄骅市三江商贸有限公司</v>
          </cell>
          <cell r="C302">
            <v>0</v>
          </cell>
          <cell r="D302" t="str">
            <v>零采</v>
          </cell>
          <cell r="E302">
            <v>0</v>
          </cell>
          <cell r="F302" t="str">
            <v>否</v>
          </cell>
          <cell r="G302">
            <v>16908.5</v>
          </cell>
          <cell r="H302">
            <v>16908.5</v>
          </cell>
        </row>
        <row r="303">
          <cell r="A303" t="str">
            <v>S432017</v>
          </cell>
          <cell r="B303" t="str">
            <v>苏州市荣威模具有限公司</v>
          </cell>
          <cell r="C303">
            <v>0</v>
          </cell>
          <cell r="E303">
            <v>0</v>
          </cell>
          <cell r="F303" t="str">
            <v>否</v>
          </cell>
          <cell r="G303">
            <v>1642170</v>
          </cell>
          <cell r="H303">
            <v>1642170</v>
          </cell>
        </row>
        <row r="304">
          <cell r="A304" t="str">
            <v>S444003</v>
          </cell>
          <cell r="B304" t="str">
            <v>广州熙锐自动化设备有限公司</v>
          </cell>
          <cell r="C304">
            <v>0</v>
          </cell>
          <cell r="E304">
            <v>0</v>
          </cell>
          <cell r="F304" t="str">
            <v>否</v>
          </cell>
          <cell r="G304">
            <v>18500</v>
          </cell>
          <cell r="H304">
            <v>18500</v>
          </cell>
        </row>
        <row r="305">
          <cell r="A305" t="str">
            <v>S513012</v>
          </cell>
          <cell r="B305" t="str">
            <v>黄骅市建华液压配件销售服务中心</v>
          </cell>
          <cell r="C305">
            <v>0</v>
          </cell>
          <cell r="D305" t="str">
            <v>零采</v>
          </cell>
          <cell r="E305">
            <v>0</v>
          </cell>
          <cell r="F305" t="str">
            <v>否</v>
          </cell>
          <cell r="G305">
            <v>11207</v>
          </cell>
          <cell r="H305">
            <v>11207</v>
          </cell>
        </row>
        <row r="306">
          <cell r="A306" t="str">
            <v>S434006</v>
          </cell>
          <cell r="B306" t="str">
            <v>安徽汉升工业部件股份有限公司</v>
          </cell>
          <cell r="C306" t="str">
            <v>金属件</v>
          </cell>
          <cell r="D306" t="str">
            <v>正常供货</v>
          </cell>
          <cell r="E306">
            <v>90</v>
          </cell>
          <cell r="F306" t="str">
            <v>否</v>
          </cell>
          <cell r="G306">
            <v>26766.379999999997</v>
          </cell>
          <cell r="H306">
            <v>0</v>
          </cell>
        </row>
        <row r="307">
          <cell r="A307" t="str">
            <v>S433002</v>
          </cell>
          <cell r="B307" t="str">
            <v>宁波瑞元模塑有限公司</v>
          </cell>
          <cell r="C307">
            <v>0</v>
          </cell>
          <cell r="D307" t="str">
            <v>固定资产</v>
          </cell>
          <cell r="E307">
            <v>0</v>
          </cell>
          <cell r="F307" t="str">
            <v>否</v>
          </cell>
          <cell r="G307">
            <v>0</v>
          </cell>
          <cell r="H307">
            <v>0</v>
          </cell>
        </row>
        <row r="308">
          <cell r="A308" t="str">
            <v>S511007</v>
          </cell>
          <cell r="B308" t="str">
            <v>北京逸伦众程自动化控制设备有限公司</v>
          </cell>
          <cell r="C308" t="str">
            <v>后视镜</v>
          </cell>
          <cell r="E308">
            <v>60</v>
          </cell>
          <cell r="F308" t="str">
            <v>否</v>
          </cell>
          <cell r="G308">
            <v>0</v>
          </cell>
          <cell r="H308">
            <v>0</v>
          </cell>
        </row>
        <row r="309">
          <cell r="A309" t="str">
            <v>S437028</v>
          </cell>
          <cell r="B309" t="str">
            <v>山东隆华新材料股份有限公司</v>
          </cell>
          <cell r="C309">
            <v>0</v>
          </cell>
          <cell r="E309">
            <v>0</v>
          </cell>
          <cell r="F309" t="str">
            <v>否</v>
          </cell>
          <cell r="G309">
            <v>0</v>
          </cell>
          <cell r="H309">
            <v>0</v>
          </cell>
        </row>
        <row r="310">
          <cell r="A310" t="str">
            <v>S432008</v>
          </cell>
          <cell r="B310" t="str">
            <v>徐州华夏电子有限公司</v>
          </cell>
          <cell r="C310" t="str">
            <v>座椅/后视镜</v>
          </cell>
          <cell r="D310" t="str">
            <v>正常供货</v>
          </cell>
          <cell r="E310">
            <v>60</v>
          </cell>
          <cell r="F310" t="str">
            <v>否</v>
          </cell>
          <cell r="G310">
            <v>509647.39</v>
          </cell>
          <cell r="H310">
            <v>509647.39</v>
          </cell>
        </row>
        <row r="311">
          <cell r="A311" t="str">
            <v>S413106</v>
          </cell>
          <cell r="B311" t="str">
            <v>黄骅市博杰汽车部件有限公司</v>
          </cell>
          <cell r="C311">
            <v>0</v>
          </cell>
          <cell r="E311">
            <v>0</v>
          </cell>
          <cell r="F311" t="str">
            <v>否</v>
          </cell>
          <cell r="G311">
            <v>0</v>
          </cell>
          <cell r="H311">
            <v>0</v>
          </cell>
        </row>
        <row r="312">
          <cell r="A312" t="str">
            <v>S513021</v>
          </cell>
          <cell r="B312" t="str">
            <v>沧州众智鑫成人力资源服务有限公司</v>
          </cell>
          <cell r="C312">
            <v>0</v>
          </cell>
          <cell r="D312" t="str">
            <v>管理</v>
          </cell>
          <cell r="E312">
            <v>0</v>
          </cell>
          <cell r="F312" t="str">
            <v>否</v>
          </cell>
          <cell r="G312">
            <v>0</v>
          </cell>
          <cell r="H312">
            <v>0</v>
          </cell>
        </row>
        <row r="313">
          <cell r="A313" t="str">
            <v>S413020</v>
          </cell>
          <cell r="B313" t="str">
            <v>沧州旭兴五金制品有限公司</v>
          </cell>
          <cell r="C313" t="str">
            <v>金属件/后视镜</v>
          </cell>
          <cell r="D313" t="str">
            <v>正常供货</v>
          </cell>
          <cell r="E313">
            <v>90</v>
          </cell>
          <cell r="F313" t="str">
            <v>否</v>
          </cell>
          <cell r="G313">
            <v>838428.23</v>
          </cell>
          <cell r="H313">
            <v>566617.5</v>
          </cell>
        </row>
        <row r="314">
          <cell r="A314" t="str">
            <v>S433006</v>
          </cell>
          <cell r="B314" t="str">
            <v>浙江佳龙电子有限公司</v>
          </cell>
          <cell r="C314" t="str">
            <v>后视镜</v>
          </cell>
          <cell r="D314" t="str">
            <v>老账</v>
          </cell>
          <cell r="E314">
            <v>60</v>
          </cell>
          <cell r="F314" t="str">
            <v>否</v>
          </cell>
          <cell r="G314">
            <v>0</v>
          </cell>
          <cell r="H314">
            <v>0</v>
          </cell>
        </row>
        <row r="315">
          <cell r="A315" t="str">
            <v>S411018</v>
          </cell>
          <cell r="B315" t="str">
            <v>北京三浦易购科技有限公司</v>
          </cell>
          <cell r="C315" t="str">
            <v>金属件</v>
          </cell>
          <cell r="D315" t="str">
            <v>正常供货</v>
          </cell>
          <cell r="E315">
            <v>60</v>
          </cell>
          <cell r="F315" t="str">
            <v>否</v>
          </cell>
          <cell r="G315">
            <v>9418.5600000000013</v>
          </cell>
          <cell r="H315">
            <v>9418.5600000000013</v>
          </cell>
        </row>
        <row r="316">
          <cell r="A316" t="str">
            <v>S512007</v>
          </cell>
          <cell r="B316" t="str">
            <v>天津宏达翔科技有限公司</v>
          </cell>
          <cell r="C316">
            <v>0</v>
          </cell>
          <cell r="E316">
            <v>0</v>
          </cell>
          <cell r="F316" t="str">
            <v>否</v>
          </cell>
          <cell r="G316">
            <v>0</v>
          </cell>
          <cell r="H316">
            <v>0</v>
          </cell>
        </row>
        <row r="317">
          <cell r="A317" t="str">
            <v>S412004</v>
          </cell>
          <cell r="B317" t="str">
            <v>天津市朗力机械设备有限公司</v>
          </cell>
          <cell r="C317" t="str">
            <v>金属件</v>
          </cell>
          <cell r="E317">
            <v>0</v>
          </cell>
          <cell r="F317" t="str">
            <v>否</v>
          </cell>
          <cell r="G317">
            <v>352088</v>
          </cell>
          <cell r="H317">
            <v>352088</v>
          </cell>
        </row>
        <row r="318">
          <cell r="A318" t="str">
            <v>S431005</v>
          </cell>
          <cell r="B318" t="str">
            <v>上海三淮工业自动化有限公司</v>
          </cell>
          <cell r="C318">
            <v>0</v>
          </cell>
          <cell r="E318">
            <v>0</v>
          </cell>
          <cell r="F318" t="str">
            <v>否</v>
          </cell>
          <cell r="G318">
            <v>0</v>
          </cell>
          <cell r="H318">
            <v>0</v>
          </cell>
        </row>
        <row r="319">
          <cell r="A319" t="str">
            <v>S432018</v>
          </cell>
          <cell r="B319" t="str">
            <v>苏州安嘉自动化设备有限公司</v>
          </cell>
          <cell r="C319">
            <v>0</v>
          </cell>
          <cell r="E319">
            <v>0</v>
          </cell>
          <cell r="F319" t="str">
            <v>否</v>
          </cell>
          <cell r="G319">
            <v>0</v>
          </cell>
          <cell r="H319">
            <v>0</v>
          </cell>
        </row>
        <row r="320">
          <cell r="A320" t="str">
            <v>S421004</v>
          </cell>
          <cell r="B320" t="str">
            <v>沈阳瑞驰表面技术有限公司</v>
          </cell>
          <cell r="C320" t="str">
            <v>后视镜</v>
          </cell>
          <cell r="E320">
            <v>0</v>
          </cell>
          <cell r="F320" t="str">
            <v>否</v>
          </cell>
          <cell r="G320">
            <v>22500</v>
          </cell>
          <cell r="H320">
            <v>22500</v>
          </cell>
        </row>
        <row r="321">
          <cell r="A321" t="str">
            <v>S412018</v>
          </cell>
          <cell r="B321" t="str">
            <v>穆勒纺织品（天津）有限公司</v>
          </cell>
          <cell r="C321" t="str">
            <v>座椅</v>
          </cell>
          <cell r="E321">
            <v>30</v>
          </cell>
          <cell r="F321" t="str">
            <v>否</v>
          </cell>
          <cell r="G321">
            <v>0</v>
          </cell>
          <cell r="H321">
            <v>0</v>
          </cell>
        </row>
        <row r="322">
          <cell r="A322" t="str">
            <v>S513027</v>
          </cell>
          <cell r="B322" t="str">
            <v>黄骅市洪昌运输队</v>
          </cell>
          <cell r="C322">
            <v>0</v>
          </cell>
          <cell r="E322">
            <v>0</v>
          </cell>
          <cell r="F322" t="str">
            <v>否</v>
          </cell>
          <cell r="G322">
            <v>0</v>
          </cell>
          <cell r="H322">
            <v>0</v>
          </cell>
        </row>
        <row r="323">
          <cell r="A323" t="str">
            <v>S432028</v>
          </cell>
          <cell r="B323" t="str">
            <v>江阴宝曼电子科技有限公司</v>
          </cell>
          <cell r="C323" t="str">
            <v>后视镜</v>
          </cell>
          <cell r="E323">
            <v>30</v>
          </cell>
          <cell r="F323" t="str">
            <v>否</v>
          </cell>
          <cell r="G323">
            <v>0</v>
          </cell>
          <cell r="H323">
            <v>0</v>
          </cell>
        </row>
        <row r="324">
          <cell r="A324" t="str">
            <v>S411003</v>
          </cell>
          <cell r="B324" t="str">
            <v>北京市京宁通海经贸有限公司</v>
          </cell>
          <cell r="C324" t="str">
            <v>座椅</v>
          </cell>
          <cell r="E324">
            <v>30</v>
          </cell>
          <cell r="F324" t="str">
            <v>否</v>
          </cell>
          <cell r="G324">
            <v>0</v>
          </cell>
          <cell r="H324">
            <v>0</v>
          </cell>
        </row>
        <row r="325">
          <cell r="A325" t="str">
            <v>S531006</v>
          </cell>
          <cell r="B325" t="str">
            <v>上海快意信息科技有限公司</v>
          </cell>
          <cell r="C325">
            <v>0</v>
          </cell>
          <cell r="E325">
            <v>0</v>
          </cell>
          <cell r="F325" t="str">
            <v>否</v>
          </cell>
          <cell r="G325">
            <v>0</v>
          </cell>
          <cell r="H325">
            <v>0</v>
          </cell>
        </row>
        <row r="326">
          <cell r="A326" t="str">
            <v>S413142</v>
          </cell>
          <cell r="B326" t="str">
            <v>沧州凌迈五金制品有限公司</v>
          </cell>
          <cell r="C326" t="str">
            <v>后视镜</v>
          </cell>
          <cell r="E326">
            <v>0</v>
          </cell>
          <cell r="F326" t="str">
            <v>否</v>
          </cell>
          <cell r="G326">
            <v>8630.86</v>
          </cell>
          <cell r="H326">
            <v>8630.86</v>
          </cell>
        </row>
        <row r="327">
          <cell r="A327" t="str">
            <v>S444002</v>
          </cell>
          <cell r="B327" t="str">
            <v>广东盟力纺织科技有限公司</v>
          </cell>
          <cell r="C327" t="str">
            <v>座椅</v>
          </cell>
          <cell r="D327" t="str">
            <v>正常供货</v>
          </cell>
          <cell r="E327" t="str">
            <v>预付</v>
          </cell>
          <cell r="F327" t="str">
            <v>否</v>
          </cell>
          <cell r="G327">
            <v>0</v>
          </cell>
          <cell r="H327">
            <v>0</v>
          </cell>
        </row>
        <row r="328">
          <cell r="A328" t="str">
            <v>S413128</v>
          </cell>
          <cell r="B328" t="str">
            <v>霸州市振旭汽车配件有限公司</v>
          </cell>
          <cell r="C328">
            <v>0</v>
          </cell>
          <cell r="E328">
            <v>0</v>
          </cell>
          <cell r="F328" t="str">
            <v>否</v>
          </cell>
          <cell r="G328">
            <v>0</v>
          </cell>
          <cell r="H328">
            <v>0</v>
          </cell>
        </row>
        <row r="329">
          <cell r="A329" t="str">
            <v>S413130</v>
          </cell>
          <cell r="B329" t="str">
            <v>泊头市捷润五金制品有限公司</v>
          </cell>
          <cell r="C329" t="str">
            <v>金属件/座椅</v>
          </cell>
          <cell r="D329" t="str">
            <v>正常供货</v>
          </cell>
          <cell r="E329">
            <v>90</v>
          </cell>
          <cell r="F329" t="str">
            <v>否</v>
          </cell>
          <cell r="G329">
            <v>1091202.79</v>
          </cell>
          <cell r="H329">
            <v>548276.06000000006</v>
          </cell>
        </row>
        <row r="330">
          <cell r="A330" t="str">
            <v>S511015</v>
          </cell>
          <cell r="B330" t="str">
            <v>北京广汇国际仓储服务有限公司</v>
          </cell>
          <cell r="C330">
            <v>0</v>
          </cell>
          <cell r="D330" t="str">
            <v>销售（三方库已清户）</v>
          </cell>
          <cell r="E330">
            <v>0</v>
          </cell>
          <cell r="F330" t="str">
            <v>否</v>
          </cell>
          <cell r="G330">
            <v>36044.980000000003</v>
          </cell>
          <cell r="H330">
            <v>36044.980000000003</v>
          </cell>
        </row>
        <row r="331">
          <cell r="A331" t="str">
            <v>S442002</v>
          </cell>
          <cell r="B331" t="str">
            <v>湖北伟士通汽车零件有限公司</v>
          </cell>
          <cell r="C331" t="str">
            <v>金属件</v>
          </cell>
          <cell r="D331" t="str">
            <v>正常供货</v>
          </cell>
          <cell r="E331">
            <v>90</v>
          </cell>
          <cell r="F331" t="str">
            <v>否</v>
          </cell>
          <cell r="G331">
            <v>37034.620000000003</v>
          </cell>
          <cell r="H331">
            <v>0</v>
          </cell>
        </row>
        <row r="332">
          <cell r="A332" t="str">
            <v>S433019</v>
          </cell>
          <cell r="B332" t="str">
            <v>杭州阳晨聚氨酯制品有限公司</v>
          </cell>
          <cell r="C332" t="str">
            <v>座椅</v>
          </cell>
          <cell r="D332" t="str">
            <v>正常供货</v>
          </cell>
          <cell r="E332">
            <v>30</v>
          </cell>
          <cell r="F332" t="str">
            <v>否</v>
          </cell>
          <cell r="G332">
            <v>184122.91</v>
          </cell>
          <cell r="H332">
            <v>184122.91</v>
          </cell>
        </row>
        <row r="333">
          <cell r="A333" t="str">
            <v>S411035</v>
          </cell>
          <cell r="B333" t="str">
            <v>北京明科通业国际贸易有限责任公司</v>
          </cell>
          <cell r="C333" t="str">
            <v>后视镜</v>
          </cell>
          <cell r="E333" t="str">
            <v>预付</v>
          </cell>
          <cell r="F333" t="str">
            <v>否</v>
          </cell>
          <cell r="G333">
            <v>0</v>
          </cell>
          <cell r="H333">
            <v>0</v>
          </cell>
        </row>
        <row r="334">
          <cell r="A334" t="str">
            <v>S411036</v>
          </cell>
          <cell r="B334" t="str">
            <v>北京美好生活家居用品有限公司</v>
          </cell>
          <cell r="C334" t="str">
            <v>座椅</v>
          </cell>
          <cell r="D334" t="str">
            <v>正常供货</v>
          </cell>
          <cell r="E334">
            <v>90</v>
          </cell>
          <cell r="F334" t="str">
            <v>否</v>
          </cell>
          <cell r="G334">
            <v>1711079.2600000002</v>
          </cell>
          <cell r="H334">
            <v>1652355.9700000002</v>
          </cell>
        </row>
        <row r="335">
          <cell r="A335" t="str">
            <v>S413152</v>
          </cell>
          <cell r="B335" t="str">
            <v>远东嘉烨沧州科技有限公司</v>
          </cell>
          <cell r="C335" t="str">
            <v>后视镜</v>
          </cell>
          <cell r="D335" t="str">
            <v>老账</v>
          </cell>
          <cell r="E335">
            <v>30</v>
          </cell>
          <cell r="F335" t="str">
            <v>否</v>
          </cell>
          <cell r="G335">
            <v>0</v>
          </cell>
          <cell r="H335">
            <v>0</v>
          </cell>
        </row>
        <row r="336">
          <cell r="A336" t="str">
            <v>S513057</v>
          </cell>
          <cell r="B336" t="str">
            <v>赵战一</v>
          </cell>
          <cell r="C336">
            <v>0</v>
          </cell>
          <cell r="E336">
            <v>0</v>
          </cell>
          <cell r="F336" t="str">
            <v>否</v>
          </cell>
          <cell r="G336">
            <v>0</v>
          </cell>
          <cell r="H336">
            <v>0</v>
          </cell>
        </row>
        <row r="337">
          <cell r="A337" t="str">
            <v>S513050</v>
          </cell>
          <cell r="B337" t="str">
            <v>河北信一净美物业服务有限公司</v>
          </cell>
          <cell r="C337">
            <v>0</v>
          </cell>
          <cell r="D337" t="str">
            <v>管理</v>
          </cell>
          <cell r="E337">
            <v>0</v>
          </cell>
          <cell r="F337" t="str">
            <v>否</v>
          </cell>
          <cell r="G337">
            <v>10710</v>
          </cell>
          <cell r="H337">
            <v>10710</v>
          </cell>
        </row>
        <row r="338">
          <cell r="A338" t="str">
            <v>S513045</v>
          </cell>
          <cell r="B338" t="str">
            <v>河北渤海远达环境检测技术服务有限公司</v>
          </cell>
          <cell r="C338">
            <v>0</v>
          </cell>
          <cell r="E338">
            <v>0</v>
          </cell>
          <cell r="F338" t="str">
            <v>否</v>
          </cell>
          <cell r="G338">
            <v>0</v>
          </cell>
          <cell r="H338">
            <v>0</v>
          </cell>
        </row>
        <row r="339">
          <cell r="A339" t="str">
            <v>S413059</v>
          </cell>
          <cell r="B339" t="str">
            <v>黄骅市荣邦汽车部件有限公司</v>
          </cell>
          <cell r="C339" t="str">
            <v>座椅</v>
          </cell>
          <cell r="E339" t="str">
            <v>预付</v>
          </cell>
          <cell r="F339" t="str">
            <v>否</v>
          </cell>
          <cell r="G339">
            <v>0</v>
          </cell>
          <cell r="H339">
            <v>0</v>
          </cell>
        </row>
        <row r="340">
          <cell r="A340" t="str">
            <v>S533002</v>
          </cell>
          <cell r="B340" t="str">
            <v>宁波正耀汽车电器有限公司</v>
          </cell>
          <cell r="C340" t="str">
            <v>后视镜</v>
          </cell>
          <cell r="E340" t="str">
            <v>预付</v>
          </cell>
          <cell r="F340" t="str">
            <v>否</v>
          </cell>
          <cell r="G340">
            <v>0</v>
          </cell>
          <cell r="H340">
            <v>0</v>
          </cell>
        </row>
        <row r="341">
          <cell r="A341" t="str">
            <v>S511010</v>
          </cell>
          <cell r="B341" t="str">
            <v>北京志同信达科技发展有限公司</v>
          </cell>
          <cell r="C341" t="str">
            <v>后视镜</v>
          </cell>
          <cell r="E341">
            <v>30</v>
          </cell>
          <cell r="F341" t="str">
            <v>否</v>
          </cell>
          <cell r="G341">
            <v>0</v>
          </cell>
          <cell r="H341">
            <v>0</v>
          </cell>
        </row>
        <row r="342">
          <cell r="A342" t="str">
            <v>S413110</v>
          </cell>
          <cell r="B342" t="str">
            <v>黄骅市金宝成钢材经销有限公司</v>
          </cell>
          <cell r="C342" t="str">
            <v>金属件</v>
          </cell>
          <cell r="D342" t="str">
            <v>大宗物料</v>
          </cell>
          <cell r="E342">
            <v>0</v>
          </cell>
          <cell r="F342" t="str">
            <v>否</v>
          </cell>
          <cell r="G342">
            <v>25462.92</v>
          </cell>
          <cell r="H342">
            <v>25462.92</v>
          </cell>
        </row>
        <row r="343">
          <cell r="A343" t="str">
            <v>S513063</v>
          </cell>
          <cell r="B343" t="str">
            <v>石家庄松樾机械设备销售有限公司</v>
          </cell>
          <cell r="C343">
            <v>0</v>
          </cell>
          <cell r="E343">
            <v>0</v>
          </cell>
          <cell r="F343" t="str">
            <v>否</v>
          </cell>
          <cell r="G343">
            <v>0</v>
          </cell>
          <cell r="H343">
            <v>0</v>
          </cell>
        </row>
        <row r="344">
          <cell r="A344" t="str">
            <v>S544006</v>
          </cell>
          <cell r="B344" t="str">
            <v>鹤山市润源化工有限公司</v>
          </cell>
          <cell r="C344">
            <v>0</v>
          </cell>
          <cell r="E344">
            <v>0</v>
          </cell>
          <cell r="F344" t="str">
            <v>否</v>
          </cell>
          <cell r="G344">
            <v>0</v>
          </cell>
          <cell r="H344">
            <v>0</v>
          </cell>
        </row>
        <row r="345">
          <cell r="A345" t="str">
            <v>S413062</v>
          </cell>
          <cell r="B345" t="str">
            <v>黄骅市友联嘉悦商贸有限公司</v>
          </cell>
          <cell r="C345" t="str">
            <v>后视镜</v>
          </cell>
          <cell r="E345" t="str">
            <v>预付</v>
          </cell>
          <cell r="F345" t="str">
            <v>否</v>
          </cell>
          <cell r="G345">
            <v>0</v>
          </cell>
          <cell r="H345">
            <v>0</v>
          </cell>
        </row>
        <row r="346">
          <cell r="A346" t="str">
            <v>S412025</v>
          </cell>
          <cell r="B346" t="str">
            <v>天津万塑新材料科技有限公司</v>
          </cell>
          <cell r="C346" t="str">
            <v>后视镜</v>
          </cell>
          <cell r="E346">
            <v>0</v>
          </cell>
          <cell r="F346" t="str">
            <v>否</v>
          </cell>
          <cell r="G346">
            <v>0</v>
          </cell>
          <cell r="H346">
            <v>0</v>
          </cell>
        </row>
        <row r="347">
          <cell r="A347" t="str">
            <v>S422003</v>
          </cell>
          <cell r="B347" t="str">
            <v>长春亚大汽车零件制造有限公司</v>
          </cell>
          <cell r="C347">
            <v>0</v>
          </cell>
          <cell r="E347">
            <v>0</v>
          </cell>
          <cell r="F347" t="str">
            <v>否</v>
          </cell>
          <cell r="G347">
            <v>0</v>
          </cell>
          <cell r="H347">
            <v>0</v>
          </cell>
        </row>
        <row r="348">
          <cell r="A348" t="str">
            <v>S444007</v>
          </cell>
          <cell r="B348" t="str">
            <v>广东新金山环保材料股份有限公司</v>
          </cell>
          <cell r="C348">
            <v>0</v>
          </cell>
          <cell r="E348">
            <v>0</v>
          </cell>
          <cell r="F348" t="str">
            <v>否</v>
          </cell>
          <cell r="G348">
            <v>0</v>
          </cell>
          <cell r="H348">
            <v>0</v>
          </cell>
        </row>
        <row r="349">
          <cell r="A349" t="str">
            <v>S413157</v>
          </cell>
          <cell r="B349" t="str">
            <v>衡水鑫智汽车零部件有限公司</v>
          </cell>
          <cell r="C349">
            <v>0</v>
          </cell>
          <cell r="E349">
            <v>0</v>
          </cell>
          <cell r="F349" t="str">
            <v>否</v>
          </cell>
          <cell r="G349">
            <v>0</v>
          </cell>
          <cell r="H349">
            <v>0</v>
          </cell>
        </row>
        <row r="350">
          <cell r="A350" t="str">
            <v>S531001</v>
          </cell>
          <cell r="B350" t="str">
            <v>上海腾基机械设备有限公司</v>
          </cell>
          <cell r="C350">
            <v>0</v>
          </cell>
          <cell r="E350">
            <v>0</v>
          </cell>
          <cell r="F350" t="str">
            <v>否</v>
          </cell>
          <cell r="G350">
            <v>0</v>
          </cell>
          <cell r="H350">
            <v>0</v>
          </cell>
        </row>
        <row r="351">
          <cell r="A351" t="str">
            <v>S433025</v>
          </cell>
          <cell r="B351" t="str">
            <v>中广核俊尔新材料有限公司</v>
          </cell>
          <cell r="C351" t="str">
            <v>后视镜</v>
          </cell>
          <cell r="E351" t="str">
            <v>预付</v>
          </cell>
          <cell r="F351" t="str">
            <v>否</v>
          </cell>
          <cell r="G351">
            <v>0</v>
          </cell>
          <cell r="H351">
            <v>0</v>
          </cell>
        </row>
        <row r="352">
          <cell r="A352" t="str">
            <v>S513013</v>
          </cell>
          <cell r="B352" t="str">
            <v>黄骅市龙腾五金机电门市部</v>
          </cell>
          <cell r="C352">
            <v>0</v>
          </cell>
          <cell r="E352">
            <v>0</v>
          </cell>
          <cell r="F352" t="str">
            <v>否</v>
          </cell>
          <cell r="G352">
            <v>0</v>
          </cell>
          <cell r="H352">
            <v>0</v>
          </cell>
        </row>
        <row r="353">
          <cell r="A353" t="str">
            <v>S432016</v>
          </cell>
          <cell r="B353" t="str">
            <v>美视伊汽车镜控（苏州）有限公司</v>
          </cell>
          <cell r="C353" t="str">
            <v>后视镜</v>
          </cell>
          <cell r="E353">
            <v>30</v>
          </cell>
          <cell r="F353" t="str">
            <v>否</v>
          </cell>
          <cell r="G353">
            <v>910668.56000000099</v>
          </cell>
          <cell r="H353">
            <v>598203.68000000098</v>
          </cell>
        </row>
        <row r="354">
          <cell r="A354" t="str">
            <v>S411008</v>
          </cell>
          <cell r="B354" t="str">
            <v>北京瑞德佑业科技有限公司</v>
          </cell>
          <cell r="C354" t="str">
            <v>后视镜</v>
          </cell>
          <cell r="E354" t="str">
            <v>预付</v>
          </cell>
          <cell r="F354" t="str">
            <v>否</v>
          </cell>
          <cell r="G354">
            <v>0</v>
          </cell>
          <cell r="H354">
            <v>0</v>
          </cell>
        </row>
        <row r="355">
          <cell r="A355" t="str">
            <v>S513047</v>
          </cell>
          <cell r="B355" t="str">
            <v>黄骅市宝丽洁家政有限公司</v>
          </cell>
          <cell r="C355">
            <v>0</v>
          </cell>
          <cell r="E355">
            <v>0</v>
          </cell>
          <cell r="F355" t="str">
            <v>否</v>
          </cell>
          <cell r="G355">
            <v>0</v>
          </cell>
          <cell r="H355">
            <v>0</v>
          </cell>
        </row>
        <row r="356">
          <cell r="A356" t="str">
            <v>S513004</v>
          </cell>
          <cell r="B356" t="str">
            <v>任丘市焊材厂</v>
          </cell>
          <cell r="C356" t="str">
            <v>金属件</v>
          </cell>
          <cell r="D356" t="str">
            <v>大宗物料</v>
          </cell>
          <cell r="E356">
            <v>0</v>
          </cell>
          <cell r="F356" t="str">
            <v>否</v>
          </cell>
          <cell r="G356">
            <v>61090</v>
          </cell>
          <cell r="H356">
            <v>61090</v>
          </cell>
        </row>
        <row r="357">
          <cell r="A357" t="str">
            <v>S411026</v>
          </cell>
          <cell r="B357" t="str">
            <v>北京怀安知恒机电设备有限公司</v>
          </cell>
          <cell r="C357">
            <v>0</v>
          </cell>
          <cell r="E357">
            <v>0</v>
          </cell>
          <cell r="F357" t="str">
            <v>否</v>
          </cell>
          <cell r="G357">
            <v>0</v>
          </cell>
          <cell r="H357">
            <v>0</v>
          </cell>
        </row>
        <row r="358">
          <cell r="A358" t="str">
            <v>S432032</v>
          </cell>
          <cell r="B358" t="str">
            <v>明阳科技（苏州）股份有限公司</v>
          </cell>
          <cell r="C358" t="str">
            <v>座椅</v>
          </cell>
          <cell r="D358" t="str">
            <v>正常供货</v>
          </cell>
          <cell r="E358">
            <v>60</v>
          </cell>
          <cell r="F358" t="str">
            <v>否</v>
          </cell>
          <cell r="G358">
            <v>0</v>
          </cell>
          <cell r="H358">
            <v>0</v>
          </cell>
        </row>
        <row r="359">
          <cell r="A359" t="str">
            <v>S544002</v>
          </cell>
          <cell r="B359" t="str">
            <v>东莞市兴亿塑胶原料有限公司</v>
          </cell>
          <cell r="C359" t="str">
            <v>后视镜</v>
          </cell>
          <cell r="E359">
            <v>0</v>
          </cell>
          <cell r="F359" t="str">
            <v>否</v>
          </cell>
          <cell r="G359">
            <v>0</v>
          </cell>
          <cell r="H359">
            <v>0</v>
          </cell>
        </row>
        <row r="360">
          <cell r="A360" t="str">
            <v>S411009</v>
          </cell>
          <cell r="B360" t="str">
            <v>北京兴塑化工产品有限公司</v>
          </cell>
          <cell r="C360" t="str">
            <v>后视镜</v>
          </cell>
          <cell r="E360" t="str">
            <v>预付</v>
          </cell>
          <cell r="F360" t="str">
            <v>否</v>
          </cell>
          <cell r="G360">
            <v>0</v>
          </cell>
          <cell r="H360">
            <v>0</v>
          </cell>
        </row>
        <row r="361">
          <cell r="A361" t="str">
            <v>S413135</v>
          </cell>
          <cell r="B361" t="str">
            <v>黄骅市东鑫车镜厂</v>
          </cell>
          <cell r="C361" t="str">
            <v>后视镜</v>
          </cell>
          <cell r="E361">
            <v>0</v>
          </cell>
          <cell r="F361" t="str">
            <v>否</v>
          </cell>
          <cell r="G361">
            <v>0.37</v>
          </cell>
          <cell r="H361">
            <v>0.37</v>
          </cell>
        </row>
        <row r="362">
          <cell r="A362" t="str">
            <v>S533005</v>
          </cell>
          <cell r="B362" t="str">
            <v>台州市博睿环保科技有限公司</v>
          </cell>
          <cell r="C362">
            <v>0</v>
          </cell>
          <cell r="E362">
            <v>0</v>
          </cell>
          <cell r="F362" t="str">
            <v>否</v>
          </cell>
          <cell r="G362">
            <v>0</v>
          </cell>
          <cell r="H362">
            <v>0</v>
          </cell>
        </row>
        <row r="363">
          <cell r="A363" t="str">
            <v>S437002</v>
          </cell>
          <cell r="B363" t="str">
            <v>中国重汽集团济南商用车有限公司</v>
          </cell>
          <cell r="C363">
            <v>0</v>
          </cell>
          <cell r="E363">
            <v>0</v>
          </cell>
          <cell r="F363" t="str">
            <v>否</v>
          </cell>
          <cell r="G363">
            <v>0</v>
          </cell>
          <cell r="H363">
            <v>0</v>
          </cell>
        </row>
        <row r="364">
          <cell r="A364" t="str">
            <v>S413121</v>
          </cell>
          <cell r="B364" t="str">
            <v>河北佳铸金属制品有限公司</v>
          </cell>
          <cell r="C364" t="str">
            <v>金属件</v>
          </cell>
          <cell r="E364">
            <v>0</v>
          </cell>
          <cell r="F364" t="str">
            <v>否</v>
          </cell>
          <cell r="G364">
            <v>0</v>
          </cell>
          <cell r="H364">
            <v>0</v>
          </cell>
        </row>
        <row r="365">
          <cell r="A365" t="str">
            <v>S437046</v>
          </cell>
          <cell r="B365" t="str">
            <v>青岛中新华美塑料有限公司</v>
          </cell>
          <cell r="C365" t="str">
            <v>后视镜</v>
          </cell>
          <cell r="D365" t="str">
            <v>大宗物料</v>
          </cell>
          <cell r="E365" t="str">
            <v>预付</v>
          </cell>
          <cell r="F365" t="str">
            <v>否</v>
          </cell>
          <cell r="G365">
            <v>0.12</v>
          </cell>
          <cell r="H365">
            <v>0.12</v>
          </cell>
        </row>
        <row r="366">
          <cell r="A366" t="str">
            <v>S411033</v>
          </cell>
          <cell r="B366" t="str">
            <v>北京德坤顺利金属制品加工部</v>
          </cell>
          <cell r="C366">
            <v>0</v>
          </cell>
          <cell r="E366">
            <v>0</v>
          </cell>
          <cell r="F366" t="str">
            <v>否</v>
          </cell>
          <cell r="G366">
            <v>0</v>
          </cell>
          <cell r="H366">
            <v>0</v>
          </cell>
        </row>
        <row r="367">
          <cell r="A367" t="str">
            <v>S412032</v>
          </cell>
          <cell r="B367" t="str">
            <v>天津东和汽车零部件有限公司</v>
          </cell>
          <cell r="C367" t="str">
            <v>后视镜</v>
          </cell>
          <cell r="E367">
            <v>0</v>
          </cell>
          <cell r="F367" t="str">
            <v>否</v>
          </cell>
          <cell r="G367">
            <v>0</v>
          </cell>
          <cell r="H367">
            <v>0</v>
          </cell>
        </row>
        <row r="368">
          <cell r="A368" t="str">
            <v>S412038</v>
          </cell>
          <cell r="B368" t="str">
            <v>天津禄川科技开发有限公司</v>
          </cell>
          <cell r="C368" t="str">
            <v>后视镜</v>
          </cell>
          <cell r="E368" t="str">
            <v>预付</v>
          </cell>
          <cell r="F368" t="str">
            <v>否</v>
          </cell>
          <cell r="G368">
            <v>106887.62</v>
          </cell>
          <cell r="H368">
            <v>106887.62</v>
          </cell>
        </row>
        <row r="369">
          <cell r="A369" t="str">
            <v>S437034</v>
          </cell>
          <cell r="B369" t="str">
            <v>潍坊振晟汽车零部件有限公司</v>
          </cell>
          <cell r="C369" t="str">
            <v>座椅</v>
          </cell>
          <cell r="D369" t="str">
            <v>正常供货</v>
          </cell>
          <cell r="E369">
            <v>60</v>
          </cell>
          <cell r="F369" t="str">
            <v>否</v>
          </cell>
          <cell r="G369">
            <v>76230.66</v>
          </cell>
          <cell r="H369">
            <v>76230.66</v>
          </cell>
        </row>
        <row r="370">
          <cell r="A370" t="str">
            <v>S431021</v>
          </cell>
          <cell r="B370" t="str">
            <v>上海金山张泾五金弹簧有限公司</v>
          </cell>
          <cell r="C370" t="str">
            <v>后视镜</v>
          </cell>
          <cell r="E370">
            <v>30</v>
          </cell>
          <cell r="F370" t="str">
            <v>否</v>
          </cell>
          <cell r="G370">
            <v>0</v>
          </cell>
          <cell r="H370">
            <v>0</v>
          </cell>
        </row>
        <row r="371">
          <cell r="A371" t="str">
            <v>S412033</v>
          </cell>
          <cell r="B371" t="str">
            <v>天津宇德科技发展有限公司</v>
          </cell>
          <cell r="C371">
            <v>0</v>
          </cell>
          <cell r="E371">
            <v>0</v>
          </cell>
          <cell r="F371" t="str">
            <v>否</v>
          </cell>
          <cell r="G371">
            <v>0</v>
          </cell>
          <cell r="H371">
            <v>0</v>
          </cell>
        </row>
        <row r="372">
          <cell r="A372" t="str">
            <v>S412030</v>
          </cell>
          <cell r="B372" t="str">
            <v>天津市丰鑫科技发展有限公司</v>
          </cell>
          <cell r="C372" t="str">
            <v>金属件</v>
          </cell>
          <cell r="E372">
            <v>0</v>
          </cell>
          <cell r="F372" t="str">
            <v>否</v>
          </cell>
          <cell r="G372">
            <v>0</v>
          </cell>
          <cell r="H372">
            <v>0</v>
          </cell>
        </row>
        <row r="373">
          <cell r="A373" t="str">
            <v>S536005</v>
          </cell>
          <cell r="B373" t="str">
            <v>康硕（江西)智能制造有限公司</v>
          </cell>
          <cell r="C373">
            <v>0</v>
          </cell>
          <cell r="E373">
            <v>0</v>
          </cell>
          <cell r="F373" t="str">
            <v>否</v>
          </cell>
          <cell r="G373">
            <v>0</v>
          </cell>
          <cell r="H373">
            <v>0</v>
          </cell>
        </row>
        <row r="374">
          <cell r="A374" t="str">
            <v>S561002</v>
          </cell>
          <cell r="B374" t="str">
            <v>西安嘉怡天恒精密技术股份有限公司</v>
          </cell>
          <cell r="C374">
            <v>0</v>
          </cell>
          <cell r="D374" t="str">
            <v>老账</v>
          </cell>
          <cell r="E374">
            <v>0</v>
          </cell>
          <cell r="F374" t="str">
            <v>否</v>
          </cell>
          <cell r="G374">
            <v>8100</v>
          </cell>
          <cell r="H374">
            <v>8100</v>
          </cell>
        </row>
        <row r="375">
          <cell r="A375" t="str">
            <v>S513052</v>
          </cell>
          <cell r="B375" t="str">
            <v>黄骅新智环保技术有限公司</v>
          </cell>
          <cell r="C375">
            <v>0</v>
          </cell>
          <cell r="E375">
            <v>0</v>
          </cell>
          <cell r="F375" t="str">
            <v>否</v>
          </cell>
          <cell r="G375">
            <v>0</v>
          </cell>
          <cell r="H375">
            <v>0</v>
          </cell>
        </row>
        <row r="376">
          <cell r="A376" t="str">
            <v>S431020</v>
          </cell>
          <cell r="B376" t="str">
            <v>上海鸿扬工贸有限公司</v>
          </cell>
          <cell r="C376" t="str">
            <v>后视镜</v>
          </cell>
          <cell r="D376" t="str">
            <v>老账</v>
          </cell>
          <cell r="E376">
            <v>90</v>
          </cell>
          <cell r="F376" t="str">
            <v>否</v>
          </cell>
          <cell r="G376">
            <v>35652</v>
          </cell>
          <cell r="H376">
            <v>15312</v>
          </cell>
        </row>
        <row r="377">
          <cell r="A377" t="str">
            <v>S412002</v>
          </cell>
          <cell r="B377" t="str">
            <v>天津市精美特表面技术有限公司</v>
          </cell>
          <cell r="C377" t="str">
            <v>后视镜</v>
          </cell>
          <cell r="E377">
            <v>0</v>
          </cell>
          <cell r="F377" t="str">
            <v>否</v>
          </cell>
          <cell r="G377">
            <v>0</v>
          </cell>
          <cell r="H377">
            <v>0</v>
          </cell>
        </row>
        <row r="378">
          <cell r="A378" t="str">
            <v>S412006</v>
          </cell>
          <cell r="B378" t="str">
            <v>天津市天龙得冷成型部品有限公司</v>
          </cell>
          <cell r="C378">
            <v>0</v>
          </cell>
          <cell r="E378">
            <v>0</v>
          </cell>
          <cell r="F378" t="str">
            <v>否</v>
          </cell>
          <cell r="G378">
            <v>4731.88</v>
          </cell>
          <cell r="H378">
            <v>4731.88</v>
          </cell>
        </row>
        <row r="379">
          <cell r="A379" t="str">
            <v>S412026</v>
          </cell>
          <cell r="B379" t="str">
            <v>天津腾达永恒科技发展有限公司</v>
          </cell>
          <cell r="C379" t="str">
            <v>后视镜</v>
          </cell>
          <cell r="D379" t="str">
            <v>老账</v>
          </cell>
          <cell r="E379">
            <v>60</v>
          </cell>
          <cell r="F379" t="str">
            <v>否</v>
          </cell>
          <cell r="G379">
            <v>0</v>
          </cell>
          <cell r="H379">
            <v>0</v>
          </cell>
        </row>
        <row r="380">
          <cell r="A380" t="str">
            <v>S413024</v>
          </cell>
          <cell r="B380" t="str">
            <v>南皮县国名冲压件厂</v>
          </cell>
          <cell r="C380" t="str">
            <v>后视镜</v>
          </cell>
          <cell r="E380" t="str">
            <v>预付</v>
          </cell>
          <cell r="F380" t="str">
            <v>否</v>
          </cell>
          <cell r="G380">
            <v>0.01</v>
          </cell>
          <cell r="H380">
            <v>0.01</v>
          </cell>
        </row>
        <row r="381">
          <cell r="A381" t="str">
            <v>S413109</v>
          </cell>
          <cell r="B381" t="str">
            <v>河北盛德燃气有限公司</v>
          </cell>
          <cell r="C381">
            <v>0</v>
          </cell>
          <cell r="D381" t="str">
            <v>管理</v>
          </cell>
          <cell r="E381">
            <v>0</v>
          </cell>
          <cell r="F381" t="str">
            <v>否</v>
          </cell>
          <cell r="G381">
            <v>0</v>
          </cell>
          <cell r="H381">
            <v>0</v>
          </cell>
        </row>
        <row r="382">
          <cell r="A382" t="str">
            <v>S413111</v>
          </cell>
          <cell r="B382" t="str">
            <v>国网河北省电力有限公司沧州供电分公司</v>
          </cell>
          <cell r="C382">
            <v>0</v>
          </cell>
          <cell r="E382">
            <v>0</v>
          </cell>
          <cell r="F382" t="str">
            <v>否</v>
          </cell>
          <cell r="G382">
            <v>0</v>
          </cell>
          <cell r="H382">
            <v>0</v>
          </cell>
        </row>
        <row r="383">
          <cell r="A383" t="str">
            <v>S413154</v>
          </cell>
          <cell r="B383" t="str">
            <v>文安县众盛塑料制品厂</v>
          </cell>
          <cell r="C383" t="str">
            <v>座椅</v>
          </cell>
          <cell r="E383">
            <v>0</v>
          </cell>
          <cell r="F383" t="str">
            <v>否</v>
          </cell>
          <cell r="G383">
            <v>0</v>
          </cell>
          <cell r="H383">
            <v>0</v>
          </cell>
        </row>
        <row r="384">
          <cell r="A384" t="str">
            <v>S432005</v>
          </cell>
          <cell r="B384" t="str">
            <v>佛吉亚（无锡）座椅部件有限公司</v>
          </cell>
          <cell r="C384" t="str">
            <v>金属件</v>
          </cell>
          <cell r="D384" t="str">
            <v>正常供货</v>
          </cell>
          <cell r="E384" t="str">
            <v>预付</v>
          </cell>
          <cell r="F384" t="str">
            <v>否</v>
          </cell>
          <cell r="G384">
            <v>142786.80000000101</v>
          </cell>
          <cell r="H384">
            <v>142786.80000000101</v>
          </cell>
        </row>
        <row r="385">
          <cell r="A385" t="str">
            <v>S432026</v>
          </cell>
          <cell r="B385" t="str">
            <v>昆山市鸿毅达精密模具有限公司</v>
          </cell>
          <cell r="C385">
            <v>0</v>
          </cell>
          <cell r="E385">
            <v>0</v>
          </cell>
          <cell r="F385" t="str">
            <v>否</v>
          </cell>
          <cell r="G385">
            <v>0</v>
          </cell>
          <cell r="H385">
            <v>0</v>
          </cell>
        </row>
        <row r="386">
          <cell r="A386" t="str">
            <v>S437001</v>
          </cell>
          <cell r="B386" t="str">
            <v>中国重汽集团济南卡车股份有限公司</v>
          </cell>
          <cell r="C386">
            <v>0</v>
          </cell>
          <cell r="E386">
            <v>0</v>
          </cell>
          <cell r="F386" t="str">
            <v>否</v>
          </cell>
          <cell r="G386">
            <v>0</v>
          </cell>
          <cell r="H386">
            <v>0</v>
          </cell>
        </row>
        <row r="387">
          <cell r="A387" t="str">
            <v>S437035</v>
          </cell>
          <cell r="B387" t="str">
            <v>诸城市弘和源商贸有限公司</v>
          </cell>
          <cell r="C387" t="str">
            <v>座椅</v>
          </cell>
          <cell r="D387" t="str">
            <v>正常供货</v>
          </cell>
          <cell r="E387">
            <v>0</v>
          </cell>
          <cell r="F387" t="str">
            <v>否</v>
          </cell>
          <cell r="G387">
            <v>0.46</v>
          </cell>
          <cell r="H387">
            <v>0.46</v>
          </cell>
        </row>
        <row r="388">
          <cell r="A388" t="str">
            <v>S511012</v>
          </cell>
          <cell r="B388" t="str">
            <v>北京京东世纪信息技术有限公司</v>
          </cell>
          <cell r="C388">
            <v>0</v>
          </cell>
          <cell r="D388" t="str">
            <v>管理</v>
          </cell>
          <cell r="E388">
            <v>0</v>
          </cell>
          <cell r="F388" t="str">
            <v>否</v>
          </cell>
          <cell r="G388">
            <v>0</v>
          </cell>
          <cell r="H388">
            <v>0</v>
          </cell>
        </row>
        <row r="389">
          <cell r="A389" t="str">
            <v>S512009</v>
          </cell>
          <cell r="B389" t="str">
            <v>天津克威迩机械设备有限公司</v>
          </cell>
          <cell r="C389">
            <v>0</v>
          </cell>
          <cell r="E389">
            <v>0</v>
          </cell>
          <cell r="F389" t="str">
            <v>否</v>
          </cell>
          <cell r="G389">
            <v>0</v>
          </cell>
          <cell r="H389">
            <v>0</v>
          </cell>
        </row>
        <row r="390">
          <cell r="A390" t="str">
            <v>S513002</v>
          </cell>
          <cell r="B390" t="str">
            <v>河北光德精密机械股份有限公司</v>
          </cell>
          <cell r="C390" t="str">
            <v>后视镜</v>
          </cell>
          <cell r="E390">
            <v>30</v>
          </cell>
          <cell r="F390" t="str">
            <v>否</v>
          </cell>
          <cell r="G390">
            <v>0</v>
          </cell>
          <cell r="H390">
            <v>0</v>
          </cell>
        </row>
        <row r="391">
          <cell r="A391" t="str">
            <v>S513029</v>
          </cell>
          <cell r="B391" t="str">
            <v>黄骅信誉楼百货集团有限公司黄骅信誉楼商厦</v>
          </cell>
          <cell r="C391">
            <v>0</v>
          </cell>
          <cell r="E391">
            <v>0</v>
          </cell>
          <cell r="F391" t="str">
            <v>否</v>
          </cell>
          <cell r="G391">
            <v>0</v>
          </cell>
          <cell r="H391">
            <v>0</v>
          </cell>
        </row>
        <row r="392">
          <cell r="A392" t="str">
            <v>S513054</v>
          </cell>
          <cell r="B392" t="str">
            <v>黄骅市金盾保安服务有限公司</v>
          </cell>
          <cell r="C392">
            <v>0</v>
          </cell>
          <cell r="D392" t="str">
            <v>管理</v>
          </cell>
          <cell r="E392">
            <v>0</v>
          </cell>
          <cell r="F392" t="str">
            <v>否</v>
          </cell>
          <cell r="G392">
            <v>12500</v>
          </cell>
          <cell r="H392">
            <v>12500</v>
          </cell>
        </row>
        <row r="393">
          <cell r="A393" t="str">
            <v>S513079</v>
          </cell>
          <cell r="B393" t="str">
            <v>泊头市兴东高温油泵制造有限责任公司</v>
          </cell>
          <cell r="C393">
            <v>0</v>
          </cell>
          <cell r="E393">
            <v>0</v>
          </cell>
          <cell r="F393" t="str">
            <v>否</v>
          </cell>
          <cell r="G393">
            <v>0</v>
          </cell>
          <cell r="H393">
            <v>0</v>
          </cell>
        </row>
        <row r="394">
          <cell r="A394" t="str">
            <v>S513080</v>
          </cell>
          <cell r="B394" t="str">
            <v>霸州市宏达五金塑料制品厂</v>
          </cell>
          <cell r="C394">
            <v>0</v>
          </cell>
          <cell r="E394">
            <v>0</v>
          </cell>
          <cell r="F394" t="str">
            <v>否</v>
          </cell>
          <cell r="G394">
            <v>0</v>
          </cell>
          <cell r="H394">
            <v>0</v>
          </cell>
        </row>
        <row r="395">
          <cell r="A395" t="str">
            <v>S513081</v>
          </cell>
          <cell r="B395" t="str">
            <v>石家庄跨越物流有限公司</v>
          </cell>
          <cell r="C395" t="str">
            <v>金属件/座椅/后视镜</v>
          </cell>
          <cell r="D395" t="str">
            <v>销售（运输）</v>
          </cell>
          <cell r="E395">
            <v>60</v>
          </cell>
          <cell r="F395" t="str">
            <v>否</v>
          </cell>
          <cell r="G395">
            <v>0</v>
          </cell>
          <cell r="H395">
            <v>0</v>
          </cell>
        </row>
        <row r="396">
          <cell r="A396" t="str">
            <v>S513108</v>
          </cell>
          <cell r="B396" t="str">
            <v>河北德邦物流有限公司</v>
          </cell>
          <cell r="C396">
            <v>0</v>
          </cell>
          <cell r="E396">
            <v>0</v>
          </cell>
          <cell r="F396" t="str">
            <v>否</v>
          </cell>
          <cell r="G396">
            <v>103429</v>
          </cell>
          <cell r="H396">
            <v>103429</v>
          </cell>
        </row>
        <row r="397">
          <cell r="A397" t="str">
            <v>S513109</v>
          </cell>
          <cell r="B397" t="str">
            <v>沙河市博泰汽车销售有限公司</v>
          </cell>
          <cell r="C397">
            <v>0</v>
          </cell>
          <cell r="E397">
            <v>0</v>
          </cell>
          <cell r="F397" t="str">
            <v>否</v>
          </cell>
          <cell r="G397">
            <v>0</v>
          </cell>
          <cell r="H397">
            <v>0</v>
          </cell>
        </row>
        <row r="398">
          <cell r="A398" t="str">
            <v>S513110</v>
          </cell>
          <cell r="B398" t="str">
            <v>曲阳县润杨汽车贸易有限公司</v>
          </cell>
          <cell r="C398">
            <v>0</v>
          </cell>
          <cell r="E398">
            <v>0</v>
          </cell>
          <cell r="F398" t="str">
            <v>否</v>
          </cell>
          <cell r="G398">
            <v>0</v>
          </cell>
          <cell r="H398">
            <v>0</v>
          </cell>
        </row>
        <row r="399">
          <cell r="A399" t="str">
            <v>S532007</v>
          </cell>
          <cell r="B399" t="str">
            <v>和和机械（张家港）有限公司</v>
          </cell>
          <cell r="C399">
            <v>0</v>
          </cell>
          <cell r="E399">
            <v>0</v>
          </cell>
          <cell r="F399" t="str">
            <v>否</v>
          </cell>
          <cell r="G399">
            <v>0</v>
          </cell>
          <cell r="H399">
            <v>0</v>
          </cell>
        </row>
        <row r="400">
          <cell r="A400" t="str">
            <v>S532012</v>
          </cell>
          <cell r="B400" t="str">
            <v>苏州市跃进汽车修配厂</v>
          </cell>
          <cell r="C400">
            <v>0</v>
          </cell>
          <cell r="E400">
            <v>0</v>
          </cell>
          <cell r="F400" t="str">
            <v>否</v>
          </cell>
          <cell r="G400">
            <v>0</v>
          </cell>
          <cell r="H400">
            <v>0</v>
          </cell>
        </row>
        <row r="401">
          <cell r="A401" t="str">
            <v>S537005</v>
          </cell>
          <cell r="B401" t="str">
            <v xml:space="preserve">滨州齐德化工有限公司 </v>
          </cell>
          <cell r="C401">
            <v>0</v>
          </cell>
          <cell r="E401">
            <v>0</v>
          </cell>
          <cell r="F401" t="str">
            <v>否</v>
          </cell>
          <cell r="G401">
            <v>0</v>
          </cell>
          <cell r="H401">
            <v>0</v>
          </cell>
        </row>
        <row r="402">
          <cell r="A402" t="str">
            <v>S537007</v>
          </cell>
          <cell r="B402" t="str">
            <v>青岛宸屹信息科技有限公司</v>
          </cell>
          <cell r="C402">
            <v>0</v>
          </cell>
          <cell r="E402">
            <v>0</v>
          </cell>
          <cell r="F402" t="str">
            <v>否</v>
          </cell>
          <cell r="G402">
            <v>0</v>
          </cell>
          <cell r="H402">
            <v>0</v>
          </cell>
        </row>
        <row r="403">
          <cell r="A403" t="str">
            <v>S543003</v>
          </cell>
          <cell r="B403" t="str">
            <v>郴州铧宇汽车销售服务有限公司</v>
          </cell>
          <cell r="C403">
            <v>0</v>
          </cell>
          <cell r="E403">
            <v>0</v>
          </cell>
          <cell r="F403" t="str">
            <v>否</v>
          </cell>
          <cell r="G403">
            <v>0</v>
          </cell>
          <cell r="H403">
            <v>0</v>
          </cell>
        </row>
        <row r="404">
          <cell r="A404" t="str">
            <v>S412007</v>
          </cell>
          <cell r="B404" t="str">
            <v>天津易沃德工业装备有限公司</v>
          </cell>
          <cell r="C404">
            <v>0</v>
          </cell>
          <cell r="E404">
            <v>0</v>
          </cell>
          <cell r="F404" t="str">
            <v>否</v>
          </cell>
          <cell r="G404">
            <v>0</v>
          </cell>
          <cell r="H404">
            <v>0</v>
          </cell>
        </row>
        <row r="405">
          <cell r="A405" t="str">
            <v>S412031</v>
          </cell>
          <cell r="B405" t="str">
            <v>天津正元天成科技发展有限公司</v>
          </cell>
          <cell r="C405">
            <v>0</v>
          </cell>
          <cell r="E405">
            <v>0</v>
          </cell>
          <cell r="F405" t="str">
            <v>否</v>
          </cell>
          <cell r="G405">
            <v>0</v>
          </cell>
          <cell r="H405">
            <v>0</v>
          </cell>
        </row>
        <row r="406">
          <cell r="A406" t="str">
            <v>S413002</v>
          </cell>
          <cell r="B406" t="str">
            <v>唐山市丰润区报喜坨扁钢厂</v>
          </cell>
          <cell r="C406" t="str">
            <v>金属件</v>
          </cell>
          <cell r="E406">
            <v>0</v>
          </cell>
          <cell r="F406" t="str">
            <v>否</v>
          </cell>
          <cell r="G406">
            <v>0</v>
          </cell>
          <cell r="H406">
            <v>0</v>
          </cell>
        </row>
        <row r="407">
          <cell r="A407" t="str">
            <v>S413164</v>
          </cell>
          <cell r="B407" t="str">
            <v>黄骅市国贸物资有限公司</v>
          </cell>
          <cell r="C407" t="str">
            <v>金属件</v>
          </cell>
          <cell r="E407">
            <v>0</v>
          </cell>
          <cell r="F407" t="str">
            <v>否</v>
          </cell>
          <cell r="G407">
            <v>0</v>
          </cell>
          <cell r="H407">
            <v>0</v>
          </cell>
        </row>
        <row r="408">
          <cell r="A408" t="str">
            <v>S413165</v>
          </cell>
          <cell r="B408" t="str">
            <v>献县鹏凯金属制品有限公司</v>
          </cell>
          <cell r="C408" t="str">
            <v>后视镜</v>
          </cell>
          <cell r="E408">
            <v>0</v>
          </cell>
          <cell r="F408" t="str">
            <v>否</v>
          </cell>
          <cell r="G408">
            <v>0</v>
          </cell>
          <cell r="H408">
            <v>0</v>
          </cell>
        </row>
        <row r="409">
          <cell r="A409" t="str">
            <v>S413166</v>
          </cell>
          <cell r="B409" t="str">
            <v>盐山县大华五金销售有限公司</v>
          </cell>
          <cell r="C409" t="str">
            <v>金属件</v>
          </cell>
          <cell r="E409">
            <v>0</v>
          </cell>
          <cell r="F409" t="str">
            <v>否</v>
          </cell>
          <cell r="G409">
            <v>0</v>
          </cell>
          <cell r="H409">
            <v>0</v>
          </cell>
        </row>
        <row r="410">
          <cell r="A410" t="str">
            <v>S432030</v>
          </cell>
          <cell r="B410" t="str">
            <v>无锡市宏伟彩印包装有限公司</v>
          </cell>
          <cell r="C410" t="str">
            <v>后视镜</v>
          </cell>
          <cell r="E410">
            <v>0</v>
          </cell>
          <cell r="F410" t="str">
            <v>否</v>
          </cell>
          <cell r="G410">
            <v>0</v>
          </cell>
          <cell r="H410">
            <v>0</v>
          </cell>
        </row>
        <row r="411">
          <cell r="A411" t="str">
            <v>S434007</v>
          </cell>
          <cell r="B411" t="str">
            <v>滁州岳众汽车零部件有限公司</v>
          </cell>
          <cell r="C411">
            <v>0</v>
          </cell>
          <cell r="E411">
            <v>0</v>
          </cell>
          <cell r="F411" t="str">
            <v>否</v>
          </cell>
          <cell r="G411">
            <v>0</v>
          </cell>
          <cell r="H411">
            <v>0</v>
          </cell>
        </row>
        <row r="412">
          <cell r="A412" t="str">
            <v>S511023</v>
          </cell>
          <cell r="B412" t="str">
            <v>北京迅捷通物流有限公司</v>
          </cell>
          <cell r="C412">
            <v>0</v>
          </cell>
          <cell r="E412">
            <v>0</v>
          </cell>
          <cell r="F412" t="str">
            <v>否</v>
          </cell>
          <cell r="G412">
            <v>0</v>
          </cell>
          <cell r="H412">
            <v>0</v>
          </cell>
        </row>
        <row r="413">
          <cell r="A413" t="str">
            <v>S512002</v>
          </cell>
          <cell r="B413" t="str">
            <v>天津市盛荣欣益科技有限公司</v>
          </cell>
          <cell r="C413" t="str">
            <v>后视镜</v>
          </cell>
          <cell r="E413">
            <v>0</v>
          </cell>
          <cell r="F413" t="str">
            <v>否</v>
          </cell>
          <cell r="G413">
            <v>0</v>
          </cell>
          <cell r="H413">
            <v>0</v>
          </cell>
        </row>
        <row r="414">
          <cell r="A414" t="str">
            <v>S512016</v>
          </cell>
          <cell r="B414" t="str">
            <v>同道精英（天津）信息技术有限公司</v>
          </cell>
          <cell r="C414">
            <v>0</v>
          </cell>
          <cell r="E414">
            <v>0</v>
          </cell>
          <cell r="F414" t="str">
            <v>否</v>
          </cell>
          <cell r="G414">
            <v>0</v>
          </cell>
          <cell r="H414">
            <v>0</v>
          </cell>
        </row>
        <row r="415">
          <cell r="A415" t="str">
            <v>S513030</v>
          </cell>
          <cell r="B415" t="str">
            <v>中国石油化工股份有限公司河北沧州石油分公司</v>
          </cell>
          <cell r="C415">
            <v>0</v>
          </cell>
          <cell r="E415">
            <v>0</v>
          </cell>
          <cell r="F415" t="str">
            <v>否</v>
          </cell>
          <cell r="G415">
            <v>0</v>
          </cell>
          <cell r="H415">
            <v>0</v>
          </cell>
        </row>
        <row r="416">
          <cell r="A416" t="str">
            <v>S513046</v>
          </cell>
          <cell r="B416" t="str">
            <v>黄骅市嘉轩安装工程有限公司</v>
          </cell>
          <cell r="C416">
            <v>0</v>
          </cell>
          <cell r="E416">
            <v>0</v>
          </cell>
          <cell r="F416" t="str">
            <v>否</v>
          </cell>
          <cell r="G416">
            <v>0</v>
          </cell>
          <cell r="H416">
            <v>0</v>
          </cell>
        </row>
        <row r="417">
          <cell r="A417" t="str">
            <v>S513078</v>
          </cell>
          <cell r="B417" t="str">
            <v>石家庄海运帆机电设备有限公司</v>
          </cell>
          <cell r="C417">
            <v>0</v>
          </cell>
          <cell r="E417">
            <v>0</v>
          </cell>
          <cell r="F417" t="str">
            <v>否</v>
          </cell>
          <cell r="G417">
            <v>0</v>
          </cell>
          <cell r="H417">
            <v>0</v>
          </cell>
        </row>
        <row r="418">
          <cell r="A418" t="str">
            <v>S513092</v>
          </cell>
          <cell r="B418" t="str">
            <v>张家口圣屹汽车销售服务有限公司</v>
          </cell>
          <cell r="C418">
            <v>0</v>
          </cell>
          <cell r="E418">
            <v>0</v>
          </cell>
          <cell r="F418" t="str">
            <v>否</v>
          </cell>
          <cell r="G418">
            <v>0</v>
          </cell>
          <cell r="H418">
            <v>0</v>
          </cell>
        </row>
        <row r="419">
          <cell r="A419" t="str">
            <v>S513096</v>
          </cell>
          <cell r="B419" t="str">
            <v>遵化市双益汽车修理厂</v>
          </cell>
          <cell r="C419">
            <v>0</v>
          </cell>
          <cell r="E419">
            <v>0</v>
          </cell>
          <cell r="F419" t="str">
            <v>否</v>
          </cell>
          <cell r="G419">
            <v>0</v>
          </cell>
          <cell r="H419">
            <v>0</v>
          </cell>
        </row>
        <row r="420">
          <cell r="A420" t="str">
            <v>S513097</v>
          </cell>
          <cell r="B420" t="str">
            <v>乐亭县剑锋汽车维修服务有限公司</v>
          </cell>
          <cell r="C420">
            <v>0</v>
          </cell>
          <cell r="E420">
            <v>0</v>
          </cell>
          <cell r="F420" t="str">
            <v>否</v>
          </cell>
          <cell r="G420">
            <v>0</v>
          </cell>
          <cell r="H420">
            <v>0</v>
          </cell>
        </row>
        <row r="421">
          <cell r="A421" t="str">
            <v>S513106</v>
          </cell>
          <cell r="B421" t="str">
            <v>玉田县利华汽车修理厂</v>
          </cell>
          <cell r="C421">
            <v>0</v>
          </cell>
          <cell r="E421">
            <v>0</v>
          </cell>
          <cell r="F421" t="str">
            <v>否</v>
          </cell>
          <cell r="G421">
            <v>0</v>
          </cell>
          <cell r="H421">
            <v>0</v>
          </cell>
        </row>
        <row r="422">
          <cell r="A422" t="str">
            <v>S513112</v>
          </cell>
          <cell r="B422" t="str">
            <v>唐山市丰南区昱安汽车销售服务有限公司</v>
          </cell>
          <cell r="C422">
            <v>0</v>
          </cell>
          <cell r="E422">
            <v>0</v>
          </cell>
          <cell r="F422" t="str">
            <v>否</v>
          </cell>
          <cell r="G422">
            <v>0</v>
          </cell>
          <cell r="H422">
            <v>0</v>
          </cell>
        </row>
        <row r="423">
          <cell r="A423" t="str">
            <v>S513114</v>
          </cell>
          <cell r="B423" t="str">
            <v>黄骅市未来信息技术有限公司</v>
          </cell>
          <cell r="C423">
            <v>0</v>
          </cell>
          <cell r="E423">
            <v>0</v>
          </cell>
          <cell r="F423" t="str">
            <v>否</v>
          </cell>
          <cell r="G423">
            <v>0</v>
          </cell>
          <cell r="H423">
            <v>0</v>
          </cell>
        </row>
        <row r="424">
          <cell r="A424" t="str">
            <v>S513115</v>
          </cell>
          <cell r="B424" t="str">
            <v>黄骅市博元农业科技有限公司</v>
          </cell>
          <cell r="C424">
            <v>0</v>
          </cell>
          <cell r="E424">
            <v>0</v>
          </cell>
          <cell r="F424" t="str">
            <v>否</v>
          </cell>
          <cell r="G424">
            <v>0</v>
          </cell>
          <cell r="H424">
            <v>0</v>
          </cell>
        </row>
        <row r="425">
          <cell r="A425" t="str">
            <v>S513116</v>
          </cell>
          <cell r="B425" t="str">
            <v>黄骅市渤海路理想照像服务部</v>
          </cell>
          <cell r="C425">
            <v>0</v>
          </cell>
          <cell r="E425">
            <v>0</v>
          </cell>
          <cell r="F425" t="str">
            <v>否</v>
          </cell>
          <cell r="G425">
            <v>0</v>
          </cell>
          <cell r="H425">
            <v>0</v>
          </cell>
        </row>
        <row r="426">
          <cell r="A426" t="str">
            <v>S513118</v>
          </cell>
          <cell r="B426" t="str">
            <v>衡水鑫磊劳务派遣有限公司</v>
          </cell>
          <cell r="C426">
            <v>0</v>
          </cell>
          <cell r="E426">
            <v>0</v>
          </cell>
          <cell r="F426" t="str">
            <v>否</v>
          </cell>
          <cell r="G426">
            <v>0</v>
          </cell>
          <cell r="H426">
            <v>0</v>
          </cell>
        </row>
        <row r="427">
          <cell r="A427" t="str">
            <v>S514005</v>
          </cell>
          <cell r="B427" t="str">
            <v>山西驰鹏汽车销售有限公司</v>
          </cell>
          <cell r="C427">
            <v>0</v>
          </cell>
          <cell r="E427">
            <v>0</v>
          </cell>
          <cell r="F427" t="str">
            <v>否</v>
          </cell>
          <cell r="G427">
            <v>0</v>
          </cell>
          <cell r="H427">
            <v>0</v>
          </cell>
        </row>
        <row r="428">
          <cell r="A428" t="str">
            <v>S531009</v>
          </cell>
          <cell r="B428" t="str">
            <v>上海鸿安锦翔汽车服务有限公司</v>
          </cell>
          <cell r="C428">
            <v>0</v>
          </cell>
          <cell r="E428">
            <v>0</v>
          </cell>
          <cell r="F428" t="str">
            <v>否</v>
          </cell>
          <cell r="G428">
            <v>0</v>
          </cell>
          <cell r="H428">
            <v>0</v>
          </cell>
        </row>
        <row r="429">
          <cell r="A429" t="str">
            <v>S532010</v>
          </cell>
          <cell r="B429" t="str">
            <v>南通易人汽车贸易服务有限公司</v>
          </cell>
          <cell r="C429">
            <v>0</v>
          </cell>
          <cell r="E429">
            <v>0</v>
          </cell>
          <cell r="F429" t="str">
            <v>否</v>
          </cell>
          <cell r="G429">
            <v>0</v>
          </cell>
          <cell r="H429">
            <v>0</v>
          </cell>
        </row>
        <row r="430">
          <cell r="A430" t="str">
            <v>S532013</v>
          </cell>
          <cell r="B430" t="str">
            <v>武汉华天博亿工贸有限公司</v>
          </cell>
          <cell r="C430">
            <v>0</v>
          </cell>
          <cell r="E430">
            <v>0</v>
          </cell>
          <cell r="F430" t="str">
            <v>否</v>
          </cell>
          <cell r="G430">
            <v>0</v>
          </cell>
          <cell r="H430">
            <v>0</v>
          </cell>
        </row>
        <row r="431">
          <cell r="A431" t="str">
            <v>S533009</v>
          </cell>
          <cell r="B431" t="str">
            <v>嘉兴市金禾汽车维修服务有限公司</v>
          </cell>
          <cell r="C431">
            <v>0</v>
          </cell>
          <cell r="E431">
            <v>0</v>
          </cell>
          <cell r="F431" t="str">
            <v>否</v>
          </cell>
          <cell r="G431">
            <v>0</v>
          </cell>
          <cell r="H431">
            <v>0</v>
          </cell>
        </row>
        <row r="432">
          <cell r="A432" t="str">
            <v>S534003</v>
          </cell>
          <cell r="B432" t="str">
            <v>芜湖市仁和富通汽车修理厂</v>
          </cell>
          <cell r="C432">
            <v>0</v>
          </cell>
          <cell r="E432">
            <v>0</v>
          </cell>
          <cell r="F432" t="str">
            <v>否</v>
          </cell>
          <cell r="G432">
            <v>0</v>
          </cell>
          <cell r="H432">
            <v>0</v>
          </cell>
        </row>
        <row r="433">
          <cell r="A433" t="str">
            <v>S534006</v>
          </cell>
          <cell r="B433" t="str">
            <v>六安安瑞汽车销售有限公司</v>
          </cell>
          <cell r="C433">
            <v>0</v>
          </cell>
          <cell r="E433">
            <v>0</v>
          </cell>
          <cell r="F433" t="str">
            <v>否</v>
          </cell>
          <cell r="G433">
            <v>0</v>
          </cell>
          <cell r="H433">
            <v>0</v>
          </cell>
        </row>
        <row r="434">
          <cell r="A434" t="str">
            <v>S535003</v>
          </cell>
          <cell r="B434" t="str">
            <v>漳浦天泽塑胶制品有限公司</v>
          </cell>
          <cell r="C434">
            <v>0</v>
          </cell>
          <cell r="E434">
            <v>0</v>
          </cell>
          <cell r="F434" t="str">
            <v>否</v>
          </cell>
          <cell r="G434">
            <v>0</v>
          </cell>
          <cell r="H434">
            <v>0</v>
          </cell>
        </row>
        <row r="435">
          <cell r="A435" t="str">
            <v>S537006</v>
          </cell>
          <cell r="B435" t="str">
            <v>潍坊众乐邦人力资源有限公司</v>
          </cell>
          <cell r="C435">
            <v>0</v>
          </cell>
          <cell r="E435">
            <v>0</v>
          </cell>
          <cell r="F435" t="str">
            <v>否</v>
          </cell>
          <cell r="G435">
            <v>0</v>
          </cell>
          <cell r="H435">
            <v>0</v>
          </cell>
        </row>
        <row r="436">
          <cell r="A436" t="str">
            <v>S537013</v>
          </cell>
          <cell r="B436" t="str">
            <v>文登区康泰汽车修理部</v>
          </cell>
          <cell r="C436">
            <v>0</v>
          </cell>
          <cell r="E436">
            <v>0</v>
          </cell>
          <cell r="F436" t="str">
            <v>否</v>
          </cell>
          <cell r="G436">
            <v>0</v>
          </cell>
          <cell r="H436">
            <v>0</v>
          </cell>
        </row>
        <row r="437">
          <cell r="A437" t="str">
            <v>S537014</v>
          </cell>
          <cell r="B437" t="str">
            <v>山东原和人力资源有限公司</v>
          </cell>
          <cell r="C437">
            <v>0</v>
          </cell>
          <cell r="E437">
            <v>0</v>
          </cell>
          <cell r="F437" t="str">
            <v>否</v>
          </cell>
          <cell r="G437">
            <v>0</v>
          </cell>
          <cell r="H437">
            <v>0</v>
          </cell>
        </row>
        <row r="438">
          <cell r="A438" t="str">
            <v>S543004</v>
          </cell>
          <cell r="B438" t="str">
            <v>西峡县德赢汽车销售服务有限公司</v>
          </cell>
          <cell r="C438">
            <v>0</v>
          </cell>
          <cell r="E438">
            <v>0</v>
          </cell>
          <cell r="F438" t="str">
            <v>否</v>
          </cell>
          <cell r="G438">
            <v>0</v>
          </cell>
          <cell r="H438">
            <v>0</v>
          </cell>
        </row>
        <row r="439">
          <cell r="A439" t="str">
            <v>S545001</v>
          </cell>
          <cell r="B439" t="str">
            <v>柳州凡天汽车销售服务有限公司</v>
          </cell>
          <cell r="C439">
            <v>0</v>
          </cell>
          <cell r="E439">
            <v>0</v>
          </cell>
          <cell r="F439" t="str">
            <v>否</v>
          </cell>
          <cell r="G439">
            <v>0</v>
          </cell>
          <cell r="H439">
            <v>0</v>
          </cell>
        </row>
        <row r="440">
          <cell r="A440" t="str">
            <v>S561005</v>
          </cell>
          <cell r="B440" t="str">
            <v>西安汉信自动识别技术有限公司</v>
          </cell>
          <cell r="C440">
            <v>0</v>
          </cell>
          <cell r="E440">
            <v>0</v>
          </cell>
          <cell r="F440" t="str">
            <v>否</v>
          </cell>
          <cell r="G440">
            <v>0</v>
          </cell>
          <cell r="H440">
            <v>0</v>
          </cell>
        </row>
        <row r="441">
          <cell r="A441" t="str">
            <v>S412035</v>
          </cell>
          <cell r="B441" t="str">
            <v>天津海纳钢铁有限公司</v>
          </cell>
          <cell r="C441" t="str">
            <v>金属件</v>
          </cell>
          <cell r="E441">
            <v>0</v>
          </cell>
          <cell r="F441" t="str">
            <v>否</v>
          </cell>
          <cell r="G441">
            <v>0</v>
          </cell>
          <cell r="H441">
            <v>0</v>
          </cell>
        </row>
        <row r="442">
          <cell r="A442" t="str">
            <v>S413145</v>
          </cell>
          <cell r="B442" t="str">
            <v>霸州市霸州镇鑫创五金塑料厂</v>
          </cell>
          <cell r="C442" t="str">
            <v>座椅</v>
          </cell>
          <cell r="D442" t="str">
            <v>正常供货</v>
          </cell>
          <cell r="E442">
            <v>60</v>
          </cell>
          <cell r="F442" t="str">
            <v>否</v>
          </cell>
          <cell r="G442">
            <v>207270.03999999989</v>
          </cell>
          <cell r="H442">
            <v>207270.03999999989</v>
          </cell>
        </row>
        <row r="443">
          <cell r="A443" t="str">
            <v>S511019</v>
          </cell>
          <cell r="B443" t="str">
            <v>中企永联数据交换技术(北京)有限公司</v>
          </cell>
          <cell r="C443">
            <v>0</v>
          </cell>
          <cell r="E443">
            <v>0</v>
          </cell>
          <cell r="F443" t="str">
            <v>否</v>
          </cell>
          <cell r="G443">
            <v>0</v>
          </cell>
          <cell r="H443">
            <v>0</v>
          </cell>
        </row>
        <row r="444">
          <cell r="A444" t="str">
            <v>S511021</v>
          </cell>
          <cell r="B444" t="str">
            <v>平安养老保险股份有限公司北京分公司</v>
          </cell>
          <cell r="C444">
            <v>0</v>
          </cell>
          <cell r="E444">
            <v>0</v>
          </cell>
          <cell r="F444" t="str">
            <v>否</v>
          </cell>
          <cell r="G444">
            <v>0</v>
          </cell>
          <cell r="H444">
            <v>0</v>
          </cell>
        </row>
        <row r="445">
          <cell r="A445" t="str">
            <v>S511022</v>
          </cell>
          <cell r="B445" t="str">
            <v>北京华德世纪科技发展有限公司</v>
          </cell>
          <cell r="C445">
            <v>0</v>
          </cell>
          <cell r="E445">
            <v>0</v>
          </cell>
          <cell r="F445" t="str">
            <v>否</v>
          </cell>
          <cell r="G445">
            <v>0</v>
          </cell>
          <cell r="H445">
            <v>0</v>
          </cell>
        </row>
        <row r="446">
          <cell r="A446" t="str">
            <v>S511024</v>
          </cell>
          <cell r="B446" t="str">
            <v>北京市长安律师事务所</v>
          </cell>
          <cell r="C446">
            <v>0</v>
          </cell>
          <cell r="E446">
            <v>0</v>
          </cell>
          <cell r="F446" t="str">
            <v>否</v>
          </cell>
          <cell r="G446">
            <v>0</v>
          </cell>
          <cell r="H446">
            <v>0</v>
          </cell>
        </row>
        <row r="447">
          <cell r="A447" t="str">
            <v>S513100</v>
          </cell>
          <cell r="B447" t="str">
            <v>保定中汇汽车贸易有限公司</v>
          </cell>
          <cell r="C447">
            <v>0</v>
          </cell>
          <cell r="E447">
            <v>0</v>
          </cell>
          <cell r="F447" t="str">
            <v>否</v>
          </cell>
          <cell r="G447">
            <v>0</v>
          </cell>
          <cell r="H447">
            <v>0</v>
          </cell>
        </row>
        <row r="448">
          <cell r="A448" t="str">
            <v>S513103</v>
          </cell>
          <cell r="B448" t="str">
            <v>邢台市鼎力恒汽车销售有限公司</v>
          </cell>
          <cell r="C448">
            <v>0</v>
          </cell>
          <cell r="E448">
            <v>0</v>
          </cell>
          <cell r="F448" t="str">
            <v>否</v>
          </cell>
          <cell r="G448">
            <v>0</v>
          </cell>
          <cell r="H448">
            <v>0</v>
          </cell>
        </row>
        <row r="449">
          <cell r="A449" t="str">
            <v>S513119</v>
          </cell>
          <cell r="B449" t="str">
            <v>黄骅市英强装卸搬运队</v>
          </cell>
          <cell r="C449">
            <v>0</v>
          </cell>
          <cell r="E449">
            <v>0</v>
          </cell>
          <cell r="F449" t="str">
            <v>否</v>
          </cell>
          <cell r="G449">
            <v>0</v>
          </cell>
          <cell r="H449">
            <v>0</v>
          </cell>
        </row>
        <row r="450">
          <cell r="A450" t="str">
            <v>S513120</v>
          </cell>
          <cell r="B450" t="str">
            <v>黄骅市大强商贸有限公司</v>
          </cell>
          <cell r="C450">
            <v>0</v>
          </cell>
          <cell r="E450">
            <v>0</v>
          </cell>
          <cell r="F450" t="str">
            <v>否</v>
          </cell>
          <cell r="G450">
            <v>0</v>
          </cell>
          <cell r="H450">
            <v>0</v>
          </cell>
        </row>
        <row r="451">
          <cell r="A451" t="str">
            <v>S513123</v>
          </cell>
          <cell r="B451" t="str">
            <v>黄骅市奇润运输队</v>
          </cell>
          <cell r="C451">
            <v>0</v>
          </cell>
          <cell r="E451">
            <v>0</v>
          </cell>
          <cell r="F451" t="str">
            <v>否</v>
          </cell>
          <cell r="G451">
            <v>0</v>
          </cell>
          <cell r="H451">
            <v>0</v>
          </cell>
        </row>
        <row r="452">
          <cell r="A452" t="str">
            <v>S513124</v>
          </cell>
          <cell r="B452" t="str">
            <v>河北凯昌祥汽车销售服务有限公司</v>
          </cell>
          <cell r="C452">
            <v>0</v>
          </cell>
          <cell r="E452">
            <v>0</v>
          </cell>
          <cell r="F452" t="str">
            <v>否</v>
          </cell>
          <cell r="G452">
            <v>0</v>
          </cell>
          <cell r="H452">
            <v>0</v>
          </cell>
        </row>
        <row r="453">
          <cell r="A453" t="str">
            <v>S513125</v>
          </cell>
          <cell r="B453" t="str">
            <v>黄骅市壹本文化传媒有限公司</v>
          </cell>
          <cell r="C453">
            <v>0</v>
          </cell>
          <cell r="E453">
            <v>0</v>
          </cell>
          <cell r="F453" t="str">
            <v>否</v>
          </cell>
          <cell r="G453">
            <v>0</v>
          </cell>
          <cell r="H453">
            <v>0</v>
          </cell>
        </row>
        <row r="454">
          <cell r="A454" t="str">
            <v>S513126</v>
          </cell>
          <cell r="B454" t="str">
            <v>河北荣华吉运汽车销售服务有限公司</v>
          </cell>
          <cell r="C454">
            <v>0</v>
          </cell>
          <cell r="E454">
            <v>0</v>
          </cell>
          <cell r="F454" t="str">
            <v>否</v>
          </cell>
          <cell r="G454">
            <v>0</v>
          </cell>
          <cell r="H454">
            <v>0</v>
          </cell>
        </row>
        <row r="455">
          <cell r="A455" t="str">
            <v>S513128</v>
          </cell>
          <cell r="B455" t="str">
            <v>黄骅市兴骏汽车维修门市部</v>
          </cell>
          <cell r="C455">
            <v>0</v>
          </cell>
          <cell r="E455">
            <v>0</v>
          </cell>
          <cell r="F455" t="str">
            <v>否</v>
          </cell>
          <cell r="G455">
            <v>0</v>
          </cell>
          <cell r="H455">
            <v>0</v>
          </cell>
        </row>
        <row r="456">
          <cell r="A456" t="str">
            <v>S514010</v>
          </cell>
          <cell r="B456" t="str">
            <v>山西汇瑞达汽车销售服务有限公司</v>
          </cell>
          <cell r="C456">
            <v>0</v>
          </cell>
          <cell r="E456">
            <v>0</v>
          </cell>
          <cell r="F456" t="str">
            <v>否</v>
          </cell>
          <cell r="G456">
            <v>0</v>
          </cell>
          <cell r="H456">
            <v>0</v>
          </cell>
        </row>
        <row r="457">
          <cell r="A457" t="str">
            <v>S521004</v>
          </cell>
          <cell r="B457" t="str">
            <v>辽阳奥德新重型汽车修配厂</v>
          </cell>
          <cell r="C457">
            <v>0</v>
          </cell>
          <cell r="E457">
            <v>0</v>
          </cell>
          <cell r="F457" t="str">
            <v>否</v>
          </cell>
          <cell r="G457">
            <v>0</v>
          </cell>
          <cell r="H457">
            <v>0</v>
          </cell>
        </row>
        <row r="458">
          <cell r="A458" t="str">
            <v>S521005</v>
          </cell>
          <cell r="B458" t="str">
            <v>盘锦圣翔汽车销售服务有限公司</v>
          </cell>
          <cell r="C458">
            <v>0</v>
          </cell>
          <cell r="E458">
            <v>0</v>
          </cell>
          <cell r="F458" t="str">
            <v>否</v>
          </cell>
          <cell r="G458">
            <v>0</v>
          </cell>
          <cell r="H458">
            <v>0</v>
          </cell>
        </row>
        <row r="459">
          <cell r="A459" t="str">
            <v>S521007</v>
          </cell>
          <cell r="B459" t="str">
            <v>鞍山沈动重工有限公司</v>
          </cell>
          <cell r="C459">
            <v>0</v>
          </cell>
          <cell r="E459">
            <v>0</v>
          </cell>
          <cell r="F459" t="str">
            <v>否</v>
          </cell>
          <cell r="G459">
            <v>0</v>
          </cell>
          <cell r="H459">
            <v>0</v>
          </cell>
        </row>
        <row r="460">
          <cell r="A460" t="str">
            <v>S521008</v>
          </cell>
          <cell r="B460" t="str">
            <v>辽宁动力能源装备集团有限公司</v>
          </cell>
          <cell r="C460">
            <v>0</v>
          </cell>
          <cell r="E460">
            <v>0</v>
          </cell>
          <cell r="F460" t="str">
            <v>否</v>
          </cell>
          <cell r="G460">
            <v>0</v>
          </cell>
          <cell r="H460">
            <v>0</v>
          </cell>
        </row>
        <row r="461">
          <cell r="A461" t="str">
            <v>S521009</v>
          </cell>
          <cell r="B461" t="str">
            <v>辽宁星朋科技实业有限公司</v>
          </cell>
          <cell r="C461">
            <v>0</v>
          </cell>
          <cell r="E461">
            <v>0</v>
          </cell>
          <cell r="F461" t="str">
            <v>否</v>
          </cell>
          <cell r="G461">
            <v>0</v>
          </cell>
          <cell r="H461">
            <v>0</v>
          </cell>
        </row>
        <row r="462">
          <cell r="A462" t="str">
            <v>S523001</v>
          </cell>
          <cell r="B462" t="str">
            <v>明水鑫隆汽车销售有限公司</v>
          </cell>
          <cell r="C462">
            <v>0</v>
          </cell>
          <cell r="E462">
            <v>0</v>
          </cell>
          <cell r="F462" t="str">
            <v>否</v>
          </cell>
          <cell r="G462">
            <v>0</v>
          </cell>
          <cell r="H462">
            <v>0</v>
          </cell>
        </row>
        <row r="463">
          <cell r="A463" t="str">
            <v>S532008</v>
          </cell>
          <cell r="B463" t="str">
            <v>无锡市西运汽车修配厂</v>
          </cell>
          <cell r="C463">
            <v>0</v>
          </cell>
          <cell r="E463">
            <v>0</v>
          </cell>
          <cell r="F463" t="str">
            <v>否</v>
          </cell>
          <cell r="G463">
            <v>0</v>
          </cell>
          <cell r="H463">
            <v>0</v>
          </cell>
        </row>
        <row r="464">
          <cell r="A464" t="str">
            <v>S532015</v>
          </cell>
          <cell r="B464" t="str">
            <v>镇江市中亚汽车销售服务有限公司镇江中亚</v>
          </cell>
          <cell r="C464">
            <v>0</v>
          </cell>
          <cell r="E464">
            <v>0</v>
          </cell>
          <cell r="F464" t="str">
            <v>否</v>
          </cell>
          <cell r="G464">
            <v>0</v>
          </cell>
          <cell r="H464">
            <v>0</v>
          </cell>
        </row>
        <row r="465">
          <cell r="A465" t="str">
            <v>S532018</v>
          </cell>
          <cell r="B465" t="str">
            <v>扬州市佑名汽车服务有限公司</v>
          </cell>
          <cell r="C465">
            <v>0</v>
          </cell>
          <cell r="E465">
            <v>0</v>
          </cell>
          <cell r="F465" t="str">
            <v>否</v>
          </cell>
          <cell r="G465">
            <v>0</v>
          </cell>
          <cell r="H465">
            <v>0</v>
          </cell>
        </row>
        <row r="466">
          <cell r="A466" t="str">
            <v>S532019</v>
          </cell>
          <cell r="B466" t="str">
            <v>泗洪胜安汽车修理有限公司</v>
          </cell>
          <cell r="C466">
            <v>0</v>
          </cell>
          <cell r="E466">
            <v>0</v>
          </cell>
          <cell r="F466" t="str">
            <v>否</v>
          </cell>
          <cell r="G466">
            <v>0</v>
          </cell>
          <cell r="H466">
            <v>0</v>
          </cell>
        </row>
        <row r="467">
          <cell r="A467" t="str">
            <v>S533008</v>
          </cell>
          <cell r="B467" t="str">
            <v>台州市路桥胜盟汽车服务有限公司</v>
          </cell>
          <cell r="C467">
            <v>0</v>
          </cell>
          <cell r="E467">
            <v>0</v>
          </cell>
          <cell r="F467" t="str">
            <v>否</v>
          </cell>
          <cell r="G467">
            <v>0</v>
          </cell>
          <cell r="H467">
            <v>0</v>
          </cell>
        </row>
        <row r="468">
          <cell r="A468" t="str">
            <v>S534005</v>
          </cell>
          <cell r="B468" t="str">
            <v>合肥志达汽车配件有限责任公司</v>
          </cell>
          <cell r="C468">
            <v>0</v>
          </cell>
          <cell r="E468">
            <v>0</v>
          </cell>
          <cell r="F468" t="str">
            <v>否</v>
          </cell>
          <cell r="G468">
            <v>0</v>
          </cell>
          <cell r="H468">
            <v>0</v>
          </cell>
        </row>
        <row r="469">
          <cell r="A469" t="str">
            <v>S534008</v>
          </cell>
          <cell r="B469" t="str">
            <v>蚌埠市通利汽车销售有限公司</v>
          </cell>
          <cell r="C469">
            <v>0</v>
          </cell>
          <cell r="E469">
            <v>0</v>
          </cell>
          <cell r="F469" t="str">
            <v>否</v>
          </cell>
          <cell r="G469">
            <v>0</v>
          </cell>
          <cell r="H469">
            <v>0</v>
          </cell>
        </row>
        <row r="470">
          <cell r="A470" t="str">
            <v>S535004</v>
          </cell>
          <cell r="B470" t="str">
            <v>厦门市驰宇汽车维修有限公司</v>
          </cell>
          <cell r="C470">
            <v>0</v>
          </cell>
          <cell r="E470">
            <v>0</v>
          </cell>
          <cell r="F470" t="str">
            <v>否</v>
          </cell>
          <cell r="G470">
            <v>0</v>
          </cell>
          <cell r="H470">
            <v>0</v>
          </cell>
        </row>
        <row r="471">
          <cell r="A471" t="str">
            <v>S535005</v>
          </cell>
          <cell r="B471" t="str">
            <v>厦门锋润汽车服务有限公司</v>
          </cell>
          <cell r="C471">
            <v>0</v>
          </cell>
          <cell r="E471">
            <v>0</v>
          </cell>
          <cell r="F471" t="str">
            <v>否</v>
          </cell>
          <cell r="G471">
            <v>0</v>
          </cell>
          <cell r="H471">
            <v>0</v>
          </cell>
        </row>
        <row r="472">
          <cell r="A472" t="str">
            <v>S536006</v>
          </cell>
          <cell r="B472" t="str">
            <v>南城县恒通汽车服务有限公司</v>
          </cell>
          <cell r="C472">
            <v>0</v>
          </cell>
          <cell r="E472">
            <v>0</v>
          </cell>
          <cell r="F472" t="str">
            <v>否</v>
          </cell>
          <cell r="G472">
            <v>0</v>
          </cell>
          <cell r="H472">
            <v>0</v>
          </cell>
        </row>
        <row r="473">
          <cell r="A473" t="str">
            <v>S537010</v>
          </cell>
          <cell r="B473" t="str">
            <v>临沂瑞启汽车销售服务有限公司</v>
          </cell>
          <cell r="C473">
            <v>0</v>
          </cell>
          <cell r="E473">
            <v>0</v>
          </cell>
          <cell r="F473" t="str">
            <v>否</v>
          </cell>
          <cell r="G473">
            <v>0</v>
          </cell>
          <cell r="H473">
            <v>0</v>
          </cell>
        </row>
        <row r="474">
          <cell r="A474" t="str">
            <v>S537011</v>
          </cell>
          <cell r="B474" t="str">
            <v>金乡县众鑫汽车维修服务有限公司</v>
          </cell>
          <cell r="C474">
            <v>0</v>
          </cell>
          <cell r="E474">
            <v>0</v>
          </cell>
          <cell r="F474" t="str">
            <v>否</v>
          </cell>
          <cell r="G474">
            <v>0</v>
          </cell>
          <cell r="H474">
            <v>0</v>
          </cell>
        </row>
        <row r="475">
          <cell r="A475" t="str">
            <v>S537017</v>
          </cell>
          <cell r="B475" t="str">
            <v>潍坊鑫腾物流有限公司</v>
          </cell>
          <cell r="C475">
            <v>0</v>
          </cell>
          <cell r="E475">
            <v>0</v>
          </cell>
          <cell r="F475" t="str">
            <v>否</v>
          </cell>
          <cell r="G475">
            <v>0</v>
          </cell>
          <cell r="H475">
            <v>0</v>
          </cell>
        </row>
        <row r="476">
          <cell r="A476" t="str">
            <v>S537018</v>
          </cell>
          <cell r="B476" t="str">
            <v>济宁盛鑫汽车销售有限公司</v>
          </cell>
          <cell r="C476">
            <v>0</v>
          </cell>
          <cell r="E476">
            <v>0</v>
          </cell>
          <cell r="F476" t="str">
            <v>否</v>
          </cell>
          <cell r="G476">
            <v>0</v>
          </cell>
          <cell r="H476">
            <v>0</v>
          </cell>
        </row>
        <row r="477">
          <cell r="A477" t="str">
            <v>S537019</v>
          </cell>
          <cell r="B477" t="str">
            <v>潍坊市汇众汽车销售服务有限公司汽车修理厂</v>
          </cell>
          <cell r="C477">
            <v>0</v>
          </cell>
          <cell r="E477">
            <v>0</v>
          </cell>
          <cell r="F477" t="str">
            <v>否</v>
          </cell>
          <cell r="G477">
            <v>0</v>
          </cell>
          <cell r="H477">
            <v>0</v>
          </cell>
        </row>
        <row r="478">
          <cell r="A478" t="str">
            <v>S537020</v>
          </cell>
          <cell r="B478" t="str">
            <v>章丘思锐佳顺物流有限公司</v>
          </cell>
          <cell r="C478">
            <v>0</v>
          </cell>
          <cell r="E478">
            <v>0</v>
          </cell>
          <cell r="F478" t="str">
            <v>否</v>
          </cell>
          <cell r="G478">
            <v>0</v>
          </cell>
          <cell r="H478">
            <v>0</v>
          </cell>
        </row>
        <row r="479">
          <cell r="A479" t="str">
            <v>S537023</v>
          </cell>
          <cell r="B479" t="str">
            <v>梁山县一通汽车维修服务有限公司</v>
          </cell>
          <cell r="C479">
            <v>0</v>
          </cell>
          <cell r="E479">
            <v>0</v>
          </cell>
          <cell r="F479" t="str">
            <v>否</v>
          </cell>
          <cell r="G479">
            <v>0</v>
          </cell>
          <cell r="H479">
            <v>0</v>
          </cell>
        </row>
        <row r="480">
          <cell r="A480" t="str">
            <v>S541004</v>
          </cell>
          <cell r="B480" t="str">
            <v>沁阳市鑫达汽车修理有限公司</v>
          </cell>
          <cell r="C480">
            <v>0</v>
          </cell>
          <cell r="E480">
            <v>0</v>
          </cell>
          <cell r="F480" t="str">
            <v>否</v>
          </cell>
          <cell r="G480">
            <v>0</v>
          </cell>
          <cell r="H480">
            <v>0</v>
          </cell>
        </row>
        <row r="481">
          <cell r="A481" t="str">
            <v>S541008</v>
          </cell>
          <cell r="B481" t="str">
            <v>驻马店天翔机电有限公司</v>
          </cell>
          <cell r="C481">
            <v>0</v>
          </cell>
          <cell r="E481">
            <v>0</v>
          </cell>
          <cell r="F481" t="str">
            <v>否</v>
          </cell>
          <cell r="G481">
            <v>0</v>
          </cell>
          <cell r="H481">
            <v>0</v>
          </cell>
        </row>
        <row r="482">
          <cell r="A482" t="str">
            <v>S541010</v>
          </cell>
          <cell r="B482" t="str">
            <v>平顶山市永惠汽车维修服务有限公司</v>
          </cell>
          <cell r="C482">
            <v>0</v>
          </cell>
          <cell r="E482">
            <v>0</v>
          </cell>
          <cell r="F482" t="str">
            <v>否</v>
          </cell>
          <cell r="G482">
            <v>0</v>
          </cell>
          <cell r="H482">
            <v>0</v>
          </cell>
        </row>
        <row r="483">
          <cell r="A483" t="str">
            <v>S541011</v>
          </cell>
          <cell r="B483" t="str">
            <v>河南正聚明汽车贸易有限公司</v>
          </cell>
          <cell r="C483">
            <v>0</v>
          </cell>
          <cell r="E483">
            <v>0</v>
          </cell>
          <cell r="F483" t="str">
            <v>否</v>
          </cell>
          <cell r="G483">
            <v>0</v>
          </cell>
          <cell r="H483">
            <v>0</v>
          </cell>
        </row>
        <row r="484">
          <cell r="A484" t="str">
            <v>S542002</v>
          </cell>
          <cell r="B484" t="str">
            <v>武汉万坚汽车服务有限公司</v>
          </cell>
          <cell r="C484">
            <v>0</v>
          </cell>
          <cell r="E484">
            <v>0</v>
          </cell>
          <cell r="F484" t="str">
            <v>否</v>
          </cell>
          <cell r="G484">
            <v>0</v>
          </cell>
          <cell r="H484">
            <v>0</v>
          </cell>
        </row>
        <row r="485">
          <cell r="A485" t="str">
            <v>S551004</v>
          </cell>
          <cell r="B485" t="str">
            <v>攀枝花市京福汽车销售服务有限公司</v>
          </cell>
          <cell r="C485">
            <v>0</v>
          </cell>
          <cell r="E485">
            <v>0</v>
          </cell>
          <cell r="F485" t="str">
            <v>否</v>
          </cell>
          <cell r="G485">
            <v>0</v>
          </cell>
          <cell r="H485">
            <v>0</v>
          </cell>
        </row>
        <row r="486">
          <cell r="A486" t="str">
            <v>S551006</v>
          </cell>
          <cell r="B486" t="str">
            <v>冕宁县泸沽海侠汽车修理厂</v>
          </cell>
          <cell r="C486">
            <v>0</v>
          </cell>
          <cell r="E486">
            <v>0</v>
          </cell>
          <cell r="F486" t="str">
            <v>否</v>
          </cell>
          <cell r="G486">
            <v>0</v>
          </cell>
          <cell r="H486">
            <v>0</v>
          </cell>
        </row>
        <row r="487">
          <cell r="A487" t="str">
            <v>S551007</v>
          </cell>
          <cell r="B487" t="str">
            <v>荥经县颐顺汽车贸易服务有限公司</v>
          </cell>
          <cell r="C487">
            <v>0</v>
          </cell>
          <cell r="E487">
            <v>0</v>
          </cell>
          <cell r="F487" t="str">
            <v>否</v>
          </cell>
          <cell r="G487">
            <v>0</v>
          </cell>
          <cell r="H487">
            <v>0</v>
          </cell>
        </row>
        <row r="488">
          <cell r="A488" t="str">
            <v>S562005</v>
          </cell>
          <cell r="B488" t="str">
            <v>甘肃德晟汽车贸易有限公司</v>
          </cell>
          <cell r="C488">
            <v>0</v>
          </cell>
          <cell r="E488">
            <v>0</v>
          </cell>
          <cell r="F488" t="str">
            <v>否</v>
          </cell>
          <cell r="G488">
            <v>0</v>
          </cell>
          <cell r="H488">
            <v>0</v>
          </cell>
        </row>
        <row r="489">
          <cell r="A489" t="str">
            <v>S563001</v>
          </cell>
          <cell r="B489" t="str">
            <v>青海荣雄汽车销售服务有限公司</v>
          </cell>
          <cell r="C489">
            <v>0</v>
          </cell>
          <cell r="E489">
            <v>0</v>
          </cell>
          <cell r="F489" t="str">
            <v>否</v>
          </cell>
          <cell r="G489">
            <v>0</v>
          </cell>
          <cell r="H489">
            <v>0</v>
          </cell>
        </row>
        <row r="490">
          <cell r="A490" t="str">
            <v>S565002</v>
          </cell>
          <cell r="B490" t="str">
            <v>伊宁市兴杨汽修厂</v>
          </cell>
          <cell r="C490">
            <v>0</v>
          </cell>
          <cell r="E490">
            <v>0</v>
          </cell>
          <cell r="F490" t="str">
            <v>否</v>
          </cell>
          <cell r="G490">
            <v>0</v>
          </cell>
          <cell r="H490">
            <v>0</v>
          </cell>
        </row>
        <row r="491">
          <cell r="A491" t="str">
            <v>S411032</v>
          </cell>
          <cell r="B491" t="str">
            <v>国家知识产权局专利局</v>
          </cell>
          <cell r="C491">
            <v>0</v>
          </cell>
          <cell r="E491">
            <v>0</v>
          </cell>
          <cell r="F491" t="str">
            <v>否</v>
          </cell>
          <cell r="G491">
            <v>0</v>
          </cell>
          <cell r="H491">
            <v>0</v>
          </cell>
        </row>
        <row r="492">
          <cell r="A492" t="str">
            <v>S412034</v>
          </cell>
          <cell r="B492" t="str">
            <v>天津市鑫晟亨通商贸有限公司</v>
          </cell>
          <cell r="C492" t="str">
            <v>金属件</v>
          </cell>
          <cell r="E492">
            <v>0</v>
          </cell>
          <cell r="F492" t="str">
            <v>否</v>
          </cell>
          <cell r="G492">
            <v>0</v>
          </cell>
          <cell r="H492">
            <v>0</v>
          </cell>
        </row>
        <row r="493">
          <cell r="A493" t="str">
            <v>S413137</v>
          </cell>
          <cell r="B493" t="str">
            <v>河北秦安安全科技股份有限公司</v>
          </cell>
          <cell r="C493">
            <v>0</v>
          </cell>
          <cell r="E493">
            <v>0</v>
          </cell>
          <cell r="F493" t="str">
            <v>否</v>
          </cell>
          <cell r="G493">
            <v>0</v>
          </cell>
          <cell r="H493">
            <v>0</v>
          </cell>
        </row>
        <row r="494">
          <cell r="A494" t="str">
            <v>S431028</v>
          </cell>
          <cell r="B494" t="str">
            <v>上海越航启塑化有限公司</v>
          </cell>
          <cell r="C494" t="str">
            <v>后视镜</v>
          </cell>
          <cell r="E494" t="str">
            <v>预付</v>
          </cell>
          <cell r="F494" t="str">
            <v>否</v>
          </cell>
          <cell r="G494">
            <v>0.02</v>
          </cell>
          <cell r="H494">
            <v>0.02</v>
          </cell>
        </row>
        <row r="495">
          <cell r="A495" t="str">
            <v>S437047</v>
          </cell>
          <cell r="B495" t="str">
            <v>青岛美泰塑胶有限公司</v>
          </cell>
          <cell r="C495">
            <v>0</v>
          </cell>
          <cell r="E495">
            <v>0</v>
          </cell>
          <cell r="F495" t="str">
            <v>否</v>
          </cell>
          <cell r="G495">
            <v>0</v>
          </cell>
          <cell r="H495">
            <v>0</v>
          </cell>
        </row>
        <row r="496">
          <cell r="A496" t="str">
            <v>S511025</v>
          </cell>
          <cell r="B496" t="str">
            <v>北京泰纳特斯汽车零部件有限公司</v>
          </cell>
          <cell r="C496">
            <v>0</v>
          </cell>
          <cell r="D496" t="str">
            <v>老账</v>
          </cell>
          <cell r="E496">
            <v>0</v>
          </cell>
          <cell r="F496" t="str">
            <v>否</v>
          </cell>
          <cell r="G496">
            <v>0</v>
          </cell>
          <cell r="H496">
            <v>0</v>
          </cell>
        </row>
        <row r="497">
          <cell r="A497" t="str">
            <v>S512011</v>
          </cell>
          <cell r="B497" t="str">
            <v>天津市启光科技有限公司</v>
          </cell>
          <cell r="C497">
            <v>0</v>
          </cell>
          <cell r="E497">
            <v>0</v>
          </cell>
          <cell r="F497" t="str">
            <v>否</v>
          </cell>
          <cell r="G497">
            <v>0</v>
          </cell>
          <cell r="H497">
            <v>0</v>
          </cell>
        </row>
        <row r="498">
          <cell r="A498" t="str">
            <v>S513088</v>
          </cell>
          <cell r="B498" t="str">
            <v>邢台上联汽车销售有限公司</v>
          </cell>
          <cell r="C498">
            <v>0</v>
          </cell>
          <cell r="E498">
            <v>0</v>
          </cell>
          <cell r="F498" t="str">
            <v>否</v>
          </cell>
          <cell r="G498">
            <v>0</v>
          </cell>
          <cell r="H498">
            <v>0</v>
          </cell>
        </row>
        <row r="499">
          <cell r="A499" t="str">
            <v>S513099</v>
          </cell>
          <cell r="B499" t="str">
            <v>涉县昌鑫汽车销售服务有限公司</v>
          </cell>
          <cell r="C499">
            <v>0</v>
          </cell>
          <cell r="E499">
            <v>0</v>
          </cell>
          <cell r="F499" t="str">
            <v>否</v>
          </cell>
          <cell r="G499">
            <v>0</v>
          </cell>
          <cell r="H499">
            <v>0</v>
          </cell>
        </row>
        <row r="500">
          <cell r="A500" t="str">
            <v>S513101</v>
          </cell>
          <cell r="B500" t="str">
            <v>河北创伟物贸有限公司</v>
          </cell>
          <cell r="C500">
            <v>0</v>
          </cell>
          <cell r="E500">
            <v>0</v>
          </cell>
          <cell r="F500" t="str">
            <v>否</v>
          </cell>
          <cell r="G500">
            <v>0</v>
          </cell>
          <cell r="H500">
            <v>0</v>
          </cell>
        </row>
        <row r="501">
          <cell r="A501" t="str">
            <v>S513105</v>
          </cell>
          <cell r="B501" t="str">
            <v>昌黎县驰丰汽车销售有限公司</v>
          </cell>
          <cell r="C501">
            <v>0</v>
          </cell>
          <cell r="E501">
            <v>0</v>
          </cell>
          <cell r="F501" t="str">
            <v>否</v>
          </cell>
          <cell r="G501">
            <v>0</v>
          </cell>
          <cell r="H501">
            <v>0</v>
          </cell>
        </row>
        <row r="502">
          <cell r="A502" t="str">
            <v>S513107</v>
          </cell>
          <cell r="B502" t="str">
            <v>秦皇岛市重汽汽车配件有限公司汽车维护厂</v>
          </cell>
          <cell r="C502">
            <v>0</v>
          </cell>
          <cell r="E502">
            <v>0</v>
          </cell>
          <cell r="F502" t="str">
            <v>否</v>
          </cell>
          <cell r="G502">
            <v>0</v>
          </cell>
          <cell r="H502">
            <v>0</v>
          </cell>
        </row>
        <row r="503">
          <cell r="A503" t="str">
            <v>S513127</v>
          </cell>
          <cell r="B503" t="str">
            <v>馆陶县广丰汽车贸易有限公司</v>
          </cell>
          <cell r="C503">
            <v>0</v>
          </cell>
          <cell r="E503">
            <v>0</v>
          </cell>
          <cell r="F503" t="str">
            <v>否</v>
          </cell>
          <cell r="G503">
            <v>0</v>
          </cell>
          <cell r="H503">
            <v>0</v>
          </cell>
        </row>
        <row r="504">
          <cell r="A504" t="str">
            <v>S513132</v>
          </cell>
          <cell r="B504" t="str">
            <v>临城县志云汽车维修服务有限公司</v>
          </cell>
          <cell r="C504">
            <v>0</v>
          </cell>
          <cell r="E504">
            <v>0</v>
          </cell>
          <cell r="F504" t="str">
            <v>否</v>
          </cell>
          <cell r="G504">
            <v>0</v>
          </cell>
          <cell r="H504">
            <v>0</v>
          </cell>
        </row>
        <row r="505">
          <cell r="A505" t="str">
            <v>S513133</v>
          </cell>
          <cell r="B505" t="str">
            <v>邯郸市永年区现方汽车修理厂</v>
          </cell>
          <cell r="C505">
            <v>0</v>
          </cell>
          <cell r="E505">
            <v>0</v>
          </cell>
          <cell r="F505" t="str">
            <v>否</v>
          </cell>
          <cell r="G505">
            <v>0</v>
          </cell>
          <cell r="H505">
            <v>0</v>
          </cell>
        </row>
        <row r="506">
          <cell r="A506" t="str">
            <v>S513134</v>
          </cell>
          <cell r="B506" t="str">
            <v>黄骅市东风仪器仪表经销处</v>
          </cell>
          <cell r="C506">
            <v>0</v>
          </cell>
          <cell r="E506">
            <v>0</v>
          </cell>
          <cell r="F506" t="str">
            <v>否</v>
          </cell>
          <cell r="G506">
            <v>0</v>
          </cell>
          <cell r="H506">
            <v>0</v>
          </cell>
        </row>
        <row r="507">
          <cell r="A507" t="str">
            <v>S513136</v>
          </cell>
          <cell r="B507" t="str">
            <v>河北新林坡孵化器股份有限公司</v>
          </cell>
          <cell r="C507">
            <v>0</v>
          </cell>
          <cell r="E507">
            <v>0</v>
          </cell>
          <cell r="F507" t="str">
            <v>否</v>
          </cell>
          <cell r="G507">
            <v>0</v>
          </cell>
          <cell r="H507">
            <v>0</v>
          </cell>
        </row>
        <row r="508">
          <cell r="A508" t="str">
            <v>S513140</v>
          </cell>
          <cell r="B508" t="str">
            <v>黄骅市祥海废品回收有限公司</v>
          </cell>
          <cell r="C508">
            <v>0</v>
          </cell>
          <cell r="E508">
            <v>0</v>
          </cell>
          <cell r="F508" t="str">
            <v>否</v>
          </cell>
          <cell r="G508">
            <v>0</v>
          </cell>
          <cell r="H508">
            <v>0</v>
          </cell>
        </row>
        <row r="509">
          <cell r="A509" t="str">
            <v>S513141</v>
          </cell>
          <cell r="B509" t="str">
            <v>黄骅市众泰模具厂</v>
          </cell>
          <cell r="C509">
            <v>0</v>
          </cell>
          <cell r="E509">
            <v>0</v>
          </cell>
          <cell r="F509" t="str">
            <v>否</v>
          </cell>
          <cell r="G509">
            <v>0</v>
          </cell>
          <cell r="H509">
            <v>0</v>
          </cell>
        </row>
        <row r="510">
          <cell r="A510" t="str">
            <v>S513142</v>
          </cell>
          <cell r="B510" t="str">
            <v>黄骅市双骏模具有限公司</v>
          </cell>
          <cell r="C510">
            <v>0</v>
          </cell>
          <cell r="E510">
            <v>0</v>
          </cell>
          <cell r="F510" t="str">
            <v>否</v>
          </cell>
          <cell r="G510">
            <v>0</v>
          </cell>
          <cell r="H510">
            <v>0</v>
          </cell>
        </row>
        <row r="511">
          <cell r="A511" t="str">
            <v>S514002</v>
          </cell>
          <cell r="B511" t="str">
            <v>曲沃重义汽车服务有限公司</v>
          </cell>
          <cell r="C511">
            <v>0</v>
          </cell>
          <cell r="E511">
            <v>0</v>
          </cell>
          <cell r="F511" t="str">
            <v>否</v>
          </cell>
          <cell r="G511">
            <v>0</v>
          </cell>
          <cell r="H511">
            <v>0</v>
          </cell>
        </row>
        <row r="512">
          <cell r="A512" t="str">
            <v>S531010</v>
          </cell>
          <cell r="B512" t="str">
            <v>上海钢联电子商务股份有限公司</v>
          </cell>
          <cell r="C512">
            <v>0</v>
          </cell>
          <cell r="E512">
            <v>0</v>
          </cell>
          <cell r="F512" t="str">
            <v>否</v>
          </cell>
          <cell r="G512">
            <v>0</v>
          </cell>
          <cell r="H512">
            <v>0</v>
          </cell>
        </row>
        <row r="513">
          <cell r="A513" t="str">
            <v>S532006</v>
          </cell>
          <cell r="B513" t="str">
            <v>唐兴压缩技术(昆山)有限公司</v>
          </cell>
          <cell r="C513">
            <v>0</v>
          </cell>
          <cell r="D513" t="str">
            <v>老账</v>
          </cell>
          <cell r="E513">
            <v>0</v>
          </cell>
          <cell r="F513" t="str">
            <v>否</v>
          </cell>
          <cell r="G513">
            <v>13980</v>
          </cell>
          <cell r="H513">
            <v>13980</v>
          </cell>
        </row>
        <row r="514">
          <cell r="A514" t="str">
            <v>S532014</v>
          </cell>
          <cell r="B514" t="str">
            <v>扬州顺汇机械有限公司</v>
          </cell>
          <cell r="C514">
            <v>0</v>
          </cell>
          <cell r="E514">
            <v>0</v>
          </cell>
          <cell r="F514" t="str">
            <v>否</v>
          </cell>
          <cell r="G514">
            <v>0</v>
          </cell>
          <cell r="H514">
            <v>0</v>
          </cell>
        </row>
        <row r="515">
          <cell r="A515" t="str">
            <v>S532016</v>
          </cell>
          <cell r="B515" t="str">
            <v>宁波奥启精密温控技术有限公司</v>
          </cell>
          <cell r="C515">
            <v>0</v>
          </cell>
          <cell r="E515">
            <v>0</v>
          </cell>
          <cell r="F515" t="str">
            <v>否</v>
          </cell>
          <cell r="G515">
            <v>0</v>
          </cell>
          <cell r="H515">
            <v>0</v>
          </cell>
        </row>
        <row r="516">
          <cell r="A516" t="str">
            <v>S532017</v>
          </cell>
          <cell r="B516" t="str">
            <v>苏州尚氏数控科技有限公司</v>
          </cell>
          <cell r="C516">
            <v>0</v>
          </cell>
          <cell r="E516">
            <v>0</v>
          </cell>
          <cell r="F516" t="str">
            <v>否</v>
          </cell>
          <cell r="G516">
            <v>0</v>
          </cell>
          <cell r="H516">
            <v>0</v>
          </cell>
        </row>
        <row r="517">
          <cell r="A517" t="str">
            <v>S534002</v>
          </cell>
          <cell r="B517" t="str">
            <v>凤阳县金鹰汽车修理有限公司</v>
          </cell>
          <cell r="C517">
            <v>0</v>
          </cell>
          <cell r="E517">
            <v>0</v>
          </cell>
          <cell r="F517" t="str">
            <v>否</v>
          </cell>
          <cell r="G517">
            <v>0</v>
          </cell>
          <cell r="H517">
            <v>0</v>
          </cell>
        </row>
        <row r="518">
          <cell r="A518" t="str">
            <v>S537015</v>
          </cell>
          <cell r="B518" t="str">
            <v>潍坊光升人力资源有限公司</v>
          </cell>
          <cell r="C518">
            <v>0</v>
          </cell>
          <cell r="E518">
            <v>0</v>
          </cell>
          <cell r="F518" t="str">
            <v>否</v>
          </cell>
          <cell r="G518">
            <v>0</v>
          </cell>
          <cell r="H518">
            <v>0</v>
          </cell>
        </row>
        <row r="519">
          <cell r="A519" t="str">
            <v>S537022</v>
          </cell>
          <cell r="B519" t="str">
            <v>山东亿豪汽车销售服务有限公司</v>
          </cell>
          <cell r="C519">
            <v>0</v>
          </cell>
          <cell r="E519">
            <v>0</v>
          </cell>
          <cell r="F519" t="str">
            <v>否</v>
          </cell>
          <cell r="G519">
            <v>0</v>
          </cell>
          <cell r="H519">
            <v>0</v>
          </cell>
        </row>
        <row r="520">
          <cell r="A520" t="str">
            <v>S537024</v>
          </cell>
          <cell r="B520" t="str">
            <v>枣庄同鑫源汽车销售有限公司</v>
          </cell>
          <cell r="C520">
            <v>0</v>
          </cell>
          <cell r="E520">
            <v>0</v>
          </cell>
          <cell r="F520" t="str">
            <v>否</v>
          </cell>
          <cell r="G520">
            <v>0</v>
          </cell>
          <cell r="H520">
            <v>0</v>
          </cell>
        </row>
        <row r="521">
          <cell r="A521" t="str">
            <v>S537025</v>
          </cell>
          <cell r="B521" t="str">
            <v>山东捷曼机械贸易有限公司</v>
          </cell>
          <cell r="C521">
            <v>0</v>
          </cell>
          <cell r="E521">
            <v>0</v>
          </cell>
          <cell r="F521" t="str">
            <v>否</v>
          </cell>
          <cell r="G521">
            <v>0</v>
          </cell>
          <cell r="H521">
            <v>0</v>
          </cell>
        </row>
        <row r="522">
          <cell r="A522" t="str">
            <v>S537027</v>
          </cell>
          <cell r="B522" t="str">
            <v>山东隆众信息技术有限公司</v>
          </cell>
          <cell r="C522">
            <v>0</v>
          </cell>
          <cell r="E522">
            <v>0</v>
          </cell>
          <cell r="F522" t="str">
            <v>否</v>
          </cell>
          <cell r="G522">
            <v>0</v>
          </cell>
          <cell r="H522">
            <v>0</v>
          </cell>
        </row>
        <row r="523">
          <cell r="A523" t="str">
            <v>S541002</v>
          </cell>
          <cell r="B523" t="str">
            <v>林州市万通汽车贸易有限责任公司</v>
          </cell>
          <cell r="C523">
            <v>0</v>
          </cell>
          <cell r="E523">
            <v>0</v>
          </cell>
          <cell r="F523" t="str">
            <v>否</v>
          </cell>
          <cell r="G523">
            <v>0</v>
          </cell>
          <cell r="H523">
            <v>0</v>
          </cell>
        </row>
        <row r="524">
          <cell r="A524" t="str">
            <v>S541007</v>
          </cell>
          <cell r="B524" t="str">
            <v>博爱县凯达汽车修理厂</v>
          </cell>
          <cell r="C524">
            <v>0</v>
          </cell>
          <cell r="E524">
            <v>0</v>
          </cell>
          <cell r="F524" t="str">
            <v>否</v>
          </cell>
          <cell r="G524">
            <v>0</v>
          </cell>
          <cell r="H524">
            <v>0</v>
          </cell>
        </row>
        <row r="525">
          <cell r="A525" t="str">
            <v>S541012</v>
          </cell>
          <cell r="B525" t="str">
            <v>开封市南关区凯伟汽车特约维修站</v>
          </cell>
          <cell r="C525">
            <v>0</v>
          </cell>
          <cell r="E525">
            <v>0</v>
          </cell>
          <cell r="F525" t="str">
            <v>否</v>
          </cell>
          <cell r="G525">
            <v>0</v>
          </cell>
          <cell r="H525">
            <v>0</v>
          </cell>
        </row>
        <row r="526">
          <cell r="A526" t="str">
            <v>S544008</v>
          </cell>
          <cell r="B526" t="str">
            <v>广州四达电气科技有限公司</v>
          </cell>
          <cell r="C526">
            <v>0</v>
          </cell>
          <cell r="E526">
            <v>0</v>
          </cell>
          <cell r="F526" t="str">
            <v>否</v>
          </cell>
          <cell r="G526">
            <v>0</v>
          </cell>
          <cell r="H526">
            <v>0</v>
          </cell>
        </row>
        <row r="527">
          <cell r="A527" t="str">
            <v>S552001</v>
          </cell>
          <cell r="B527" t="str">
            <v>贵州亿福汽车销售服务有限公司</v>
          </cell>
          <cell r="C527">
            <v>0</v>
          </cell>
          <cell r="E527">
            <v>0</v>
          </cell>
          <cell r="F527" t="str">
            <v>否</v>
          </cell>
          <cell r="G527">
            <v>0</v>
          </cell>
          <cell r="H527">
            <v>0</v>
          </cell>
        </row>
        <row r="528">
          <cell r="A528" t="str">
            <v>S553002</v>
          </cell>
          <cell r="B528" t="str">
            <v>昆明博海汽车服务有限公司</v>
          </cell>
          <cell r="C528">
            <v>0</v>
          </cell>
          <cell r="E528">
            <v>0</v>
          </cell>
          <cell r="F528" t="str">
            <v>否</v>
          </cell>
          <cell r="G528">
            <v>0</v>
          </cell>
          <cell r="H528">
            <v>0</v>
          </cell>
        </row>
        <row r="529">
          <cell r="A529" t="str">
            <v>S565001</v>
          </cell>
          <cell r="B529" t="str">
            <v>新疆德聚欣汽车服务有限公司</v>
          </cell>
          <cell r="C529">
            <v>0</v>
          </cell>
          <cell r="E529">
            <v>0</v>
          </cell>
          <cell r="F529" t="str">
            <v>否</v>
          </cell>
          <cell r="G529">
            <v>0</v>
          </cell>
          <cell r="H529">
            <v>0</v>
          </cell>
        </row>
        <row r="530">
          <cell r="A530" t="str">
            <v>S512014</v>
          </cell>
          <cell r="B530" t="str">
            <v>天津市勃辉模具有限公司</v>
          </cell>
          <cell r="C530">
            <v>0</v>
          </cell>
          <cell r="D530" t="str">
            <v>固定资产</v>
          </cell>
          <cell r="E530">
            <v>0</v>
          </cell>
          <cell r="F530" t="str">
            <v>否</v>
          </cell>
          <cell r="G530">
            <v>20776.72</v>
          </cell>
          <cell r="H530">
            <v>20776.72</v>
          </cell>
        </row>
        <row r="531">
          <cell r="A531" t="str">
            <v>S544010</v>
          </cell>
          <cell r="B531" t="str">
            <v>深圳市速杰精密模型有限公司</v>
          </cell>
          <cell r="C531">
            <v>0</v>
          </cell>
          <cell r="E531">
            <v>0</v>
          </cell>
          <cell r="F531" t="str">
            <v>否</v>
          </cell>
          <cell r="G531">
            <v>0</v>
          </cell>
          <cell r="H531">
            <v>0</v>
          </cell>
        </row>
        <row r="532">
          <cell r="A532" t="str">
            <v>S513161</v>
          </cell>
          <cell r="B532" t="str">
            <v>黄骅市优农麦品商贸有限公司</v>
          </cell>
          <cell r="C532">
            <v>0</v>
          </cell>
          <cell r="E532">
            <v>0</v>
          </cell>
          <cell r="F532" t="str">
            <v>否</v>
          </cell>
          <cell r="G532">
            <v>0</v>
          </cell>
          <cell r="H532">
            <v>0</v>
          </cell>
        </row>
        <row r="533">
          <cell r="A533" t="str">
            <v>S413176</v>
          </cell>
          <cell r="B533" t="str">
            <v>黄骅市华盛五金机电有限公司</v>
          </cell>
          <cell r="C533" t="str">
            <v>金属件</v>
          </cell>
          <cell r="E533">
            <v>0</v>
          </cell>
          <cell r="F533" t="str">
            <v>否</v>
          </cell>
          <cell r="G533">
            <v>0</v>
          </cell>
          <cell r="H533">
            <v>0</v>
          </cell>
        </row>
        <row r="534">
          <cell r="A534" t="str">
            <v>S432039</v>
          </cell>
          <cell r="B534" t="str">
            <v>吴江市拓研电子材料有限公司</v>
          </cell>
          <cell r="C534" t="str">
            <v>金属件/座椅</v>
          </cell>
          <cell r="D534" t="str">
            <v>正常供货</v>
          </cell>
          <cell r="E534">
            <v>0</v>
          </cell>
          <cell r="F534" t="str">
            <v>否</v>
          </cell>
          <cell r="G534">
            <v>0</v>
          </cell>
          <cell r="H534">
            <v>0</v>
          </cell>
        </row>
        <row r="535">
          <cell r="A535" t="str">
            <v>S461001</v>
          </cell>
          <cell r="B535" t="str">
            <v>西安海容塑料制品有限责任公司</v>
          </cell>
          <cell r="C535" t="str">
            <v>金属件/座椅</v>
          </cell>
          <cell r="E535">
            <v>0</v>
          </cell>
          <cell r="F535" t="str">
            <v>否</v>
          </cell>
          <cell r="G535">
            <v>0</v>
          </cell>
          <cell r="H535">
            <v>0</v>
          </cell>
        </row>
        <row r="536">
          <cell r="A536" t="str">
            <v>S513151</v>
          </cell>
          <cell r="B536" t="str">
            <v>沧州啸宇模具科技有限公司</v>
          </cell>
          <cell r="C536">
            <v>0</v>
          </cell>
          <cell r="E536">
            <v>90</v>
          </cell>
          <cell r="F536" t="str">
            <v>否</v>
          </cell>
          <cell r="G536">
            <v>582693.04</v>
          </cell>
          <cell r="H536">
            <v>142692.1</v>
          </cell>
        </row>
        <row r="537">
          <cell r="A537" t="str">
            <v>S511030</v>
          </cell>
          <cell r="B537" t="str">
            <v>中汽认证中心有限公司</v>
          </cell>
          <cell r="C537">
            <v>0</v>
          </cell>
          <cell r="E537">
            <v>0</v>
          </cell>
          <cell r="F537" t="str">
            <v>否</v>
          </cell>
          <cell r="G537">
            <v>0</v>
          </cell>
          <cell r="H537">
            <v>0</v>
          </cell>
        </row>
        <row r="538">
          <cell r="A538" t="str">
            <v>S513003</v>
          </cell>
          <cell r="B538" t="str">
            <v>沧州市鑫发缝纫机有限公司</v>
          </cell>
          <cell r="C538">
            <v>0</v>
          </cell>
          <cell r="D538" t="str">
            <v>零采</v>
          </cell>
          <cell r="E538">
            <v>0</v>
          </cell>
          <cell r="F538" t="str">
            <v>否</v>
          </cell>
          <cell r="G538">
            <v>23609</v>
          </cell>
          <cell r="H538">
            <v>23609</v>
          </cell>
        </row>
        <row r="539">
          <cell r="A539" t="str">
            <v>S513182</v>
          </cell>
          <cell r="B539" t="str">
            <v>沧州渤海新区南大港升宏建筑工程队</v>
          </cell>
          <cell r="C539">
            <v>0</v>
          </cell>
          <cell r="E539">
            <v>0</v>
          </cell>
          <cell r="F539" t="str">
            <v>否</v>
          </cell>
          <cell r="G539">
            <v>0</v>
          </cell>
          <cell r="H539">
            <v>0</v>
          </cell>
        </row>
        <row r="540">
          <cell r="A540" t="str">
            <v>S413178</v>
          </cell>
          <cell r="B540" t="str">
            <v>廊坊市东平汽车零配件有限公司</v>
          </cell>
          <cell r="C540" t="str">
            <v>座椅</v>
          </cell>
          <cell r="D540" t="str">
            <v>正常供货</v>
          </cell>
          <cell r="E540">
            <v>90</v>
          </cell>
          <cell r="F540" t="str">
            <v>否</v>
          </cell>
          <cell r="G540">
            <v>0</v>
          </cell>
          <cell r="H540">
            <v>0</v>
          </cell>
        </row>
        <row r="541">
          <cell r="A541" t="str">
            <v>S431029</v>
          </cell>
          <cell r="B541" t="str">
            <v>上海永协机械配件有限公司</v>
          </cell>
          <cell r="C541" t="str">
            <v>后视镜</v>
          </cell>
          <cell r="D541" t="str">
            <v>正常供货</v>
          </cell>
          <cell r="E541">
            <v>90</v>
          </cell>
          <cell r="F541" t="str">
            <v>否</v>
          </cell>
          <cell r="G541">
            <v>87946.3</v>
          </cell>
          <cell r="H541">
            <v>87946.3</v>
          </cell>
        </row>
        <row r="542">
          <cell r="A542" t="str">
            <v>S432001</v>
          </cell>
          <cell r="B542" t="str">
            <v>南京奥托立夫汽车安全系统有限公司</v>
          </cell>
          <cell r="C542" t="str">
            <v>座椅</v>
          </cell>
          <cell r="D542" t="str">
            <v>正常供货</v>
          </cell>
          <cell r="E542">
            <v>60</v>
          </cell>
          <cell r="F542" t="str">
            <v>否</v>
          </cell>
          <cell r="G542">
            <v>0</v>
          </cell>
          <cell r="H542">
            <v>0</v>
          </cell>
        </row>
        <row r="543">
          <cell r="A543" t="str">
            <v>S513174</v>
          </cell>
          <cell r="B543" t="str">
            <v>黄骅市杭合叉车配件经营部</v>
          </cell>
          <cell r="C543">
            <v>0</v>
          </cell>
          <cell r="E543">
            <v>0</v>
          </cell>
          <cell r="F543" t="str">
            <v>否</v>
          </cell>
          <cell r="G543">
            <v>35240</v>
          </cell>
          <cell r="H543">
            <v>35240</v>
          </cell>
        </row>
        <row r="544">
          <cell r="A544" t="str">
            <v>S413076</v>
          </cell>
          <cell r="B544" t="str">
            <v>埃意(廊坊)电子工程有限公司</v>
          </cell>
          <cell r="C544" t="str">
            <v>座椅</v>
          </cell>
          <cell r="D544" t="str">
            <v>正常供货</v>
          </cell>
          <cell r="E544">
            <v>60</v>
          </cell>
          <cell r="F544" t="str">
            <v>否</v>
          </cell>
          <cell r="G544">
            <v>50935.51</v>
          </cell>
          <cell r="H544">
            <v>50935.51</v>
          </cell>
        </row>
        <row r="545">
          <cell r="A545" t="str">
            <v>S413182</v>
          </cell>
          <cell r="B545" t="str">
            <v>黄骅市盈辉汽车配件有限公司</v>
          </cell>
          <cell r="C545" t="str">
            <v>后视镜</v>
          </cell>
          <cell r="D545" t="str">
            <v>正常供货</v>
          </cell>
          <cell r="E545">
            <v>60</v>
          </cell>
          <cell r="F545" t="str">
            <v>否</v>
          </cell>
          <cell r="G545">
            <v>126532.50999999997</v>
          </cell>
          <cell r="H545">
            <v>100319.26999999996</v>
          </cell>
        </row>
        <row r="546">
          <cell r="A546" t="str">
            <v>S421001</v>
          </cell>
          <cell r="B546" t="str">
            <v>沈阳金杯锦恒汽车安全系统有限公司</v>
          </cell>
          <cell r="C546" t="str">
            <v>座椅</v>
          </cell>
          <cell r="D546" t="str">
            <v>正常供货</v>
          </cell>
          <cell r="E546">
            <v>60</v>
          </cell>
          <cell r="F546" t="str">
            <v>否</v>
          </cell>
          <cell r="G546">
            <v>0</v>
          </cell>
          <cell r="H546">
            <v>0</v>
          </cell>
        </row>
        <row r="547">
          <cell r="A547" t="str">
            <v>S411041</v>
          </cell>
          <cell r="B547" t="str">
            <v>北京嘉度科贸有限公司</v>
          </cell>
          <cell r="C547" t="str">
            <v>金属件/座椅</v>
          </cell>
          <cell r="D547" t="str">
            <v>正常供货</v>
          </cell>
          <cell r="E547">
            <v>90</v>
          </cell>
          <cell r="F547" t="str">
            <v>否</v>
          </cell>
          <cell r="G547">
            <v>0</v>
          </cell>
          <cell r="H547">
            <v>0</v>
          </cell>
        </row>
        <row r="548">
          <cell r="A548" t="str">
            <v>S413156</v>
          </cell>
          <cell r="B548" t="str">
            <v>黄骅市天硕汽车部件有限公司</v>
          </cell>
          <cell r="C548" t="str">
            <v>座椅</v>
          </cell>
          <cell r="D548" t="str">
            <v>正常供货</v>
          </cell>
          <cell r="E548">
            <v>90</v>
          </cell>
          <cell r="F548" t="str">
            <v>否</v>
          </cell>
          <cell r="G548">
            <v>88895.99</v>
          </cell>
          <cell r="H548">
            <v>0</v>
          </cell>
        </row>
        <row r="549">
          <cell r="A549" t="str">
            <v>S413175</v>
          </cell>
          <cell r="B549" t="str">
            <v>河北莫特美橡塑科技有限公司</v>
          </cell>
          <cell r="C549" t="str">
            <v>座椅/后视镜</v>
          </cell>
          <cell r="D549" t="str">
            <v>正常供货</v>
          </cell>
          <cell r="E549">
            <v>90</v>
          </cell>
          <cell r="F549" t="str">
            <v>否</v>
          </cell>
          <cell r="G549">
            <v>369854.43999999994</v>
          </cell>
          <cell r="H549">
            <v>369854.43999999994</v>
          </cell>
        </row>
        <row r="550">
          <cell r="A550" t="str">
            <v>S411046</v>
          </cell>
          <cell r="B550" t="str">
            <v>北京宇喆科技有限公司</v>
          </cell>
          <cell r="C550" t="str">
            <v>座椅</v>
          </cell>
          <cell r="D550" t="str">
            <v>正常供货</v>
          </cell>
          <cell r="E550">
            <v>60</v>
          </cell>
          <cell r="F550" t="str">
            <v>否</v>
          </cell>
          <cell r="G550">
            <v>324602.66000000003</v>
          </cell>
          <cell r="H550">
            <v>2720.65</v>
          </cell>
        </row>
        <row r="551">
          <cell r="A551" t="str">
            <v>S412041</v>
          </cell>
          <cell r="B551" t="str">
            <v>天津力登维汽车部件有限公司</v>
          </cell>
          <cell r="D551" t="str">
            <v>正常供货（李尔）</v>
          </cell>
          <cell r="E551">
            <v>30</v>
          </cell>
          <cell r="F551" t="str">
            <v>否</v>
          </cell>
          <cell r="G551">
            <v>23504</v>
          </cell>
          <cell r="H551">
            <v>23504</v>
          </cell>
        </row>
        <row r="552">
          <cell r="A552" t="str">
            <v>S412042</v>
          </cell>
          <cell r="B552" t="str">
            <v>天津锦程新材料科技有限公司</v>
          </cell>
          <cell r="E552">
            <v>30</v>
          </cell>
          <cell r="F552" t="str">
            <v>否</v>
          </cell>
          <cell r="G552">
            <v>95579.16</v>
          </cell>
          <cell r="H552">
            <v>39766.199999999997</v>
          </cell>
        </row>
        <row r="553">
          <cell r="A553" t="str">
            <v>S413183</v>
          </cell>
          <cell r="B553" t="str">
            <v>河北方基恒达汽车部件有限公司</v>
          </cell>
          <cell r="D553" t="str">
            <v>正常供货（李尔）</v>
          </cell>
          <cell r="E553">
            <v>90</v>
          </cell>
          <cell r="F553" t="str">
            <v>否</v>
          </cell>
          <cell r="G553">
            <v>1100174.44</v>
          </cell>
          <cell r="H553">
            <v>1100174.44</v>
          </cell>
        </row>
        <row r="554">
          <cell r="A554" t="str">
            <v>S413185</v>
          </cell>
          <cell r="B554" t="str">
            <v>海兴县越达弹簧制造有限公司</v>
          </cell>
          <cell r="D554" t="str">
            <v>正常供货（李尔）</v>
          </cell>
          <cell r="E554">
            <v>60</v>
          </cell>
          <cell r="F554" t="str">
            <v>否</v>
          </cell>
          <cell r="G554">
            <v>0</v>
          </cell>
          <cell r="H554">
            <v>0</v>
          </cell>
        </row>
        <row r="555">
          <cell r="A555" t="str">
            <v>S413197</v>
          </cell>
          <cell r="B555" t="str">
            <v>保定市宏腾科技有限公司</v>
          </cell>
          <cell r="D555" t="str">
            <v>零采</v>
          </cell>
          <cell r="E555">
            <v>30</v>
          </cell>
          <cell r="F555" t="str">
            <v>否</v>
          </cell>
          <cell r="G555">
            <v>192.1</v>
          </cell>
          <cell r="H555">
            <v>192.1</v>
          </cell>
        </row>
        <row r="556">
          <cell r="A556" t="str">
            <v>S437053</v>
          </cell>
          <cell r="B556" t="str">
            <v>临沂方中新材料科技有限公司</v>
          </cell>
          <cell r="D556" t="str">
            <v>大宗物料</v>
          </cell>
          <cell r="E556">
            <v>30</v>
          </cell>
          <cell r="F556" t="str">
            <v>否</v>
          </cell>
          <cell r="G556">
            <v>372132.61</v>
          </cell>
          <cell r="H556">
            <v>135036.01</v>
          </cell>
        </row>
        <row r="557">
          <cell r="A557" t="str">
            <v>S444015</v>
          </cell>
          <cell r="B557" t="str">
            <v>欣瑞联电子（肇庆）有限公司</v>
          </cell>
          <cell r="D557" t="str">
            <v>正常供货</v>
          </cell>
          <cell r="E557">
            <v>90</v>
          </cell>
          <cell r="F557" t="str">
            <v>否</v>
          </cell>
          <cell r="G557">
            <v>0</v>
          </cell>
          <cell r="H557">
            <v>0</v>
          </cell>
        </row>
        <row r="558">
          <cell r="A558" t="str">
            <v>S511013</v>
          </cell>
          <cell r="B558" t="str">
            <v>北京场景智能科技有限公司</v>
          </cell>
          <cell r="E558">
            <v>60</v>
          </cell>
          <cell r="F558" t="str">
            <v>否</v>
          </cell>
          <cell r="G558">
            <v>0</v>
          </cell>
          <cell r="H558">
            <v>0</v>
          </cell>
        </row>
        <row r="559">
          <cell r="A559" t="str">
            <v>S512028</v>
          </cell>
          <cell r="B559" t="str">
            <v>天津林宇机械制造有限公司</v>
          </cell>
          <cell r="D559" t="str">
            <v>零采</v>
          </cell>
          <cell r="E559" t="str">
            <v>预付</v>
          </cell>
          <cell r="F559" t="str">
            <v>否</v>
          </cell>
          <cell r="G559">
            <v>0</v>
          </cell>
          <cell r="H559">
            <v>0</v>
          </cell>
        </row>
        <row r="560">
          <cell r="A560" t="str">
            <v>S512031</v>
          </cell>
          <cell r="B560" t="str">
            <v>天津合心亿商贸有限公司</v>
          </cell>
          <cell r="D560" t="str">
            <v>固定资产-要诉讼</v>
          </cell>
          <cell r="E560" t="str">
            <v>预付</v>
          </cell>
          <cell r="F560" t="str">
            <v>否</v>
          </cell>
          <cell r="G560">
            <v>0</v>
          </cell>
          <cell r="H560">
            <v>0</v>
          </cell>
        </row>
        <row r="561">
          <cell r="A561" t="str">
            <v>S513164</v>
          </cell>
          <cell r="B561" t="str">
            <v>沧州圣玺装饰装修工程有限公司</v>
          </cell>
          <cell r="D561" t="str">
            <v>管理</v>
          </cell>
          <cell r="E561">
            <v>0</v>
          </cell>
          <cell r="F561" t="str">
            <v>否</v>
          </cell>
          <cell r="G561">
            <v>1663.7</v>
          </cell>
          <cell r="H561">
            <v>1663.7</v>
          </cell>
        </row>
        <row r="562">
          <cell r="A562" t="str">
            <v>S513168</v>
          </cell>
          <cell r="B562" t="str">
            <v>河北嘉雄建筑安装工程有限公司</v>
          </cell>
          <cell r="D562" t="str">
            <v>管理</v>
          </cell>
          <cell r="E562">
            <v>0</v>
          </cell>
          <cell r="F562" t="str">
            <v>否</v>
          </cell>
          <cell r="G562">
            <v>0</v>
          </cell>
          <cell r="H562">
            <v>0</v>
          </cell>
        </row>
        <row r="563">
          <cell r="A563" t="str">
            <v>S513189</v>
          </cell>
          <cell r="B563" t="str">
            <v>黄骅市嘉哲电脑经营部</v>
          </cell>
          <cell r="E563">
            <v>0</v>
          </cell>
          <cell r="F563" t="str">
            <v>否</v>
          </cell>
          <cell r="G563">
            <v>0</v>
          </cell>
          <cell r="H563">
            <v>0</v>
          </cell>
        </row>
        <row r="564">
          <cell r="A564" t="str">
            <v>S513199</v>
          </cell>
          <cell r="B564" t="str">
            <v>黄骅市翼华工程机械租赁有限公司</v>
          </cell>
          <cell r="D564" t="str">
            <v>管理</v>
          </cell>
          <cell r="E564">
            <v>0</v>
          </cell>
          <cell r="F564" t="str">
            <v>否</v>
          </cell>
          <cell r="G564">
            <v>0</v>
          </cell>
          <cell r="H564">
            <v>0</v>
          </cell>
        </row>
        <row r="565">
          <cell r="A565" t="str">
            <v>S513200</v>
          </cell>
          <cell r="B565" t="str">
            <v>沧州烽源人力资源服务有限公司</v>
          </cell>
          <cell r="E565">
            <v>0</v>
          </cell>
          <cell r="F565" t="str">
            <v>否</v>
          </cell>
          <cell r="G565">
            <v>0</v>
          </cell>
          <cell r="H565">
            <v>0</v>
          </cell>
        </row>
        <row r="566">
          <cell r="A566" t="str">
            <v>S411049</v>
          </cell>
          <cell r="B566" t="str">
            <v>北京来一桶金科技有限公司</v>
          </cell>
          <cell r="D566" t="str">
            <v>大宗物料</v>
          </cell>
          <cell r="E566">
            <v>30</v>
          </cell>
          <cell r="F566" t="str">
            <v>否</v>
          </cell>
          <cell r="G566">
            <v>36233.1</v>
          </cell>
          <cell r="H566">
            <v>36233.1</v>
          </cell>
        </row>
        <row r="567">
          <cell r="A567" t="str">
            <v>S412044</v>
          </cell>
          <cell r="B567" t="str">
            <v>天津沛衡五金弹簧有限公司</v>
          </cell>
          <cell r="D567" t="str">
            <v>正常供货</v>
          </cell>
          <cell r="E567">
            <v>90</v>
          </cell>
          <cell r="F567" t="str">
            <v>否</v>
          </cell>
          <cell r="G567">
            <v>76823.94</v>
          </cell>
          <cell r="H567">
            <v>76823.94</v>
          </cell>
        </row>
        <row r="568">
          <cell r="A568" t="str">
            <v>S413139</v>
          </cell>
          <cell r="B568" t="str">
            <v>河北定国紧固件制造有限公司</v>
          </cell>
          <cell r="D568" t="str">
            <v>正常供货</v>
          </cell>
          <cell r="E568" t="str">
            <v>预付</v>
          </cell>
          <cell r="F568" t="str">
            <v>否</v>
          </cell>
          <cell r="G568">
            <v>0</v>
          </cell>
          <cell r="H568">
            <v>0</v>
          </cell>
        </row>
        <row r="569">
          <cell r="A569" t="str">
            <v>S431032</v>
          </cell>
          <cell r="B569" t="str">
            <v>上海商发金属材料有限公司</v>
          </cell>
          <cell r="D569" t="str">
            <v>大宗物料</v>
          </cell>
          <cell r="E569">
            <v>0</v>
          </cell>
          <cell r="F569" t="str">
            <v>否</v>
          </cell>
          <cell r="G569">
            <v>0</v>
          </cell>
          <cell r="H569">
            <v>0</v>
          </cell>
        </row>
        <row r="570">
          <cell r="A570" t="str">
            <v>S431034</v>
          </cell>
          <cell r="B570" t="str">
            <v>雅柏利（上海）粘扣带有限公司</v>
          </cell>
          <cell r="D570" t="str">
            <v>正常供货（李尔）</v>
          </cell>
          <cell r="E570" t="str">
            <v>预付</v>
          </cell>
          <cell r="F570" t="str">
            <v>否</v>
          </cell>
          <cell r="G570">
            <v>0</v>
          </cell>
          <cell r="H570">
            <v>0</v>
          </cell>
        </row>
        <row r="571">
          <cell r="A571" t="str">
            <v>S432002</v>
          </cell>
          <cell r="B571" t="str">
            <v>江苏全盛座舱技术股份有限公司</v>
          </cell>
          <cell r="D571" t="str">
            <v>正常供货</v>
          </cell>
          <cell r="E571">
            <v>90</v>
          </cell>
          <cell r="F571" t="str">
            <v>否</v>
          </cell>
          <cell r="G571">
            <v>1089833.02</v>
          </cell>
          <cell r="H571">
            <v>447581.02</v>
          </cell>
        </row>
        <row r="572">
          <cell r="A572" t="str">
            <v>S437051</v>
          </cell>
          <cell r="B572" t="str">
            <v>诸城恒信新材料科技有限公司</v>
          </cell>
          <cell r="D572" t="str">
            <v>正常供货</v>
          </cell>
          <cell r="E572" t="str">
            <v>预付</v>
          </cell>
          <cell r="F572" t="str">
            <v>否</v>
          </cell>
          <cell r="G572">
            <v>0</v>
          </cell>
          <cell r="H572">
            <v>0</v>
          </cell>
        </row>
        <row r="573">
          <cell r="A573" t="str">
            <v>S511037</v>
          </cell>
          <cell r="B573" t="str">
            <v>北京友联物流有限公司</v>
          </cell>
          <cell r="D573" t="str">
            <v>销售（三方库）</v>
          </cell>
          <cell r="E573">
            <v>0</v>
          </cell>
          <cell r="F573" t="str">
            <v>否</v>
          </cell>
          <cell r="G573">
            <v>573799.02000000014</v>
          </cell>
          <cell r="H573">
            <v>573799.02000000014</v>
          </cell>
        </row>
        <row r="574">
          <cell r="A574" t="str">
            <v>S512020</v>
          </cell>
          <cell r="B574" t="str">
            <v>天津中骏机械技术有限公司</v>
          </cell>
          <cell r="D574" t="str">
            <v>老账</v>
          </cell>
          <cell r="E574">
            <v>0</v>
          </cell>
          <cell r="F574" t="str">
            <v>否</v>
          </cell>
          <cell r="G574">
            <v>0</v>
          </cell>
          <cell r="H574">
            <v>0</v>
          </cell>
        </row>
        <row r="575">
          <cell r="A575" t="str">
            <v>S512030</v>
          </cell>
          <cell r="B575" t="str">
            <v>天津德润达金属材料销售有限公司</v>
          </cell>
          <cell r="E575">
            <v>30</v>
          </cell>
          <cell r="F575" t="str">
            <v>否</v>
          </cell>
          <cell r="G575">
            <v>591507.27999999991</v>
          </cell>
          <cell r="H575">
            <v>560429.07999999996</v>
          </cell>
        </row>
        <row r="576">
          <cell r="A576" t="str">
            <v>S412045</v>
          </cell>
          <cell r="B576" t="str">
            <v>大悍（天津）汽车零部件有限公司</v>
          </cell>
          <cell r="D576" t="str">
            <v>正常供货</v>
          </cell>
          <cell r="E576">
            <v>60</v>
          </cell>
          <cell r="F576" t="str">
            <v>否</v>
          </cell>
          <cell r="G576">
            <v>794353.02000000037</v>
          </cell>
          <cell r="H576">
            <v>206289.72000000038</v>
          </cell>
        </row>
        <row r="577">
          <cell r="A577" t="str">
            <v>S413011</v>
          </cell>
          <cell r="B577" t="str">
            <v>沧州梦依恋商贸有限公司</v>
          </cell>
          <cell r="E577">
            <v>0</v>
          </cell>
          <cell r="F577" t="str">
            <v>否</v>
          </cell>
          <cell r="G577">
            <v>-344.5</v>
          </cell>
          <cell r="H577">
            <v>-344.5</v>
          </cell>
        </row>
        <row r="578">
          <cell r="A578" t="str">
            <v>S413122</v>
          </cell>
          <cell r="B578" t="str">
            <v>河北亿泽汽车零部件科技有限公司</v>
          </cell>
          <cell r="D578" t="str">
            <v>正常供货</v>
          </cell>
          <cell r="E578">
            <v>90</v>
          </cell>
          <cell r="F578" t="str">
            <v>否</v>
          </cell>
          <cell r="G578">
            <v>9241.48</v>
          </cell>
          <cell r="H578">
            <v>9241.48</v>
          </cell>
        </row>
        <row r="579">
          <cell r="A579" t="str">
            <v>S413196</v>
          </cell>
          <cell r="B579" t="str">
            <v>北汽岱摩斯（沧州）汽车系统有限公司</v>
          </cell>
          <cell r="D579" t="str">
            <v>李尔转移物料</v>
          </cell>
          <cell r="E579">
            <v>30</v>
          </cell>
          <cell r="F579" t="str">
            <v>否</v>
          </cell>
          <cell r="G579">
            <v>0</v>
          </cell>
          <cell r="H579">
            <v>0</v>
          </cell>
        </row>
        <row r="580">
          <cell r="A580" t="str">
            <v>S433028</v>
          </cell>
          <cell r="B580" t="str">
            <v>温州鑫锐电器有限公司</v>
          </cell>
          <cell r="D580" t="str">
            <v>老账</v>
          </cell>
          <cell r="E580">
            <v>90</v>
          </cell>
          <cell r="F580" t="str">
            <v>否</v>
          </cell>
          <cell r="G580">
            <v>202652.38999999998</v>
          </cell>
          <cell r="H580">
            <v>175117.68</v>
          </cell>
        </row>
        <row r="581">
          <cell r="A581" t="str">
            <v>S511036</v>
          </cell>
          <cell r="B581" t="str">
            <v>北京恒世通物流有限公司</v>
          </cell>
          <cell r="D581" t="str">
            <v>销售（三方库）</v>
          </cell>
          <cell r="E581">
            <v>0</v>
          </cell>
          <cell r="F581" t="str">
            <v>否</v>
          </cell>
          <cell r="G581">
            <v>1463900.8000000003</v>
          </cell>
          <cell r="H581">
            <v>1463900.8000000003</v>
          </cell>
        </row>
        <row r="582">
          <cell r="A582" t="str">
            <v>S411047</v>
          </cell>
          <cell r="B582" t="str">
            <v>大连吉田拉链有限公司北京分公司</v>
          </cell>
          <cell r="E582">
            <v>60</v>
          </cell>
          <cell r="F582" t="str">
            <v>否</v>
          </cell>
          <cell r="G582">
            <v>0</v>
          </cell>
          <cell r="H582">
            <v>0</v>
          </cell>
        </row>
        <row r="583">
          <cell r="A583" t="str">
            <v>S411048</v>
          </cell>
          <cell r="B583" t="str">
            <v>致冠沧州汽车部件有限公司</v>
          </cell>
          <cell r="E583">
            <v>60</v>
          </cell>
          <cell r="F583" t="str">
            <v>否</v>
          </cell>
          <cell r="G583">
            <v>399579.62999999995</v>
          </cell>
          <cell r="H583">
            <v>142429.15</v>
          </cell>
        </row>
        <row r="584">
          <cell r="A584" t="str">
            <v>S431012</v>
          </cell>
          <cell r="B584" t="str">
            <v>上海明芳汽车零件有限公司</v>
          </cell>
          <cell r="E584">
            <v>90</v>
          </cell>
          <cell r="F584" t="str">
            <v>否</v>
          </cell>
          <cell r="G584">
            <v>10108.77</v>
          </cell>
          <cell r="H584">
            <v>10108.77</v>
          </cell>
        </row>
        <row r="585">
          <cell r="A585" t="str">
            <v>S431033</v>
          </cell>
          <cell r="B585" t="str">
            <v>上海纳特汽车标准件有限公司</v>
          </cell>
          <cell r="E585">
            <v>60</v>
          </cell>
          <cell r="F585" t="str">
            <v>否</v>
          </cell>
          <cell r="G585">
            <v>0</v>
          </cell>
          <cell r="H585">
            <v>0</v>
          </cell>
        </row>
        <row r="586">
          <cell r="A586" t="str">
            <v>S431198</v>
          </cell>
          <cell r="B586" t="str">
            <v>霸州市鑫锐亿科金属制品有限公司</v>
          </cell>
          <cell r="E586">
            <v>90</v>
          </cell>
          <cell r="F586" t="str">
            <v>否</v>
          </cell>
          <cell r="G586">
            <v>0</v>
          </cell>
          <cell r="H586">
            <v>0</v>
          </cell>
        </row>
        <row r="587">
          <cell r="A587" t="str">
            <v>s513206</v>
          </cell>
          <cell r="B587" t="str">
            <v>中贵天建（北京）建设集团有限公司黄骅分公司</v>
          </cell>
          <cell r="E587">
            <v>0</v>
          </cell>
          <cell r="F587" t="str">
            <v>否</v>
          </cell>
          <cell r="G587">
            <v>0</v>
          </cell>
          <cell r="H587">
            <v>0</v>
          </cell>
        </row>
        <row r="588">
          <cell r="A588" t="str">
            <v>S513214</v>
          </cell>
          <cell r="B588" t="str">
            <v>黄骅市渤海路绿林园艺工程部</v>
          </cell>
          <cell r="E588">
            <v>0</v>
          </cell>
          <cell r="F588" t="str">
            <v>否</v>
          </cell>
          <cell r="G588">
            <v>732.5</v>
          </cell>
          <cell r="H588">
            <v>732.5</v>
          </cell>
        </row>
        <row r="589">
          <cell r="A589" t="str">
            <v>S413201</v>
          </cell>
          <cell r="B589" t="str">
            <v>清河县沁园汽车零部件有限公司</v>
          </cell>
          <cell r="E589">
            <v>60</v>
          </cell>
          <cell r="F589" t="str">
            <v>否</v>
          </cell>
          <cell r="G589">
            <v>312283.43</v>
          </cell>
          <cell r="H589">
            <v>12647.29</v>
          </cell>
        </row>
        <row r="590">
          <cell r="A590" t="str">
            <v>S431036</v>
          </cell>
          <cell r="B590" t="str">
            <v>上海尖美贸易发展有限公司</v>
          </cell>
          <cell r="E590">
            <v>90</v>
          </cell>
          <cell r="F590" t="str">
            <v>否</v>
          </cell>
          <cell r="G590">
            <v>278558.5</v>
          </cell>
          <cell r="H590">
            <v>215455.90999999997</v>
          </cell>
        </row>
        <row r="591">
          <cell r="A591" t="str">
            <v>S433030</v>
          </cell>
          <cell r="B591" t="str">
            <v>宁波华腾首研新材料有限公司</v>
          </cell>
          <cell r="E591">
            <v>60</v>
          </cell>
          <cell r="F591" t="str">
            <v>否</v>
          </cell>
          <cell r="G591">
            <v>8000</v>
          </cell>
          <cell r="H591">
            <v>0</v>
          </cell>
        </row>
        <row r="592">
          <cell r="A592" t="str">
            <v>S437057</v>
          </cell>
          <cell r="B592" t="str">
            <v>青岛柏利美新材料有限公司</v>
          </cell>
          <cell r="E592">
            <v>30</v>
          </cell>
          <cell r="F592" t="str">
            <v>否</v>
          </cell>
          <cell r="G592">
            <v>305535.05</v>
          </cell>
          <cell r="H592">
            <v>71630.7</v>
          </cell>
        </row>
        <row r="593">
          <cell r="A593" t="str">
            <v>S437058</v>
          </cell>
          <cell r="B593" t="str">
            <v>济南方正物流有限公司</v>
          </cell>
          <cell r="E593">
            <v>30</v>
          </cell>
          <cell r="F593" t="str">
            <v>否</v>
          </cell>
          <cell r="G593">
            <v>0</v>
          </cell>
          <cell r="H593">
            <v>0</v>
          </cell>
        </row>
        <row r="594">
          <cell r="A594" t="str">
            <v>S513037</v>
          </cell>
          <cell r="B594" t="str">
            <v>沧州金桥环保科技发展有限公司</v>
          </cell>
          <cell r="E594">
            <v>60</v>
          </cell>
          <cell r="F594" t="str">
            <v>否</v>
          </cell>
          <cell r="G594">
            <v>0</v>
          </cell>
          <cell r="H594">
            <v>0</v>
          </cell>
        </row>
        <row r="595">
          <cell r="A595" t="str">
            <v>S513215</v>
          </cell>
          <cell r="B595" t="str">
            <v>黄骅市金诚模具厂</v>
          </cell>
          <cell r="E595">
            <v>0</v>
          </cell>
          <cell r="F595" t="str">
            <v>否</v>
          </cell>
          <cell r="G595">
            <v>0</v>
          </cell>
          <cell r="H595">
            <v>0</v>
          </cell>
        </row>
        <row r="596">
          <cell r="A596" t="str">
            <v>S432044</v>
          </cell>
          <cell r="B596" t="str">
            <v>常州市鹏逸汽车附件有限公司</v>
          </cell>
          <cell r="E596" t="str">
            <v>预付</v>
          </cell>
          <cell r="F596" t="str">
            <v>否</v>
          </cell>
          <cell r="G596">
            <v>0</v>
          </cell>
          <cell r="H596">
            <v>0</v>
          </cell>
        </row>
        <row r="597">
          <cell r="A597" t="str">
            <v>S413203</v>
          </cell>
          <cell r="B597" t="str">
            <v>黄骅市沃孚源包装制品有限公司</v>
          </cell>
          <cell r="E597">
            <v>60</v>
          </cell>
          <cell r="F597" t="str">
            <v>否</v>
          </cell>
          <cell r="G597">
            <v>27880</v>
          </cell>
          <cell r="H597">
            <v>27880</v>
          </cell>
        </row>
        <row r="598">
          <cell r="A598" t="str">
            <v>S411044</v>
          </cell>
          <cell r="B598" t="str">
            <v>北京兴盛华丰包装制品有限公司</v>
          </cell>
          <cell r="E598">
            <v>30</v>
          </cell>
          <cell r="F598" t="str">
            <v>否</v>
          </cell>
          <cell r="G598">
            <v>5460</v>
          </cell>
          <cell r="H598">
            <v>5460</v>
          </cell>
        </row>
        <row r="599">
          <cell r="A599" t="str">
            <v>S531007</v>
          </cell>
          <cell r="B599" t="str">
            <v>米思米（中国）精密机械贸易有限公司</v>
          </cell>
          <cell r="E599" t="str">
            <v>预付</v>
          </cell>
          <cell r="G599">
            <v>0</v>
          </cell>
          <cell r="H599">
            <v>0</v>
          </cell>
        </row>
        <row r="600">
          <cell r="A600" t="str">
            <v>S513082</v>
          </cell>
          <cell r="B600" t="str">
            <v>中国人民健康保险股份有限公司沧州中心支公司</v>
          </cell>
          <cell r="E600" t="str">
            <v>预付</v>
          </cell>
          <cell r="G600">
            <v>0</v>
          </cell>
          <cell r="H600">
            <v>0</v>
          </cell>
        </row>
        <row r="601">
          <cell r="A601" t="str">
            <v>S437045</v>
          </cell>
          <cell r="B601" t="str">
            <v>曹县亿昌木制品有限公司</v>
          </cell>
          <cell r="E601" t="str">
            <v>预付</v>
          </cell>
          <cell r="G601">
            <v>0</v>
          </cell>
          <cell r="H601">
            <v>0</v>
          </cell>
        </row>
        <row r="602">
          <cell r="A602" t="str">
            <v>S513155</v>
          </cell>
          <cell r="B602" t="str">
            <v>黄骅市兴华石油有限责任公司宏坤加油站</v>
          </cell>
          <cell r="E602" t="str">
            <v>现付</v>
          </cell>
          <cell r="G602">
            <v>0</v>
          </cell>
          <cell r="H602">
            <v>0</v>
          </cell>
        </row>
        <row r="603">
          <cell r="A603" t="str">
            <v>S412039</v>
          </cell>
          <cell r="B603" t="str">
            <v>天津又进精密部品有限公司</v>
          </cell>
          <cell r="E603">
            <v>60</v>
          </cell>
          <cell r="G603">
            <v>547896.35</v>
          </cell>
          <cell r="H603">
            <v>321317.08999999997</v>
          </cell>
        </row>
        <row r="604">
          <cell r="A604" t="str">
            <v>S444016</v>
          </cell>
          <cell r="B604" t="str">
            <v>东莞市元将五金有限公司</v>
          </cell>
          <cell r="E604">
            <v>90</v>
          </cell>
          <cell r="G604">
            <v>298661</v>
          </cell>
          <cell r="H604">
            <v>298661</v>
          </cell>
        </row>
        <row r="605">
          <cell r="A605" t="str">
            <v>s544021</v>
          </cell>
          <cell r="B605" t="str">
            <v>佛山市顺德区菲斯卡特五金电器有限公司</v>
          </cell>
          <cell r="E605" t="str">
            <v>预付</v>
          </cell>
          <cell r="G605">
            <v>0</v>
          </cell>
          <cell r="H605">
            <v>0</v>
          </cell>
        </row>
        <row r="606">
          <cell r="A606" t="str">
            <v>S412043</v>
          </cell>
          <cell r="B606" t="str">
            <v>天津新起点模具有限公司</v>
          </cell>
          <cell r="E606" t="str">
            <v>预付</v>
          </cell>
          <cell r="G606">
            <v>0</v>
          </cell>
          <cell r="H606">
            <v>0</v>
          </cell>
        </row>
        <row r="607">
          <cell r="A607" t="str">
            <v>S413199</v>
          </cell>
          <cell r="B607" t="str">
            <v>廊坊冀杰塑料制品有限公司</v>
          </cell>
          <cell r="E607" t="str">
            <v>预付</v>
          </cell>
          <cell r="G607">
            <v>0</v>
          </cell>
          <cell r="H607">
            <v>0</v>
          </cell>
        </row>
        <row r="608">
          <cell r="A608" t="str">
            <v>S511035</v>
          </cell>
          <cell r="B608" t="str">
            <v>北京格兰力士机电技术有限责任公司</v>
          </cell>
          <cell r="E608" t="str">
            <v>预付</v>
          </cell>
          <cell r="G608">
            <v>0</v>
          </cell>
          <cell r="H608">
            <v>0</v>
          </cell>
        </row>
        <row r="609">
          <cell r="A609" t="str">
            <v>S413174</v>
          </cell>
          <cell r="B609" t="str">
            <v>沧州美凯精冲产品有限公司</v>
          </cell>
          <cell r="E609">
            <v>90</v>
          </cell>
          <cell r="G609">
            <v>14140.68</v>
          </cell>
          <cell r="H609">
            <v>14140.68</v>
          </cell>
        </row>
        <row r="610">
          <cell r="A610" t="str">
            <v>S433029</v>
          </cell>
          <cell r="B610" t="str">
            <v>温州华创汽车电器有限公司</v>
          </cell>
          <cell r="E610">
            <v>90</v>
          </cell>
          <cell r="G610">
            <v>0</v>
          </cell>
          <cell r="H610">
            <v>0</v>
          </cell>
        </row>
        <row r="611">
          <cell r="A611" t="str">
            <v>S541018</v>
          </cell>
          <cell r="B611" t="str">
            <v>河南九途道路材料科技有限公司</v>
          </cell>
          <cell r="E611" t="str">
            <v>现付</v>
          </cell>
          <cell r="G611">
            <v>0</v>
          </cell>
          <cell r="H611">
            <v>0</v>
          </cell>
        </row>
        <row r="612">
          <cell r="A612" t="str">
            <v>S442005</v>
          </cell>
          <cell r="B612" t="str">
            <v>谷城益合泡沫塑胶有限公司</v>
          </cell>
          <cell r="E612">
            <v>60</v>
          </cell>
          <cell r="G612">
            <v>78411.649999999994</v>
          </cell>
          <cell r="H612">
            <v>40009.730000000003</v>
          </cell>
        </row>
        <row r="613">
          <cell r="A613" t="str">
            <v>S513113</v>
          </cell>
          <cell r="B613" t="str">
            <v>沧州智联人力资源服务有限公司</v>
          </cell>
          <cell r="E613" t="str">
            <v>现付</v>
          </cell>
          <cell r="G613">
            <v>0</v>
          </cell>
          <cell r="H613">
            <v>0</v>
          </cell>
        </row>
        <row r="614">
          <cell r="A614" t="str">
            <v>S444013</v>
          </cell>
          <cell r="B614" t="str">
            <v>东莞市鑫宝塑胶原料有限公司</v>
          </cell>
          <cell r="E614" t="str">
            <v>预付</v>
          </cell>
          <cell r="G614">
            <v>0</v>
          </cell>
          <cell r="H614">
            <v>0</v>
          </cell>
        </row>
        <row r="615">
          <cell r="A615" t="str">
            <v>S513209</v>
          </cell>
          <cell r="B615" t="str">
            <v>黄骅市盛腾广告有限公司</v>
          </cell>
          <cell r="E615" t="str">
            <v>预付</v>
          </cell>
          <cell r="G615">
            <v>0</v>
          </cell>
          <cell r="H615">
            <v>0</v>
          </cell>
        </row>
        <row r="616">
          <cell r="A616" t="str">
            <v>S537033</v>
          </cell>
          <cell r="B616" t="str">
            <v>山东集合内建筑设计有限公司</v>
          </cell>
          <cell r="E616" t="str">
            <v>预付</v>
          </cell>
          <cell r="G616">
            <v>0</v>
          </cell>
          <cell r="H616">
            <v>0</v>
          </cell>
        </row>
        <row r="617">
          <cell r="A617" t="str">
            <v>S412047</v>
          </cell>
          <cell r="B617" t="str">
            <v>PPG涂料（天津）有限公司</v>
          </cell>
          <cell r="E617">
            <v>60</v>
          </cell>
          <cell r="G617">
            <v>122051.77</v>
          </cell>
          <cell r="H617">
            <v>122051.77</v>
          </cell>
        </row>
        <row r="618">
          <cell r="A618" t="str">
            <v>S412048</v>
          </cell>
          <cell r="B618" t="str">
            <v>天津艾尔特精密机械有限公司</v>
          </cell>
          <cell r="E618">
            <v>90</v>
          </cell>
          <cell r="G618">
            <v>57100</v>
          </cell>
          <cell r="H618">
            <v>57100</v>
          </cell>
        </row>
        <row r="619">
          <cell r="A619" t="str">
            <v>S413083</v>
          </cell>
          <cell r="B619" t="str">
            <v>深州市晶立泰(安广顺)机械配件有限公司</v>
          </cell>
          <cell r="E619">
            <v>60</v>
          </cell>
          <cell r="G619">
            <v>94532.09</v>
          </cell>
          <cell r="H619">
            <v>91369.65</v>
          </cell>
        </row>
        <row r="620">
          <cell r="A620" t="str">
            <v>S413184</v>
          </cell>
          <cell r="B620" t="str">
            <v>黄骅市宏达五金厂</v>
          </cell>
          <cell r="E620">
            <v>90</v>
          </cell>
          <cell r="G620">
            <v>36801.550000000003</v>
          </cell>
          <cell r="H620">
            <v>15691.95</v>
          </cell>
        </row>
        <row r="621">
          <cell r="A621" t="str">
            <v>S413186</v>
          </cell>
          <cell r="B621" t="str">
            <v>黄骅市富邑金属制品有限公司</v>
          </cell>
          <cell r="E621">
            <v>90</v>
          </cell>
          <cell r="G621">
            <v>60113.27</v>
          </cell>
          <cell r="H621">
            <v>60113.27</v>
          </cell>
        </row>
        <row r="622">
          <cell r="A622" t="str">
            <v>S413202</v>
          </cell>
          <cell r="B622" t="str">
            <v>黄骅市荣昌祥纸制品有限公司</v>
          </cell>
          <cell r="E622">
            <v>90</v>
          </cell>
          <cell r="G622">
            <v>3392.5700000000102</v>
          </cell>
          <cell r="H622">
            <v>3392.5700000000102</v>
          </cell>
        </row>
        <row r="623">
          <cell r="A623" t="str">
            <v>S413204</v>
          </cell>
          <cell r="B623" t="str">
            <v>永清永泰汽车部件有限公司</v>
          </cell>
          <cell r="E623">
            <v>90</v>
          </cell>
          <cell r="G623">
            <v>59279.85</v>
          </cell>
          <cell r="H623">
            <v>28454.98</v>
          </cell>
        </row>
        <row r="624">
          <cell r="A624" t="str">
            <v>S431035</v>
          </cell>
          <cell r="B624" t="str">
            <v>上海发之源电气有限公司</v>
          </cell>
          <cell r="E624">
            <v>90</v>
          </cell>
          <cell r="G624">
            <v>500685.42000000004</v>
          </cell>
          <cell r="H624">
            <v>500685.42000000004</v>
          </cell>
        </row>
        <row r="625">
          <cell r="A625" t="str">
            <v>S434011</v>
          </cell>
          <cell r="B625" t="str">
            <v>芜湖金安世腾汽车安全系统有限公司</v>
          </cell>
          <cell r="E625">
            <v>60</v>
          </cell>
          <cell r="G625">
            <v>0</v>
          </cell>
          <cell r="H625">
            <v>0</v>
          </cell>
        </row>
        <row r="626">
          <cell r="A626" t="str">
            <v>S437055</v>
          </cell>
          <cell r="B626" t="str">
            <v>烟台毓顺汽车零部件有限公司</v>
          </cell>
          <cell r="E626">
            <v>60</v>
          </cell>
          <cell r="G626">
            <v>298500.42</v>
          </cell>
          <cell r="H626">
            <v>186854.15999999997</v>
          </cell>
        </row>
        <row r="627">
          <cell r="A627" t="str">
            <v>S437056</v>
          </cell>
          <cell r="B627" t="str">
            <v>日照兴伟橡塑有限公司</v>
          </cell>
          <cell r="E627" t="str">
            <v>预付</v>
          </cell>
          <cell r="G627">
            <v>76672.95</v>
          </cell>
          <cell r="H627">
            <v>76672.95</v>
          </cell>
        </row>
        <row r="628">
          <cell r="A628" t="str">
            <v>S537036</v>
          </cell>
          <cell r="B628" t="str">
            <v>青岛亿嘉通物流有限公司</v>
          </cell>
          <cell r="E628">
            <v>90</v>
          </cell>
          <cell r="G628">
            <v>0</v>
          </cell>
          <cell r="H628">
            <v>0</v>
          </cell>
        </row>
        <row r="629">
          <cell r="A629" t="str">
            <v>S411042</v>
          </cell>
          <cell r="B629" t="str">
            <v>北京双海包装制品厂</v>
          </cell>
          <cell r="E629">
            <v>90</v>
          </cell>
          <cell r="G629">
            <v>7670</v>
          </cell>
          <cell r="H629">
            <v>7670</v>
          </cell>
        </row>
        <row r="630">
          <cell r="A630" t="str">
            <v>S411050</v>
          </cell>
          <cell r="B630" t="str">
            <v>北京寸金宏德科技发展有限公司</v>
          </cell>
          <cell r="E630">
            <v>30</v>
          </cell>
          <cell r="G630">
            <v>35597.26</v>
          </cell>
          <cell r="H630">
            <v>25030.63</v>
          </cell>
        </row>
        <row r="631">
          <cell r="A631" t="str">
            <v>S412051</v>
          </cell>
          <cell r="B631" t="str">
            <v>天津东凯科技有限公司</v>
          </cell>
          <cell r="E631">
            <v>60</v>
          </cell>
          <cell r="G631">
            <v>18984</v>
          </cell>
          <cell r="H631">
            <v>4520</v>
          </cell>
        </row>
        <row r="632">
          <cell r="A632" t="str">
            <v>S413172</v>
          </cell>
          <cell r="B632" t="str">
            <v>南宫市宏勇汽配塑料卡扣制造厂</v>
          </cell>
          <cell r="E632" t="str">
            <v>预付</v>
          </cell>
          <cell r="G632">
            <v>51.280000000000697</v>
          </cell>
          <cell r="H632">
            <v>51.280000000000697</v>
          </cell>
        </row>
        <row r="633">
          <cell r="A633" t="str">
            <v>S432042</v>
          </cell>
          <cell r="B633" t="str">
            <v>江苏凌派通信科技有限公司</v>
          </cell>
          <cell r="E633">
            <v>90</v>
          </cell>
          <cell r="G633">
            <v>100267.16</v>
          </cell>
          <cell r="H633">
            <v>45384.84</v>
          </cell>
        </row>
        <row r="634">
          <cell r="A634" t="str">
            <v>S432045</v>
          </cell>
          <cell r="B634" t="str">
            <v>苏州宏逸汽车零部件有限公司</v>
          </cell>
          <cell r="E634">
            <v>30</v>
          </cell>
          <cell r="G634">
            <v>132540.4</v>
          </cell>
          <cell r="H634">
            <v>132540.4</v>
          </cell>
        </row>
        <row r="635">
          <cell r="A635" t="str">
            <v>S433031</v>
          </cell>
          <cell r="B635" t="str">
            <v>天台宏泰电子有限公司</v>
          </cell>
          <cell r="E635">
            <v>90</v>
          </cell>
          <cell r="G635">
            <v>20089.84</v>
          </cell>
          <cell r="H635">
            <v>495.64</v>
          </cell>
        </row>
        <row r="636">
          <cell r="A636" t="str">
            <v>S437060</v>
          </cell>
          <cell r="B636" t="str">
            <v>日照联成汽车部件有限公司</v>
          </cell>
          <cell r="C636" t="str">
            <v>座椅</v>
          </cell>
          <cell r="D636" t="str">
            <v>正常供货</v>
          </cell>
          <cell r="E636">
            <v>90</v>
          </cell>
          <cell r="G636">
            <v>808920.02</v>
          </cell>
          <cell r="H636">
            <v>638624.51</v>
          </cell>
        </row>
        <row r="637">
          <cell r="A637" t="str">
            <v>S450001</v>
          </cell>
          <cell r="B637" t="str">
            <v>重庆光大产业有限公司</v>
          </cell>
          <cell r="E637">
            <v>60</v>
          </cell>
          <cell r="G637">
            <v>114157.76000000001</v>
          </cell>
          <cell r="H637">
            <v>47526.44</v>
          </cell>
        </row>
        <row r="638">
          <cell r="A638" t="str">
            <v>S413095</v>
          </cell>
          <cell r="B638" t="str">
            <v>河北岳钢数控设备有限公司</v>
          </cell>
          <cell r="E638">
            <v>60</v>
          </cell>
          <cell r="G638">
            <v>0</v>
          </cell>
          <cell r="H638">
            <v>0</v>
          </cell>
        </row>
        <row r="639">
          <cell r="A639" t="str">
            <v>S413214</v>
          </cell>
          <cell r="B639" t="str">
            <v>河北讯飞起重设备安装有限公司</v>
          </cell>
          <cell r="E639" t="str">
            <v>预付</v>
          </cell>
          <cell r="G639">
            <v>0</v>
          </cell>
          <cell r="H639">
            <v>0</v>
          </cell>
        </row>
        <row r="640">
          <cell r="A640" t="str">
            <v>S512036</v>
          </cell>
          <cell r="B640" t="str">
            <v>天津未来化学有限公司</v>
          </cell>
          <cell r="E640" t="str">
            <v>预付</v>
          </cell>
          <cell r="G640">
            <v>19500</v>
          </cell>
          <cell r="H640">
            <v>19500</v>
          </cell>
        </row>
        <row r="641">
          <cell r="A641" t="str">
            <v>S513152</v>
          </cell>
          <cell r="B641" t="str">
            <v>黄骅市源宏模具厂</v>
          </cell>
          <cell r="E641" t="str">
            <v>预付</v>
          </cell>
          <cell r="G641">
            <v>0</v>
          </cell>
          <cell r="H641">
            <v>0</v>
          </cell>
        </row>
        <row r="642">
          <cell r="A642" t="str">
            <v>S513222</v>
          </cell>
          <cell r="B642" t="str">
            <v xml:space="preserve">沧州君泰包装制品有限公司 </v>
          </cell>
          <cell r="E642">
            <v>30</v>
          </cell>
          <cell r="G642">
            <v>102012.91</v>
          </cell>
          <cell r="H642">
            <v>102012.91</v>
          </cell>
        </row>
        <row r="643">
          <cell r="A643" t="str">
            <v>S513231</v>
          </cell>
          <cell r="B643" t="str">
            <v>沧州渤海新区欣智恒科技有限公司</v>
          </cell>
          <cell r="E643" t="str">
            <v>预付</v>
          </cell>
          <cell r="G643">
            <v>0</v>
          </cell>
          <cell r="H643">
            <v>0</v>
          </cell>
        </row>
        <row r="644">
          <cell r="A644" t="str">
            <v>S513233</v>
          </cell>
          <cell r="B644" t="str">
            <v>沧州辉骏建筑安装工程有限公司</v>
          </cell>
          <cell r="E644" t="str">
            <v>预付</v>
          </cell>
          <cell r="G644">
            <v>2100</v>
          </cell>
          <cell r="H644">
            <v>2100</v>
          </cell>
        </row>
        <row r="645">
          <cell r="A645" t="str">
            <v>S513234</v>
          </cell>
          <cell r="B645" t="str">
            <v>黄骅市渤新环保科技有限公司</v>
          </cell>
          <cell r="E645" t="str">
            <v>预付</v>
          </cell>
          <cell r="G645">
            <v>0</v>
          </cell>
          <cell r="H645">
            <v>0</v>
          </cell>
        </row>
        <row r="646">
          <cell r="A646" t="str">
            <v>S521016</v>
          </cell>
          <cell r="B646" t="str">
            <v>大连安华物流系统有限公司</v>
          </cell>
          <cell r="E646" t="str">
            <v>预付</v>
          </cell>
          <cell r="G646">
            <v>21057.55</v>
          </cell>
          <cell r="H646">
            <v>21057.55</v>
          </cell>
        </row>
        <row r="647">
          <cell r="A647" t="str">
            <v>S536001</v>
          </cell>
          <cell r="B647" t="str">
            <v>南昌市瑞庄科技有限公司</v>
          </cell>
          <cell r="E647">
            <v>30</v>
          </cell>
          <cell r="G647">
            <v>0</v>
          </cell>
          <cell r="H647">
            <v>0</v>
          </cell>
        </row>
        <row r="648">
          <cell r="A648" t="str">
            <v>S412049</v>
          </cell>
          <cell r="B648" t="str">
            <v>天津佳其汽车内饰部件有限公司</v>
          </cell>
          <cell r="E648" t="str">
            <v>现付</v>
          </cell>
          <cell r="G648">
            <v>0</v>
          </cell>
          <cell r="H648">
            <v>0</v>
          </cell>
        </row>
        <row r="649">
          <cell r="A649" t="str">
            <v>S411027</v>
          </cell>
          <cell r="B649" t="str">
            <v>北京鑫葆海化学科技有限公司</v>
          </cell>
          <cell r="E649">
            <v>60</v>
          </cell>
          <cell r="G649">
            <v>0</v>
          </cell>
          <cell r="H649">
            <v>0</v>
          </cell>
        </row>
        <row r="650">
          <cell r="A650" t="str">
            <v>S411031</v>
          </cell>
          <cell r="B650" t="str">
            <v>北京长地集思信息技术有限公司</v>
          </cell>
          <cell r="E650">
            <v>90</v>
          </cell>
          <cell r="G650">
            <v>0</v>
          </cell>
          <cell r="H650">
            <v>0</v>
          </cell>
        </row>
        <row r="651">
          <cell r="A651" t="str">
            <v>S413048</v>
          </cell>
          <cell r="B651" t="str">
            <v>黄骅市聚兴制管有限公司</v>
          </cell>
          <cell r="E651" t="str">
            <v>预付</v>
          </cell>
          <cell r="G651">
            <v>0</v>
          </cell>
          <cell r="H651">
            <v>0</v>
          </cell>
        </row>
        <row r="652">
          <cell r="A652" t="str">
            <v>S413112</v>
          </cell>
          <cell r="B652" t="str">
            <v>南皮县泰航五金制造有限公司</v>
          </cell>
          <cell r="E652">
            <v>60</v>
          </cell>
          <cell r="G652">
            <v>0</v>
          </cell>
          <cell r="H652">
            <v>0</v>
          </cell>
        </row>
        <row r="653">
          <cell r="A653" t="str">
            <v>S413179</v>
          </cell>
          <cell r="B653" t="str">
            <v>文安县海智五金制品有限公司</v>
          </cell>
          <cell r="E653" t="str">
            <v>现付</v>
          </cell>
          <cell r="G653">
            <v>0</v>
          </cell>
          <cell r="H653">
            <v>0</v>
          </cell>
        </row>
        <row r="654">
          <cell r="A654" t="str">
            <v>S413213</v>
          </cell>
          <cell r="B654" t="str">
            <v>沧县大河精密铸造厂</v>
          </cell>
          <cell r="E654" t="str">
            <v>预付</v>
          </cell>
          <cell r="G654">
            <v>0</v>
          </cell>
          <cell r="H654">
            <v>0</v>
          </cell>
        </row>
        <row r="655">
          <cell r="A655" t="str">
            <v>S431040</v>
          </cell>
          <cell r="B655" t="str">
            <v>上海通实机器人制造有限公司</v>
          </cell>
          <cell r="E655" t="str">
            <v>预付</v>
          </cell>
          <cell r="G655">
            <v>0</v>
          </cell>
          <cell r="H655">
            <v>0</v>
          </cell>
        </row>
        <row r="656">
          <cell r="A656" t="str">
            <v>S432033</v>
          </cell>
          <cell r="B656" t="str">
            <v>南京磐纳科技发展有限公司</v>
          </cell>
          <cell r="E656">
            <v>90</v>
          </cell>
          <cell r="G656">
            <v>0</v>
          </cell>
          <cell r="H656">
            <v>0</v>
          </cell>
        </row>
        <row r="657">
          <cell r="A657" t="str">
            <v>S437040</v>
          </cell>
          <cell r="B657" t="str">
            <v>淄博颜山专用汽车有限公司</v>
          </cell>
          <cell r="E657" t="str">
            <v>现付</v>
          </cell>
          <cell r="G657">
            <v>430000</v>
          </cell>
          <cell r="H657">
            <v>430000</v>
          </cell>
        </row>
        <row r="658">
          <cell r="A658" t="str">
            <v>S437048</v>
          </cell>
          <cell r="B658" t="str">
            <v>宁津县永胜胶合板厂</v>
          </cell>
          <cell r="E658" t="str">
            <v>预付</v>
          </cell>
          <cell r="G658">
            <v>0</v>
          </cell>
          <cell r="H658">
            <v>0</v>
          </cell>
        </row>
        <row r="659">
          <cell r="A659" t="str">
            <v>S437054</v>
          </cell>
          <cell r="B659" t="str">
            <v>山东朗迪铝业有限公司</v>
          </cell>
          <cell r="E659" t="str">
            <v>预付</v>
          </cell>
          <cell r="G659">
            <v>0</v>
          </cell>
          <cell r="H659">
            <v>0</v>
          </cell>
        </row>
        <row r="660">
          <cell r="A660" t="str">
            <v>S437061</v>
          </cell>
          <cell r="B660" t="str">
            <v>青岛宥恩工贸有限公司</v>
          </cell>
          <cell r="E660" t="str">
            <v>预付</v>
          </cell>
          <cell r="G660">
            <v>0</v>
          </cell>
          <cell r="H660">
            <v>0</v>
          </cell>
        </row>
        <row r="661">
          <cell r="A661" t="str">
            <v>S444009</v>
          </cell>
          <cell r="B661" t="str">
            <v>广东尚研电子科技股份有限公司</v>
          </cell>
          <cell r="E661">
            <v>60</v>
          </cell>
          <cell r="G661">
            <v>0</v>
          </cell>
          <cell r="H661">
            <v>0</v>
          </cell>
        </row>
        <row r="662">
          <cell r="A662" t="str">
            <v>S511038</v>
          </cell>
          <cell r="B662" t="str">
            <v>中联认证中心（北京）有限公司</v>
          </cell>
          <cell r="E662" t="str">
            <v>现付</v>
          </cell>
          <cell r="G662">
            <v>0</v>
          </cell>
          <cell r="H662">
            <v>0</v>
          </cell>
        </row>
        <row r="663">
          <cell r="A663" t="str">
            <v>S511048</v>
          </cell>
          <cell r="B663" t="str">
            <v>东审鼎立国际会计师事务所有限责任公司</v>
          </cell>
          <cell r="E663" t="str">
            <v>预付</v>
          </cell>
          <cell r="G663">
            <v>0</v>
          </cell>
          <cell r="H663">
            <v>0</v>
          </cell>
        </row>
        <row r="664">
          <cell r="A664" t="str">
            <v>S512019</v>
          </cell>
          <cell r="B664" t="str">
            <v>中汽研汽车检验中心（天津）有限公司</v>
          </cell>
          <cell r="E664" t="str">
            <v>预付</v>
          </cell>
          <cell r="G664">
            <v>0</v>
          </cell>
          <cell r="H664">
            <v>0</v>
          </cell>
        </row>
        <row r="665">
          <cell r="A665" t="str">
            <v>S513032</v>
          </cell>
          <cell r="B665" t="str">
            <v>保定市齐稳精密机械设备制造有限公司</v>
          </cell>
          <cell r="E665">
            <v>60</v>
          </cell>
          <cell r="G665">
            <v>0</v>
          </cell>
          <cell r="H665">
            <v>0</v>
          </cell>
        </row>
        <row r="666">
          <cell r="A666" t="str">
            <v>S513034</v>
          </cell>
          <cell r="B666" t="str">
            <v>中国移动通信集团河北有限公司沧州分公司</v>
          </cell>
          <cell r="E666">
            <v>60</v>
          </cell>
          <cell r="G666">
            <v>0</v>
          </cell>
          <cell r="H666">
            <v>0</v>
          </cell>
        </row>
        <row r="667">
          <cell r="A667" t="str">
            <v>S513043</v>
          </cell>
          <cell r="B667" t="str">
            <v>河北清旭科技服务有限公司</v>
          </cell>
          <cell r="E667">
            <v>60</v>
          </cell>
          <cell r="G667">
            <v>0</v>
          </cell>
          <cell r="H667">
            <v>0</v>
          </cell>
        </row>
        <row r="668">
          <cell r="A668" t="str">
            <v>S513064</v>
          </cell>
          <cell r="B668" t="str">
            <v>沧州强盛精密模具制造有限公司</v>
          </cell>
          <cell r="E668" t="str">
            <v>预付</v>
          </cell>
          <cell r="G668">
            <v>0</v>
          </cell>
          <cell r="H668">
            <v>0</v>
          </cell>
        </row>
        <row r="669">
          <cell r="A669" t="str">
            <v>S513083</v>
          </cell>
          <cell r="B669" t="str">
            <v>河北冀翔通电子科技有限公司</v>
          </cell>
          <cell r="E669" t="str">
            <v>预付</v>
          </cell>
          <cell r="G669">
            <v>0</v>
          </cell>
          <cell r="H669">
            <v>0</v>
          </cell>
        </row>
        <row r="670">
          <cell r="A670" t="str">
            <v>S513198</v>
          </cell>
          <cell r="B670" t="str">
            <v>河北宇通特种胶管有限公司</v>
          </cell>
          <cell r="E670" t="str">
            <v>预付</v>
          </cell>
          <cell r="G670">
            <v>0</v>
          </cell>
          <cell r="H670">
            <v>0</v>
          </cell>
        </row>
        <row r="671">
          <cell r="A671" t="str">
            <v>S513207</v>
          </cell>
          <cell r="B671" t="str">
            <v>信誉楼百货集团有限公司黄骅信誉楼旗舰店</v>
          </cell>
          <cell r="E671" t="str">
            <v>预付</v>
          </cell>
          <cell r="G671">
            <v>0</v>
          </cell>
          <cell r="H671">
            <v>0</v>
          </cell>
        </row>
        <row r="672">
          <cell r="A672" t="str">
            <v>S513221</v>
          </cell>
          <cell r="B672" t="str">
            <v>沧州骏臣金属材料销售有限公司</v>
          </cell>
          <cell r="E672" t="str">
            <v>预付</v>
          </cell>
          <cell r="G672">
            <v>0</v>
          </cell>
          <cell r="H672">
            <v>0</v>
          </cell>
        </row>
        <row r="673">
          <cell r="A673" t="str">
            <v>S513236</v>
          </cell>
          <cell r="B673" t="str">
            <v>河北爱信诺航天信息有限公司沧州分公司</v>
          </cell>
          <cell r="E673" t="str">
            <v>现付</v>
          </cell>
          <cell r="G673">
            <v>0</v>
          </cell>
          <cell r="H673">
            <v>0</v>
          </cell>
        </row>
        <row r="674">
          <cell r="A674" t="str">
            <v>S533012</v>
          </cell>
          <cell r="B674" t="str">
            <v>永赢金融租赁有限公司</v>
          </cell>
          <cell r="E674" t="str">
            <v>现付</v>
          </cell>
          <cell r="G674">
            <v>0</v>
          </cell>
          <cell r="H674">
            <v>0</v>
          </cell>
        </row>
        <row r="675">
          <cell r="A675" t="str">
            <v>S537043</v>
          </cell>
          <cell r="B675" t="str">
            <v>中国重汽集团济南动力有限公司</v>
          </cell>
          <cell r="E675" t="str">
            <v>预付</v>
          </cell>
          <cell r="G675">
            <v>0</v>
          </cell>
          <cell r="H675">
            <v>0</v>
          </cell>
        </row>
        <row r="676">
          <cell r="A676" t="str">
            <v>S541015</v>
          </cell>
          <cell r="B676" t="str">
            <v>河南云塔新能源科技开发有限公司</v>
          </cell>
          <cell r="E676" t="str">
            <v>预付</v>
          </cell>
          <cell r="G676">
            <v>0</v>
          </cell>
          <cell r="H676">
            <v>0</v>
          </cell>
        </row>
        <row r="677">
          <cell r="A677" t="str">
            <v>S543005</v>
          </cell>
          <cell r="B677" t="str">
            <v>卫辉市华伟矿山机械有限公司</v>
          </cell>
          <cell r="E677" t="str">
            <v>预付</v>
          </cell>
          <cell r="G677">
            <v>0</v>
          </cell>
          <cell r="H677">
            <v>0</v>
          </cell>
        </row>
        <row r="678">
          <cell r="A678" t="str">
            <v>S544026</v>
          </cell>
          <cell r="B678" t="str">
            <v>东莞市博一自动化科技有限公司</v>
          </cell>
          <cell r="E678" t="str">
            <v>预付</v>
          </cell>
          <cell r="G678">
            <v>0</v>
          </cell>
          <cell r="H678">
            <v>0</v>
          </cell>
        </row>
        <row r="679">
          <cell r="A679" t="str">
            <v>S561001</v>
          </cell>
          <cell r="B679" t="str">
            <v>陕西华臻工贸服务有限公司</v>
          </cell>
          <cell r="E679">
            <v>60</v>
          </cell>
          <cell r="G679">
            <v>0</v>
          </cell>
          <cell r="H679">
            <v>0</v>
          </cell>
        </row>
        <row r="680">
          <cell r="A680" t="str">
            <v>S412037</v>
          </cell>
          <cell r="B680" t="str">
            <v>天津湘鑫科技发展有限公司</v>
          </cell>
          <cell r="E680">
            <v>30</v>
          </cell>
          <cell r="G680">
            <v>73507.299999999988</v>
          </cell>
          <cell r="H680">
            <v>27415.71</v>
          </cell>
        </row>
        <row r="681">
          <cell r="A681" t="str">
            <v>S413212</v>
          </cell>
          <cell r="B681" t="str">
            <v>廊坊富杉汽车零部件有限公司</v>
          </cell>
          <cell r="E681">
            <v>60</v>
          </cell>
          <cell r="G681">
            <v>96346.92</v>
          </cell>
          <cell r="H681">
            <v>31055.52</v>
          </cell>
        </row>
        <row r="682">
          <cell r="A682" t="str">
            <v>S413215</v>
          </cell>
          <cell r="B682" t="str">
            <v>北京吉信气弹簧制品有限公司廊坊分公司</v>
          </cell>
          <cell r="C682" t="str">
            <v>座椅</v>
          </cell>
          <cell r="D682" t="str">
            <v>正常供货</v>
          </cell>
          <cell r="E682">
            <v>90</v>
          </cell>
          <cell r="F682" t="str">
            <v>是</v>
          </cell>
          <cell r="G682">
            <v>86795.3</v>
          </cell>
          <cell r="H682">
            <v>86795.3</v>
          </cell>
        </row>
        <row r="683">
          <cell r="A683" t="str">
            <v>S432046</v>
          </cell>
          <cell r="B683" t="str">
            <v>江苏福美汽车镜有限公司</v>
          </cell>
          <cell r="E683">
            <v>90</v>
          </cell>
          <cell r="G683">
            <v>874573.82</v>
          </cell>
          <cell r="H683">
            <v>721116.42999999993</v>
          </cell>
        </row>
        <row r="684">
          <cell r="A684" t="str">
            <v>S432049</v>
          </cell>
          <cell r="B684" t="str">
            <v>徐州派特控制技术有限公司</v>
          </cell>
          <cell r="E684">
            <v>90</v>
          </cell>
          <cell r="G684">
            <v>29945</v>
          </cell>
          <cell r="H684">
            <v>0</v>
          </cell>
        </row>
        <row r="685">
          <cell r="A685" t="str">
            <v>S513190</v>
          </cell>
          <cell r="B685" t="str">
            <v>沧州直聘通信息技术有限公司</v>
          </cell>
          <cell r="E685" t="str">
            <v>预付</v>
          </cell>
          <cell r="G685">
            <v>0</v>
          </cell>
          <cell r="H685">
            <v>0</v>
          </cell>
        </row>
        <row r="686">
          <cell r="A686" t="str">
            <v>S431041</v>
          </cell>
          <cell r="B686" t="str">
            <v>上海绒彧贸易有限公司</v>
          </cell>
          <cell r="E686" t="str">
            <v>预付</v>
          </cell>
          <cell r="G686">
            <v>0</v>
          </cell>
          <cell r="H686">
            <v>0</v>
          </cell>
        </row>
        <row r="687">
          <cell r="A687" t="str">
            <v>S432051</v>
          </cell>
          <cell r="B687" t="str">
            <v>无锡万谦工品智造科技有限公司</v>
          </cell>
          <cell r="E687" t="str">
            <v>预付</v>
          </cell>
          <cell r="G687">
            <v>0</v>
          </cell>
          <cell r="H687">
            <v>0</v>
          </cell>
        </row>
        <row r="688">
          <cell r="A688" t="str">
            <v>S421018</v>
          </cell>
          <cell r="B688" t="str">
            <v>阿诺德紧固件（沈阳）有限公司</v>
          </cell>
          <cell r="E688">
            <v>60</v>
          </cell>
          <cell r="G688">
            <v>225457.29</v>
          </cell>
          <cell r="H688">
            <v>225457.29</v>
          </cell>
        </row>
        <row r="689">
          <cell r="A689" t="str">
            <v>S432052</v>
          </cell>
          <cell r="B689" t="str">
            <v>昆山圣精特金属制品有限公司</v>
          </cell>
          <cell r="E689" t="str">
            <v>预付</v>
          </cell>
          <cell r="G689">
            <v>0</v>
          </cell>
          <cell r="H689">
            <v>0</v>
          </cell>
        </row>
        <row r="690">
          <cell r="A690" t="str">
            <v>S512038</v>
          </cell>
          <cell r="B690" t="str">
            <v>天津俊泰金属制品有限公司</v>
          </cell>
          <cell r="E690">
            <v>30</v>
          </cell>
          <cell r="G690">
            <v>0</v>
          </cell>
          <cell r="H690">
            <v>0</v>
          </cell>
        </row>
        <row r="691">
          <cell r="A691" t="str">
            <v>S412052</v>
          </cell>
          <cell r="B691" t="str">
            <v>利宇晴塑胶(天津)有限公司</v>
          </cell>
          <cell r="E691" t="str">
            <v>预付</v>
          </cell>
          <cell r="G691">
            <v>253.32000000000701</v>
          </cell>
          <cell r="H691">
            <v>253.32000000000701</v>
          </cell>
        </row>
        <row r="692">
          <cell r="A692" t="str">
            <v>S422010</v>
          </cell>
          <cell r="B692" t="str">
            <v>长春鸿德汽车照明有限公司</v>
          </cell>
          <cell r="E692" t="str">
            <v>预付</v>
          </cell>
          <cell r="G692">
            <v>1002303.33</v>
          </cell>
          <cell r="H692">
            <v>1002303.33</v>
          </cell>
        </row>
        <row r="693">
          <cell r="A693" t="str">
            <v>S437066</v>
          </cell>
          <cell r="B693" t="str">
            <v>潍坊四水包装有限公司</v>
          </cell>
          <cell r="E693" t="str">
            <v>预付</v>
          </cell>
          <cell r="G693">
            <v>0</v>
          </cell>
          <cell r="H693">
            <v>0</v>
          </cell>
        </row>
        <row r="694">
          <cell r="A694" t="str">
            <v>S444020</v>
          </cell>
          <cell r="B694" t="str">
            <v>惠州华阳通用电子有限公司</v>
          </cell>
          <cell r="E694">
            <v>60</v>
          </cell>
          <cell r="G694">
            <v>1241695.98</v>
          </cell>
          <cell r="H694">
            <v>199901.52</v>
          </cell>
        </row>
        <row r="695">
          <cell r="A695" t="str">
            <v>S512035</v>
          </cell>
          <cell r="B695" t="str">
            <v>联合众企塑料包装制品（天津）有限公司</v>
          </cell>
          <cell r="E695">
            <v>60</v>
          </cell>
          <cell r="G695">
            <v>66636.34</v>
          </cell>
          <cell r="H695">
            <v>35617.840000000004</v>
          </cell>
        </row>
        <row r="696">
          <cell r="A696" t="str">
            <v>S513238</v>
          </cell>
          <cell r="B696" t="str">
            <v>深州市睿盛橡塑制品有限公司</v>
          </cell>
          <cell r="E696" t="str">
            <v>预付</v>
          </cell>
          <cell r="G696">
            <v>32912.620000000003</v>
          </cell>
          <cell r="H696">
            <v>32912.620000000003</v>
          </cell>
        </row>
        <row r="697">
          <cell r="A697" t="str">
            <v>S531018</v>
          </cell>
          <cell r="B697" t="str">
            <v>上海誉星电子有限公司</v>
          </cell>
          <cell r="E697" t="str">
            <v>预付</v>
          </cell>
          <cell r="G697">
            <v>0</v>
          </cell>
          <cell r="H697">
            <v>0</v>
          </cell>
        </row>
        <row r="698">
          <cell r="A698" t="str">
            <v>S411058</v>
          </cell>
          <cell r="B698" t="str">
            <v>北京龙源明泰铝业有限公司</v>
          </cell>
          <cell r="E698" t="str">
            <v>预付</v>
          </cell>
          <cell r="G698">
            <v>0</v>
          </cell>
          <cell r="H698">
            <v>0</v>
          </cell>
        </row>
        <row r="699">
          <cell r="A699" t="str">
            <v>S412050</v>
          </cell>
          <cell r="B699" t="str">
            <v>天津方昕易通科技发展有限公司</v>
          </cell>
          <cell r="E699">
            <v>30</v>
          </cell>
          <cell r="G699">
            <v>167200</v>
          </cell>
          <cell r="H699">
            <v>167200</v>
          </cell>
        </row>
        <row r="700">
          <cell r="A700" t="str">
            <v>S412056</v>
          </cell>
          <cell r="B700" t="str">
            <v>天津市首唐科技发展有限公司</v>
          </cell>
          <cell r="E700">
            <v>30</v>
          </cell>
          <cell r="G700">
            <v>791410.69000000006</v>
          </cell>
          <cell r="H700">
            <v>97678.03</v>
          </cell>
        </row>
        <row r="701">
          <cell r="A701" t="str">
            <v>S413200</v>
          </cell>
          <cell r="B701" t="str">
            <v>文安县志桥汽车配件厂</v>
          </cell>
          <cell r="E701" t="str">
            <v>预付</v>
          </cell>
          <cell r="G701">
            <v>0</v>
          </cell>
          <cell r="H701">
            <v>0</v>
          </cell>
        </row>
        <row r="702">
          <cell r="A702" t="str">
            <v>S413220</v>
          </cell>
          <cell r="B702" t="str">
            <v>南皮县远成五金制造有限公司</v>
          </cell>
          <cell r="E702">
            <v>60</v>
          </cell>
          <cell r="G702">
            <v>119140.07</v>
          </cell>
          <cell r="H702">
            <v>119140.07</v>
          </cell>
        </row>
        <row r="703">
          <cell r="A703" t="str">
            <v>S413222</v>
          </cell>
          <cell r="B703" t="str">
            <v>廊坊元丰铝业有限公司</v>
          </cell>
          <cell r="E703" t="str">
            <v>预付</v>
          </cell>
          <cell r="G703">
            <v>20547.3</v>
          </cell>
          <cell r="H703">
            <v>20547.3</v>
          </cell>
        </row>
        <row r="704">
          <cell r="A704" t="str">
            <v>S437007</v>
          </cell>
          <cell r="B704" t="str">
            <v>万华化学(烟台)销售有限公司</v>
          </cell>
          <cell r="E704">
            <v>60</v>
          </cell>
          <cell r="G704">
            <v>0</v>
          </cell>
          <cell r="H704">
            <v>0</v>
          </cell>
        </row>
        <row r="705">
          <cell r="A705" t="str">
            <v>S437068</v>
          </cell>
          <cell r="B705" t="str">
            <v>潍坊鑫德亿五金有限公司</v>
          </cell>
          <cell r="E705" t="str">
            <v>预付</v>
          </cell>
          <cell r="G705">
            <v>0</v>
          </cell>
          <cell r="H705">
            <v>0</v>
          </cell>
        </row>
        <row r="706">
          <cell r="A706" t="str">
            <v>S444029</v>
          </cell>
          <cell r="B706" t="str">
            <v>广东指南车科技有限公司</v>
          </cell>
          <cell r="E706" t="str">
            <v>预付</v>
          </cell>
          <cell r="G706">
            <v>0</v>
          </cell>
          <cell r="H706">
            <v>0</v>
          </cell>
        </row>
        <row r="707">
          <cell r="A707" t="str">
            <v>S532025</v>
          </cell>
          <cell r="B707" t="str">
            <v>苏州禾昌聚合材料股份有限公司</v>
          </cell>
          <cell r="E707">
            <v>30</v>
          </cell>
          <cell r="G707">
            <v>0</v>
          </cell>
          <cell r="H707">
            <v>0</v>
          </cell>
        </row>
        <row r="708">
          <cell r="A708" t="str">
            <v>S411022</v>
          </cell>
          <cell r="B708" t="str">
            <v>北京恒信日晟机电设备有限公司</v>
          </cell>
          <cell r="E708" t="str">
            <v>预付</v>
          </cell>
          <cell r="G708">
            <v>0</v>
          </cell>
          <cell r="H708">
            <v>0</v>
          </cell>
        </row>
        <row r="709">
          <cell r="A709" t="str">
            <v>S412008</v>
          </cell>
          <cell r="B709" t="str">
            <v>天津利迪科技发展有限公司</v>
          </cell>
          <cell r="E709" t="str">
            <v>预付</v>
          </cell>
          <cell r="G709">
            <v>0</v>
          </cell>
          <cell r="H709">
            <v>0</v>
          </cell>
        </row>
        <row r="710">
          <cell r="A710" t="str">
            <v>S412055</v>
          </cell>
          <cell r="B710" t="str">
            <v>天津市盛祥冷拉有限公司</v>
          </cell>
          <cell r="E710">
            <v>30</v>
          </cell>
          <cell r="G710">
            <v>0</v>
          </cell>
          <cell r="H710">
            <v>0</v>
          </cell>
        </row>
        <row r="711">
          <cell r="A711" t="str">
            <v>S412057</v>
          </cell>
          <cell r="B711" t="str">
            <v>天津恒平金属制品有限公司</v>
          </cell>
          <cell r="E711" t="str">
            <v>预付</v>
          </cell>
          <cell r="G711">
            <v>0</v>
          </cell>
          <cell r="H711">
            <v>0</v>
          </cell>
        </row>
        <row r="712">
          <cell r="A712" t="str">
            <v>S432056</v>
          </cell>
          <cell r="B712" t="str">
            <v>国材（苏州）新材料科技有限公司</v>
          </cell>
          <cell r="E712">
            <v>90</v>
          </cell>
          <cell r="G712">
            <v>99120.85</v>
          </cell>
          <cell r="H712">
            <v>99120.85</v>
          </cell>
        </row>
        <row r="713">
          <cell r="A713" t="str">
            <v>S432059</v>
          </cell>
          <cell r="B713" t="str">
            <v>麦格纳（太仓）汽车科技有限公司</v>
          </cell>
          <cell r="E713">
            <v>90</v>
          </cell>
          <cell r="G713">
            <v>273623.8</v>
          </cell>
          <cell r="H713">
            <v>273623.8</v>
          </cell>
        </row>
        <row r="714">
          <cell r="A714" t="str">
            <v>S437052</v>
          </cell>
          <cell r="B714" t="str">
            <v>青岛莱恩斯电子有限公司</v>
          </cell>
          <cell r="E714">
            <v>90</v>
          </cell>
          <cell r="G714">
            <v>10807.32</v>
          </cell>
          <cell r="H714">
            <v>0</v>
          </cell>
        </row>
        <row r="715">
          <cell r="A715" t="str">
            <v>S437070</v>
          </cell>
          <cell r="B715" t="str">
            <v>山东晟泽工贸发展有限公司</v>
          </cell>
          <cell r="E715">
            <v>90</v>
          </cell>
          <cell r="G715">
            <v>0</v>
          </cell>
          <cell r="H715">
            <v>0</v>
          </cell>
        </row>
        <row r="716">
          <cell r="A716" t="str">
            <v>S441004</v>
          </cell>
          <cell r="B716" t="str">
            <v>武陟县顺鑫工程塑料有限公司</v>
          </cell>
          <cell r="E716" t="str">
            <v>预付</v>
          </cell>
          <cell r="G716">
            <v>0</v>
          </cell>
          <cell r="H716">
            <v>0</v>
          </cell>
        </row>
        <row r="717">
          <cell r="A717" t="str">
            <v>S413224</v>
          </cell>
          <cell r="B717" t="str">
            <v>青县天德纸制品有限公司</v>
          </cell>
          <cell r="E717" t="str">
            <v>预付</v>
          </cell>
          <cell r="G717">
            <v>0</v>
          </cell>
          <cell r="H717">
            <v>0</v>
          </cell>
        </row>
        <row r="718">
          <cell r="A718" t="str">
            <v>S413225</v>
          </cell>
          <cell r="B718" t="str">
            <v>安徽小盒子智包装科技有限公司</v>
          </cell>
          <cell r="E718" t="str">
            <v>预付</v>
          </cell>
          <cell r="G718">
            <v>0</v>
          </cell>
          <cell r="H718">
            <v>0</v>
          </cell>
        </row>
        <row r="719">
          <cell r="A719" t="str">
            <v>S412054</v>
          </cell>
          <cell r="B719" t="str">
            <v>天津鑫淼塑料制品有限公司</v>
          </cell>
          <cell r="E719" t="str">
            <v>预付</v>
          </cell>
          <cell r="G719">
            <v>159695</v>
          </cell>
          <cell r="H719">
            <v>159695</v>
          </cell>
        </row>
        <row r="720">
          <cell r="A720" t="str">
            <v>S412060</v>
          </cell>
          <cell r="B720" t="str">
            <v>天津鑫来兴隆金属制品有限公司</v>
          </cell>
          <cell r="E720">
            <v>30</v>
          </cell>
          <cell r="G720">
            <v>0</v>
          </cell>
          <cell r="H720">
            <v>0</v>
          </cell>
        </row>
        <row r="721">
          <cell r="A721" t="str">
            <v>S412061</v>
          </cell>
          <cell r="B721" t="str">
            <v>天津华禹贸易有限公司</v>
          </cell>
          <cell r="E721">
            <v>30</v>
          </cell>
          <cell r="G721">
            <v>1013459.24</v>
          </cell>
          <cell r="H721">
            <v>1013459.24</v>
          </cell>
        </row>
        <row r="722">
          <cell r="A722" t="str">
            <v>S413163</v>
          </cell>
          <cell r="B722" t="str">
            <v>新梦顶（上海）汽车零部件有限公司保定分公司</v>
          </cell>
          <cell r="E722" t="str">
            <v>预付</v>
          </cell>
          <cell r="G722">
            <v>11159.12</v>
          </cell>
          <cell r="H722">
            <v>11159.12</v>
          </cell>
        </row>
        <row r="723">
          <cell r="A723" t="str">
            <v>S413209</v>
          </cell>
          <cell r="B723" t="str">
            <v>泊头市德博机械制造有限公司</v>
          </cell>
          <cell r="E723">
            <v>30</v>
          </cell>
          <cell r="G723">
            <v>23280</v>
          </cell>
          <cell r="H723">
            <v>23280</v>
          </cell>
        </row>
        <row r="724">
          <cell r="A724" t="str">
            <v>S413227</v>
          </cell>
          <cell r="B724" t="str">
            <v>唐山市开云纤维制品有限公司</v>
          </cell>
          <cell r="E724" t="str">
            <v>现付</v>
          </cell>
          <cell r="G724">
            <v>0</v>
          </cell>
          <cell r="H724">
            <v>0</v>
          </cell>
        </row>
        <row r="725">
          <cell r="A725" t="str">
            <v>S433032</v>
          </cell>
          <cell r="B725" t="str">
            <v>温州市晏顺紧固件有限公司</v>
          </cell>
          <cell r="E725" t="str">
            <v>预付</v>
          </cell>
          <cell r="G725">
            <v>178.90000000000899</v>
          </cell>
          <cell r="H725">
            <v>178.90000000000899</v>
          </cell>
        </row>
        <row r="726">
          <cell r="A726" t="str">
            <v>S444033</v>
          </cell>
          <cell r="B726" t="str">
            <v>东莞市圣戈泰塑胶有限公司</v>
          </cell>
          <cell r="E726" t="str">
            <v>预付</v>
          </cell>
          <cell r="G726">
            <v>0.01</v>
          </cell>
          <cell r="H726">
            <v>0.01</v>
          </cell>
        </row>
        <row r="727">
          <cell r="A727" t="str">
            <v>S512041</v>
          </cell>
          <cell r="B727" t="str">
            <v>天津瑞胜特模具科技有限公司</v>
          </cell>
          <cell r="E727" t="str">
            <v>预付</v>
          </cell>
          <cell r="G727">
            <v>1900</v>
          </cell>
          <cell r="H727">
            <v>1900</v>
          </cell>
        </row>
        <row r="728">
          <cell r="A728" t="str">
            <v>S531023</v>
          </cell>
          <cell r="B728" t="str">
            <v>禹鹤贸易（上海）有限公司</v>
          </cell>
          <cell r="E728" t="str">
            <v>预付</v>
          </cell>
          <cell r="G728">
            <v>0</v>
          </cell>
          <cell r="H728">
            <v>0</v>
          </cell>
        </row>
        <row r="729">
          <cell r="A729" t="str">
            <v>S413188</v>
          </cell>
          <cell r="B729" t="str">
            <v>深州市远宏橡塑制品有限公司</v>
          </cell>
          <cell r="E729" t="str">
            <v>预付</v>
          </cell>
          <cell r="G729">
            <v>680179.46</v>
          </cell>
          <cell r="H729">
            <v>680179.46</v>
          </cell>
        </row>
        <row r="730">
          <cell r="A730" t="str">
            <v>S437059</v>
          </cell>
          <cell r="B730" t="str">
            <v>青岛中外运储运有限公司</v>
          </cell>
          <cell r="E730">
            <v>60</v>
          </cell>
          <cell r="G730">
            <v>47941.56</v>
          </cell>
          <cell r="H730">
            <v>0</v>
          </cell>
        </row>
        <row r="731">
          <cell r="A731" t="str">
            <v>S444023</v>
          </cell>
          <cell r="B731" t="str">
            <v>深圳市永利源和科技有限公司</v>
          </cell>
          <cell r="E731" t="str">
            <v>预付</v>
          </cell>
          <cell r="G731">
            <v>0</v>
          </cell>
          <cell r="H731">
            <v>0</v>
          </cell>
        </row>
        <row r="732">
          <cell r="A732" t="str">
            <v>S444024</v>
          </cell>
          <cell r="B732" t="str">
            <v>东莞市大雨智能科技有限公司</v>
          </cell>
          <cell r="E732" t="str">
            <v>预付</v>
          </cell>
          <cell r="G732">
            <v>0</v>
          </cell>
          <cell r="H732">
            <v>0</v>
          </cell>
        </row>
        <row r="733">
          <cell r="A733" t="str">
            <v>S451007</v>
          </cell>
          <cell r="B733" t="str">
            <v>成都一汽新悦物流有限公司</v>
          </cell>
          <cell r="E733">
            <v>90</v>
          </cell>
          <cell r="G733">
            <v>0</v>
          </cell>
          <cell r="H733">
            <v>0</v>
          </cell>
        </row>
        <row r="734">
          <cell r="A734" t="str">
            <v>S512042</v>
          </cell>
          <cell r="B734" t="str">
            <v>安合力（天津）叉车销售有限公司</v>
          </cell>
          <cell r="E734">
            <v>30</v>
          </cell>
          <cell r="G734">
            <v>9700</v>
          </cell>
          <cell r="H734">
            <v>1300</v>
          </cell>
        </row>
        <row r="735">
          <cell r="A735" t="str">
            <v>S512044</v>
          </cell>
          <cell r="B735" t="str">
            <v>华晟瑞达（天津）精密仪器有限公司</v>
          </cell>
          <cell r="E735" t="str">
            <v>预付</v>
          </cell>
          <cell r="G735">
            <v>62640</v>
          </cell>
          <cell r="H735">
            <v>62640</v>
          </cell>
        </row>
        <row r="736">
          <cell r="A736" t="str">
            <v>S531020</v>
          </cell>
          <cell r="B736" t="str">
            <v>麦格纳汽车镜像（上海）有限公司</v>
          </cell>
          <cell r="E736" t="str">
            <v>现付</v>
          </cell>
          <cell r="G736">
            <v>0</v>
          </cell>
          <cell r="H736">
            <v>0</v>
          </cell>
        </row>
        <row r="737">
          <cell r="A737" t="str">
            <v>S544030</v>
          </cell>
          <cell r="B737" t="str">
            <v>深圳小矛自动化科技有限公司</v>
          </cell>
          <cell r="E737" t="str">
            <v>预付</v>
          </cell>
          <cell r="G737">
            <v>0</v>
          </cell>
          <cell r="H737">
            <v>0</v>
          </cell>
        </row>
        <row r="738">
          <cell r="A738" t="str">
            <v>S412058</v>
          </cell>
          <cell r="B738" t="str">
            <v>天津宇辉科技发展有限公司</v>
          </cell>
          <cell r="E738">
            <v>60</v>
          </cell>
          <cell r="G738">
            <v>18104.73</v>
          </cell>
          <cell r="H738">
            <v>18104.73</v>
          </cell>
        </row>
        <row r="739">
          <cell r="A739" t="str">
            <v>S511026</v>
          </cell>
          <cell r="B739" t="str">
            <v>北京合享智泉科技有限公司</v>
          </cell>
          <cell r="E739">
            <v>60</v>
          </cell>
          <cell r="G739">
            <v>0</v>
          </cell>
          <cell r="H739">
            <v>0</v>
          </cell>
        </row>
        <row r="740">
          <cell r="A740" t="str">
            <v>S512045</v>
          </cell>
          <cell r="B740" t="str">
            <v>天津胜欧精密机械有限公司</v>
          </cell>
          <cell r="E740" t="str">
            <v>预付</v>
          </cell>
          <cell r="G740">
            <v>0</v>
          </cell>
          <cell r="H740">
            <v>0</v>
          </cell>
        </row>
        <row r="741">
          <cell r="A741" t="str">
            <v>S512046</v>
          </cell>
          <cell r="B741" t="str">
            <v>牧川(天津)模具材料有限公司</v>
          </cell>
          <cell r="E741" t="str">
            <v>预付</v>
          </cell>
          <cell r="G741">
            <v>35054.199999999997</v>
          </cell>
          <cell r="H741">
            <v>35054.199999999997</v>
          </cell>
        </row>
        <row r="742">
          <cell r="A742" t="str">
            <v>S513250</v>
          </cell>
          <cell r="B742" t="str">
            <v>黄骅市天海龙五金机电商贸有限公司</v>
          </cell>
          <cell r="E742">
            <v>30</v>
          </cell>
          <cell r="G742">
            <v>42457.68</v>
          </cell>
          <cell r="H742">
            <v>42457.68</v>
          </cell>
        </row>
        <row r="743">
          <cell r="A743" t="str">
            <v>S513262</v>
          </cell>
          <cell r="B743" t="str">
            <v>黄骅市德宇模具有限公司</v>
          </cell>
          <cell r="E743" t="str">
            <v>现付</v>
          </cell>
          <cell r="G743">
            <v>12400</v>
          </cell>
          <cell r="H743">
            <v>12400</v>
          </cell>
        </row>
        <row r="744">
          <cell r="A744" t="str">
            <v>S513271</v>
          </cell>
          <cell r="B744" t="str">
            <v>石家庄樾晟机械设备销售有限公司</v>
          </cell>
          <cell r="E744" t="str">
            <v>现付</v>
          </cell>
          <cell r="G744">
            <v>0</v>
          </cell>
          <cell r="H744">
            <v>0</v>
          </cell>
        </row>
        <row r="745">
          <cell r="A745" t="str">
            <v>S513274</v>
          </cell>
          <cell r="B745" t="str">
            <v>黄骅市鑫泰模具厂</v>
          </cell>
          <cell r="E745" t="str">
            <v>预付</v>
          </cell>
          <cell r="G745">
            <v>0</v>
          </cell>
          <cell r="H745">
            <v>0</v>
          </cell>
        </row>
        <row r="746">
          <cell r="A746" t="str">
            <v>S531012</v>
          </cell>
          <cell r="B746" t="str">
            <v>上海贯誉电子科技有限公司</v>
          </cell>
          <cell r="E746" t="str">
            <v>预付</v>
          </cell>
          <cell r="G746">
            <v>0</v>
          </cell>
          <cell r="H746">
            <v>0</v>
          </cell>
        </row>
        <row r="747">
          <cell r="A747" t="str">
            <v>S413192</v>
          </cell>
          <cell r="B747" t="str">
            <v>南皮县鹏源金属材料有限公司</v>
          </cell>
          <cell r="E747" t="str">
            <v>现付</v>
          </cell>
          <cell r="G747">
            <v>0</v>
          </cell>
          <cell r="H747">
            <v>0</v>
          </cell>
        </row>
        <row r="748">
          <cell r="A748" t="str">
            <v>S413210</v>
          </cell>
          <cell r="B748" t="str">
            <v>泊头市德恒数控机械有限公司</v>
          </cell>
          <cell r="E748">
            <v>30</v>
          </cell>
          <cell r="G748">
            <v>2500</v>
          </cell>
          <cell r="H748">
            <v>2500</v>
          </cell>
        </row>
        <row r="749">
          <cell r="A749" t="str">
            <v>S413229</v>
          </cell>
          <cell r="B749" t="str">
            <v>沧县誉华铸造厂(普通合伙)</v>
          </cell>
          <cell r="E749" t="str">
            <v>预付</v>
          </cell>
          <cell r="G749">
            <v>0</v>
          </cell>
          <cell r="H749">
            <v>0</v>
          </cell>
        </row>
        <row r="750">
          <cell r="A750" t="str">
            <v>S432061</v>
          </cell>
          <cell r="B750" t="str">
            <v>苏州德泰工程塑料有限公司</v>
          </cell>
          <cell r="E750">
            <v>30</v>
          </cell>
          <cell r="G750">
            <v>0</v>
          </cell>
          <cell r="H750">
            <v>0</v>
          </cell>
        </row>
        <row r="751">
          <cell r="A751" t="str">
            <v>S450003</v>
          </cell>
          <cell r="B751" t="str">
            <v>重庆津亦海机械制造有限公司</v>
          </cell>
          <cell r="E751" t="str">
            <v>预付</v>
          </cell>
          <cell r="G751">
            <v>0</v>
          </cell>
          <cell r="H751">
            <v>0</v>
          </cell>
        </row>
        <row r="752">
          <cell r="A752" t="str">
            <v>S512021</v>
          </cell>
          <cell r="B752" t="str">
            <v>上工富怡智能制造（天津）有限公司</v>
          </cell>
          <cell r="E752" t="str">
            <v>预付</v>
          </cell>
          <cell r="G752">
            <v>0</v>
          </cell>
          <cell r="H752">
            <v>0</v>
          </cell>
        </row>
        <row r="753">
          <cell r="A753" t="str">
            <v>S513139</v>
          </cell>
          <cell r="B753" t="str">
            <v>河北美杭电梯安装有限公司</v>
          </cell>
          <cell r="E753" t="str">
            <v>预付</v>
          </cell>
          <cell r="G753">
            <v>0</v>
          </cell>
          <cell r="H753">
            <v>0</v>
          </cell>
        </row>
        <row r="754">
          <cell r="A754" t="str">
            <v>S412053</v>
          </cell>
          <cell r="B754" t="str">
            <v>天津市腾达恒博汽车零部件有限公司</v>
          </cell>
          <cell r="E754">
            <v>90</v>
          </cell>
          <cell r="G754">
            <v>49695.58</v>
          </cell>
          <cell r="H754">
            <v>0</v>
          </cell>
        </row>
        <row r="755">
          <cell r="A755" t="str">
            <v>S413193</v>
          </cell>
          <cell r="B755" t="str">
            <v>廊坊双兴交通器材有限公司</v>
          </cell>
          <cell r="E755">
            <v>90</v>
          </cell>
          <cell r="G755">
            <v>2416839.42</v>
          </cell>
          <cell r="H755">
            <v>0</v>
          </cell>
        </row>
        <row r="756">
          <cell r="A756" t="str">
            <v>S413211</v>
          </cell>
          <cell r="B756" t="str">
            <v>南皮县鸿禧金属制品有限公司</v>
          </cell>
          <cell r="E756">
            <v>60</v>
          </cell>
          <cell r="G756">
            <v>48165.599999999999</v>
          </cell>
          <cell r="H756">
            <v>0</v>
          </cell>
        </row>
        <row r="757">
          <cell r="A757" t="str">
            <v>S437082</v>
          </cell>
          <cell r="B757" t="str">
            <v>山东跃华钢材有限公司</v>
          </cell>
          <cell r="E757" t="str">
            <v>预付</v>
          </cell>
          <cell r="G757">
            <v>0</v>
          </cell>
          <cell r="H757">
            <v>0</v>
          </cell>
        </row>
      </sheetData>
      <sheetData sheetId="1" refreshError="1"/>
      <sheetData sheetId="2">
        <row r="1">
          <cell r="A1" t="str">
            <v>供应商代码</v>
          </cell>
          <cell r="B1" t="str">
            <v>供应商</v>
          </cell>
          <cell r="C1" t="str">
            <v>月数</v>
          </cell>
          <cell r="D1" t="str">
            <v>挂账累计</v>
          </cell>
          <cell r="E1" t="str">
            <v>平均每月供货额</v>
          </cell>
        </row>
        <row r="2">
          <cell r="A2" t="str">
            <v>S413044</v>
          </cell>
          <cell r="B2" t="str">
            <v>黄骅市长生汽车灯镜有限公司</v>
          </cell>
          <cell r="C2">
            <v>26</v>
          </cell>
          <cell r="D2">
            <v>14761272.65</v>
          </cell>
          <cell r="E2">
            <v>567741.25576923077</v>
          </cell>
        </row>
        <row r="3">
          <cell r="A3" t="str">
            <v>S413049</v>
          </cell>
          <cell r="B3" t="str">
            <v>黄骅市天丰汽车配件有限公司</v>
          </cell>
          <cell r="C3">
            <v>4</v>
          </cell>
          <cell r="D3">
            <v>3033594.28</v>
          </cell>
          <cell r="E3">
            <v>758398.57</v>
          </cell>
        </row>
        <row r="4">
          <cell r="A4" t="str">
            <v>S413052</v>
          </cell>
          <cell r="B4" t="str">
            <v>黄骅市鑫昌五金制品厂</v>
          </cell>
          <cell r="C4">
            <v>16</v>
          </cell>
          <cell r="D4">
            <v>10699337.999999998</v>
          </cell>
          <cell r="E4">
            <v>668708.62499999988</v>
          </cell>
        </row>
        <row r="5">
          <cell r="A5" t="str">
            <v>S412020</v>
          </cell>
          <cell r="B5" t="str">
            <v>天津市鹏升汽车部件有限公司</v>
          </cell>
          <cell r="C5">
            <v>26</v>
          </cell>
          <cell r="D5">
            <v>7979430.7699999996</v>
          </cell>
          <cell r="E5">
            <v>306901.18346153846</v>
          </cell>
        </row>
        <row r="6">
          <cell r="A6" t="str">
            <v>S413082</v>
          </cell>
          <cell r="B6" t="str">
            <v>深州市卓伦橡塑磨具有限公司</v>
          </cell>
          <cell r="C6">
            <v>9</v>
          </cell>
          <cell r="D6">
            <v>1731445.5599999998</v>
          </cell>
          <cell r="E6">
            <v>192382.83999999997</v>
          </cell>
        </row>
        <row r="7">
          <cell r="A7" t="str">
            <v>S413022</v>
          </cell>
          <cell r="B7" t="str">
            <v>海兴中盛弹簧有限公司</v>
          </cell>
          <cell r="C7">
            <v>20</v>
          </cell>
          <cell r="D7">
            <v>8632547.1700000018</v>
          </cell>
          <cell r="E7">
            <v>431627.35850000009</v>
          </cell>
        </row>
        <row r="8">
          <cell r="A8" t="str">
            <v>S413029</v>
          </cell>
          <cell r="B8" t="str">
            <v>黄骅市成卓汽车部件厂</v>
          </cell>
          <cell r="C8">
            <v>13</v>
          </cell>
          <cell r="D8">
            <v>8160552.9300000006</v>
          </cell>
          <cell r="E8">
            <v>627734.84076923085</v>
          </cell>
        </row>
        <row r="9">
          <cell r="A9" t="str">
            <v>S422005</v>
          </cell>
          <cell r="B9" t="str">
            <v>吉林省德邦汽车电子有限公司</v>
          </cell>
          <cell r="C9">
            <v>13</v>
          </cell>
          <cell r="D9">
            <v>2831935.3600000003</v>
          </cell>
          <cell r="E9">
            <v>217841.18153846156</v>
          </cell>
        </row>
        <row r="10">
          <cell r="A10" t="str">
            <v>S413034</v>
          </cell>
          <cell r="B10" t="str">
            <v>黄骅市汇铭汽车部件有限公司</v>
          </cell>
          <cell r="C10">
            <v>9</v>
          </cell>
          <cell r="D10">
            <v>2615565.7400000002</v>
          </cell>
          <cell r="E10">
            <v>290618.41555555561</v>
          </cell>
        </row>
        <row r="11">
          <cell r="A11" t="str">
            <v>S513014</v>
          </cell>
          <cell r="B11" t="str">
            <v>邓景亮</v>
          </cell>
          <cell r="C11">
            <v>13</v>
          </cell>
          <cell r="D11">
            <v>3258959.5499999984</v>
          </cell>
          <cell r="E11">
            <v>250689.19615384605</v>
          </cell>
        </row>
        <row r="12">
          <cell r="A12" t="str">
            <v>S411007</v>
          </cell>
          <cell r="B12" t="str">
            <v>北京浦东三浦标准件有限公司</v>
          </cell>
          <cell r="C12">
            <v>20</v>
          </cell>
          <cell r="D12">
            <v>2816831.0100000012</v>
          </cell>
          <cell r="E12">
            <v>140841.55050000007</v>
          </cell>
        </row>
        <row r="13">
          <cell r="A13" t="str">
            <v>S413035</v>
          </cell>
          <cell r="B13" t="str">
            <v>黄骅市建昌塑料制品有限公司</v>
          </cell>
          <cell r="C13">
            <v>21</v>
          </cell>
          <cell r="D13">
            <v>2770532.91</v>
          </cell>
          <cell r="E13">
            <v>131930.13857142857</v>
          </cell>
        </row>
        <row r="14">
          <cell r="A14" t="str">
            <v>S413037</v>
          </cell>
          <cell r="B14" t="str">
            <v>黄骅市雍丰塑料制品有限公司</v>
          </cell>
          <cell r="C14">
            <v>26</v>
          </cell>
          <cell r="D14">
            <v>3080721.7600000002</v>
          </cell>
          <cell r="E14">
            <v>118489.29846153848</v>
          </cell>
        </row>
        <row r="15">
          <cell r="A15" t="str">
            <v>S413089</v>
          </cell>
          <cell r="B15" t="str">
            <v>黄骅浙泰光伏发电有限公司</v>
          </cell>
          <cell r="C15">
            <v>9</v>
          </cell>
          <cell r="D15">
            <v>703907.12999999989</v>
          </cell>
          <cell r="E15">
            <v>78211.903333333321</v>
          </cell>
        </row>
        <row r="16">
          <cell r="A16" t="str">
            <v>S413064</v>
          </cell>
          <cell r="B16" t="str">
            <v>黄骅市恒伟五金制品有限公司</v>
          </cell>
          <cell r="C16">
            <v>6</v>
          </cell>
          <cell r="D16">
            <v>849544.26000000106</v>
          </cell>
          <cell r="E16">
            <v>141590.71000000017</v>
          </cell>
        </row>
        <row r="17">
          <cell r="A17" t="str">
            <v>S413108</v>
          </cell>
          <cell r="B17" t="str">
            <v>黄骅市泰行汽车配件有限公司</v>
          </cell>
          <cell r="C17">
            <v>22</v>
          </cell>
          <cell r="D17">
            <v>4381368.9099999992</v>
          </cell>
          <cell r="E17">
            <v>199153.13227272723</v>
          </cell>
        </row>
        <row r="18">
          <cell r="A18" t="str">
            <v>S413045</v>
          </cell>
          <cell r="B18" t="str">
            <v>黄骅市鑫祺汽车配件有限公司</v>
          </cell>
          <cell r="C18">
            <v>15</v>
          </cell>
          <cell r="D18">
            <v>1745525.73</v>
          </cell>
          <cell r="E18">
            <v>116368.382</v>
          </cell>
        </row>
        <row r="19">
          <cell r="A19" t="str">
            <v>S412003</v>
          </cell>
          <cell r="B19" t="str">
            <v>天津市远丰化工产品贸易有限公司</v>
          </cell>
          <cell r="C19">
            <v>2</v>
          </cell>
          <cell r="D19">
            <v>1648606.639999999</v>
          </cell>
          <cell r="E19">
            <v>824303.31999999948</v>
          </cell>
        </row>
        <row r="20">
          <cell r="A20" t="str">
            <v>S413107</v>
          </cell>
          <cell r="B20" t="str">
            <v>黄骅市赵福增运输队</v>
          </cell>
          <cell r="C20">
            <v>12</v>
          </cell>
          <cell r="D20">
            <v>2554852.0600000015</v>
          </cell>
          <cell r="E20">
            <v>212904.33833333346</v>
          </cell>
        </row>
        <row r="21">
          <cell r="A21" t="str">
            <v>S413055</v>
          </cell>
          <cell r="B21" t="str">
            <v>黄骅市广亿汽车部件有限公司</v>
          </cell>
          <cell r="C21">
            <v>19</v>
          </cell>
          <cell r="D21">
            <v>2316696.9700000002</v>
          </cell>
          <cell r="E21">
            <v>121931.41947368422</v>
          </cell>
        </row>
        <row r="22">
          <cell r="A22" t="str">
            <v>S443004</v>
          </cell>
          <cell r="B22" t="str">
            <v>湘乡简美新材料科技有限公司</v>
          </cell>
          <cell r="C22">
            <v>12</v>
          </cell>
          <cell r="D22">
            <v>4565378.1499999994</v>
          </cell>
          <cell r="E22">
            <v>380448.17916666664</v>
          </cell>
        </row>
        <row r="23">
          <cell r="A23" t="str">
            <v>S432014</v>
          </cell>
          <cell r="B23" t="str">
            <v>江苏万金汽车零部件制造有限公司</v>
          </cell>
          <cell r="C23">
            <v>11</v>
          </cell>
          <cell r="D23">
            <v>1097663.7</v>
          </cell>
          <cell r="E23">
            <v>99787.609090909085</v>
          </cell>
        </row>
        <row r="24">
          <cell r="A24" t="str">
            <v>S413033</v>
          </cell>
          <cell r="B24" t="str">
            <v>黄骅市再兴汽车配件有限公司</v>
          </cell>
          <cell r="C24">
            <v>15</v>
          </cell>
          <cell r="D24">
            <v>2172810.87</v>
          </cell>
          <cell r="E24">
            <v>144854.05800000002</v>
          </cell>
        </row>
        <row r="25">
          <cell r="A25" t="str">
            <v>S413047</v>
          </cell>
          <cell r="B25" t="str">
            <v>黄骅市正大纺织机械配件厂</v>
          </cell>
          <cell r="C25">
            <v>7</v>
          </cell>
          <cell r="D25">
            <v>1665441.0899999999</v>
          </cell>
          <cell r="E25">
            <v>237920.15571428571</v>
          </cell>
        </row>
        <row r="26">
          <cell r="A26" t="str">
            <v>S437004</v>
          </cell>
          <cell r="B26" t="str">
            <v>青岛福基纺织有限公司</v>
          </cell>
          <cell r="C26">
            <v>7</v>
          </cell>
          <cell r="D26">
            <v>658663.25</v>
          </cell>
          <cell r="E26">
            <v>94094.75</v>
          </cell>
        </row>
        <row r="27">
          <cell r="A27" t="str">
            <v>S413084</v>
          </cell>
          <cell r="B27" t="str">
            <v>黄骅市常郭镇街西纸箱厂</v>
          </cell>
          <cell r="C27">
            <v>35</v>
          </cell>
          <cell r="D27">
            <v>1754170.7099999997</v>
          </cell>
          <cell r="E27">
            <v>50119.163142857135</v>
          </cell>
        </row>
        <row r="28">
          <cell r="A28" t="str">
            <v>S413078</v>
          </cell>
          <cell r="B28" t="str">
            <v>文安县德实汽车配件有限公司</v>
          </cell>
          <cell r="C28">
            <v>12</v>
          </cell>
          <cell r="D28">
            <v>2892128.2100000004</v>
          </cell>
          <cell r="E28">
            <v>241010.6841666667</v>
          </cell>
        </row>
        <row r="29">
          <cell r="A29" t="str">
            <v>S411017</v>
          </cell>
          <cell r="B29" t="str">
            <v>北京奇美玉隆商贸有限责任公司</v>
          </cell>
          <cell r="C29">
            <v>7</v>
          </cell>
          <cell r="D29">
            <v>1605243.68</v>
          </cell>
          <cell r="E29">
            <v>229320.5257142857</v>
          </cell>
        </row>
        <row r="30">
          <cell r="A30" t="str">
            <v>S413066</v>
          </cell>
          <cell r="B30" t="str">
            <v>河北新强力机械制造有限公司</v>
          </cell>
          <cell r="C30">
            <v>16</v>
          </cell>
          <cell r="D30">
            <v>1155448.07</v>
          </cell>
          <cell r="E30">
            <v>72215.504375000004</v>
          </cell>
        </row>
        <row r="31">
          <cell r="A31" t="str">
            <v>S413065</v>
          </cell>
          <cell r="B31" t="str">
            <v>河北锦泽丰泰国际贸易有限公司</v>
          </cell>
          <cell r="C31">
            <v>3</v>
          </cell>
          <cell r="D31">
            <v>1285556</v>
          </cell>
          <cell r="E31">
            <v>428518.66666666669</v>
          </cell>
        </row>
        <row r="32">
          <cell r="A32" t="str">
            <v>S433001</v>
          </cell>
          <cell r="B32" t="str">
            <v>宁波精成车业有限公司</v>
          </cell>
          <cell r="C32">
            <v>4</v>
          </cell>
          <cell r="D32">
            <v>176026.03</v>
          </cell>
          <cell r="E32">
            <v>44006.5075</v>
          </cell>
        </row>
        <row r="33">
          <cell r="A33" t="str">
            <v>S432020</v>
          </cell>
          <cell r="B33" t="str">
            <v>恺博（常熟）座椅机械部件有限公司</v>
          </cell>
          <cell r="C33">
            <v>6</v>
          </cell>
          <cell r="D33">
            <v>1301261.21</v>
          </cell>
          <cell r="E33">
            <v>216876.86833333332</v>
          </cell>
        </row>
        <row r="34">
          <cell r="A34" t="str">
            <v>S412001</v>
          </cell>
          <cell r="B34" t="str">
            <v>天津生隆纤维材料股份有限公司</v>
          </cell>
          <cell r="C34">
            <v>6</v>
          </cell>
          <cell r="D34">
            <v>656224.4</v>
          </cell>
          <cell r="E34">
            <v>109370.73333333334</v>
          </cell>
        </row>
        <row r="35">
          <cell r="A35" t="str">
            <v>S433003</v>
          </cell>
          <cell r="B35" t="str">
            <v>浙江松原汽车安全系统股份有限公司</v>
          </cell>
          <cell r="C35">
            <v>4</v>
          </cell>
          <cell r="D35">
            <v>840623.51</v>
          </cell>
          <cell r="E35">
            <v>210155.8775</v>
          </cell>
        </row>
        <row r="36">
          <cell r="A36" t="str">
            <v>S437023</v>
          </cell>
          <cell r="B36" t="str">
            <v>高唐强盛机械有限公司</v>
          </cell>
          <cell r="C36">
            <v>5</v>
          </cell>
          <cell r="D36">
            <v>746630.84</v>
          </cell>
          <cell r="E36">
            <v>149326.16800000001</v>
          </cell>
        </row>
        <row r="37">
          <cell r="A37" t="str">
            <v>S422002</v>
          </cell>
          <cell r="B37" t="str">
            <v>长春市天利得科技有限公司</v>
          </cell>
          <cell r="C37">
            <v>6</v>
          </cell>
          <cell r="D37">
            <v>591737.99</v>
          </cell>
          <cell r="E37">
            <v>98622.998333333337</v>
          </cell>
        </row>
        <row r="38">
          <cell r="A38" t="str">
            <v>S437019</v>
          </cell>
          <cell r="B38" t="str">
            <v>日照浩利橡塑有限公司</v>
          </cell>
          <cell r="C38">
            <v>10</v>
          </cell>
          <cell r="D38">
            <v>1700990.7099999997</v>
          </cell>
          <cell r="E38">
            <v>170099.07099999997</v>
          </cell>
        </row>
        <row r="39">
          <cell r="A39" t="str">
            <v>S413090</v>
          </cell>
          <cell r="B39" t="str">
            <v>黄骅市津华汽车部件有限公司</v>
          </cell>
          <cell r="C39">
            <v>1</v>
          </cell>
          <cell r="D39">
            <v>227338.56</v>
          </cell>
          <cell r="E39">
            <v>227338.56</v>
          </cell>
        </row>
        <row r="40">
          <cell r="A40" t="str">
            <v>S413051</v>
          </cell>
          <cell r="B40" t="str">
            <v>黄骅市京港机电设备有限公司</v>
          </cell>
          <cell r="C40">
            <v>11</v>
          </cell>
          <cell r="D40">
            <v>444732.58999999997</v>
          </cell>
          <cell r="E40">
            <v>40430.235454545451</v>
          </cell>
        </row>
        <row r="41">
          <cell r="A41" t="str">
            <v>S413132</v>
          </cell>
          <cell r="B41" t="str">
            <v>霸州市政锦五金制品有限公司</v>
          </cell>
          <cell r="C41">
            <v>8</v>
          </cell>
          <cell r="D41">
            <v>1867377.5599999987</v>
          </cell>
          <cell r="E41">
            <v>233422.19499999983</v>
          </cell>
        </row>
        <row r="42">
          <cell r="A42" t="str">
            <v>S411010</v>
          </cell>
          <cell r="B42" t="str">
            <v>北京多宾城建筑机械有限公司</v>
          </cell>
          <cell r="C42">
            <v>16</v>
          </cell>
          <cell r="D42">
            <v>1010977.9699999999</v>
          </cell>
          <cell r="E42">
            <v>63186.123124999991</v>
          </cell>
        </row>
        <row r="43">
          <cell r="A43" t="str">
            <v>S433010</v>
          </cell>
          <cell r="B43" t="str">
            <v>台州市黄岩佩雷希模具有限公司</v>
          </cell>
          <cell r="C43">
            <v>1</v>
          </cell>
          <cell r="D43">
            <v>1000</v>
          </cell>
          <cell r="E43">
            <v>1000</v>
          </cell>
        </row>
        <row r="44">
          <cell r="A44" t="str">
            <v>S413161</v>
          </cell>
          <cell r="B44" t="str">
            <v>河北利达金属制品集团有限公司</v>
          </cell>
          <cell r="C44">
            <v>11</v>
          </cell>
          <cell r="D44">
            <v>5484086.9700000007</v>
          </cell>
          <cell r="E44">
            <v>498553.36090909096</v>
          </cell>
        </row>
        <row r="45">
          <cell r="A45" t="str">
            <v>S412015</v>
          </cell>
          <cell r="B45" t="str">
            <v>天津亚铁科技有限公司</v>
          </cell>
          <cell r="C45">
            <v>2</v>
          </cell>
          <cell r="D45">
            <v>120686.65</v>
          </cell>
          <cell r="E45">
            <v>60343.324999999997</v>
          </cell>
        </row>
        <row r="46">
          <cell r="A46" t="str">
            <v>S437015</v>
          </cell>
          <cell r="B46" t="str">
            <v>山东金达汽车部件制造股份有限公司</v>
          </cell>
          <cell r="C46">
            <v>4</v>
          </cell>
          <cell r="D46">
            <v>1863279.7199999997</v>
          </cell>
          <cell r="E46">
            <v>465819.92999999993</v>
          </cell>
        </row>
        <row r="47">
          <cell r="A47" t="str">
            <v>S543001</v>
          </cell>
          <cell r="B47" t="str">
            <v>湖南精正设备制造有限公司</v>
          </cell>
          <cell r="C47">
            <v>1</v>
          </cell>
          <cell r="D47">
            <v>470027</v>
          </cell>
          <cell r="E47">
            <v>470027</v>
          </cell>
        </row>
        <row r="48">
          <cell r="A48" t="str">
            <v>S433020</v>
          </cell>
          <cell r="B48" t="str">
            <v>宁波市北仑屹昌机械有限公司</v>
          </cell>
          <cell r="C48">
            <v>6</v>
          </cell>
          <cell r="D48">
            <v>487501.77999999991</v>
          </cell>
          <cell r="E48">
            <v>81250.296666666647</v>
          </cell>
        </row>
        <row r="49">
          <cell r="A49" t="str">
            <v>S432009</v>
          </cell>
          <cell r="B49" t="str">
            <v>江苏力乐汽车部件股份有限公司</v>
          </cell>
          <cell r="C49">
            <v>10</v>
          </cell>
          <cell r="D49">
            <v>6568873.450000003</v>
          </cell>
          <cell r="E49">
            <v>656887.34500000032</v>
          </cell>
        </row>
        <row r="50">
          <cell r="A50" t="str">
            <v>S432025</v>
          </cell>
          <cell r="B50" t="str">
            <v>苏州高登威科技股份有限公司</v>
          </cell>
          <cell r="C50">
            <v>1</v>
          </cell>
          <cell r="D50">
            <v>526700</v>
          </cell>
          <cell r="E50">
            <v>526700</v>
          </cell>
        </row>
        <row r="51">
          <cell r="A51" t="str">
            <v>S423001</v>
          </cell>
          <cell r="B51" t="str">
            <v>哈尔滨三迪工控工程有限公司</v>
          </cell>
          <cell r="C51">
            <v>1</v>
          </cell>
          <cell r="D51">
            <v>236900</v>
          </cell>
          <cell r="E51">
            <v>236900</v>
          </cell>
        </row>
        <row r="52">
          <cell r="A52" t="str">
            <v>S432006</v>
          </cell>
          <cell r="B52" t="str">
            <v>江阴长青工艺品有限公司</v>
          </cell>
          <cell r="C52">
            <v>5</v>
          </cell>
          <cell r="D52">
            <v>519754.28</v>
          </cell>
          <cell r="E52">
            <v>103950.856</v>
          </cell>
        </row>
        <row r="53">
          <cell r="A53" t="str">
            <v>S413056</v>
          </cell>
          <cell r="B53" t="str">
            <v>黄骅市瑞丰五金制品有限公司</v>
          </cell>
          <cell r="C53">
            <v>16</v>
          </cell>
          <cell r="D53">
            <v>719536.17999999993</v>
          </cell>
          <cell r="E53">
            <v>44971.011249999996</v>
          </cell>
        </row>
        <row r="54">
          <cell r="A54" t="str">
            <v>S413071</v>
          </cell>
          <cell r="B54" t="str">
            <v>黄骅市顺亿汽车部件有限公司</v>
          </cell>
          <cell r="C54">
            <v>23</v>
          </cell>
          <cell r="D54">
            <v>884334.34000000008</v>
          </cell>
          <cell r="E54">
            <v>38449.319130434786</v>
          </cell>
        </row>
        <row r="55">
          <cell r="A55" t="str">
            <v>S432037</v>
          </cell>
          <cell r="B55" t="str">
            <v>苏世博(南京)减振系统有限公司</v>
          </cell>
          <cell r="C55">
            <v>4</v>
          </cell>
          <cell r="D55">
            <v>1673593.64</v>
          </cell>
          <cell r="E55">
            <v>418398.41</v>
          </cell>
        </row>
        <row r="56">
          <cell r="A56" t="str">
            <v>S412012</v>
          </cell>
          <cell r="B56" t="str">
            <v>天津琪安科技有限公司</v>
          </cell>
          <cell r="C56">
            <v>17</v>
          </cell>
          <cell r="D56">
            <v>1523177.8299999998</v>
          </cell>
          <cell r="E56">
            <v>89598.695882352928</v>
          </cell>
        </row>
        <row r="57">
          <cell r="A57" t="str">
            <v>S432035</v>
          </cell>
          <cell r="B57" t="str">
            <v>江阴市宏丰塑业有限公司</v>
          </cell>
          <cell r="C57">
            <v>1</v>
          </cell>
          <cell r="D57">
            <v>49909.99</v>
          </cell>
          <cell r="E57">
            <v>49909.99</v>
          </cell>
        </row>
        <row r="58">
          <cell r="A58" t="str">
            <v>S511032</v>
          </cell>
          <cell r="B58" t="str">
            <v>中机科（北京）车辆检测工程研究院有限公司</v>
          </cell>
          <cell r="C58">
            <v>7</v>
          </cell>
          <cell r="D58">
            <v>250000</v>
          </cell>
          <cell r="E58">
            <v>35714.285714285717</v>
          </cell>
        </row>
        <row r="59">
          <cell r="A59" t="str">
            <v>S421002</v>
          </cell>
          <cell r="B59" t="str">
            <v>大连浩煜新材料科技有限公司</v>
          </cell>
          <cell r="C59">
            <v>5</v>
          </cell>
          <cell r="D59">
            <v>3732349.8199999994</v>
          </cell>
          <cell r="E59">
            <v>746469.96399999992</v>
          </cell>
        </row>
        <row r="60">
          <cell r="A60" t="str">
            <v>S413168</v>
          </cell>
          <cell r="B60" t="str">
            <v>黄骅市旗锐塑料制品有限公司</v>
          </cell>
          <cell r="C60">
            <v>3</v>
          </cell>
          <cell r="D60">
            <v>148691.0500000001</v>
          </cell>
          <cell r="E60">
            <v>49563.683333333371</v>
          </cell>
        </row>
        <row r="61">
          <cell r="A61" t="str">
            <v>S535001</v>
          </cell>
          <cell r="B61" t="str">
            <v>厦门市三友和机械有限公司</v>
          </cell>
          <cell r="C61">
            <v>3</v>
          </cell>
          <cell r="D61">
            <v>284000</v>
          </cell>
          <cell r="E61">
            <v>94666.666666666672</v>
          </cell>
        </row>
        <row r="62">
          <cell r="A62" t="str">
            <v>S433009</v>
          </cell>
          <cell r="B62" t="str">
            <v>浙江路得坦摩汽车部件股份有限公司</v>
          </cell>
          <cell r="C62">
            <v>4</v>
          </cell>
          <cell r="D62">
            <v>3429407.72</v>
          </cell>
          <cell r="E62">
            <v>857351.93</v>
          </cell>
        </row>
        <row r="63">
          <cell r="A63" t="str">
            <v>S434002</v>
          </cell>
          <cell r="B63" t="str">
            <v>芜湖星火软轴控制索制造有限公司</v>
          </cell>
          <cell r="C63">
            <v>0</v>
          </cell>
          <cell r="D63">
            <v>0</v>
          </cell>
          <cell r="E63" t="e">
            <v>#DIV/0!</v>
          </cell>
        </row>
        <row r="64">
          <cell r="A64" t="str">
            <v>S413053</v>
          </cell>
          <cell r="B64" t="str">
            <v>黄骅市益海五金制造有限公司</v>
          </cell>
          <cell r="C64">
            <v>12</v>
          </cell>
          <cell r="D64">
            <v>633277.68999999994</v>
          </cell>
          <cell r="E64">
            <v>52773.140833333331</v>
          </cell>
        </row>
        <row r="65">
          <cell r="A65" t="str">
            <v>S413042</v>
          </cell>
          <cell r="B65" t="str">
            <v>黄骅市祯祥金属制品有限责任公司</v>
          </cell>
          <cell r="C65">
            <v>1</v>
          </cell>
          <cell r="D65">
            <v>517083.23</v>
          </cell>
          <cell r="E65">
            <v>517083.23</v>
          </cell>
        </row>
        <row r="66">
          <cell r="A66" t="str">
            <v>S413021</v>
          </cell>
          <cell r="B66" t="str">
            <v>河北锐翰汽车零部件有限公司</v>
          </cell>
          <cell r="C66">
            <v>21</v>
          </cell>
          <cell r="D66">
            <v>606973.14999999991</v>
          </cell>
          <cell r="E66">
            <v>28903.48333333333</v>
          </cell>
        </row>
        <row r="67">
          <cell r="A67" t="str">
            <v>S411021</v>
          </cell>
          <cell r="B67" t="str">
            <v>北京鹏宇兴业精密模具制造有限公司</v>
          </cell>
          <cell r="C67">
            <v>0</v>
          </cell>
          <cell r="D67">
            <v>0</v>
          </cell>
          <cell r="E67" t="e">
            <v>#DIV/0!</v>
          </cell>
        </row>
        <row r="68">
          <cell r="A68" t="str">
            <v>S435004</v>
          </cell>
          <cell r="B68" t="str">
            <v>厦门市鑫荣飞工贸有限公司</v>
          </cell>
          <cell r="C68">
            <v>2</v>
          </cell>
          <cell r="D68">
            <v>365288.19</v>
          </cell>
          <cell r="E68">
            <v>182644.095</v>
          </cell>
        </row>
        <row r="69">
          <cell r="A69" t="str">
            <v>S444012</v>
          </cell>
          <cell r="B69" t="str">
            <v>东莞皓永汽车配件有限公司</v>
          </cell>
          <cell r="C69">
            <v>1</v>
          </cell>
          <cell r="D69">
            <v>7793.47</v>
          </cell>
          <cell r="E69">
            <v>7793.47</v>
          </cell>
        </row>
        <row r="70">
          <cell r="A70" t="str">
            <v>S431001</v>
          </cell>
          <cell r="B70" t="str">
            <v>纳新塑化（上海）有限公司</v>
          </cell>
          <cell r="C70">
            <v>0</v>
          </cell>
          <cell r="D70">
            <v>0</v>
          </cell>
          <cell r="E70" t="e">
            <v>#DIV/0!</v>
          </cell>
        </row>
        <row r="71">
          <cell r="A71" t="str">
            <v>S434003</v>
          </cell>
          <cell r="B71" t="str">
            <v>芜湖市卓人汽车配件有限责任公司</v>
          </cell>
          <cell r="C71">
            <v>5</v>
          </cell>
          <cell r="D71">
            <v>256921.93999999997</v>
          </cell>
          <cell r="E71">
            <v>51384.387999999992</v>
          </cell>
        </row>
        <row r="72">
          <cell r="A72" t="str">
            <v>S434001</v>
          </cell>
          <cell r="B72" t="str">
            <v>合肥光码科技有限公司</v>
          </cell>
          <cell r="C72">
            <v>15</v>
          </cell>
          <cell r="D72">
            <v>320313.90000000002</v>
          </cell>
          <cell r="E72">
            <v>21354.260000000002</v>
          </cell>
        </row>
        <row r="73">
          <cell r="A73" t="str">
            <v>S413061</v>
          </cell>
          <cell r="B73" t="str">
            <v>黄骅市氦普气体销售有限公司</v>
          </cell>
          <cell r="C73">
            <v>7</v>
          </cell>
          <cell r="D73">
            <v>634427.91</v>
          </cell>
          <cell r="E73">
            <v>90632.55857142857</v>
          </cell>
        </row>
        <row r="74">
          <cell r="A74" t="str">
            <v>S413067</v>
          </cell>
          <cell r="B74" t="str">
            <v>沧州庆方汽车部件有限公司</v>
          </cell>
          <cell r="C74">
            <v>11</v>
          </cell>
          <cell r="D74">
            <v>372154.81999999995</v>
          </cell>
          <cell r="E74">
            <v>33832.256363636356</v>
          </cell>
        </row>
        <row r="75">
          <cell r="A75" t="str">
            <v>S431026</v>
          </cell>
          <cell r="B75" t="str">
            <v>上海桓毅实业发展有限公司</v>
          </cell>
          <cell r="C75">
            <v>0</v>
          </cell>
          <cell r="D75">
            <v>0</v>
          </cell>
          <cell r="E75" t="e">
            <v>#DIV/0!</v>
          </cell>
        </row>
        <row r="76">
          <cell r="A76" t="str">
            <v>S431024</v>
          </cell>
          <cell r="B76" t="str">
            <v>上海霏济科技有限公司</v>
          </cell>
          <cell r="C76">
            <v>3</v>
          </cell>
          <cell r="D76">
            <v>286103.53999999998</v>
          </cell>
          <cell r="E76">
            <v>95367.846666666665</v>
          </cell>
        </row>
        <row r="77">
          <cell r="A77" t="str">
            <v>S413007</v>
          </cell>
          <cell r="B77" t="str">
            <v>雄县华增汽车饰件有限公司</v>
          </cell>
          <cell r="C77">
            <v>29</v>
          </cell>
          <cell r="D77">
            <v>484215.4800000001</v>
          </cell>
          <cell r="E77">
            <v>16697.085517241383</v>
          </cell>
        </row>
        <row r="78">
          <cell r="A78" t="str">
            <v>S413060</v>
          </cell>
          <cell r="B78" t="str">
            <v>黄骅市正祥车辆部件有限公司</v>
          </cell>
          <cell r="C78">
            <v>4</v>
          </cell>
          <cell r="D78">
            <v>588067.43999999994</v>
          </cell>
          <cell r="E78">
            <v>147016.85999999999</v>
          </cell>
        </row>
        <row r="79">
          <cell r="A79" t="str">
            <v>S413101</v>
          </cell>
          <cell r="B79" t="str">
            <v>黄骅市海生五金模具厂</v>
          </cell>
          <cell r="C79">
            <v>1</v>
          </cell>
          <cell r="D79">
            <v>48042.77</v>
          </cell>
          <cell r="E79">
            <v>48042.77</v>
          </cell>
        </row>
        <row r="80">
          <cell r="A80" t="str">
            <v>S437005</v>
          </cell>
          <cell r="B80" t="str">
            <v>青岛盛有电子科技有限公司</v>
          </cell>
          <cell r="C80">
            <v>1</v>
          </cell>
          <cell r="D80">
            <v>3625.92</v>
          </cell>
          <cell r="E80">
            <v>3625.92</v>
          </cell>
        </row>
        <row r="81">
          <cell r="A81" t="str">
            <v>S413063</v>
          </cell>
          <cell r="B81" t="str">
            <v>黄骅市洁霸汽车零部件制造有限公司</v>
          </cell>
          <cell r="C81">
            <v>3</v>
          </cell>
          <cell r="D81">
            <v>246020.38</v>
          </cell>
          <cell r="E81">
            <v>82006.793333333335</v>
          </cell>
        </row>
        <row r="82">
          <cell r="A82" t="str">
            <v>S435001</v>
          </cell>
          <cell r="B82" t="str">
            <v>厦门凯平化工有限公司</v>
          </cell>
          <cell r="C82">
            <v>6</v>
          </cell>
          <cell r="D82">
            <v>683832.2100000002</v>
          </cell>
          <cell r="E82">
            <v>113972.03500000003</v>
          </cell>
        </row>
        <row r="83">
          <cell r="A83" t="str">
            <v>S551001</v>
          </cell>
          <cell r="B83" t="str">
            <v>四川共享物流有限公司</v>
          </cell>
          <cell r="C83">
            <v>2</v>
          </cell>
          <cell r="D83">
            <v>189198.99</v>
          </cell>
          <cell r="E83">
            <v>94599.494999999995</v>
          </cell>
        </row>
        <row r="84">
          <cell r="A84" t="str">
            <v>S537029</v>
          </cell>
          <cell r="B84" t="str">
            <v>青岛华瑞利工贸有限公司</v>
          </cell>
          <cell r="C84">
            <v>0</v>
          </cell>
          <cell r="D84">
            <v>0</v>
          </cell>
          <cell r="E84" t="e">
            <v>#DIV/0!</v>
          </cell>
        </row>
        <row r="85">
          <cell r="A85" t="str">
            <v>S413015</v>
          </cell>
          <cell r="B85" t="str">
            <v>沧州鑫亿源纸制品有限公司</v>
          </cell>
          <cell r="C85">
            <v>20</v>
          </cell>
          <cell r="D85">
            <v>195344.30000000002</v>
          </cell>
          <cell r="E85">
            <v>9767.2150000000001</v>
          </cell>
        </row>
        <row r="86">
          <cell r="A86" t="str">
            <v>S513066</v>
          </cell>
          <cell r="B86" t="str">
            <v>荣昌一次性供应商</v>
          </cell>
          <cell r="C86">
            <v>1</v>
          </cell>
          <cell r="D86">
            <v>215008.44</v>
          </cell>
          <cell r="E86">
            <v>215008.44</v>
          </cell>
        </row>
        <row r="87">
          <cell r="A87" t="str">
            <v>S413001</v>
          </cell>
          <cell r="B87" t="str">
            <v>北京吉信气弹簧制品有限公司</v>
          </cell>
          <cell r="C87">
            <v>4</v>
          </cell>
          <cell r="D87">
            <v>286441.10000000009</v>
          </cell>
          <cell r="E87">
            <v>71610.275000000023</v>
          </cell>
        </row>
        <row r="88">
          <cell r="A88" t="str">
            <v>S413040</v>
          </cell>
          <cell r="B88" t="str">
            <v>河北辰丰制管有限公司</v>
          </cell>
          <cell r="C88">
            <v>3</v>
          </cell>
          <cell r="D88">
            <v>212083.65</v>
          </cell>
          <cell r="E88">
            <v>70694.55</v>
          </cell>
        </row>
        <row r="89">
          <cell r="A89" t="str">
            <v>S412009</v>
          </cell>
          <cell r="B89" t="str">
            <v>天津市元辉昌钢铁贸易有限公司</v>
          </cell>
          <cell r="C89">
            <v>3</v>
          </cell>
          <cell r="D89">
            <v>450754.63</v>
          </cell>
          <cell r="E89">
            <v>150251.54333333333</v>
          </cell>
        </row>
        <row r="90">
          <cell r="A90" t="str">
            <v>S413069</v>
          </cell>
          <cell r="B90" t="str">
            <v>黄骅市峰霞科技有限公司</v>
          </cell>
          <cell r="C90">
            <v>1</v>
          </cell>
          <cell r="D90">
            <v>0</v>
          </cell>
          <cell r="E90">
            <v>0</v>
          </cell>
        </row>
        <row r="91">
          <cell r="A91" t="str">
            <v>S432038</v>
          </cell>
          <cell r="B91" t="str">
            <v>常州市正力制镜有限公司</v>
          </cell>
          <cell r="C91">
            <v>9</v>
          </cell>
          <cell r="D91">
            <v>545534.56999999995</v>
          </cell>
          <cell r="E91">
            <v>60614.952222222215</v>
          </cell>
        </row>
        <row r="92">
          <cell r="A92" t="str">
            <v>S433023</v>
          </cell>
          <cell r="B92" t="str">
            <v>浙江万里安全器材制造有限公司</v>
          </cell>
          <cell r="C92">
            <v>9</v>
          </cell>
          <cell r="D92">
            <v>338477.42000000004</v>
          </cell>
          <cell r="E92">
            <v>37608.602222222224</v>
          </cell>
        </row>
        <row r="93">
          <cell r="A93" t="str">
            <v>S412010</v>
          </cell>
          <cell r="B93" t="str">
            <v>天津欧尔派斯环保科技发展有限公司</v>
          </cell>
          <cell r="C93">
            <v>3</v>
          </cell>
          <cell r="D93">
            <v>146704.41</v>
          </cell>
          <cell r="E93">
            <v>48901.47</v>
          </cell>
        </row>
        <row r="94">
          <cell r="A94" t="str">
            <v>S413004</v>
          </cell>
          <cell r="B94" t="str">
            <v>保定兆龙通用电器塑业有限公司</v>
          </cell>
          <cell r="C94">
            <v>8</v>
          </cell>
          <cell r="D94">
            <v>341075.63</v>
          </cell>
          <cell r="E94">
            <v>42634.453750000001</v>
          </cell>
        </row>
        <row r="95">
          <cell r="A95" t="str">
            <v>S513016</v>
          </cell>
          <cell r="B95" t="str">
            <v>黄骅市辉煌建筑队</v>
          </cell>
          <cell r="C95">
            <v>15</v>
          </cell>
          <cell r="D95">
            <v>160767.30000000002</v>
          </cell>
          <cell r="E95">
            <v>10717.820000000002</v>
          </cell>
        </row>
        <row r="96">
          <cell r="A96" t="str">
            <v>S412005</v>
          </cell>
          <cell r="B96" t="str">
            <v>天津市国际铁工焊接装备有限公司</v>
          </cell>
          <cell r="C96">
            <v>2</v>
          </cell>
          <cell r="D96">
            <v>160732.6</v>
          </cell>
          <cell r="E96">
            <v>80366.3</v>
          </cell>
        </row>
        <row r="97">
          <cell r="A97" t="str">
            <v>S444008</v>
          </cell>
          <cell r="B97" t="str">
            <v>中山市华胜汽车部件有限公司</v>
          </cell>
          <cell r="C97">
            <v>6</v>
          </cell>
          <cell r="D97">
            <v>281191.18</v>
          </cell>
          <cell r="E97">
            <v>46865.196666666663</v>
          </cell>
        </row>
        <row r="98">
          <cell r="A98" t="str">
            <v>S413073</v>
          </cell>
          <cell r="B98" t="str">
            <v>黄骅市兴岳金属制品有限公司</v>
          </cell>
          <cell r="C98">
            <v>0</v>
          </cell>
          <cell r="D98">
            <v>0</v>
          </cell>
          <cell r="E98" t="e">
            <v>#DIV/0!</v>
          </cell>
        </row>
        <row r="99">
          <cell r="A99" t="str">
            <v>S413075</v>
          </cell>
          <cell r="B99" t="str">
            <v>沃尔瓦格涂料（廊坊）有限公司</v>
          </cell>
          <cell r="C99">
            <v>0</v>
          </cell>
          <cell r="D99">
            <v>0</v>
          </cell>
          <cell r="E99" t="e">
            <v>#DIV/0!</v>
          </cell>
        </row>
        <row r="100">
          <cell r="A100" t="str">
            <v>S413072</v>
          </cell>
          <cell r="B100" t="str">
            <v>黄骅市润晨五金制品有限公司</v>
          </cell>
          <cell r="C100">
            <v>2</v>
          </cell>
          <cell r="D100">
            <v>106103.89</v>
          </cell>
          <cell r="E100">
            <v>53051.945</v>
          </cell>
        </row>
        <row r="101">
          <cell r="A101" t="str">
            <v>S421003</v>
          </cell>
          <cell r="B101" t="str">
            <v>辽宁德威纤维制品有限公司</v>
          </cell>
          <cell r="C101">
            <v>2</v>
          </cell>
          <cell r="D101">
            <v>65562.5</v>
          </cell>
          <cell r="E101">
            <v>32781.25</v>
          </cell>
        </row>
        <row r="102">
          <cell r="A102" t="str">
            <v>S437018</v>
          </cell>
          <cell r="B102" t="str">
            <v>文登太成电子有限公司</v>
          </cell>
          <cell r="C102">
            <v>5</v>
          </cell>
          <cell r="D102">
            <v>76975.569999999963</v>
          </cell>
          <cell r="E102">
            <v>15395.113999999992</v>
          </cell>
        </row>
        <row r="103">
          <cell r="A103" t="str">
            <v>S432012</v>
          </cell>
          <cell r="B103" t="str">
            <v>常州市武进创新模具注塑有限公司</v>
          </cell>
          <cell r="C103">
            <v>3</v>
          </cell>
          <cell r="D103">
            <v>116683.93</v>
          </cell>
          <cell r="E103">
            <v>38894.643333333333</v>
          </cell>
        </row>
        <row r="104">
          <cell r="A104" t="str">
            <v>S413058</v>
          </cell>
          <cell r="B104" t="str">
            <v>黄骅市俊隆五金包装有限公司</v>
          </cell>
          <cell r="C104">
            <v>15</v>
          </cell>
          <cell r="D104">
            <v>264708.64999999991</v>
          </cell>
          <cell r="E104">
            <v>17647.243333333328</v>
          </cell>
        </row>
        <row r="105">
          <cell r="A105" t="str">
            <v>S432036</v>
          </cell>
          <cell r="B105" t="str">
            <v>常州立天汽车零部件有限公司</v>
          </cell>
          <cell r="C105">
            <v>6</v>
          </cell>
          <cell r="D105">
            <v>562765.66999999993</v>
          </cell>
          <cell r="E105">
            <v>93794.278333333321</v>
          </cell>
        </row>
        <row r="106">
          <cell r="A106" t="str">
            <v>S413026</v>
          </cell>
          <cell r="B106" t="str">
            <v>沧州临港明康汽车配件有限公司</v>
          </cell>
          <cell r="C106">
            <v>12</v>
          </cell>
          <cell r="D106">
            <v>240119.99000000002</v>
          </cell>
          <cell r="E106">
            <v>20009.999166666668</v>
          </cell>
        </row>
        <row r="107">
          <cell r="A107" t="str">
            <v>S412022</v>
          </cell>
          <cell r="B107" t="str">
            <v>天津市宝坻区维华五金厂</v>
          </cell>
          <cell r="C107">
            <v>9</v>
          </cell>
          <cell r="D107">
            <v>158934.99</v>
          </cell>
          <cell r="E107">
            <v>17659.443333333333</v>
          </cell>
        </row>
        <row r="108">
          <cell r="A108" t="str">
            <v>S413124</v>
          </cell>
          <cell r="B108" t="str">
            <v>东光县福晨镜业有限公司</v>
          </cell>
          <cell r="C108">
            <v>4</v>
          </cell>
          <cell r="D108">
            <v>70607.850000000006</v>
          </cell>
          <cell r="E108">
            <v>17651.962500000001</v>
          </cell>
        </row>
        <row r="109">
          <cell r="A109" t="str">
            <v>S413054</v>
          </cell>
          <cell r="B109" t="str">
            <v>黄骅市保俊成复合彩印厂</v>
          </cell>
          <cell r="C109">
            <v>10</v>
          </cell>
          <cell r="D109">
            <v>198866.32</v>
          </cell>
          <cell r="E109">
            <v>19886.632000000001</v>
          </cell>
        </row>
        <row r="110">
          <cell r="A110" t="str">
            <v>S513036</v>
          </cell>
          <cell r="B110" t="str">
            <v>沧州昊大燃化工程有限公司</v>
          </cell>
          <cell r="C110">
            <v>1</v>
          </cell>
          <cell r="D110">
            <v>20800</v>
          </cell>
          <cell r="E110">
            <v>20800</v>
          </cell>
        </row>
        <row r="111">
          <cell r="A111" t="str">
            <v>S433007</v>
          </cell>
          <cell r="B111" t="str">
            <v>瑞安市精艺标准件有限公司</v>
          </cell>
          <cell r="C111">
            <v>2</v>
          </cell>
          <cell r="D111">
            <v>5856.78</v>
          </cell>
          <cell r="E111">
            <v>2928.39</v>
          </cell>
        </row>
        <row r="112">
          <cell r="A112" t="str">
            <v>S431017</v>
          </cell>
          <cell r="B112" t="str">
            <v>上海典亚模具有限公司</v>
          </cell>
          <cell r="C112">
            <v>1</v>
          </cell>
          <cell r="D112">
            <v>44000</v>
          </cell>
          <cell r="E112">
            <v>44000</v>
          </cell>
        </row>
        <row r="113">
          <cell r="A113" t="str">
            <v>S413070</v>
          </cell>
          <cell r="B113" t="str">
            <v>黄骅市创合五金制品有限公司</v>
          </cell>
          <cell r="C113">
            <v>9</v>
          </cell>
          <cell r="D113">
            <v>2782662.15</v>
          </cell>
          <cell r="E113">
            <v>309184.68333333335</v>
          </cell>
        </row>
        <row r="114">
          <cell r="A114" t="str">
            <v>S437031</v>
          </cell>
          <cell r="B114" t="str">
            <v>山东万澳汽车附件科技有限公司</v>
          </cell>
          <cell r="C114">
            <v>13</v>
          </cell>
          <cell r="D114">
            <v>116087.61</v>
          </cell>
          <cell r="E114">
            <v>8929.8161538461536</v>
          </cell>
        </row>
        <row r="115">
          <cell r="A115" t="str">
            <v>S513006</v>
          </cell>
          <cell r="B115" t="str">
            <v>黄骅市双得金属制品销售有限公司</v>
          </cell>
          <cell r="C115">
            <v>2</v>
          </cell>
          <cell r="D115">
            <v>354997.27</v>
          </cell>
          <cell r="E115">
            <v>177498.63500000001</v>
          </cell>
        </row>
        <row r="116">
          <cell r="A116" t="str">
            <v>S431007</v>
          </cell>
          <cell r="B116" t="str">
            <v>上海庆利机械设备有限公司</v>
          </cell>
          <cell r="C116">
            <v>2</v>
          </cell>
          <cell r="D116">
            <v>86500</v>
          </cell>
          <cell r="E116">
            <v>43250</v>
          </cell>
        </row>
        <row r="117">
          <cell r="A117" t="str">
            <v>S411006</v>
          </cell>
          <cell r="B117" t="str">
            <v>北京中万盛贸易有限责任公司</v>
          </cell>
          <cell r="C117">
            <v>3</v>
          </cell>
          <cell r="D117">
            <v>291874.28999999998</v>
          </cell>
          <cell r="E117">
            <v>97291.43</v>
          </cell>
        </row>
        <row r="118">
          <cell r="A118" t="str">
            <v>S437043</v>
          </cell>
          <cell r="B118" t="str">
            <v>烟台美龙汽车部件有限公司</v>
          </cell>
          <cell r="C118">
            <v>1</v>
          </cell>
          <cell r="D118">
            <v>148315.22</v>
          </cell>
          <cell r="E118">
            <v>148315.22</v>
          </cell>
        </row>
        <row r="119">
          <cell r="A119" t="str">
            <v>S513007</v>
          </cell>
          <cell r="B119" t="str">
            <v>人民电器集团黄骅销售有限公司</v>
          </cell>
          <cell r="C119">
            <v>2</v>
          </cell>
          <cell r="D119">
            <v>44064.5</v>
          </cell>
          <cell r="E119">
            <v>22032.25</v>
          </cell>
        </row>
        <row r="120">
          <cell r="A120" t="str">
            <v>S413092</v>
          </cell>
          <cell r="B120" t="str">
            <v>黄骅市荣丰塑料模具有限公司</v>
          </cell>
          <cell r="C120">
            <v>1</v>
          </cell>
          <cell r="D120">
            <v>75884.62</v>
          </cell>
          <cell r="E120">
            <v>75884.62</v>
          </cell>
        </row>
        <row r="121">
          <cell r="A121" t="str">
            <v>S413039</v>
          </cell>
          <cell r="B121" t="str">
            <v>黄骅市佳祥五金制品有限公司</v>
          </cell>
          <cell r="C121">
            <v>11</v>
          </cell>
          <cell r="D121">
            <v>128919.86999999998</v>
          </cell>
          <cell r="E121">
            <v>11719.98818181818</v>
          </cell>
        </row>
        <row r="122">
          <cell r="A122" t="str">
            <v>S413023</v>
          </cell>
          <cell r="B122" t="str">
            <v>南皮县利辉五金接插件厂</v>
          </cell>
          <cell r="C122">
            <v>4</v>
          </cell>
          <cell r="D122">
            <v>128209.8</v>
          </cell>
          <cell r="E122">
            <v>32052.45</v>
          </cell>
        </row>
        <row r="123">
          <cell r="A123" t="str">
            <v>S413131</v>
          </cell>
          <cell r="B123" t="str">
            <v>北京赛诺高科净化设备有限公司</v>
          </cell>
          <cell r="C123">
            <v>1</v>
          </cell>
          <cell r="D123">
            <v>9130</v>
          </cell>
          <cell r="E123">
            <v>9130</v>
          </cell>
        </row>
        <row r="124">
          <cell r="A124" t="str">
            <v>S413014</v>
          </cell>
          <cell r="B124" t="str">
            <v>沧州市奥睿机械设备有限公司</v>
          </cell>
          <cell r="C124">
            <v>2</v>
          </cell>
          <cell r="D124">
            <v>69737.48</v>
          </cell>
          <cell r="E124">
            <v>34868.74</v>
          </cell>
        </row>
        <row r="125">
          <cell r="A125" t="str">
            <v>S413031</v>
          </cell>
          <cell r="B125" t="str">
            <v>黄骅市致远摩托车配件有限公司</v>
          </cell>
          <cell r="C125">
            <v>4</v>
          </cell>
          <cell r="D125">
            <v>128199.80000000002</v>
          </cell>
          <cell r="E125">
            <v>32049.950000000004</v>
          </cell>
        </row>
        <row r="126">
          <cell r="A126" t="str">
            <v>S413025</v>
          </cell>
          <cell r="B126" t="str">
            <v>沧州宇诺五金制造有限公司</v>
          </cell>
          <cell r="C126">
            <v>14</v>
          </cell>
          <cell r="D126">
            <v>2170582.6999999993</v>
          </cell>
          <cell r="E126">
            <v>155041.62142857138</v>
          </cell>
        </row>
        <row r="127">
          <cell r="A127" t="str">
            <v>S432011</v>
          </cell>
          <cell r="B127" t="str">
            <v>旷达汽车饰件系统有限公司</v>
          </cell>
          <cell r="C127">
            <v>4</v>
          </cell>
          <cell r="D127">
            <v>603497.53</v>
          </cell>
          <cell r="E127">
            <v>150874.38250000001</v>
          </cell>
        </row>
        <row r="128">
          <cell r="A128" t="str">
            <v>S444018</v>
          </cell>
          <cell r="B128" t="str">
            <v>佛山市顺德区赛朗斯汽车部件实业有限公司</v>
          </cell>
          <cell r="C128">
            <v>3</v>
          </cell>
          <cell r="D128">
            <v>581809.03</v>
          </cell>
          <cell r="E128">
            <v>193936.34333333335</v>
          </cell>
        </row>
        <row r="129">
          <cell r="A129" t="str">
            <v>S413077</v>
          </cell>
          <cell r="B129" t="str">
            <v>文安县万达汽车配件制造有限公司</v>
          </cell>
          <cell r="C129">
            <v>11</v>
          </cell>
          <cell r="D129">
            <v>1610225</v>
          </cell>
          <cell r="E129">
            <v>146384.09090909091</v>
          </cell>
        </row>
        <row r="130">
          <cell r="A130" t="str">
            <v>S433021</v>
          </cell>
          <cell r="B130" t="str">
            <v>慈溪市维克多自控元件有限公司</v>
          </cell>
          <cell r="C130">
            <v>4</v>
          </cell>
          <cell r="D130">
            <v>458630.26</v>
          </cell>
          <cell r="E130">
            <v>114657.565</v>
          </cell>
        </row>
        <row r="131">
          <cell r="A131" t="str">
            <v>S437022</v>
          </cell>
          <cell r="B131" t="str">
            <v>德州志鹏海绵制品有限公司</v>
          </cell>
          <cell r="C131">
            <v>1</v>
          </cell>
          <cell r="D131">
            <v>62319</v>
          </cell>
          <cell r="E131">
            <v>62319</v>
          </cell>
        </row>
        <row r="132">
          <cell r="A132" t="str">
            <v>S532003</v>
          </cell>
          <cell r="B132" t="str">
            <v>扬州三鸣环保科技有限公司</v>
          </cell>
          <cell r="C132">
            <v>1</v>
          </cell>
          <cell r="D132">
            <v>30450</v>
          </cell>
          <cell r="E132">
            <v>30450</v>
          </cell>
        </row>
        <row r="133">
          <cell r="A133" t="str">
            <v>S431004</v>
          </cell>
          <cell r="B133" t="str">
            <v>新梦顶（上海）贸易有限公司</v>
          </cell>
          <cell r="C133">
            <v>5</v>
          </cell>
          <cell r="D133">
            <v>75002.75</v>
          </cell>
          <cell r="E133">
            <v>15000.55</v>
          </cell>
        </row>
        <row r="134">
          <cell r="A134" t="str">
            <v>S411024</v>
          </cell>
          <cell r="B134" t="str">
            <v>北京德实汽车饰件有限公司</v>
          </cell>
          <cell r="C134">
            <v>1</v>
          </cell>
          <cell r="D134">
            <v>58519.74</v>
          </cell>
          <cell r="E134">
            <v>58519.74</v>
          </cell>
        </row>
        <row r="135">
          <cell r="A135" t="str">
            <v>S432003</v>
          </cell>
          <cell r="B135" t="str">
            <v>无锡市汇源机械科技有限公司</v>
          </cell>
          <cell r="C135">
            <v>8</v>
          </cell>
          <cell r="D135">
            <v>546668.86</v>
          </cell>
          <cell r="E135">
            <v>68333.607499999998</v>
          </cell>
        </row>
        <row r="136">
          <cell r="A136" t="str">
            <v>S413125</v>
          </cell>
          <cell r="B136" t="str">
            <v>沧州智凯金属制品有限公司</v>
          </cell>
          <cell r="C136">
            <v>6</v>
          </cell>
          <cell r="D136">
            <v>533869.18000000017</v>
          </cell>
          <cell r="E136">
            <v>88978.196666666699</v>
          </cell>
        </row>
        <row r="137">
          <cell r="A137" t="str">
            <v>S513150</v>
          </cell>
          <cell r="B137" t="str">
            <v>沧州森德奥机械制造有限公司</v>
          </cell>
          <cell r="C137">
            <v>1</v>
          </cell>
          <cell r="D137">
            <v>13740</v>
          </cell>
          <cell r="E137">
            <v>13740</v>
          </cell>
        </row>
        <row r="138">
          <cell r="A138" t="str">
            <v>S413181</v>
          </cell>
          <cell r="B138" t="str">
            <v>廊坊开发区欧特克精密电子线束制造有限公司</v>
          </cell>
          <cell r="C138">
            <v>1</v>
          </cell>
          <cell r="D138">
            <v>111330.89</v>
          </cell>
          <cell r="E138">
            <v>111330.89</v>
          </cell>
        </row>
        <row r="139">
          <cell r="A139" t="str">
            <v>S437039</v>
          </cell>
          <cell r="B139" t="str">
            <v>山东慧源精细化工有限公司</v>
          </cell>
          <cell r="C139">
            <v>1</v>
          </cell>
          <cell r="D139">
            <v>64256.09</v>
          </cell>
          <cell r="E139">
            <v>64256.09</v>
          </cell>
        </row>
        <row r="140">
          <cell r="A140" t="str">
            <v>S413027</v>
          </cell>
          <cell r="B140" t="str">
            <v>沧州裕金达汽车部件有限公司</v>
          </cell>
          <cell r="C140">
            <v>1</v>
          </cell>
          <cell r="D140">
            <v>51725.38</v>
          </cell>
          <cell r="E140">
            <v>51725.38</v>
          </cell>
        </row>
        <row r="141">
          <cell r="A141" t="str">
            <v>S413009</v>
          </cell>
          <cell r="B141" t="str">
            <v>高碑店京华橡胶制品有限责任公司</v>
          </cell>
          <cell r="C141">
            <v>4</v>
          </cell>
          <cell r="D141">
            <v>30817.640000000003</v>
          </cell>
          <cell r="E141">
            <v>7704.4100000000008</v>
          </cell>
        </row>
        <row r="142">
          <cell r="A142" t="str">
            <v>S532002</v>
          </cell>
          <cell r="B142" t="str">
            <v>苏州高新区旭达输送机械有限公司</v>
          </cell>
          <cell r="C142">
            <v>1</v>
          </cell>
          <cell r="D142">
            <v>48800</v>
          </cell>
          <cell r="E142">
            <v>48800</v>
          </cell>
        </row>
        <row r="143">
          <cell r="A143" t="str">
            <v>S413129</v>
          </cell>
          <cell r="B143" t="str">
            <v>文安县恒德汽车座椅制造有限公司</v>
          </cell>
          <cell r="C143">
            <v>10</v>
          </cell>
          <cell r="D143">
            <v>480805.20999999996</v>
          </cell>
          <cell r="E143">
            <v>48080.520999999993</v>
          </cell>
        </row>
        <row r="144">
          <cell r="A144" t="str">
            <v>S437016</v>
          </cell>
          <cell r="B144" t="str">
            <v>曲阜陆航座椅辅料有限公司</v>
          </cell>
          <cell r="C144">
            <v>10</v>
          </cell>
          <cell r="D144">
            <v>86756.77</v>
          </cell>
          <cell r="E144">
            <v>8675.6769999999997</v>
          </cell>
        </row>
        <row r="145">
          <cell r="A145" t="str">
            <v>S413081</v>
          </cell>
          <cell r="B145" t="str">
            <v>河北宏广橡塑金属制品有限公司</v>
          </cell>
          <cell r="C145">
            <v>2</v>
          </cell>
          <cell r="D145">
            <v>25629.149999999998</v>
          </cell>
          <cell r="E145">
            <v>12814.574999999999</v>
          </cell>
        </row>
        <row r="146">
          <cell r="A146" t="str">
            <v>S411025</v>
          </cell>
          <cell r="B146" t="str">
            <v>北京华北轻合金有限公司</v>
          </cell>
          <cell r="C146">
            <v>2</v>
          </cell>
          <cell r="D146">
            <v>46895.05</v>
          </cell>
          <cell r="E146">
            <v>23447.525000000001</v>
          </cell>
        </row>
        <row r="147">
          <cell r="A147" t="str">
            <v>S513146</v>
          </cell>
          <cell r="B147" t="str">
            <v>黄骅市腾双五金门市部</v>
          </cell>
          <cell r="C147">
            <v>0</v>
          </cell>
          <cell r="D147">
            <v>0</v>
          </cell>
          <cell r="E147" t="e">
            <v>#DIV/0!</v>
          </cell>
        </row>
        <row r="148">
          <cell r="A148" t="str">
            <v>S513005</v>
          </cell>
          <cell r="B148" t="str">
            <v>黄骅市通乐贸易有限公司</v>
          </cell>
          <cell r="C148">
            <v>9</v>
          </cell>
          <cell r="D148">
            <v>184627.4</v>
          </cell>
          <cell r="E148">
            <v>20514.155555555553</v>
          </cell>
        </row>
        <row r="149">
          <cell r="A149" t="str">
            <v>S411004</v>
          </cell>
          <cell r="B149" t="str">
            <v>北京捷安思丽技术开发有限公司</v>
          </cell>
          <cell r="C149">
            <v>9</v>
          </cell>
          <cell r="D149">
            <v>28967.859999999997</v>
          </cell>
          <cell r="E149">
            <v>3218.6511111111108</v>
          </cell>
        </row>
        <row r="150">
          <cell r="A150" t="str">
            <v>S532001</v>
          </cell>
          <cell r="B150" t="str">
            <v>昆山维尔利环保科技有限公司</v>
          </cell>
          <cell r="C150">
            <v>2</v>
          </cell>
          <cell r="D150">
            <v>17972.97</v>
          </cell>
          <cell r="E150">
            <v>8986.4850000000006</v>
          </cell>
        </row>
        <row r="151">
          <cell r="A151" t="str">
            <v>S512005</v>
          </cell>
          <cell r="B151" t="str">
            <v>天津市奥特威德焊接技术有限公司</v>
          </cell>
          <cell r="C151">
            <v>1</v>
          </cell>
          <cell r="D151">
            <v>26000</v>
          </cell>
          <cell r="E151">
            <v>26000</v>
          </cell>
        </row>
        <row r="152">
          <cell r="A152" t="str">
            <v>S512027</v>
          </cell>
          <cell r="B152" t="str">
            <v>天津芳雅机电科技有限公司</v>
          </cell>
          <cell r="C152">
            <v>1</v>
          </cell>
          <cell r="D152">
            <v>32000</v>
          </cell>
          <cell r="E152">
            <v>32000</v>
          </cell>
        </row>
        <row r="153">
          <cell r="A153" t="str">
            <v>S413085</v>
          </cell>
          <cell r="B153" t="str">
            <v>黄骅市桥行冷冲模具厂</v>
          </cell>
          <cell r="C153">
            <v>2</v>
          </cell>
          <cell r="D153">
            <v>30700</v>
          </cell>
          <cell r="E153">
            <v>15350</v>
          </cell>
        </row>
        <row r="154">
          <cell r="A154" t="str">
            <v>S431023</v>
          </cell>
          <cell r="B154" t="str">
            <v>上海中鹏岳博实业发展有限公司</v>
          </cell>
          <cell r="C154">
            <v>2</v>
          </cell>
          <cell r="D154">
            <v>29864.03</v>
          </cell>
          <cell r="E154">
            <v>14932.014999999999</v>
          </cell>
        </row>
        <row r="155">
          <cell r="A155" t="str">
            <v>S413032</v>
          </cell>
          <cell r="B155" t="str">
            <v>黄骅市大麻沽航凌电子机箱厂</v>
          </cell>
          <cell r="C155">
            <v>8</v>
          </cell>
          <cell r="D155">
            <v>126943.1699999999</v>
          </cell>
          <cell r="E155">
            <v>15867.896249999987</v>
          </cell>
        </row>
        <row r="156">
          <cell r="A156" t="str">
            <v>S413005</v>
          </cell>
          <cell r="B156" t="str">
            <v>保定市京苑汽车装饰配件厂</v>
          </cell>
          <cell r="C156">
            <v>1</v>
          </cell>
          <cell r="D156">
            <v>35451.040000000001</v>
          </cell>
          <cell r="E156">
            <v>35451.040000000001</v>
          </cell>
        </row>
        <row r="157">
          <cell r="A157" t="str">
            <v>S437010</v>
          </cell>
          <cell r="B157" t="str">
            <v>昌乐天齐色织布有限公司</v>
          </cell>
          <cell r="C157">
            <v>4</v>
          </cell>
          <cell r="D157">
            <v>55300.45</v>
          </cell>
          <cell r="E157">
            <v>13825.112499999999</v>
          </cell>
        </row>
        <row r="158">
          <cell r="A158" t="str">
            <v>S435003</v>
          </cell>
          <cell r="B158" t="str">
            <v>泉州市福兴塑料五金有限公司</v>
          </cell>
          <cell r="C158">
            <v>2</v>
          </cell>
          <cell r="D158">
            <v>123848</v>
          </cell>
          <cell r="E158">
            <v>61924</v>
          </cell>
        </row>
        <row r="159">
          <cell r="A159" t="str">
            <v>S413043</v>
          </cell>
          <cell r="B159" t="str">
            <v>河北航凌电路板有限公司</v>
          </cell>
          <cell r="C159">
            <v>8</v>
          </cell>
          <cell r="D159">
            <v>796086.15000000014</v>
          </cell>
          <cell r="E159">
            <v>99510.768750000017</v>
          </cell>
        </row>
        <row r="160">
          <cell r="A160" t="str">
            <v>S432034</v>
          </cell>
          <cell r="B160" t="str">
            <v>上锐（常州）供应链管理有限公司</v>
          </cell>
          <cell r="C160">
            <v>5</v>
          </cell>
          <cell r="D160">
            <v>176109.72</v>
          </cell>
          <cell r="E160">
            <v>35221.944000000003</v>
          </cell>
        </row>
        <row r="161">
          <cell r="A161" t="str">
            <v>S413028</v>
          </cell>
          <cell r="B161" t="str">
            <v>泊头市鑫洪金属制品有限公司</v>
          </cell>
          <cell r="C161">
            <v>2</v>
          </cell>
          <cell r="D161">
            <v>23699.8</v>
          </cell>
          <cell r="E161">
            <v>11849.9</v>
          </cell>
        </row>
        <row r="162">
          <cell r="A162" t="str">
            <v>S431010</v>
          </cell>
          <cell r="B162" t="str">
            <v>上海绽奇汽车部件有限公司</v>
          </cell>
          <cell r="C162">
            <v>11</v>
          </cell>
          <cell r="D162">
            <v>696711.5199999999</v>
          </cell>
          <cell r="E162">
            <v>63337.410909090897</v>
          </cell>
        </row>
        <row r="163">
          <cell r="A163" t="str">
            <v>S433014</v>
          </cell>
          <cell r="B163" t="str">
            <v>象山天星汽配有限责任公司</v>
          </cell>
          <cell r="C163">
            <v>1</v>
          </cell>
          <cell r="D163">
            <v>29924.39</v>
          </cell>
          <cell r="E163">
            <v>29924.39</v>
          </cell>
        </row>
        <row r="164">
          <cell r="A164" t="str">
            <v>S412021</v>
          </cell>
          <cell r="B164" t="str">
            <v>天津市宝驰汽车部件有限公司</v>
          </cell>
          <cell r="C164">
            <v>1</v>
          </cell>
          <cell r="D164">
            <v>28888.81</v>
          </cell>
          <cell r="E164">
            <v>28888.81</v>
          </cell>
        </row>
        <row r="165">
          <cell r="A165" t="str">
            <v>S513011</v>
          </cell>
          <cell r="B165" t="str">
            <v>黄骅市宏信五金机电经营部</v>
          </cell>
          <cell r="C165">
            <v>4</v>
          </cell>
          <cell r="D165">
            <v>75314.95</v>
          </cell>
          <cell r="E165">
            <v>18828.737499999999</v>
          </cell>
        </row>
        <row r="166">
          <cell r="A166" t="str">
            <v>S513149</v>
          </cell>
          <cell r="B166" t="str">
            <v>黄骅市旭鑫模具制造有限公司</v>
          </cell>
          <cell r="C166">
            <v>1</v>
          </cell>
          <cell r="D166">
            <v>82560</v>
          </cell>
          <cell r="E166">
            <v>82560</v>
          </cell>
        </row>
        <row r="167">
          <cell r="A167" t="str">
            <v>S413167</v>
          </cell>
          <cell r="B167" t="str">
            <v>航天宏达（泊头）机械科技有限公司</v>
          </cell>
          <cell r="C167">
            <v>14</v>
          </cell>
          <cell r="D167">
            <v>603937.30000000051</v>
          </cell>
          <cell r="E167">
            <v>43138.378571428606</v>
          </cell>
        </row>
        <row r="168">
          <cell r="A168" t="str">
            <v>S511016</v>
          </cell>
          <cell r="B168" t="str">
            <v>建研盈科（北京）科技有限公司</v>
          </cell>
          <cell r="C168">
            <v>3</v>
          </cell>
          <cell r="D168">
            <v>12726</v>
          </cell>
          <cell r="E168">
            <v>4242</v>
          </cell>
        </row>
        <row r="169">
          <cell r="A169" t="str">
            <v>S413016</v>
          </cell>
          <cell r="B169" t="str">
            <v xml:space="preserve">河北聚福家用电器有限公司 </v>
          </cell>
          <cell r="C169">
            <v>1</v>
          </cell>
          <cell r="D169">
            <v>23937.599999999999</v>
          </cell>
          <cell r="E169">
            <v>23937.599999999999</v>
          </cell>
        </row>
        <row r="170">
          <cell r="A170" t="str">
            <v>S413104</v>
          </cell>
          <cell r="B170" t="str">
            <v>沧州施普模具制造有限公司</v>
          </cell>
          <cell r="C170">
            <v>1</v>
          </cell>
          <cell r="D170">
            <v>21800</v>
          </cell>
          <cell r="E170">
            <v>21800</v>
          </cell>
        </row>
        <row r="171">
          <cell r="A171" t="str">
            <v>S411039</v>
          </cell>
          <cell r="B171" t="str">
            <v>北京华兴恒通科技有限公司</v>
          </cell>
          <cell r="C171">
            <v>2</v>
          </cell>
          <cell r="D171">
            <v>22760</v>
          </cell>
          <cell r="E171">
            <v>11380</v>
          </cell>
        </row>
        <row r="172">
          <cell r="A172" t="str">
            <v>S513121</v>
          </cell>
          <cell r="B172" t="str">
            <v>黄骅市宏顺模具厂</v>
          </cell>
          <cell r="C172">
            <v>2</v>
          </cell>
          <cell r="D172">
            <v>34326</v>
          </cell>
          <cell r="E172">
            <v>17163</v>
          </cell>
        </row>
        <row r="173">
          <cell r="A173" t="str">
            <v>S531003</v>
          </cell>
          <cell r="B173" t="str">
            <v>上海名华悬挂输送机有限公司</v>
          </cell>
          <cell r="C173">
            <v>1</v>
          </cell>
          <cell r="D173">
            <v>19500</v>
          </cell>
          <cell r="E173">
            <v>19500</v>
          </cell>
        </row>
        <row r="174">
          <cell r="A174" t="str">
            <v>S413102</v>
          </cell>
          <cell r="B174" t="str">
            <v>黄骅市增鑫五金制品有限公司</v>
          </cell>
          <cell r="C174">
            <v>1</v>
          </cell>
          <cell r="D174">
            <v>19045</v>
          </cell>
          <cell r="E174">
            <v>19045</v>
          </cell>
        </row>
        <row r="175">
          <cell r="A175" t="str">
            <v>S544014</v>
          </cell>
          <cell r="B175" t="str">
            <v>深圳市壮志科技有限公司</v>
          </cell>
          <cell r="C175">
            <v>1</v>
          </cell>
          <cell r="D175">
            <v>19000</v>
          </cell>
          <cell r="E175">
            <v>19000</v>
          </cell>
        </row>
        <row r="176">
          <cell r="A176" t="str">
            <v>S413087</v>
          </cell>
          <cell r="B176" t="str">
            <v>东光县汽车减震器厂</v>
          </cell>
          <cell r="C176">
            <v>1</v>
          </cell>
          <cell r="D176">
            <v>18714.75</v>
          </cell>
          <cell r="E176">
            <v>18714.75</v>
          </cell>
        </row>
        <row r="177">
          <cell r="A177" t="str">
            <v>S444014</v>
          </cell>
          <cell r="B177" t="str">
            <v>深圳市毅荣川电子科技有限公司</v>
          </cell>
          <cell r="C177">
            <v>0</v>
          </cell>
          <cell r="D177">
            <v>0</v>
          </cell>
          <cell r="E177" t="e">
            <v>#DIV/0!</v>
          </cell>
        </row>
        <row r="178">
          <cell r="A178" t="str">
            <v>S443001</v>
          </cell>
          <cell r="B178" t="str">
            <v>衡阳县标准件厂株洲销售处</v>
          </cell>
          <cell r="C178">
            <v>2</v>
          </cell>
          <cell r="D178">
            <v>4738.62</v>
          </cell>
          <cell r="E178">
            <v>2369.31</v>
          </cell>
        </row>
        <row r="179">
          <cell r="A179" t="str">
            <v>S442003</v>
          </cell>
          <cell r="B179" t="str">
            <v>襄阳杰创化工新材料有限公司</v>
          </cell>
          <cell r="C179">
            <v>1</v>
          </cell>
          <cell r="D179">
            <v>17456.5</v>
          </cell>
          <cell r="E179">
            <v>17456.5</v>
          </cell>
        </row>
        <row r="180">
          <cell r="A180" t="str">
            <v>S411019</v>
          </cell>
          <cell r="B180" t="str">
            <v>多科迪（北京）塑胶颜料有限公司</v>
          </cell>
          <cell r="C180">
            <v>0</v>
          </cell>
          <cell r="D180">
            <v>0</v>
          </cell>
          <cell r="E180" t="e">
            <v>#DIV/0!</v>
          </cell>
        </row>
        <row r="181">
          <cell r="A181" t="str">
            <v>S433012</v>
          </cell>
          <cell r="B181" t="str">
            <v>浙江全盛无纺制品有限公司</v>
          </cell>
          <cell r="C181">
            <v>1</v>
          </cell>
          <cell r="D181">
            <v>17243.919999999998</v>
          </cell>
          <cell r="E181">
            <v>17243.919999999998</v>
          </cell>
        </row>
        <row r="182">
          <cell r="A182" t="str">
            <v>S413018</v>
          </cell>
          <cell r="B182" t="str">
            <v>沧州崇文晟源机械制造有限公司</v>
          </cell>
          <cell r="C182">
            <v>4</v>
          </cell>
          <cell r="D182">
            <v>31998.929999999989</v>
          </cell>
          <cell r="E182">
            <v>7999.7324999999973</v>
          </cell>
        </row>
        <row r="183">
          <cell r="A183" t="str">
            <v>S413098</v>
          </cell>
          <cell r="B183" t="str">
            <v>黄骅市宁鑫商贸有限公司</v>
          </cell>
          <cell r="C183">
            <v>1</v>
          </cell>
          <cell r="D183">
            <v>16470.66</v>
          </cell>
          <cell r="E183">
            <v>16470.66</v>
          </cell>
        </row>
        <row r="184">
          <cell r="A184" t="str">
            <v>S512006</v>
          </cell>
          <cell r="B184" t="str">
            <v>天津尼嘉斯机械设备销售有限公司</v>
          </cell>
          <cell r="C184">
            <v>1</v>
          </cell>
          <cell r="D184">
            <v>14336</v>
          </cell>
          <cell r="E184">
            <v>14336</v>
          </cell>
        </row>
        <row r="185">
          <cell r="A185" t="str">
            <v>S413105</v>
          </cell>
          <cell r="B185" t="str">
            <v>沧州斯克艾商贸有限公司</v>
          </cell>
          <cell r="C185">
            <v>1</v>
          </cell>
          <cell r="D185">
            <v>59687.68</v>
          </cell>
          <cell r="E185">
            <v>59687.68</v>
          </cell>
        </row>
        <row r="186">
          <cell r="A186" t="str">
            <v>S432023</v>
          </cell>
          <cell r="B186" t="str">
            <v>浙江万福机电科技有限公司</v>
          </cell>
          <cell r="C186">
            <v>1</v>
          </cell>
          <cell r="D186">
            <v>11059.31</v>
          </cell>
          <cell r="E186">
            <v>11059.31</v>
          </cell>
        </row>
        <row r="187">
          <cell r="A187" t="str">
            <v>S413030</v>
          </cell>
          <cell r="B187" t="str">
            <v>黄骅市盛荣汽车零部件有限公司</v>
          </cell>
          <cell r="C187">
            <v>0</v>
          </cell>
          <cell r="D187">
            <v>0</v>
          </cell>
          <cell r="E187" t="e">
            <v>#DIV/0!</v>
          </cell>
        </row>
        <row r="188">
          <cell r="A188" t="str">
            <v>S413097</v>
          </cell>
          <cell r="B188" t="str">
            <v>威县永盛汽车配件制造有限公司</v>
          </cell>
          <cell r="C188">
            <v>1</v>
          </cell>
          <cell r="D188">
            <v>11220.07</v>
          </cell>
          <cell r="E188">
            <v>11220.07</v>
          </cell>
        </row>
        <row r="189">
          <cell r="A189" t="str">
            <v>S513018</v>
          </cell>
          <cell r="B189" t="str">
            <v>河北双力起重机械有限公司</v>
          </cell>
          <cell r="C189">
            <v>2</v>
          </cell>
          <cell r="D189">
            <v>11050</v>
          </cell>
          <cell r="E189">
            <v>5525</v>
          </cell>
        </row>
        <row r="190">
          <cell r="A190" t="str">
            <v>S512017</v>
          </cell>
          <cell r="B190" t="str">
            <v>天津开山金属模具科技有限公司</v>
          </cell>
          <cell r="C190">
            <v>4</v>
          </cell>
          <cell r="D190">
            <v>102776.8</v>
          </cell>
          <cell r="E190">
            <v>25694.2</v>
          </cell>
        </row>
        <row r="191">
          <cell r="A191" t="str">
            <v>S513049</v>
          </cell>
          <cell r="B191" t="str">
            <v>黄骅市悠然园林绿化工程有限公司</v>
          </cell>
          <cell r="C191">
            <v>1</v>
          </cell>
          <cell r="D191">
            <v>10976</v>
          </cell>
          <cell r="E191">
            <v>10976</v>
          </cell>
        </row>
        <row r="192">
          <cell r="A192" t="str">
            <v>S413123</v>
          </cell>
          <cell r="B192" t="str">
            <v>黄骅市固诺装饰工程有限公司</v>
          </cell>
          <cell r="C192">
            <v>1</v>
          </cell>
          <cell r="D192">
            <v>9435.25</v>
          </cell>
          <cell r="E192">
            <v>9435.25</v>
          </cell>
        </row>
        <row r="193">
          <cell r="A193" t="str">
            <v>S513020</v>
          </cell>
          <cell r="B193" t="str">
            <v>黄骅市鸿基盛业地面工程有限公司</v>
          </cell>
          <cell r="C193">
            <v>1</v>
          </cell>
          <cell r="D193">
            <v>9178.84</v>
          </cell>
          <cell r="E193">
            <v>9178.84</v>
          </cell>
        </row>
        <row r="194">
          <cell r="A194" t="str">
            <v>S413147</v>
          </cell>
          <cell r="B194" t="str">
            <v>黄骅市海永机电设备经营部</v>
          </cell>
          <cell r="C194">
            <v>3</v>
          </cell>
          <cell r="D194">
            <v>19645</v>
          </cell>
          <cell r="E194">
            <v>6548.333333333333</v>
          </cell>
        </row>
        <row r="195">
          <cell r="A195" t="str">
            <v>S413093</v>
          </cell>
          <cell r="B195" t="str">
            <v>黄骅市兴田弹簧有限公司</v>
          </cell>
          <cell r="C195">
            <v>2</v>
          </cell>
          <cell r="D195">
            <v>8536.41</v>
          </cell>
          <cell r="E195">
            <v>4268.2049999999999</v>
          </cell>
        </row>
        <row r="196">
          <cell r="A196" t="str">
            <v>S413169</v>
          </cell>
          <cell r="B196" t="str">
            <v>黄骅市鑫翔五金产品经销处</v>
          </cell>
          <cell r="C196">
            <v>1</v>
          </cell>
          <cell r="D196">
            <v>38</v>
          </cell>
          <cell r="E196">
            <v>38</v>
          </cell>
        </row>
        <row r="197">
          <cell r="A197" t="str">
            <v>S437008</v>
          </cell>
          <cell r="B197" t="str">
            <v>烟台青沪纸业有限公司</v>
          </cell>
          <cell r="C197">
            <v>1</v>
          </cell>
          <cell r="D197">
            <v>7109.07</v>
          </cell>
          <cell r="E197">
            <v>7109.07</v>
          </cell>
        </row>
        <row r="198">
          <cell r="A198" t="str">
            <v>S512013</v>
          </cell>
          <cell r="B198" t="str">
            <v>兴泽智能装备（天津）有限公司</v>
          </cell>
          <cell r="C198">
            <v>1</v>
          </cell>
          <cell r="D198">
            <v>5100</v>
          </cell>
          <cell r="E198">
            <v>5100</v>
          </cell>
        </row>
        <row r="199">
          <cell r="A199" t="str">
            <v>S411020</v>
          </cell>
          <cell r="B199" t="str">
            <v>北京和昌明汽车内饰件有限公司</v>
          </cell>
          <cell r="C199">
            <v>3</v>
          </cell>
          <cell r="D199">
            <v>1525.47</v>
          </cell>
          <cell r="E199">
            <v>508.49</v>
          </cell>
        </row>
        <row r="200">
          <cell r="A200" t="str">
            <v>S413088</v>
          </cell>
          <cell r="B200" t="str">
            <v>张家港市万荣机械制造有限公司</v>
          </cell>
          <cell r="C200">
            <v>1</v>
          </cell>
          <cell r="D200">
            <v>6350</v>
          </cell>
          <cell r="E200">
            <v>6350</v>
          </cell>
        </row>
        <row r="201">
          <cell r="A201" t="str">
            <v>S413126</v>
          </cell>
          <cell r="B201" t="str">
            <v>沧州市坤元装饰装修工程有限公司</v>
          </cell>
          <cell r="C201">
            <v>2</v>
          </cell>
          <cell r="D201">
            <v>6048.4</v>
          </cell>
          <cell r="E201">
            <v>3024.2</v>
          </cell>
        </row>
        <row r="202">
          <cell r="A202" t="str">
            <v>S431014</v>
          </cell>
          <cell r="B202" t="str">
            <v>上海优诺特实业股份有限公司</v>
          </cell>
          <cell r="C202">
            <v>1</v>
          </cell>
          <cell r="D202">
            <v>5600</v>
          </cell>
          <cell r="E202">
            <v>5600</v>
          </cell>
        </row>
        <row r="203">
          <cell r="A203" t="str">
            <v>S413094</v>
          </cell>
          <cell r="B203" t="str">
            <v>霸州市宏海塑料制品有限公司</v>
          </cell>
          <cell r="C203">
            <v>1</v>
          </cell>
          <cell r="D203">
            <v>5579.03</v>
          </cell>
          <cell r="E203">
            <v>5579.03</v>
          </cell>
        </row>
        <row r="204">
          <cell r="A204" t="str">
            <v>S537004</v>
          </cell>
          <cell r="B204" t="str">
            <v>诸城市仁德物流有限公司</v>
          </cell>
          <cell r="C204">
            <v>1</v>
          </cell>
          <cell r="D204">
            <v>5134</v>
          </cell>
          <cell r="E204">
            <v>5134</v>
          </cell>
        </row>
        <row r="205">
          <cell r="A205" t="str">
            <v>S512004</v>
          </cell>
          <cell r="B205" t="str">
            <v>天津优普达特科技有限公司</v>
          </cell>
          <cell r="C205">
            <v>4</v>
          </cell>
          <cell r="D205">
            <v>233149.1</v>
          </cell>
          <cell r="E205">
            <v>58287.275000000001</v>
          </cell>
        </row>
        <row r="206">
          <cell r="A206" t="str">
            <v>S412024</v>
          </cell>
          <cell r="B206" t="str">
            <v>天津东旺科技发展有限公司</v>
          </cell>
          <cell r="C206">
            <v>1</v>
          </cell>
          <cell r="D206">
            <v>10170</v>
          </cell>
          <cell r="E206">
            <v>10170</v>
          </cell>
        </row>
        <row r="207">
          <cell r="A207" t="str">
            <v>S521013</v>
          </cell>
          <cell r="B207" t="str">
            <v>沈阳机床集团中捷机床厂</v>
          </cell>
          <cell r="C207">
            <v>1</v>
          </cell>
          <cell r="D207">
            <v>5000</v>
          </cell>
          <cell r="E207">
            <v>5000</v>
          </cell>
        </row>
        <row r="208">
          <cell r="A208" t="str">
            <v>S513185</v>
          </cell>
          <cell r="B208" t="str">
            <v>河北顺和职业卫生技术服务有限公司</v>
          </cell>
          <cell r="C208">
            <v>1</v>
          </cell>
          <cell r="D208">
            <v>5000</v>
          </cell>
          <cell r="E208">
            <v>5000</v>
          </cell>
        </row>
        <row r="209">
          <cell r="A209" t="str">
            <v>S413036</v>
          </cell>
          <cell r="B209" t="str">
            <v>黄骅市元周五金制品有限公司</v>
          </cell>
          <cell r="C209">
            <v>0</v>
          </cell>
          <cell r="D209">
            <v>0</v>
          </cell>
          <cell r="E209" t="e">
            <v>#DIV/0!</v>
          </cell>
        </row>
        <row r="210">
          <cell r="A210" t="str">
            <v>S411014</v>
          </cell>
          <cell r="B210" t="str">
            <v>北京京科兴业科技发展有限公司</v>
          </cell>
          <cell r="C210">
            <v>1</v>
          </cell>
          <cell r="D210">
            <v>4500</v>
          </cell>
          <cell r="E210">
            <v>4500</v>
          </cell>
        </row>
        <row r="211">
          <cell r="A211" t="str">
            <v>S434010</v>
          </cell>
          <cell r="B211" t="str">
            <v>安徽盛达前亮铝业有限公司</v>
          </cell>
          <cell r="C211">
            <v>1</v>
          </cell>
          <cell r="D211">
            <v>4352</v>
          </cell>
          <cell r="E211">
            <v>4352</v>
          </cell>
        </row>
        <row r="212">
          <cell r="A212" t="str">
            <v>S413159</v>
          </cell>
          <cell r="B212" t="str">
            <v>沧州志鹏聚氨酯制品有限公司</v>
          </cell>
          <cell r="C212">
            <v>1</v>
          </cell>
          <cell r="D212">
            <v>4067.26</v>
          </cell>
          <cell r="E212">
            <v>4067.26</v>
          </cell>
        </row>
        <row r="213">
          <cell r="A213" t="str">
            <v>S413096</v>
          </cell>
          <cell r="B213" t="str">
            <v>河北联庆五金制品有限公司</v>
          </cell>
          <cell r="C213">
            <v>1</v>
          </cell>
          <cell r="D213">
            <v>4053.14</v>
          </cell>
          <cell r="E213">
            <v>4053.14</v>
          </cell>
        </row>
        <row r="214">
          <cell r="A214" t="str">
            <v>S412028</v>
          </cell>
          <cell r="B214" t="str">
            <v>天津安美逸盛汽车检具有限公司</v>
          </cell>
          <cell r="C214">
            <v>1</v>
          </cell>
          <cell r="D214">
            <v>37850</v>
          </cell>
          <cell r="E214">
            <v>37850</v>
          </cell>
        </row>
        <row r="215">
          <cell r="A215" t="str">
            <v>S411040</v>
          </cell>
          <cell r="B215" t="str">
            <v>北京千臣网络科技有限公司</v>
          </cell>
          <cell r="C215">
            <v>1</v>
          </cell>
          <cell r="D215">
            <v>3826</v>
          </cell>
          <cell r="E215">
            <v>3826</v>
          </cell>
        </row>
        <row r="216">
          <cell r="A216" t="str">
            <v>S434008</v>
          </cell>
          <cell r="B216" t="str">
            <v>安徽博朗凯德织物有限公司</v>
          </cell>
          <cell r="C216">
            <v>1</v>
          </cell>
          <cell r="D216">
            <v>3646.55</v>
          </cell>
          <cell r="E216">
            <v>3646.55</v>
          </cell>
        </row>
        <row r="217">
          <cell r="A217" t="str">
            <v>S413008</v>
          </cell>
          <cell r="B217" t="str">
            <v>高碑店市晨奥汽车部件有限公司</v>
          </cell>
          <cell r="C217">
            <v>1</v>
          </cell>
          <cell r="D217">
            <v>3606.64</v>
          </cell>
          <cell r="E217">
            <v>3606.64</v>
          </cell>
        </row>
        <row r="218">
          <cell r="A218" t="str">
            <v>S431011</v>
          </cell>
          <cell r="B218" t="str">
            <v>杜倍汽车技术(上海)有限公司</v>
          </cell>
          <cell r="C218">
            <v>1</v>
          </cell>
          <cell r="D218">
            <v>3374.75</v>
          </cell>
          <cell r="E218">
            <v>3374.75</v>
          </cell>
        </row>
        <row r="219">
          <cell r="A219" t="str">
            <v>S513024</v>
          </cell>
          <cell r="B219" t="str">
            <v>黄骅市玉才运输队</v>
          </cell>
          <cell r="C219">
            <v>1</v>
          </cell>
          <cell r="D219">
            <v>3200</v>
          </cell>
          <cell r="E219">
            <v>3200</v>
          </cell>
        </row>
        <row r="220">
          <cell r="A220" t="str">
            <v>S513028</v>
          </cell>
          <cell r="B220" t="str">
            <v>河北帅先电子科技有限公司</v>
          </cell>
          <cell r="C220">
            <v>1</v>
          </cell>
          <cell r="D220">
            <v>3000</v>
          </cell>
          <cell r="E220">
            <v>3000</v>
          </cell>
        </row>
        <row r="221">
          <cell r="A221" t="str">
            <v>S443002</v>
          </cell>
          <cell r="B221" t="str">
            <v>株洲市凡美斯汽车配件有限公司</v>
          </cell>
          <cell r="C221">
            <v>1</v>
          </cell>
          <cell r="D221">
            <v>2727.36</v>
          </cell>
          <cell r="E221">
            <v>2727.36</v>
          </cell>
        </row>
        <row r="222">
          <cell r="A222" t="str">
            <v>S513026</v>
          </cell>
          <cell r="B222" t="str">
            <v>廊坊恒工环保科技有限责任公司</v>
          </cell>
          <cell r="C222">
            <v>1</v>
          </cell>
          <cell r="D222">
            <v>2450</v>
          </cell>
          <cell r="E222">
            <v>2450</v>
          </cell>
        </row>
        <row r="223">
          <cell r="A223" t="str">
            <v>S411023</v>
          </cell>
          <cell r="B223" t="str">
            <v>北京市橡塑减震器材厂</v>
          </cell>
          <cell r="C223">
            <v>1</v>
          </cell>
          <cell r="D223">
            <v>2369.86</v>
          </cell>
          <cell r="E223">
            <v>2369.86</v>
          </cell>
        </row>
        <row r="224">
          <cell r="A224" t="str">
            <v>S531004</v>
          </cell>
          <cell r="B224" t="str">
            <v>上海动纳动力科技有限公司</v>
          </cell>
          <cell r="C224">
            <v>1</v>
          </cell>
          <cell r="D224">
            <v>2000</v>
          </cell>
          <cell r="E224">
            <v>2000</v>
          </cell>
        </row>
        <row r="225">
          <cell r="A225" t="str">
            <v>S531002</v>
          </cell>
          <cell r="B225" t="str">
            <v>上海昊诚泵阀有限公司</v>
          </cell>
          <cell r="C225">
            <v>1</v>
          </cell>
          <cell r="D225">
            <v>1980</v>
          </cell>
          <cell r="E225">
            <v>1980</v>
          </cell>
        </row>
        <row r="226">
          <cell r="A226" t="str">
            <v>S511005</v>
          </cell>
          <cell r="B226" t="str">
            <v>北京迪阳自动化设备有限公司</v>
          </cell>
          <cell r="C226">
            <v>1</v>
          </cell>
          <cell r="D226">
            <v>1950</v>
          </cell>
          <cell r="E226">
            <v>1950</v>
          </cell>
        </row>
        <row r="227">
          <cell r="A227" t="str">
            <v>S513145</v>
          </cell>
          <cell r="B227" t="str">
            <v>黄骅市宏东电脑经销部</v>
          </cell>
          <cell r="C227">
            <v>1</v>
          </cell>
          <cell r="D227">
            <v>1700</v>
          </cell>
          <cell r="E227">
            <v>1700</v>
          </cell>
        </row>
        <row r="228">
          <cell r="A228" t="str">
            <v>S444006</v>
          </cell>
          <cell r="B228" t="str">
            <v>东莞市双和机车拉索有限公司</v>
          </cell>
          <cell r="C228">
            <v>1</v>
          </cell>
          <cell r="D228">
            <v>1615.32</v>
          </cell>
          <cell r="E228">
            <v>1615.32</v>
          </cell>
        </row>
        <row r="229">
          <cell r="A229" t="str">
            <v>S511008</v>
          </cell>
          <cell r="B229" t="str">
            <v>北京美狮龙禾普喷涂设备有限公司</v>
          </cell>
          <cell r="C229">
            <v>1</v>
          </cell>
          <cell r="D229">
            <v>1497.75</v>
          </cell>
          <cell r="E229">
            <v>1497.75</v>
          </cell>
        </row>
        <row r="230">
          <cell r="A230" t="str">
            <v>S413074</v>
          </cell>
          <cell r="B230" t="str">
            <v>黄骅市振兴五金制品厂</v>
          </cell>
          <cell r="C230">
            <v>1</v>
          </cell>
          <cell r="D230">
            <v>1386.48</v>
          </cell>
          <cell r="E230">
            <v>1386.48</v>
          </cell>
        </row>
        <row r="231">
          <cell r="A231" t="str">
            <v>S513015</v>
          </cell>
          <cell r="B231" t="str">
            <v>马志云</v>
          </cell>
          <cell r="C231">
            <v>1</v>
          </cell>
          <cell r="D231">
            <v>1163</v>
          </cell>
          <cell r="E231">
            <v>1163</v>
          </cell>
        </row>
        <row r="232">
          <cell r="A232" t="str">
            <v>S433018</v>
          </cell>
          <cell r="B232" t="str">
            <v>温州市瓯海茶山通悦海绵制品厂</v>
          </cell>
          <cell r="C232">
            <v>1</v>
          </cell>
          <cell r="D232">
            <v>1000</v>
          </cell>
          <cell r="E232">
            <v>1000</v>
          </cell>
        </row>
        <row r="233">
          <cell r="A233" t="str">
            <v>S433016</v>
          </cell>
          <cell r="B233" t="str">
            <v>安吉县创鸿家具有限公司</v>
          </cell>
          <cell r="C233">
            <v>1</v>
          </cell>
          <cell r="D233">
            <v>900</v>
          </cell>
          <cell r="E233">
            <v>900</v>
          </cell>
        </row>
        <row r="234">
          <cell r="A234" t="str">
            <v>S413103</v>
          </cell>
          <cell r="B234" t="str">
            <v>黄骅市通顺五金机电商店</v>
          </cell>
          <cell r="C234">
            <v>1</v>
          </cell>
          <cell r="D234">
            <v>900</v>
          </cell>
          <cell r="E234">
            <v>900</v>
          </cell>
        </row>
        <row r="235">
          <cell r="A235" t="str">
            <v>S537001</v>
          </cell>
          <cell r="B235" t="str">
            <v>山东省禹城市阳光化工有限公司</v>
          </cell>
          <cell r="C235">
            <v>2</v>
          </cell>
          <cell r="D235">
            <v>720</v>
          </cell>
          <cell r="E235">
            <v>360</v>
          </cell>
        </row>
        <row r="236">
          <cell r="A236" t="str">
            <v>S431008</v>
          </cell>
          <cell r="B236" t="str">
            <v>上海努辰金属制品有限公司</v>
          </cell>
          <cell r="C236">
            <v>7</v>
          </cell>
          <cell r="D236">
            <v>341246.12</v>
          </cell>
          <cell r="E236">
            <v>48749.445714285714</v>
          </cell>
        </row>
        <row r="237">
          <cell r="A237" t="str">
            <v>S513025</v>
          </cell>
          <cell r="B237" t="str">
            <v>邓括</v>
          </cell>
          <cell r="C237">
            <v>1</v>
          </cell>
          <cell r="D237">
            <v>426</v>
          </cell>
          <cell r="E237">
            <v>426</v>
          </cell>
        </row>
        <row r="238">
          <cell r="A238" t="str">
            <v>S544003</v>
          </cell>
          <cell r="B238" t="str">
            <v>广州欧尼克焊接科技有限公司</v>
          </cell>
          <cell r="C238">
            <v>1</v>
          </cell>
          <cell r="D238">
            <v>400</v>
          </cell>
          <cell r="E238">
            <v>400</v>
          </cell>
        </row>
        <row r="239">
          <cell r="A239" t="str">
            <v>S431015</v>
          </cell>
          <cell r="B239" t="str">
            <v>上海边锋实业有限公司</v>
          </cell>
          <cell r="C239">
            <v>1</v>
          </cell>
          <cell r="D239">
            <v>360</v>
          </cell>
          <cell r="E239">
            <v>360</v>
          </cell>
        </row>
        <row r="240">
          <cell r="A240" t="str">
            <v>S437027</v>
          </cell>
          <cell r="B240" t="str">
            <v>文登市凤凰婷装饰布有限公司</v>
          </cell>
          <cell r="C240">
            <v>1</v>
          </cell>
          <cell r="D240">
            <v>314.60000000000002</v>
          </cell>
          <cell r="E240">
            <v>314.60000000000002</v>
          </cell>
        </row>
        <row r="241">
          <cell r="A241" t="str">
            <v>S532004</v>
          </cell>
          <cell r="B241" t="str">
            <v>苏州贝斯迪亚工具有限公司</v>
          </cell>
          <cell r="C241">
            <v>1</v>
          </cell>
          <cell r="D241">
            <v>312</v>
          </cell>
          <cell r="E241">
            <v>312</v>
          </cell>
        </row>
        <row r="242">
          <cell r="A242" t="str">
            <v>S433013</v>
          </cell>
          <cell r="B242" t="str">
            <v>嘉兴市南湖区东栅街道嘉环中电子产品经营部</v>
          </cell>
          <cell r="C242">
            <v>1</v>
          </cell>
          <cell r="D242">
            <v>214</v>
          </cell>
          <cell r="E242">
            <v>214</v>
          </cell>
        </row>
        <row r="243">
          <cell r="A243" t="str">
            <v>S413017</v>
          </cell>
          <cell r="B243" t="str">
            <v>沧州荣昊汽车配件有限公司</v>
          </cell>
          <cell r="C243">
            <v>1</v>
          </cell>
          <cell r="D243">
            <v>202.36</v>
          </cell>
          <cell r="E243">
            <v>202.36</v>
          </cell>
        </row>
        <row r="244">
          <cell r="A244" t="str">
            <v>S413117</v>
          </cell>
          <cell r="B244" t="str">
            <v>霸州市自强汽车零部件厂</v>
          </cell>
          <cell r="C244">
            <v>1</v>
          </cell>
          <cell r="D244">
            <v>65.09</v>
          </cell>
          <cell r="E244">
            <v>65.09</v>
          </cell>
        </row>
        <row r="245">
          <cell r="A245" t="str">
            <v>S411012</v>
          </cell>
          <cell r="B245" t="str">
            <v>北京旺博林包装材料有限公司</v>
          </cell>
          <cell r="C245">
            <v>2</v>
          </cell>
          <cell r="D245">
            <v>37803.11</v>
          </cell>
          <cell r="E245">
            <v>18901.555</v>
          </cell>
        </row>
        <row r="246">
          <cell r="A246" t="str">
            <v>S411005</v>
          </cell>
          <cell r="B246" t="str">
            <v>北京东方华康自动化有限公司</v>
          </cell>
          <cell r="C246">
            <v>2</v>
          </cell>
          <cell r="D246">
            <v>4297.21</v>
          </cell>
          <cell r="E246">
            <v>2148.605</v>
          </cell>
        </row>
        <row r="247">
          <cell r="A247" t="str">
            <v>S444005</v>
          </cell>
          <cell r="B247" t="str">
            <v>佛山市立久光电科技有限公司</v>
          </cell>
          <cell r="C247">
            <v>1</v>
          </cell>
          <cell r="D247">
            <v>0.8</v>
          </cell>
          <cell r="E247">
            <v>0.8</v>
          </cell>
        </row>
        <row r="248">
          <cell r="A248" t="str">
            <v>S533001</v>
          </cell>
          <cell r="B248" t="str">
            <v>宁波维成贸易有限公司</v>
          </cell>
          <cell r="C248">
            <v>1</v>
          </cell>
          <cell r="D248">
            <v>0.02</v>
          </cell>
          <cell r="E248">
            <v>0.02</v>
          </cell>
        </row>
        <row r="249">
          <cell r="A249" t="str">
            <v>S431002</v>
          </cell>
          <cell r="B249" t="str">
            <v>易格斯（上海）拖链系统有限公司</v>
          </cell>
          <cell r="C249">
            <v>1</v>
          </cell>
          <cell r="D249">
            <v>158753.70000000001</v>
          </cell>
          <cell r="E249">
            <v>158753.70000000001</v>
          </cell>
        </row>
        <row r="250">
          <cell r="A250" t="str">
            <v>S413012</v>
          </cell>
          <cell r="B250" t="str">
            <v>沧州市任沧机电有限公司</v>
          </cell>
          <cell r="C250">
            <v>1</v>
          </cell>
          <cell r="D250">
            <v>54187.46</v>
          </cell>
          <cell r="E250">
            <v>54187.46</v>
          </cell>
        </row>
        <row r="251">
          <cell r="A251" t="str">
            <v>S413091</v>
          </cell>
          <cell r="B251" t="str">
            <v>黄骅市供水公司</v>
          </cell>
          <cell r="C251">
            <v>1</v>
          </cell>
          <cell r="D251">
            <v>490.7</v>
          </cell>
          <cell r="E251">
            <v>490.7</v>
          </cell>
        </row>
        <row r="252">
          <cell r="A252" t="str">
            <v>S513008</v>
          </cell>
          <cell r="B252" t="str">
            <v>黄骅市三江商贸有限公司</v>
          </cell>
          <cell r="C252">
            <v>1</v>
          </cell>
          <cell r="D252">
            <v>16908.5</v>
          </cell>
          <cell r="E252">
            <v>16908.5</v>
          </cell>
        </row>
        <row r="253">
          <cell r="A253" t="str">
            <v>S432017</v>
          </cell>
          <cell r="B253" t="str">
            <v>苏州市荣威模具有限公司</v>
          </cell>
          <cell r="C253">
            <v>1</v>
          </cell>
          <cell r="D253">
            <v>1642170</v>
          </cell>
          <cell r="E253">
            <v>1642170</v>
          </cell>
        </row>
        <row r="254">
          <cell r="A254" t="str">
            <v>S513012</v>
          </cell>
          <cell r="B254" t="str">
            <v>黄骅市建华液压配件销售服务中心</v>
          </cell>
          <cell r="C254">
            <v>1</v>
          </cell>
          <cell r="D254">
            <v>11207</v>
          </cell>
          <cell r="E254">
            <v>11207</v>
          </cell>
        </row>
        <row r="255">
          <cell r="A255" t="str">
            <v>S434006</v>
          </cell>
          <cell r="B255" t="str">
            <v>安徽汉升工业部件股份有限公司</v>
          </cell>
          <cell r="C255">
            <v>3</v>
          </cell>
          <cell r="D255">
            <v>26766.379999999997</v>
          </cell>
          <cell r="E255">
            <v>8922.1266666666652</v>
          </cell>
        </row>
        <row r="256">
          <cell r="A256" t="str">
            <v>S432008</v>
          </cell>
          <cell r="B256" t="str">
            <v>徐州华夏电子有限公司</v>
          </cell>
          <cell r="C256">
            <v>7</v>
          </cell>
          <cell r="D256">
            <v>509647.39</v>
          </cell>
          <cell r="E256">
            <v>72806.77</v>
          </cell>
        </row>
        <row r="257">
          <cell r="A257" t="str">
            <v>S413020</v>
          </cell>
          <cell r="B257" t="str">
            <v>沧州旭兴五金制品有限公司</v>
          </cell>
          <cell r="C257">
            <v>5</v>
          </cell>
          <cell r="D257">
            <v>838428.23</v>
          </cell>
          <cell r="E257">
            <v>167685.64600000001</v>
          </cell>
        </row>
        <row r="258">
          <cell r="A258" t="str">
            <v>S411018</v>
          </cell>
          <cell r="B258" t="str">
            <v>北京三浦易购科技有限公司</v>
          </cell>
          <cell r="C258">
            <v>3</v>
          </cell>
          <cell r="D258">
            <v>9418.5600000000013</v>
          </cell>
          <cell r="E258">
            <v>3139.5200000000004</v>
          </cell>
        </row>
        <row r="259">
          <cell r="A259" t="str">
            <v>S412004</v>
          </cell>
          <cell r="B259" t="str">
            <v>天津市朗力机械设备有限公司</v>
          </cell>
          <cell r="C259">
            <v>2</v>
          </cell>
          <cell r="D259">
            <v>352088</v>
          </cell>
          <cell r="E259">
            <v>176044</v>
          </cell>
        </row>
        <row r="260">
          <cell r="A260" t="str">
            <v>S421004</v>
          </cell>
          <cell r="B260" t="str">
            <v>沈阳瑞驰表面技术有限公司</v>
          </cell>
          <cell r="C260">
            <v>1</v>
          </cell>
          <cell r="D260">
            <v>22500</v>
          </cell>
          <cell r="E260">
            <v>22500</v>
          </cell>
        </row>
        <row r="261">
          <cell r="A261" t="str">
            <v>S413142</v>
          </cell>
          <cell r="B261" t="str">
            <v>沧州凌迈五金制品有限公司</v>
          </cell>
          <cell r="C261">
            <v>3</v>
          </cell>
          <cell r="D261">
            <v>8630.86</v>
          </cell>
          <cell r="E261">
            <v>2876.9533333333334</v>
          </cell>
        </row>
        <row r="262">
          <cell r="A262" t="str">
            <v>S444002</v>
          </cell>
          <cell r="B262" t="str">
            <v>广东盟力纺织科技有限公司</v>
          </cell>
          <cell r="C262">
            <v>0</v>
          </cell>
          <cell r="D262">
            <v>0</v>
          </cell>
          <cell r="E262" t="e">
            <v>#DIV/0!</v>
          </cell>
        </row>
        <row r="263">
          <cell r="A263" t="str">
            <v>S413130</v>
          </cell>
          <cell r="B263" t="str">
            <v>泊头市捷润五金制品有限公司</v>
          </cell>
          <cell r="C263">
            <v>7</v>
          </cell>
          <cell r="D263">
            <v>1091202.79</v>
          </cell>
          <cell r="E263">
            <v>155886.11285714287</v>
          </cell>
        </row>
        <row r="264">
          <cell r="A264" t="str">
            <v>S511015</v>
          </cell>
          <cell r="B264" t="str">
            <v>北京广汇国际仓储服务有限公司</v>
          </cell>
          <cell r="C264">
            <v>1</v>
          </cell>
          <cell r="D264">
            <v>36044.980000000003</v>
          </cell>
          <cell r="E264">
            <v>36044.980000000003</v>
          </cell>
        </row>
        <row r="265">
          <cell r="A265" t="str">
            <v>S442002</v>
          </cell>
          <cell r="B265" t="str">
            <v>湖北伟士通汽车零件有限公司</v>
          </cell>
          <cell r="C265">
            <v>2</v>
          </cell>
          <cell r="D265">
            <v>37034.620000000003</v>
          </cell>
          <cell r="E265">
            <v>18517.310000000001</v>
          </cell>
        </row>
        <row r="266">
          <cell r="A266" t="str">
            <v>S433019</v>
          </cell>
          <cell r="B266" t="str">
            <v>杭州阳晨聚氨酯制品有限公司</v>
          </cell>
          <cell r="C266">
            <v>5</v>
          </cell>
          <cell r="D266">
            <v>184122.91</v>
          </cell>
          <cell r="E266">
            <v>36824.582000000002</v>
          </cell>
        </row>
        <row r="267">
          <cell r="A267" t="str">
            <v>S411036</v>
          </cell>
          <cell r="B267" t="str">
            <v>北京美好生活家居用品有限公司</v>
          </cell>
          <cell r="C267">
            <v>12</v>
          </cell>
          <cell r="D267">
            <v>1711079.2600000002</v>
          </cell>
          <cell r="E267">
            <v>142589.93833333335</v>
          </cell>
        </row>
        <row r="268">
          <cell r="A268" t="str">
            <v>S513050</v>
          </cell>
          <cell r="B268" t="str">
            <v>河北信一净美物业服务有限公司</v>
          </cell>
          <cell r="C268">
            <v>1</v>
          </cell>
          <cell r="D268">
            <v>10710</v>
          </cell>
          <cell r="E268">
            <v>10710</v>
          </cell>
        </row>
        <row r="269">
          <cell r="A269" t="str">
            <v>S413110</v>
          </cell>
          <cell r="B269" t="str">
            <v>黄骅市金宝成钢材经销有限公司</v>
          </cell>
          <cell r="C269">
            <v>6</v>
          </cell>
          <cell r="D269">
            <v>25462.92</v>
          </cell>
          <cell r="E269">
            <v>4243.82</v>
          </cell>
        </row>
        <row r="270">
          <cell r="A270" t="str">
            <v>S432016</v>
          </cell>
          <cell r="B270" t="str">
            <v>美视伊汽车镜控（苏州）有限公司</v>
          </cell>
          <cell r="C270">
            <v>3</v>
          </cell>
          <cell r="D270">
            <v>910668.56000000099</v>
          </cell>
          <cell r="E270">
            <v>303556.186666667</v>
          </cell>
        </row>
        <row r="271">
          <cell r="A271" t="str">
            <v>S513004</v>
          </cell>
          <cell r="B271" t="str">
            <v>任丘市焊材厂</v>
          </cell>
          <cell r="C271">
            <v>4</v>
          </cell>
          <cell r="D271">
            <v>61090</v>
          </cell>
          <cell r="E271">
            <v>15272.5</v>
          </cell>
        </row>
        <row r="272">
          <cell r="A272" t="str">
            <v>S413135</v>
          </cell>
          <cell r="B272" t="str">
            <v>黄骅市东鑫车镜厂</v>
          </cell>
          <cell r="C272">
            <v>1</v>
          </cell>
          <cell r="D272">
            <v>0.37</v>
          </cell>
          <cell r="E272">
            <v>0.37</v>
          </cell>
        </row>
        <row r="273">
          <cell r="A273" t="str">
            <v>S412038</v>
          </cell>
          <cell r="B273" t="str">
            <v>天津禄川科技开发有限公司</v>
          </cell>
          <cell r="C273">
            <v>2</v>
          </cell>
          <cell r="D273">
            <v>106887.62</v>
          </cell>
          <cell r="E273">
            <v>53443.81</v>
          </cell>
        </row>
        <row r="274">
          <cell r="A274" t="str">
            <v>S437034</v>
          </cell>
          <cell r="B274" t="str">
            <v>潍坊振晟汽车零部件有限公司</v>
          </cell>
          <cell r="C274">
            <v>4</v>
          </cell>
          <cell r="D274">
            <v>76230.66</v>
          </cell>
          <cell r="E274">
            <v>19057.665000000001</v>
          </cell>
        </row>
        <row r="275">
          <cell r="A275" t="str">
            <v>S561002</v>
          </cell>
          <cell r="B275" t="str">
            <v>西安嘉怡天恒精密技术股份有限公司</v>
          </cell>
          <cell r="C275">
            <v>1</v>
          </cell>
          <cell r="D275">
            <v>8100</v>
          </cell>
          <cell r="E275">
            <v>8100</v>
          </cell>
        </row>
        <row r="276">
          <cell r="A276" t="str">
            <v>S431020</v>
          </cell>
          <cell r="B276" t="str">
            <v>上海鸿扬工贸有限公司</v>
          </cell>
          <cell r="C276">
            <v>5</v>
          </cell>
          <cell r="D276">
            <v>35652</v>
          </cell>
          <cell r="E276">
            <v>7130.4</v>
          </cell>
        </row>
        <row r="277">
          <cell r="A277" t="str">
            <v>S412006</v>
          </cell>
          <cell r="B277" t="str">
            <v>天津市天龙得冷成型部品有限公司</v>
          </cell>
          <cell r="C277">
            <v>1</v>
          </cell>
          <cell r="D277">
            <v>4731.88</v>
          </cell>
          <cell r="E277">
            <v>4731.88</v>
          </cell>
        </row>
        <row r="278">
          <cell r="A278" t="str">
            <v>S412026</v>
          </cell>
          <cell r="B278" t="str">
            <v>天津腾达永恒科技发展有限公司</v>
          </cell>
          <cell r="C278">
            <v>0</v>
          </cell>
          <cell r="D278">
            <v>0</v>
          </cell>
          <cell r="E278" t="e">
            <v>#DIV/0!</v>
          </cell>
        </row>
        <row r="279">
          <cell r="A279" t="str">
            <v>S413024</v>
          </cell>
          <cell r="B279" t="str">
            <v>南皮县国名冲压件厂</v>
          </cell>
          <cell r="C279">
            <v>1</v>
          </cell>
          <cell r="D279">
            <v>0.01</v>
          </cell>
          <cell r="E279">
            <v>0.01</v>
          </cell>
        </row>
        <row r="280">
          <cell r="A280" t="str">
            <v>S437035</v>
          </cell>
          <cell r="B280" t="str">
            <v>诸城市弘和源商贸有限公司</v>
          </cell>
          <cell r="C280">
            <v>1</v>
          </cell>
          <cell r="D280">
            <v>0.46</v>
          </cell>
          <cell r="E280">
            <v>0.46</v>
          </cell>
        </row>
        <row r="281">
          <cell r="A281" t="str">
            <v>S511012</v>
          </cell>
          <cell r="B281" t="str">
            <v>北京京东世纪信息技术有限公司</v>
          </cell>
          <cell r="C281">
            <v>0</v>
          </cell>
          <cell r="D281">
            <v>0</v>
          </cell>
          <cell r="E281" t="e">
            <v>#DIV/0!</v>
          </cell>
        </row>
        <row r="282">
          <cell r="A282" t="str">
            <v>S513054</v>
          </cell>
          <cell r="B282" t="str">
            <v>黄骅市金盾保安服务有限公司</v>
          </cell>
          <cell r="C282">
            <v>1</v>
          </cell>
          <cell r="D282">
            <v>12500</v>
          </cell>
          <cell r="E282">
            <v>12500</v>
          </cell>
        </row>
        <row r="283">
          <cell r="A283" t="str">
            <v>S413145</v>
          </cell>
          <cell r="B283" t="str">
            <v>霸州市霸州镇鑫创五金塑料厂</v>
          </cell>
          <cell r="C283">
            <v>8</v>
          </cell>
          <cell r="D283">
            <v>207270.03999999989</v>
          </cell>
          <cell r="E283">
            <v>25908.754999999986</v>
          </cell>
        </row>
        <row r="284">
          <cell r="A284" t="str">
            <v>S532006</v>
          </cell>
          <cell r="B284" t="str">
            <v>唐兴压缩技术(昆山)有限公司</v>
          </cell>
          <cell r="C284">
            <v>1</v>
          </cell>
          <cell r="D284">
            <v>13980</v>
          </cell>
          <cell r="E284">
            <v>13980</v>
          </cell>
        </row>
        <row r="285">
          <cell r="A285" t="str">
            <v>S512014</v>
          </cell>
          <cell r="B285" t="str">
            <v>天津市勃辉模具有限公司</v>
          </cell>
          <cell r="C285">
            <v>1</v>
          </cell>
          <cell r="D285">
            <v>20776.72</v>
          </cell>
          <cell r="E285">
            <v>20776.72</v>
          </cell>
        </row>
        <row r="286">
          <cell r="A286" t="str">
            <v>S432039</v>
          </cell>
          <cell r="B286" t="str">
            <v>吴江市拓研电子材料有限公司</v>
          </cell>
          <cell r="C286">
            <v>0</v>
          </cell>
          <cell r="D286">
            <v>0</v>
          </cell>
          <cell r="E286" t="e">
            <v>#DIV/0!</v>
          </cell>
        </row>
        <row r="287">
          <cell r="A287" t="str">
            <v>S513151</v>
          </cell>
          <cell r="B287" t="str">
            <v>沧州啸宇模具科技有限公司</v>
          </cell>
          <cell r="C287">
            <v>6</v>
          </cell>
          <cell r="D287">
            <v>582693.04</v>
          </cell>
          <cell r="E287">
            <v>97115.506666666668</v>
          </cell>
        </row>
        <row r="288">
          <cell r="A288" t="str">
            <v>S513003</v>
          </cell>
          <cell r="B288" t="str">
            <v>沧州市鑫发缝纫机有限公司</v>
          </cell>
          <cell r="C288">
            <v>2</v>
          </cell>
          <cell r="D288">
            <v>23609</v>
          </cell>
          <cell r="E288">
            <v>11804.5</v>
          </cell>
        </row>
        <row r="289">
          <cell r="A289" t="str">
            <v>S431029</v>
          </cell>
          <cell r="B289" t="str">
            <v>上海永协机械配件有限公司</v>
          </cell>
          <cell r="C289">
            <v>1</v>
          </cell>
          <cell r="D289">
            <v>87946.3</v>
          </cell>
          <cell r="E289">
            <v>87946.3</v>
          </cell>
        </row>
        <row r="290">
          <cell r="A290" t="str">
            <v>S432001</v>
          </cell>
          <cell r="B290" t="str">
            <v>南京奥托立夫汽车安全系统有限公司</v>
          </cell>
          <cell r="C290">
            <v>0</v>
          </cell>
          <cell r="D290">
            <v>0</v>
          </cell>
          <cell r="E290" t="e">
            <v>#DIV/0!</v>
          </cell>
        </row>
        <row r="291">
          <cell r="A291" t="str">
            <v>S513174</v>
          </cell>
          <cell r="B291" t="str">
            <v>黄骅市杭合叉车配件经营部</v>
          </cell>
          <cell r="C291">
            <v>3</v>
          </cell>
          <cell r="D291">
            <v>35240</v>
          </cell>
          <cell r="E291">
            <v>11746.666666666666</v>
          </cell>
        </row>
        <row r="292">
          <cell r="A292" t="str">
            <v>S413076</v>
          </cell>
          <cell r="B292" t="str">
            <v>埃意(廊坊)电子工程有限公司</v>
          </cell>
          <cell r="C292">
            <v>2</v>
          </cell>
          <cell r="D292">
            <v>50935.51</v>
          </cell>
          <cell r="E292">
            <v>25467.755000000001</v>
          </cell>
        </row>
        <row r="293">
          <cell r="A293" t="str">
            <v>S413182</v>
          </cell>
          <cell r="B293" t="str">
            <v>黄骅市盈辉汽车配件有限公司</v>
          </cell>
          <cell r="C293">
            <v>10</v>
          </cell>
          <cell r="D293">
            <v>126532.50999999997</v>
          </cell>
          <cell r="E293">
            <v>12653.250999999997</v>
          </cell>
        </row>
        <row r="294">
          <cell r="A294" t="str">
            <v>S413156</v>
          </cell>
          <cell r="B294" t="str">
            <v>黄骅市天硕汽车部件有限公司</v>
          </cell>
          <cell r="C294">
            <v>2</v>
          </cell>
          <cell r="D294">
            <v>88895.99</v>
          </cell>
          <cell r="E294">
            <v>44447.995000000003</v>
          </cell>
        </row>
        <row r="295">
          <cell r="A295" t="str">
            <v>S413175</v>
          </cell>
          <cell r="B295" t="str">
            <v>河北莫特美橡塑科技有限公司</v>
          </cell>
          <cell r="C295">
            <v>5</v>
          </cell>
          <cell r="D295">
            <v>369854.43999999994</v>
          </cell>
          <cell r="E295">
            <v>73970.887999999992</v>
          </cell>
        </row>
        <row r="296">
          <cell r="A296" t="str">
            <v>S411046</v>
          </cell>
          <cell r="B296" t="str">
            <v>北京宇喆科技有限公司</v>
          </cell>
          <cell r="C296">
            <v>2</v>
          </cell>
          <cell r="D296">
            <v>324602.66000000003</v>
          </cell>
          <cell r="E296">
            <v>162301.33000000002</v>
          </cell>
        </row>
        <row r="297">
          <cell r="A297" t="str">
            <v>S412041</v>
          </cell>
          <cell r="B297" t="str">
            <v>天津力登维汽车部件有限公司</v>
          </cell>
          <cell r="C297">
            <v>1</v>
          </cell>
          <cell r="D297">
            <v>23504</v>
          </cell>
          <cell r="E297">
            <v>23504</v>
          </cell>
        </row>
        <row r="298">
          <cell r="A298" t="str">
            <v>S412042</v>
          </cell>
          <cell r="B298" t="str">
            <v>天津锦程新材料科技有限公司</v>
          </cell>
          <cell r="C298">
            <v>4</v>
          </cell>
          <cell r="D298">
            <v>95579.16</v>
          </cell>
          <cell r="E298">
            <v>23894.79</v>
          </cell>
        </row>
        <row r="299">
          <cell r="A299" t="str">
            <v>S413183</v>
          </cell>
          <cell r="B299" t="str">
            <v>河北方基恒达汽车部件有限公司</v>
          </cell>
          <cell r="C299">
            <v>6</v>
          </cell>
          <cell r="D299">
            <v>1100174.44</v>
          </cell>
          <cell r="E299">
            <v>183362.40666666665</v>
          </cell>
        </row>
        <row r="300">
          <cell r="A300" t="str">
            <v>S413185</v>
          </cell>
          <cell r="B300" t="str">
            <v>海兴县越达弹簧制造有限公司</v>
          </cell>
          <cell r="C300">
            <v>0</v>
          </cell>
          <cell r="D300">
            <v>0</v>
          </cell>
          <cell r="E300" t="e">
            <v>#DIV/0!</v>
          </cell>
        </row>
        <row r="301">
          <cell r="A301" t="str">
            <v>S437053</v>
          </cell>
          <cell r="B301" t="str">
            <v>临沂方中新材料科技有限公司</v>
          </cell>
          <cell r="C301">
            <v>4</v>
          </cell>
          <cell r="D301">
            <v>372132.61</v>
          </cell>
          <cell r="E301">
            <v>93033.152499999997</v>
          </cell>
        </row>
        <row r="302">
          <cell r="A302" t="str">
            <v>S511013</v>
          </cell>
          <cell r="B302" t="str">
            <v>北京场景智能科技有限公司</v>
          </cell>
          <cell r="C302">
            <v>0</v>
          </cell>
          <cell r="D302">
            <v>0</v>
          </cell>
          <cell r="E302" t="e">
            <v>#DIV/0!</v>
          </cell>
        </row>
        <row r="303">
          <cell r="A303" t="str">
            <v>S513164</v>
          </cell>
          <cell r="B303" t="str">
            <v>沧州圣玺装饰装修工程有限公司</v>
          </cell>
          <cell r="C303">
            <v>1</v>
          </cell>
          <cell r="D303">
            <v>1663.7</v>
          </cell>
          <cell r="E303">
            <v>1663.7</v>
          </cell>
        </row>
        <row r="304">
          <cell r="A304" t="str">
            <v>S411049</v>
          </cell>
          <cell r="B304" t="str">
            <v>北京来一桶金科技有限公司</v>
          </cell>
          <cell r="C304">
            <v>1</v>
          </cell>
          <cell r="D304">
            <v>36233.1</v>
          </cell>
          <cell r="E304">
            <v>36233.1</v>
          </cell>
        </row>
        <row r="305">
          <cell r="A305" t="str">
            <v>S412044</v>
          </cell>
          <cell r="B305" t="str">
            <v>天津沛衡五金弹簧有限公司</v>
          </cell>
          <cell r="C305">
            <v>4</v>
          </cell>
          <cell r="D305">
            <v>76823.94</v>
          </cell>
          <cell r="E305">
            <v>19205.985000000001</v>
          </cell>
        </row>
        <row r="306">
          <cell r="A306" t="str">
            <v>S432002</v>
          </cell>
          <cell r="B306" t="str">
            <v>江苏全盛座舱技术股份有限公司</v>
          </cell>
          <cell r="C306">
            <v>4</v>
          </cell>
          <cell r="D306">
            <v>1089833.02</v>
          </cell>
          <cell r="E306">
            <v>272458.255</v>
          </cell>
        </row>
        <row r="307">
          <cell r="A307" t="str">
            <v>S511037</v>
          </cell>
          <cell r="B307" t="str">
            <v>北京友联物流有限公司</v>
          </cell>
          <cell r="C307">
            <v>7</v>
          </cell>
          <cell r="D307">
            <v>573799.02000000014</v>
          </cell>
          <cell r="E307">
            <v>81971.288571428595</v>
          </cell>
        </row>
        <row r="308">
          <cell r="A308" t="str">
            <v>S512030</v>
          </cell>
          <cell r="B308" t="str">
            <v>天津德润达金属材料销售有限公司</v>
          </cell>
          <cell r="C308">
            <v>4</v>
          </cell>
          <cell r="D308">
            <v>591507.27999999991</v>
          </cell>
          <cell r="E308">
            <v>147876.81999999998</v>
          </cell>
        </row>
        <row r="309">
          <cell r="A309" t="str">
            <v>S412045</v>
          </cell>
          <cell r="B309" t="str">
            <v>大悍（天津）汽车零部件有限公司</v>
          </cell>
          <cell r="C309">
            <v>4</v>
          </cell>
          <cell r="D309">
            <v>794353.02000000037</v>
          </cell>
          <cell r="E309">
            <v>198588.25500000009</v>
          </cell>
        </row>
        <row r="310">
          <cell r="A310" t="str">
            <v>S413011</v>
          </cell>
          <cell r="B310" t="str">
            <v>沧州梦依恋商贸有限公司</v>
          </cell>
          <cell r="C310">
            <v>0</v>
          </cell>
          <cell r="D310">
            <v>-344.5</v>
          </cell>
          <cell r="E310" t="e">
            <v>#DIV/0!</v>
          </cell>
        </row>
        <row r="311">
          <cell r="A311" t="str">
            <v>S413122</v>
          </cell>
          <cell r="B311" t="str">
            <v>河北亿泽汽车零部件科技有限公司</v>
          </cell>
          <cell r="C311">
            <v>1</v>
          </cell>
          <cell r="D311">
            <v>9241.48</v>
          </cell>
          <cell r="E311">
            <v>9241.48</v>
          </cell>
        </row>
        <row r="312">
          <cell r="A312" t="str">
            <v>S433028</v>
          </cell>
          <cell r="B312" t="str">
            <v>温州鑫锐电器有限公司</v>
          </cell>
          <cell r="C312">
            <v>8</v>
          </cell>
          <cell r="D312">
            <v>202652.38999999998</v>
          </cell>
          <cell r="E312">
            <v>25331.548749999998</v>
          </cell>
        </row>
        <row r="313">
          <cell r="A313" t="str">
            <v>S511036</v>
          </cell>
          <cell r="B313" t="str">
            <v>北京恒世通物流有限公司</v>
          </cell>
          <cell r="C313">
            <v>9</v>
          </cell>
          <cell r="D313">
            <v>1463900.8000000003</v>
          </cell>
          <cell r="E313">
            <v>162655.64444444448</v>
          </cell>
        </row>
        <row r="314">
          <cell r="A314" t="str">
            <v>S411048</v>
          </cell>
          <cell r="B314" t="str">
            <v>致冠沧州汽车部件有限公司</v>
          </cell>
          <cell r="C314">
            <v>4</v>
          </cell>
          <cell r="D314">
            <v>399579.62999999995</v>
          </cell>
          <cell r="E314">
            <v>99894.907499999987</v>
          </cell>
        </row>
        <row r="315">
          <cell r="A315" t="str">
            <v>S431012</v>
          </cell>
          <cell r="B315" t="str">
            <v>上海明芳汽车零件有限公司</v>
          </cell>
          <cell r="C315">
            <v>1</v>
          </cell>
          <cell r="D315">
            <v>10108.77</v>
          </cell>
          <cell r="E315">
            <v>10108.77</v>
          </cell>
        </row>
        <row r="316">
          <cell r="A316" t="str">
            <v>S431033</v>
          </cell>
          <cell r="B316" t="str">
            <v>上海纳特汽车标准件有限公司</v>
          </cell>
          <cell r="C316">
            <v>0</v>
          </cell>
          <cell r="D316">
            <v>0</v>
          </cell>
          <cell r="E316" t="e">
            <v>#DIV/0!</v>
          </cell>
        </row>
        <row r="317">
          <cell r="A317" t="str">
            <v>S513214</v>
          </cell>
          <cell r="B317" t="str">
            <v>黄骅市渤海路绿林园艺工程部</v>
          </cell>
          <cell r="C317">
            <v>1</v>
          </cell>
          <cell r="D317">
            <v>732.5</v>
          </cell>
          <cell r="E317">
            <v>732.5</v>
          </cell>
        </row>
        <row r="318">
          <cell r="A318" t="str">
            <v>S413201</v>
          </cell>
          <cell r="B318" t="str">
            <v>清河县沁园汽车零部件有限公司</v>
          </cell>
          <cell r="C318">
            <v>3</v>
          </cell>
          <cell r="D318">
            <v>312283.43</v>
          </cell>
          <cell r="E318">
            <v>104094.47666666667</v>
          </cell>
        </row>
        <row r="319">
          <cell r="A319" t="str">
            <v>S431036</v>
          </cell>
          <cell r="B319" t="str">
            <v>上海尖美贸易发展有限公司</v>
          </cell>
          <cell r="C319">
            <v>9</v>
          </cell>
          <cell r="D319">
            <v>278558.5</v>
          </cell>
          <cell r="E319">
            <v>30950.944444444445</v>
          </cell>
        </row>
        <row r="320">
          <cell r="A320" t="str">
            <v>S433030</v>
          </cell>
          <cell r="B320" t="str">
            <v>宁波华腾首研新材料有限公司</v>
          </cell>
          <cell r="C320">
            <v>1</v>
          </cell>
          <cell r="D320">
            <v>8000</v>
          </cell>
          <cell r="E320">
            <v>8000</v>
          </cell>
        </row>
        <row r="321">
          <cell r="A321" t="str">
            <v>S437057</v>
          </cell>
          <cell r="B321" t="str">
            <v>青岛柏利美新材料有限公司</v>
          </cell>
          <cell r="C321">
            <v>2</v>
          </cell>
          <cell r="D321">
            <v>305535.05</v>
          </cell>
          <cell r="E321">
            <v>152767.52499999999</v>
          </cell>
        </row>
        <row r="322">
          <cell r="A322" t="str">
            <v>S513215</v>
          </cell>
          <cell r="B322" t="str">
            <v>黄骅市金诚模具厂</v>
          </cell>
          <cell r="C322">
            <v>0</v>
          </cell>
          <cell r="D322">
            <v>0</v>
          </cell>
          <cell r="E322" t="e">
            <v>#DIV/0!</v>
          </cell>
        </row>
        <row r="323">
          <cell r="A323" t="str">
            <v>S413203</v>
          </cell>
          <cell r="B323" t="str">
            <v>黄骅市沃孚源包装制品有限公司</v>
          </cell>
          <cell r="C323">
            <v>2</v>
          </cell>
          <cell r="D323">
            <v>27880</v>
          </cell>
          <cell r="E323">
            <v>13940</v>
          </cell>
        </row>
        <row r="324">
          <cell r="A324" t="str">
            <v>S411044</v>
          </cell>
          <cell r="B324" t="str">
            <v>北京兴盛华丰包装制品有限公司</v>
          </cell>
          <cell r="C324">
            <v>2</v>
          </cell>
          <cell r="D324">
            <v>5460</v>
          </cell>
          <cell r="E324">
            <v>2730</v>
          </cell>
        </row>
        <row r="325">
          <cell r="A325" t="str">
            <v>S412039</v>
          </cell>
          <cell r="B325" t="str">
            <v>天津又进精密部品有限公司</v>
          </cell>
          <cell r="C325">
            <v>7</v>
          </cell>
          <cell r="D325">
            <v>547896.35</v>
          </cell>
          <cell r="E325">
            <v>78270.907142857133</v>
          </cell>
        </row>
        <row r="326">
          <cell r="A326" t="str">
            <v>S444016</v>
          </cell>
          <cell r="B326" t="str">
            <v>东莞市元将五金有限公司</v>
          </cell>
          <cell r="C326">
            <v>2</v>
          </cell>
          <cell r="D326">
            <v>298661</v>
          </cell>
          <cell r="E326">
            <v>149330.5</v>
          </cell>
        </row>
        <row r="327">
          <cell r="A327" t="str">
            <v>s544021</v>
          </cell>
          <cell r="B327" t="str">
            <v>佛山市顺德区菲斯卡特五金电器有限公司</v>
          </cell>
          <cell r="C327">
            <v>0</v>
          </cell>
          <cell r="D327">
            <v>0</v>
          </cell>
          <cell r="E327" t="e">
            <v>#DIV/0!</v>
          </cell>
        </row>
        <row r="328">
          <cell r="A328" t="str">
            <v>S413174</v>
          </cell>
          <cell r="B328" t="str">
            <v>沧州美凯精冲产品有限公司</v>
          </cell>
          <cell r="C328">
            <v>1</v>
          </cell>
          <cell r="D328">
            <v>14140.68</v>
          </cell>
          <cell r="E328">
            <v>14140.68</v>
          </cell>
        </row>
        <row r="329">
          <cell r="A329" t="str">
            <v>S442005</v>
          </cell>
          <cell r="B329" t="str">
            <v>谷城益合泡沫塑胶有限公司</v>
          </cell>
          <cell r="C329">
            <v>2</v>
          </cell>
          <cell r="D329">
            <v>78411.649999999994</v>
          </cell>
          <cell r="E329">
            <v>39205.824999999997</v>
          </cell>
        </row>
        <row r="330">
          <cell r="A330" t="str">
            <v>S412047</v>
          </cell>
          <cell r="B330" t="str">
            <v>PPG涂料（天津）有限公司</v>
          </cell>
          <cell r="C330">
            <v>1</v>
          </cell>
          <cell r="D330">
            <v>122051.77</v>
          </cell>
          <cell r="E330">
            <v>122051.77</v>
          </cell>
        </row>
        <row r="331">
          <cell r="A331" t="str">
            <v>S412048</v>
          </cell>
          <cell r="B331" t="str">
            <v>天津艾尔特精密机械有限公司</v>
          </cell>
          <cell r="C331">
            <v>2</v>
          </cell>
          <cell r="D331">
            <v>57100</v>
          </cell>
          <cell r="E331">
            <v>28550</v>
          </cell>
        </row>
        <row r="332">
          <cell r="A332" t="str">
            <v>S413083</v>
          </cell>
          <cell r="B332" t="str">
            <v>深州市晶立泰(安广顺)机械配件有限公司</v>
          </cell>
          <cell r="C332">
            <v>9</v>
          </cell>
          <cell r="D332">
            <v>94532.09</v>
          </cell>
          <cell r="E332">
            <v>10503.565555555555</v>
          </cell>
        </row>
        <row r="333">
          <cell r="A333" t="str">
            <v>S413184</v>
          </cell>
          <cell r="B333" t="str">
            <v>黄骅市宏达五金厂</v>
          </cell>
          <cell r="C333">
            <v>2</v>
          </cell>
          <cell r="D333">
            <v>36801.550000000003</v>
          </cell>
          <cell r="E333">
            <v>18400.775000000001</v>
          </cell>
        </row>
        <row r="334">
          <cell r="A334" t="str">
            <v>S413186</v>
          </cell>
          <cell r="B334" t="str">
            <v>黄骅市富邑金属制品有限公司</v>
          </cell>
          <cell r="C334">
            <v>1</v>
          </cell>
          <cell r="D334">
            <v>60113.27</v>
          </cell>
          <cell r="E334">
            <v>60113.27</v>
          </cell>
        </row>
        <row r="335">
          <cell r="A335" t="str">
            <v>S413202</v>
          </cell>
          <cell r="B335" t="str">
            <v>黄骅市荣昌祥纸制品有限公司</v>
          </cell>
          <cell r="C335">
            <v>1</v>
          </cell>
          <cell r="D335">
            <v>3392.5700000000102</v>
          </cell>
          <cell r="E335">
            <v>3392.5700000000102</v>
          </cell>
        </row>
        <row r="336">
          <cell r="A336" t="str">
            <v>S413204</v>
          </cell>
          <cell r="B336" t="str">
            <v>永清永泰汽车部件有限公司</v>
          </cell>
          <cell r="C336">
            <v>2</v>
          </cell>
          <cell r="D336">
            <v>59279.85</v>
          </cell>
          <cell r="E336">
            <v>29639.924999999999</v>
          </cell>
        </row>
        <row r="337">
          <cell r="A337" t="str">
            <v>S431035</v>
          </cell>
          <cell r="B337" t="str">
            <v>上海发之源电气有限公司</v>
          </cell>
          <cell r="C337">
            <v>4</v>
          </cell>
          <cell r="D337">
            <v>500685.42000000004</v>
          </cell>
          <cell r="E337">
            <v>125171.35500000001</v>
          </cell>
        </row>
        <row r="338">
          <cell r="A338" t="str">
            <v>S437055</v>
          </cell>
          <cell r="B338" t="str">
            <v>烟台毓顺汽车零部件有限公司</v>
          </cell>
          <cell r="C338">
            <v>5</v>
          </cell>
          <cell r="D338">
            <v>298500.42</v>
          </cell>
          <cell r="E338">
            <v>59700.083999999995</v>
          </cell>
        </row>
        <row r="339">
          <cell r="A339" t="str">
            <v>S437056</v>
          </cell>
          <cell r="B339" t="str">
            <v>日照兴伟橡塑有限公司</v>
          </cell>
          <cell r="C339">
            <v>4</v>
          </cell>
          <cell r="D339">
            <v>76672.95</v>
          </cell>
          <cell r="E339">
            <v>19168.237499999999</v>
          </cell>
        </row>
        <row r="340">
          <cell r="A340" t="str">
            <v>S411042</v>
          </cell>
          <cell r="B340" t="str">
            <v>北京双海包装制品厂</v>
          </cell>
          <cell r="C340">
            <v>2</v>
          </cell>
          <cell r="D340">
            <v>7670</v>
          </cell>
          <cell r="E340">
            <v>3835</v>
          </cell>
        </row>
        <row r="341">
          <cell r="A341" t="str">
            <v>S411050</v>
          </cell>
          <cell r="B341" t="str">
            <v>北京寸金宏德科技发展有限公司</v>
          </cell>
          <cell r="C341">
            <v>3</v>
          </cell>
          <cell r="D341">
            <v>35597.26</v>
          </cell>
          <cell r="E341">
            <v>11865.753333333334</v>
          </cell>
        </row>
        <row r="342">
          <cell r="A342" t="str">
            <v>S412051</v>
          </cell>
          <cell r="B342" t="str">
            <v>天津东凯科技有限公司</v>
          </cell>
          <cell r="C342">
            <v>3</v>
          </cell>
          <cell r="D342">
            <v>18984</v>
          </cell>
          <cell r="E342">
            <v>6328</v>
          </cell>
        </row>
        <row r="343">
          <cell r="A343" t="str">
            <v>S432042</v>
          </cell>
          <cell r="B343" t="str">
            <v>江苏凌派通信科技有限公司</v>
          </cell>
          <cell r="C343">
            <v>4</v>
          </cell>
          <cell r="D343">
            <v>100267.16</v>
          </cell>
          <cell r="E343">
            <v>25066.79</v>
          </cell>
        </row>
        <row r="344">
          <cell r="A344" t="str">
            <v>S432045</v>
          </cell>
          <cell r="B344" t="str">
            <v>苏州宏逸汽车零部件有限公司</v>
          </cell>
          <cell r="C344">
            <v>4</v>
          </cell>
          <cell r="D344">
            <v>132540.4</v>
          </cell>
          <cell r="E344">
            <v>33135.1</v>
          </cell>
        </row>
        <row r="345">
          <cell r="A345" t="str">
            <v>S433031</v>
          </cell>
          <cell r="B345" t="str">
            <v>天台宏泰电子有限公司</v>
          </cell>
          <cell r="C345">
            <v>2</v>
          </cell>
          <cell r="D345">
            <v>20089.84</v>
          </cell>
          <cell r="E345">
            <v>10044.92</v>
          </cell>
        </row>
        <row r="346">
          <cell r="A346" t="str">
            <v>S437060</v>
          </cell>
          <cell r="B346" t="str">
            <v>日照联成汽车部件有限公司</v>
          </cell>
          <cell r="C346">
            <v>9</v>
          </cell>
          <cell r="D346">
            <v>808920.02</v>
          </cell>
          <cell r="E346">
            <v>89880.002222222218</v>
          </cell>
        </row>
        <row r="347">
          <cell r="A347" t="str">
            <v>S450001</v>
          </cell>
          <cell r="B347" t="str">
            <v>重庆光大产业有限公司</v>
          </cell>
          <cell r="C347">
            <v>2</v>
          </cell>
          <cell r="D347">
            <v>114157.76000000001</v>
          </cell>
          <cell r="E347">
            <v>57078.880000000005</v>
          </cell>
        </row>
        <row r="348">
          <cell r="A348" t="str">
            <v>S512036</v>
          </cell>
          <cell r="B348" t="str">
            <v>天津未来化学有限公司</v>
          </cell>
          <cell r="C348">
            <v>1</v>
          </cell>
          <cell r="D348">
            <v>19500</v>
          </cell>
          <cell r="E348">
            <v>19500</v>
          </cell>
        </row>
        <row r="349">
          <cell r="A349" t="str">
            <v>S513222</v>
          </cell>
          <cell r="B349" t="str">
            <v xml:space="preserve">沧州君泰包装制品有限公司 </v>
          </cell>
          <cell r="C349">
            <v>1</v>
          </cell>
          <cell r="D349">
            <v>102012.91</v>
          </cell>
          <cell r="E349">
            <v>102012.91</v>
          </cell>
        </row>
        <row r="350">
          <cell r="A350" t="str">
            <v>S513231</v>
          </cell>
          <cell r="B350" t="str">
            <v>沧州渤海新区欣智恒科技有限公司</v>
          </cell>
          <cell r="C350">
            <v>0</v>
          </cell>
          <cell r="D350">
            <v>0</v>
          </cell>
          <cell r="E350" t="e">
            <v>#DIV/0!</v>
          </cell>
        </row>
        <row r="351">
          <cell r="A351" t="str">
            <v>S513233</v>
          </cell>
          <cell r="B351" t="str">
            <v>沧州辉骏建筑安装工程有限公司</v>
          </cell>
          <cell r="C351">
            <v>1</v>
          </cell>
          <cell r="D351">
            <v>2100</v>
          </cell>
          <cell r="E351">
            <v>2100</v>
          </cell>
        </row>
        <row r="352">
          <cell r="A352" t="str">
            <v>S513234</v>
          </cell>
          <cell r="B352" t="str">
            <v>黄骅市渤新环保科技有限公司</v>
          </cell>
          <cell r="C352">
            <v>0</v>
          </cell>
          <cell r="D352">
            <v>0</v>
          </cell>
          <cell r="E352" t="e">
            <v>#DIV/0!</v>
          </cell>
        </row>
        <row r="353">
          <cell r="A353" t="str">
            <v>S521016</v>
          </cell>
          <cell r="B353" t="str">
            <v>大连安华物流系统有限公司</v>
          </cell>
          <cell r="C353">
            <v>1</v>
          </cell>
          <cell r="D353">
            <v>21057.55</v>
          </cell>
          <cell r="E353">
            <v>21057.55</v>
          </cell>
        </row>
        <row r="354">
          <cell r="A354" t="str">
            <v>S437040</v>
          </cell>
          <cell r="B354" t="str">
            <v>淄博颜山专用汽车有限公司</v>
          </cell>
          <cell r="C354">
            <v>1</v>
          </cell>
          <cell r="D354">
            <v>430000</v>
          </cell>
          <cell r="E354">
            <v>430000</v>
          </cell>
        </row>
        <row r="355">
          <cell r="A355" t="str">
            <v>S412037</v>
          </cell>
          <cell r="B355" t="str">
            <v>天津湘鑫科技发展有限公司</v>
          </cell>
          <cell r="C355">
            <v>2</v>
          </cell>
          <cell r="D355">
            <v>73507.299999999988</v>
          </cell>
          <cell r="E355">
            <v>36753.649999999994</v>
          </cell>
        </row>
        <row r="356">
          <cell r="A356" t="str">
            <v>S413212</v>
          </cell>
          <cell r="B356" t="str">
            <v>廊坊富杉汽车零部件有限公司</v>
          </cell>
          <cell r="C356">
            <v>4</v>
          </cell>
          <cell r="D356">
            <v>96346.92</v>
          </cell>
          <cell r="E356">
            <v>24086.73</v>
          </cell>
        </row>
        <row r="357">
          <cell r="A357" t="str">
            <v>S413215</v>
          </cell>
          <cell r="B357" t="str">
            <v>北京吉信气弹簧制品有限公司廊坊分公司</v>
          </cell>
          <cell r="C357">
            <v>3</v>
          </cell>
          <cell r="D357">
            <v>86795.3</v>
          </cell>
          <cell r="E357">
            <v>28931.766666666666</v>
          </cell>
        </row>
        <row r="358">
          <cell r="A358" t="str">
            <v>S432046</v>
          </cell>
          <cell r="B358" t="str">
            <v>江苏福美汽车镜有限公司</v>
          </cell>
          <cell r="C358">
            <v>6</v>
          </cell>
          <cell r="D358">
            <v>874573.82</v>
          </cell>
          <cell r="E358">
            <v>145762.30333333332</v>
          </cell>
        </row>
        <row r="359">
          <cell r="A359" t="str">
            <v>S421018</v>
          </cell>
          <cell r="B359" t="str">
            <v>阿诺德紧固件（沈阳）有限公司</v>
          </cell>
          <cell r="C359">
            <v>3</v>
          </cell>
          <cell r="D359">
            <v>225457.29</v>
          </cell>
          <cell r="E359">
            <v>75152.430000000008</v>
          </cell>
        </row>
        <row r="360">
          <cell r="A360" t="str">
            <v>S412052</v>
          </cell>
          <cell r="B360" t="str">
            <v>利宇晴塑胶(天津)有限公司</v>
          </cell>
          <cell r="C360">
            <v>1</v>
          </cell>
          <cell r="D360">
            <v>253.32000000000701</v>
          </cell>
          <cell r="E360">
            <v>253.32000000000701</v>
          </cell>
        </row>
        <row r="361">
          <cell r="A361" t="str">
            <v>S422010</v>
          </cell>
          <cell r="B361" t="str">
            <v>长春鸿德汽车照明有限公司</v>
          </cell>
          <cell r="C361">
            <v>7</v>
          </cell>
          <cell r="D361">
            <v>1002303.33</v>
          </cell>
          <cell r="E361">
            <v>143186.19</v>
          </cell>
        </row>
        <row r="362">
          <cell r="A362" t="str">
            <v>S444020</v>
          </cell>
          <cell r="B362" t="str">
            <v>惠州华阳通用电子有限公司</v>
          </cell>
          <cell r="C362">
            <v>3</v>
          </cell>
          <cell r="D362">
            <v>1241695.98</v>
          </cell>
          <cell r="E362">
            <v>413898.66</v>
          </cell>
        </row>
        <row r="363">
          <cell r="A363" t="str">
            <v>S512035</v>
          </cell>
          <cell r="B363" t="str">
            <v>联合众企塑料包装制品（天津）有限公司</v>
          </cell>
          <cell r="C363">
            <v>4</v>
          </cell>
          <cell r="D363">
            <v>66636.34</v>
          </cell>
          <cell r="E363">
            <v>16659.084999999999</v>
          </cell>
        </row>
        <row r="364">
          <cell r="A364" t="str">
            <v>S513238</v>
          </cell>
          <cell r="B364" t="str">
            <v>深州市睿盛橡塑制品有限公司</v>
          </cell>
          <cell r="C364">
            <v>1</v>
          </cell>
          <cell r="D364">
            <v>32912.620000000003</v>
          </cell>
          <cell r="E364">
            <v>32912.620000000003</v>
          </cell>
        </row>
        <row r="365">
          <cell r="A365" t="str">
            <v>S412056</v>
          </cell>
          <cell r="B365" t="str">
            <v>天津市首唐科技发展有限公司</v>
          </cell>
          <cell r="C365">
            <v>2</v>
          </cell>
          <cell r="D365">
            <v>791410.69000000006</v>
          </cell>
          <cell r="E365">
            <v>395705.34500000003</v>
          </cell>
        </row>
        <row r="366">
          <cell r="A366" t="str">
            <v>S413220</v>
          </cell>
          <cell r="B366" t="str">
            <v>南皮县远成五金制造有限公司</v>
          </cell>
          <cell r="C366">
            <v>3</v>
          </cell>
          <cell r="D366">
            <v>119140.07</v>
          </cell>
          <cell r="E366">
            <v>39713.356666666667</v>
          </cell>
        </row>
        <row r="367">
          <cell r="A367" t="str">
            <v>S413222</v>
          </cell>
          <cell r="B367" t="str">
            <v>廊坊元丰铝业有限公司</v>
          </cell>
          <cell r="C367">
            <v>1</v>
          </cell>
          <cell r="D367">
            <v>20547.3</v>
          </cell>
          <cell r="E367">
            <v>20547.3</v>
          </cell>
        </row>
        <row r="368">
          <cell r="A368" t="str">
            <v>S437007</v>
          </cell>
          <cell r="B368" t="str">
            <v>万华化学(烟台)销售有限公司</v>
          </cell>
          <cell r="C368">
            <v>0</v>
          </cell>
          <cell r="D368">
            <v>0</v>
          </cell>
          <cell r="E368" t="e">
            <v>#DIV/0!</v>
          </cell>
        </row>
        <row r="369">
          <cell r="A369" t="str">
            <v>S444029</v>
          </cell>
          <cell r="B369" t="str">
            <v>广东指南车科技有限公司</v>
          </cell>
          <cell r="C369">
            <v>0</v>
          </cell>
          <cell r="D369">
            <v>0</v>
          </cell>
          <cell r="E369" t="e">
            <v>#DIV/0!</v>
          </cell>
        </row>
        <row r="370">
          <cell r="A370" t="str">
            <v>S432056</v>
          </cell>
          <cell r="B370" t="str">
            <v>国材（苏州）新材料科技有限公司</v>
          </cell>
          <cell r="C370">
            <v>4</v>
          </cell>
          <cell r="D370">
            <v>99120.85</v>
          </cell>
          <cell r="E370">
            <v>24780.212500000001</v>
          </cell>
        </row>
        <row r="371">
          <cell r="A371" t="str">
            <v>S432059</v>
          </cell>
          <cell r="B371" t="str">
            <v>麦格纳（太仓）汽车科技有限公司</v>
          </cell>
          <cell r="C371">
            <v>1</v>
          </cell>
          <cell r="D371">
            <v>273623.8</v>
          </cell>
          <cell r="E371">
            <v>273623.8</v>
          </cell>
        </row>
        <row r="372">
          <cell r="A372" t="str">
            <v>S437052</v>
          </cell>
          <cell r="B372" t="str">
            <v>青岛莱恩斯电子有限公司</v>
          </cell>
          <cell r="C372">
            <v>1</v>
          </cell>
          <cell r="D372">
            <v>10807.32</v>
          </cell>
          <cell r="E372">
            <v>10807.32</v>
          </cell>
        </row>
        <row r="373">
          <cell r="A373" t="str">
            <v>S412054</v>
          </cell>
          <cell r="B373" t="str">
            <v>天津鑫淼塑料制品有限公司</v>
          </cell>
          <cell r="C373">
            <v>3</v>
          </cell>
          <cell r="D373">
            <v>159695</v>
          </cell>
          <cell r="E373">
            <v>53231.666666666664</v>
          </cell>
        </row>
        <row r="374">
          <cell r="A374" t="str">
            <v>S412061</v>
          </cell>
          <cell r="B374" t="str">
            <v>天津华禹贸易有限公司</v>
          </cell>
          <cell r="C374">
            <v>2</v>
          </cell>
          <cell r="D374">
            <v>1013459.24</v>
          </cell>
          <cell r="E374">
            <v>506729.62</v>
          </cell>
        </row>
        <row r="375">
          <cell r="A375" t="str">
            <v>S413163</v>
          </cell>
          <cell r="B375" t="str">
            <v>新梦顶（上海）汽车零部件有限公司保定分公司</v>
          </cell>
          <cell r="C375">
            <v>1</v>
          </cell>
          <cell r="D375">
            <v>11159.12</v>
          </cell>
          <cell r="E375">
            <v>11159.12</v>
          </cell>
        </row>
        <row r="376">
          <cell r="A376" t="str">
            <v>S413209</v>
          </cell>
          <cell r="B376" t="str">
            <v>泊头市德博机械制造有限公司</v>
          </cell>
          <cell r="C376">
            <v>1</v>
          </cell>
          <cell r="D376">
            <v>23280</v>
          </cell>
          <cell r="E376">
            <v>23280</v>
          </cell>
        </row>
        <row r="377">
          <cell r="A377" t="str">
            <v>S413188</v>
          </cell>
          <cell r="B377" t="str">
            <v>深州市远宏橡塑制品有限公司</v>
          </cell>
          <cell r="C377">
            <v>1</v>
          </cell>
          <cell r="D377">
            <v>680179.46</v>
          </cell>
          <cell r="E377">
            <v>680179.46</v>
          </cell>
        </row>
        <row r="378">
          <cell r="A378" t="str">
            <v>S437059</v>
          </cell>
          <cell r="B378" t="str">
            <v>青岛中外运储运有限公司</v>
          </cell>
          <cell r="C378">
            <v>1</v>
          </cell>
          <cell r="D378">
            <v>47941.56</v>
          </cell>
          <cell r="E378">
            <v>47941.56</v>
          </cell>
        </row>
        <row r="379">
          <cell r="A379" t="str">
            <v>S512042</v>
          </cell>
          <cell r="B379" t="str">
            <v>安合力（天津）叉车销售有限公司</v>
          </cell>
          <cell r="C379">
            <v>2</v>
          </cell>
          <cell r="D379">
            <v>9700</v>
          </cell>
          <cell r="E379">
            <v>4850</v>
          </cell>
        </row>
        <row r="380">
          <cell r="A380" t="str">
            <v>S412011</v>
          </cell>
          <cell r="B380" t="str">
            <v>富港科技(天津)有限公司</v>
          </cell>
          <cell r="C380">
            <v>2</v>
          </cell>
          <cell r="D380">
            <v>11702.52</v>
          </cell>
          <cell r="E380">
            <v>5851.26</v>
          </cell>
        </row>
        <row r="381">
          <cell r="A381" t="str">
            <v>S412055</v>
          </cell>
          <cell r="B381" t="str">
            <v>天津市盛祥冷拉有限公司</v>
          </cell>
          <cell r="C381">
            <v>0</v>
          </cell>
          <cell r="D381">
            <v>0</v>
          </cell>
          <cell r="E381" t="e">
            <v>#DIV/0!</v>
          </cell>
        </row>
        <row r="382">
          <cell r="A382" t="str">
            <v>S412058</v>
          </cell>
          <cell r="B382" t="str">
            <v>天津宇辉科技发展有限公司</v>
          </cell>
          <cell r="C382">
            <v>1</v>
          </cell>
          <cell r="D382">
            <v>18104.73</v>
          </cell>
          <cell r="E382">
            <v>18104.73</v>
          </cell>
        </row>
        <row r="383">
          <cell r="A383" t="str">
            <v>S412060</v>
          </cell>
          <cell r="B383" t="str">
            <v>天津鑫来兴隆金属制品有限公司</v>
          </cell>
          <cell r="C383">
            <v>0</v>
          </cell>
          <cell r="D383">
            <v>0</v>
          </cell>
          <cell r="E383" t="e">
            <v>#DIV/0!</v>
          </cell>
        </row>
        <row r="384">
          <cell r="A384" t="str">
            <v>S413062</v>
          </cell>
          <cell r="B384" t="str">
            <v>黄骅市友联嘉悦商贸有限公司</v>
          </cell>
          <cell r="C384">
            <v>0</v>
          </cell>
          <cell r="D384">
            <v>0</v>
          </cell>
          <cell r="E384" t="e">
            <v>#DIV/0!</v>
          </cell>
        </row>
        <row r="385">
          <cell r="A385" t="str">
            <v>S413109</v>
          </cell>
          <cell r="B385" t="str">
            <v>河北盛德燃气有限公司</v>
          </cell>
          <cell r="C385">
            <v>0</v>
          </cell>
          <cell r="D385">
            <v>0</v>
          </cell>
          <cell r="E385" t="e">
            <v>#DIV/0!</v>
          </cell>
        </row>
        <row r="386">
          <cell r="A386" t="str">
            <v>S413111</v>
          </cell>
          <cell r="B386" t="str">
            <v>国网河北省电力有限公司沧州供电分公司</v>
          </cell>
          <cell r="C386">
            <v>0</v>
          </cell>
          <cell r="D386">
            <v>0</v>
          </cell>
          <cell r="E386" t="e">
            <v>#DIV/0!</v>
          </cell>
        </row>
        <row r="387">
          <cell r="A387" t="str">
            <v>S413179</v>
          </cell>
          <cell r="B387" t="str">
            <v>文安县海智五金制品有限公司</v>
          </cell>
          <cell r="C387">
            <v>0</v>
          </cell>
          <cell r="D387">
            <v>0</v>
          </cell>
          <cell r="E387" t="e">
            <v>#DIV/0!</v>
          </cell>
        </row>
        <row r="388">
          <cell r="A388" t="str">
            <v>S413197</v>
          </cell>
          <cell r="B388" t="str">
            <v>保定市宏腾科技有限公司</v>
          </cell>
          <cell r="C388">
            <v>1</v>
          </cell>
          <cell r="D388">
            <v>192.1</v>
          </cell>
          <cell r="E388">
            <v>192.1</v>
          </cell>
        </row>
        <row r="389">
          <cell r="A389" t="str">
            <v>S432005</v>
          </cell>
          <cell r="B389" t="str">
            <v>佛吉亚(无锡)座椅部件有限公司</v>
          </cell>
          <cell r="C389">
            <v>1</v>
          </cell>
          <cell r="D389">
            <v>142786.80000000101</v>
          </cell>
          <cell r="E389">
            <v>142786.80000000101</v>
          </cell>
        </row>
        <row r="390">
          <cell r="A390" t="str">
            <v>S432051</v>
          </cell>
          <cell r="B390" t="str">
            <v>无锡万谦工品智造科技有限公司</v>
          </cell>
          <cell r="C390">
            <v>0</v>
          </cell>
          <cell r="D390">
            <v>0</v>
          </cell>
          <cell r="E390" t="e">
            <v>#DIV/0!</v>
          </cell>
        </row>
        <row r="391">
          <cell r="A391" t="str">
            <v>S437046</v>
          </cell>
          <cell r="B391" t="str">
            <v>青岛中新华美塑料有限公司</v>
          </cell>
          <cell r="C391">
            <v>1</v>
          </cell>
          <cell r="D391">
            <v>0.12</v>
          </cell>
          <cell r="E391">
            <v>0.12</v>
          </cell>
        </row>
        <row r="392">
          <cell r="A392" t="str">
            <v>S441004</v>
          </cell>
          <cell r="B392" t="str">
            <v>武陟县顺鑫工程塑料有限公司</v>
          </cell>
          <cell r="C392">
            <v>0</v>
          </cell>
          <cell r="D392">
            <v>0</v>
          </cell>
          <cell r="E392" t="e">
            <v>#DIV/0!</v>
          </cell>
        </row>
        <row r="393">
          <cell r="A393" t="str">
            <v>S444033</v>
          </cell>
          <cell r="B393" t="str">
            <v>东莞市圣戈泰塑胶有限公司</v>
          </cell>
          <cell r="C393">
            <v>1</v>
          </cell>
          <cell r="D393">
            <v>0.01</v>
          </cell>
          <cell r="E393">
            <v>0.01</v>
          </cell>
        </row>
        <row r="394">
          <cell r="A394" t="str">
            <v>S461001</v>
          </cell>
          <cell r="B394" t="str">
            <v>西安海容塑料制品有限责任公司</v>
          </cell>
          <cell r="C394">
            <v>0</v>
          </cell>
          <cell r="D394">
            <v>0</v>
          </cell>
          <cell r="E394" t="e">
            <v>#DIV/0!</v>
          </cell>
        </row>
        <row r="395">
          <cell r="A395" t="str">
            <v>S511004</v>
          </cell>
          <cell r="B395" t="str">
            <v>北鸿科（天津） 科技有限公司</v>
          </cell>
          <cell r="C395">
            <v>0</v>
          </cell>
          <cell r="D395">
            <v>0</v>
          </cell>
          <cell r="E395" t="e">
            <v>#DIV/0!</v>
          </cell>
        </row>
        <row r="396">
          <cell r="A396" t="str">
            <v>S511026</v>
          </cell>
          <cell r="B396" t="str">
            <v>北京合享智泉科技有限公司</v>
          </cell>
          <cell r="C396">
            <v>0</v>
          </cell>
          <cell r="D396">
            <v>0</v>
          </cell>
          <cell r="E396" t="e">
            <v>#DIV/0!</v>
          </cell>
        </row>
        <row r="397">
          <cell r="A397" t="str">
            <v>S512007</v>
          </cell>
          <cell r="B397" t="str">
            <v>天津宏达翔科技有限公司</v>
          </cell>
          <cell r="C397">
            <v>0</v>
          </cell>
          <cell r="D397">
            <v>0</v>
          </cell>
          <cell r="E397" t="e">
            <v>#DIV/0!</v>
          </cell>
        </row>
        <row r="398">
          <cell r="A398" t="str">
            <v>S512028</v>
          </cell>
          <cell r="B398" t="str">
            <v>天津林宇机械制造有限公司</v>
          </cell>
          <cell r="C398">
            <v>0</v>
          </cell>
          <cell r="D398">
            <v>0</v>
          </cell>
          <cell r="E398" t="e">
            <v>#DIV/0!</v>
          </cell>
        </row>
        <row r="399">
          <cell r="A399" t="str">
            <v>S512041</v>
          </cell>
          <cell r="B399" t="str">
            <v>天津瑞胜特模具科技有限公司</v>
          </cell>
          <cell r="C399">
            <v>1</v>
          </cell>
          <cell r="D399">
            <v>1900</v>
          </cell>
          <cell r="E399">
            <v>1900</v>
          </cell>
        </row>
        <row r="400">
          <cell r="A400" t="str">
            <v>S512045</v>
          </cell>
          <cell r="B400" t="str">
            <v>天津胜欧精密机械有限公司</v>
          </cell>
          <cell r="C400">
            <v>0</v>
          </cell>
          <cell r="D400">
            <v>0</v>
          </cell>
          <cell r="E400" t="e">
            <v>#DIV/0!</v>
          </cell>
        </row>
        <row r="401">
          <cell r="A401" t="str">
            <v>S512046</v>
          </cell>
          <cell r="B401" t="str">
            <v>牧川(天津)模具材料有限公司</v>
          </cell>
          <cell r="C401">
            <v>2</v>
          </cell>
          <cell r="D401">
            <v>35054.199999999997</v>
          </cell>
          <cell r="E401">
            <v>17527.099999999999</v>
          </cell>
        </row>
        <row r="402">
          <cell r="A402" t="str">
            <v>S513021</v>
          </cell>
          <cell r="B402" t="str">
            <v>沧州众智鑫成人力资源服务有限公司</v>
          </cell>
          <cell r="C402">
            <v>0</v>
          </cell>
          <cell r="D402">
            <v>0</v>
          </cell>
          <cell r="E402" t="e">
            <v>#DIV/0!</v>
          </cell>
        </row>
        <row r="403">
          <cell r="A403" t="str">
            <v>S513034</v>
          </cell>
          <cell r="B403" t="str">
            <v>中国移动通信集团河北有限公司沧州分公司</v>
          </cell>
          <cell r="C403">
            <v>0</v>
          </cell>
          <cell r="D403">
            <v>0</v>
          </cell>
          <cell r="E403" t="e">
            <v>#DIV/0!</v>
          </cell>
        </row>
        <row r="404">
          <cell r="A404" t="str">
            <v>S513081</v>
          </cell>
          <cell r="B404" t="str">
            <v>石家庄跨越物流有限公司</v>
          </cell>
          <cell r="C404">
            <v>0</v>
          </cell>
          <cell r="D404">
            <v>0</v>
          </cell>
          <cell r="E404" t="e">
            <v>#DIV/0!</v>
          </cell>
        </row>
        <row r="405">
          <cell r="A405" t="str">
            <v>S513082</v>
          </cell>
          <cell r="B405" t="str">
            <v>中国人民健康保险股份有限公司沧州中心支公司</v>
          </cell>
          <cell r="C405">
            <v>0</v>
          </cell>
          <cell r="D405">
            <v>0</v>
          </cell>
          <cell r="E405" t="e">
            <v>#DIV/0!</v>
          </cell>
        </row>
        <row r="406">
          <cell r="A406" t="str">
            <v>S513108</v>
          </cell>
          <cell r="B406" t="str">
            <v>河北德邦物流有限公司</v>
          </cell>
          <cell r="C406">
            <v>1</v>
          </cell>
          <cell r="D406">
            <v>103429</v>
          </cell>
          <cell r="E406">
            <v>103429</v>
          </cell>
        </row>
        <row r="407">
          <cell r="A407" t="str">
            <v>S513123</v>
          </cell>
          <cell r="B407" t="str">
            <v>黄骅市奇润运输队</v>
          </cell>
          <cell r="C407">
            <v>0</v>
          </cell>
          <cell r="D407">
            <v>0</v>
          </cell>
          <cell r="E407" t="e">
            <v>#DIV/0!</v>
          </cell>
        </row>
        <row r="408">
          <cell r="A408" t="str">
            <v>S513200</v>
          </cell>
          <cell r="B408" t="str">
            <v>沧州烽源人力资源服务有限公司</v>
          </cell>
          <cell r="C408">
            <v>0</v>
          </cell>
          <cell r="D408">
            <v>0</v>
          </cell>
          <cell r="E408" t="e">
            <v>#DIV/0!</v>
          </cell>
        </row>
        <row r="409">
          <cell r="A409" t="str">
            <v>S513207</v>
          </cell>
          <cell r="B409" t="str">
            <v>信誉楼百货集团有限公司黄骅信誉楼旗舰店</v>
          </cell>
          <cell r="C409">
            <v>0</v>
          </cell>
          <cell r="D409">
            <v>0</v>
          </cell>
          <cell r="E409" t="e">
            <v>#DIV/0!</v>
          </cell>
        </row>
        <row r="410">
          <cell r="A410" t="str">
            <v>S513250</v>
          </cell>
          <cell r="B410" t="str">
            <v>黄骅市天海龙五金机电商贸有限公司</v>
          </cell>
          <cell r="C410">
            <v>2</v>
          </cell>
          <cell r="D410">
            <v>42457.68</v>
          </cell>
          <cell r="E410">
            <v>21228.84</v>
          </cell>
        </row>
        <row r="411">
          <cell r="A411" t="str">
            <v>S513262</v>
          </cell>
          <cell r="B411" t="str">
            <v>黄骅市德宇模具有限公司</v>
          </cell>
          <cell r="C411">
            <v>1</v>
          </cell>
          <cell r="D411">
            <v>12400</v>
          </cell>
          <cell r="E411">
            <v>12400</v>
          </cell>
        </row>
        <row r="412">
          <cell r="A412" t="str">
            <v>S513271</v>
          </cell>
          <cell r="B412" t="str">
            <v>石家庄樾晟机械设备销售有限公司</v>
          </cell>
          <cell r="C412">
            <v>0</v>
          </cell>
          <cell r="D412">
            <v>0</v>
          </cell>
          <cell r="E412" t="e">
            <v>#DIV/0!</v>
          </cell>
        </row>
        <row r="413">
          <cell r="A413" t="str">
            <v>S513274</v>
          </cell>
          <cell r="B413" t="str">
            <v>黄骅市鑫泰模具厂</v>
          </cell>
          <cell r="C413">
            <v>0</v>
          </cell>
          <cell r="D413">
            <v>0</v>
          </cell>
          <cell r="E413" t="e">
            <v>#DIV/0!</v>
          </cell>
        </row>
        <row r="414">
          <cell r="A414" t="str">
            <v>S531007</v>
          </cell>
          <cell r="B414" t="str">
            <v>米思米（中国）精密机械贸易有限公司</v>
          </cell>
          <cell r="C414">
            <v>0</v>
          </cell>
          <cell r="D414">
            <v>0</v>
          </cell>
          <cell r="E414" t="e">
            <v>#DIV/0!</v>
          </cell>
        </row>
        <row r="415">
          <cell r="A415" t="str">
            <v>S531012</v>
          </cell>
          <cell r="B415" t="str">
            <v>上海贯誉电子科技有限公司</v>
          </cell>
          <cell r="C415">
            <v>0</v>
          </cell>
          <cell r="D415">
            <v>0</v>
          </cell>
          <cell r="E415" t="e">
            <v>#DIV/0!</v>
          </cell>
        </row>
        <row r="416">
          <cell r="A416" t="str">
            <v>S531020</v>
          </cell>
          <cell r="B416" t="str">
            <v>麦格纳汽车镜像（上海）有限公司</v>
          </cell>
          <cell r="C416">
            <v>0</v>
          </cell>
          <cell r="D416">
            <v>0</v>
          </cell>
          <cell r="E416" t="e">
            <v>#DIV/0!</v>
          </cell>
        </row>
        <row r="417">
          <cell r="A417" t="str">
            <v>S531023</v>
          </cell>
          <cell r="B417" t="str">
            <v>禹鹤贸易（上海）有限公司</v>
          </cell>
          <cell r="C417">
            <v>0</v>
          </cell>
          <cell r="D417">
            <v>0</v>
          </cell>
          <cell r="E417" t="e">
            <v>#DIV/0!</v>
          </cell>
        </row>
        <row r="418">
          <cell r="A418" t="str">
            <v>S411032</v>
          </cell>
          <cell r="B418" t="str">
            <v>国家知识产权局专利局</v>
          </cell>
          <cell r="C418">
            <v>0</v>
          </cell>
          <cell r="D418">
            <v>0</v>
          </cell>
          <cell r="E418" t="e">
            <v>#DIV/0!</v>
          </cell>
        </row>
        <row r="419">
          <cell r="A419" t="str">
            <v>S412013</v>
          </cell>
          <cell r="B419" t="str">
            <v>天津金发新材料有限公司</v>
          </cell>
          <cell r="C419">
            <v>0</v>
          </cell>
          <cell r="D419">
            <v>0</v>
          </cell>
          <cell r="E419" t="e">
            <v>#DIV/0!</v>
          </cell>
        </row>
        <row r="420">
          <cell r="A420" t="str">
            <v>S412050</v>
          </cell>
          <cell r="B420" t="str">
            <v>天津方昕易通科技发展有限公司</v>
          </cell>
          <cell r="C420">
            <v>1</v>
          </cell>
          <cell r="D420">
            <v>167200</v>
          </cell>
          <cell r="E420">
            <v>167200</v>
          </cell>
        </row>
        <row r="421">
          <cell r="A421" t="str">
            <v>S412057</v>
          </cell>
          <cell r="B421" t="str">
            <v>天津恒平金属制品有限公司</v>
          </cell>
          <cell r="C421">
            <v>0</v>
          </cell>
          <cell r="D421">
            <v>0</v>
          </cell>
          <cell r="E421" t="e">
            <v>#DIV/0!</v>
          </cell>
        </row>
        <row r="422">
          <cell r="A422" t="str">
            <v>S413121</v>
          </cell>
          <cell r="B422" t="str">
            <v>河北佳铸金属制品有限公司</v>
          </cell>
          <cell r="C422">
            <v>0</v>
          </cell>
          <cell r="D422">
            <v>0</v>
          </cell>
          <cell r="E422" t="e">
            <v>#DIV/0!</v>
          </cell>
        </row>
        <row r="423">
          <cell r="A423" t="str">
            <v>S413165</v>
          </cell>
          <cell r="B423" t="str">
            <v>献县鹏凯金属制品有限公司</v>
          </cell>
          <cell r="C423">
            <v>0</v>
          </cell>
          <cell r="D423">
            <v>0</v>
          </cell>
          <cell r="E423" t="e">
            <v>#DIV/0!</v>
          </cell>
        </row>
        <row r="424">
          <cell r="A424" t="str">
            <v>S413192</v>
          </cell>
          <cell r="B424" t="str">
            <v>南皮县鹏源金属材料有限公司</v>
          </cell>
          <cell r="C424">
            <v>0</v>
          </cell>
          <cell r="D424">
            <v>0</v>
          </cell>
          <cell r="E424" t="e">
            <v>#DIV/0!</v>
          </cell>
        </row>
        <row r="425">
          <cell r="A425" t="str">
            <v>S413210</v>
          </cell>
          <cell r="B425" t="str">
            <v>泊头市德恒数控机械有限公司</v>
          </cell>
          <cell r="C425">
            <v>1</v>
          </cell>
          <cell r="D425">
            <v>2500</v>
          </cell>
          <cell r="E425">
            <v>2500</v>
          </cell>
        </row>
        <row r="426">
          <cell r="A426" t="str">
            <v>S413213</v>
          </cell>
          <cell r="B426" t="str">
            <v>沧县大河精密铸造厂</v>
          </cell>
          <cell r="C426">
            <v>0</v>
          </cell>
          <cell r="D426">
            <v>0</v>
          </cell>
          <cell r="E426" t="e">
            <v>#DIV/0!</v>
          </cell>
        </row>
        <row r="427">
          <cell r="A427" t="str">
            <v>S413229</v>
          </cell>
          <cell r="B427" t="str">
            <v>沧县誉华铸造厂(普通合伙)</v>
          </cell>
          <cell r="C427">
            <v>0</v>
          </cell>
          <cell r="D427">
            <v>0</v>
          </cell>
          <cell r="E427" t="e">
            <v>#DIV/0!</v>
          </cell>
        </row>
        <row r="428">
          <cell r="A428" t="str">
            <v>S431041</v>
          </cell>
          <cell r="B428" t="str">
            <v>上海绒彧贸易有限公司</v>
          </cell>
          <cell r="C428">
            <v>0</v>
          </cell>
          <cell r="D428">
            <v>0</v>
          </cell>
          <cell r="E428" t="e">
            <v>#DIV/0!</v>
          </cell>
        </row>
        <row r="429">
          <cell r="A429" t="str">
            <v>S432044</v>
          </cell>
          <cell r="B429" t="str">
            <v>常州市鹏逸汽车附件有限公司</v>
          </cell>
          <cell r="C429">
            <v>0</v>
          </cell>
          <cell r="D429">
            <v>0</v>
          </cell>
          <cell r="E429" t="e">
            <v>#DIV/0!</v>
          </cell>
        </row>
        <row r="430">
          <cell r="A430" t="str">
            <v>S432049</v>
          </cell>
          <cell r="B430" t="str">
            <v>徐州派特控制技术有限公司</v>
          </cell>
          <cell r="C430">
            <v>1</v>
          </cell>
          <cell r="D430">
            <v>29945</v>
          </cell>
          <cell r="E430">
            <v>29945</v>
          </cell>
        </row>
        <row r="431">
          <cell r="A431" t="str">
            <v>S432061</v>
          </cell>
          <cell r="B431" t="str">
            <v>苏州德泰工程塑料有限公司</v>
          </cell>
          <cell r="C431">
            <v>0</v>
          </cell>
          <cell r="D431">
            <v>0</v>
          </cell>
          <cell r="E431" t="e">
            <v>#DIV/0!</v>
          </cell>
        </row>
        <row r="432">
          <cell r="A432" t="str">
            <v>S444003</v>
          </cell>
          <cell r="B432" t="str">
            <v>广州熙锐自动化设备有限公司</v>
          </cell>
          <cell r="C432">
            <v>1</v>
          </cell>
          <cell r="D432">
            <v>18500</v>
          </cell>
          <cell r="E432">
            <v>18500</v>
          </cell>
        </row>
        <row r="433">
          <cell r="A433" t="str">
            <v>S444024</v>
          </cell>
          <cell r="B433" t="str">
            <v>东莞市大雨智能科技有限公司</v>
          </cell>
          <cell r="C433">
            <v>0</v>
          </cell>
          <cell r="D433">
            <v>0</v>
          </cell>
          <cell r="E433" t="e">
            <v>#DIV/0!</v>
          </cell>
        </row>
        <row r="434">
          <cell r="A434" t="str">
            <v>S450003</v>
          </cell>
          <cell r="B434" t="str">
            <v>重庆津亦海机械制造有限公司</v>
          </cell>
          <cell r="C434">
            <v>0</v>
          </cell>
          <cell r="D434">
            <v>0</v>
          </cell>
          <cell r="E434" t="e">
            <v>#DIV/0!</v>
          </cell>
        </row>
        <row r="435">
          <cell r="A435" t="str">
            <v>S451007</v>
          </cell>
          <cell r="B435" t="str">
            <v>成都一汽新悦物流有限公司</v>
          </cell>
          <cell r="C435">
            <v>0</v>
          </cell>
          <cell r="D435">
            <v>0</v>
          </cell>
          <cell r="E435" t="e">
            <v>#DIV/0!</v>
          </cell>
        </row>
        <row r="436">
          <cell r="A436" t="str">
            <v>S511010</v>
          </cell>
          <cell r="B436" t="str">
            <v>北京志同信达科技发展有限公司</v>
          </cell>
          <cell r="C436">
            <v>0</v>
          </cell>
          <cell r="D436">
            <v>0</v>
          </cell>
          <cell r="E436" t="e">
            <v>#DIV/0!</v>
          </cell>
        </row>
        <row r="437">
          <cell r="A437" t="str">
            <v>S511019</v>
          </cell>
          <cell r="B437" t="str">
            <v>中企永联数据交换技术(北京)有限公司</v>
          </cell>
          <cell r="C437">
            <v>0</v>
          </cell>
          <cell r="D437">
            <v>0</v>
          </cell>
          <cell r="E437" t="e">
            <v>#DIV/0!</v>
          </cell>
        </row>
        <row r="438">
          <cell r="A438" t="str">
            <v>S511035</v>
          </cell>
          <cell r="B438" t="str">
            <v>北京格兰力士机电技术有限责任公司</v>
          </cell>
          <cell r="C438">
            <v>0</v>
          </cell>
          <cell r="D438">
            <v>0</v>
          </cell>
          <cell r="E438" t="e">
            <v>#DIV/0!</v>
          </cell>
        </row>
        <row r="439">
          <cell r="A439" t="str">
            <v>S512021</v>
          </cell>
          <cell r="B439" t="str">
            <v>上工富怡智能制造（天津）有限公司</v>
          </cell>
          <cell r="C439">
            <v>0</v>
          </cell>
          <cell r="D439">
            <v>0</v>
          </cell>
          <cell r="E439" t="e">
            <v>#DIV/0!</v>
          </cell>
        </row>
        <row r="440">
          <cell r="A440" t="str">
            <v>S512044</v>
          </cell>
          <cell r="B440" t="str">
            <v>华晟瑞达（天津）精密仪器有限公司</v>
          </cell>
          <cell r="C440">
            <v>1</v>
          </cell>
          <cell r="D440">
            <v>62640</v>
          </cell>
          <cell r="E440">
            <v>62640</v>
          </cell>
        </row>
        <row r="441">
          <cell r="A441" t="str">
            <v>S513019</v>
          </cell>
          <cell r="B441" t="str">
            <v>沧州其源盛环保设备有限公司</v>
          </cell>
          <cell r="C441">
            <v>1</v>
          </cell>
          <cell r="D441">
            <v>1669.7</v>
          </cell>
          <cell r="E441">
            <v>1669.7</v>
          </cell>
        </row>
        <row r="442">
          <cell r="A442" t="str">
            <v>S513083</v>
          </cell>
          <cell r="B442" t="str">
            <v>河北冀翔通电子科技有限公司</v>
          </cell>
          <cell r="C442">
            <v>0</v>
          </cell>
          <cell r="D442">
            <v>0</v>
          </cell>
          <cell r="E442" t="e">
            <v>#DIV/0!</v>
          </cell>
        </row>
        <row r="443">
          <cell r="A443" t="str">
            <v>S513139</v>
          </cell>
          <cell r="B443" t="str">
            <v>河北美杭电梯安装有限公司</v>
          </cell>
          <cell r="C443">
            <v>0</v>
          </cell>
          <cell r="D443">
            <v>0</v>
          </cell>
          <cell r="E443" t="e">
            <v>#DIV/0!</v>
          </cell>
        </row>
        <row r="444">
          <cell r="A444" t="str">
            <v>S513155</v>
          </cell>
          <cell r="B444" t="str">
            <v>黄骅市兴华石油有限责任公司宏坤加油站</v>
          </cell>
          <cell r="C444">
            <v>0</v>
          </cell>
          <cell r="D444">
            <v>0</v>
          </cell>
          <cell r="E444" t="e">
            <v>#DIV/0!</v>
          </cell>
        </row>
        <row r="445">
          <cell r="A445" t="str">
            <v>S537017</v>
          </cell>
          <cell r="B445" t="str">
            <v>潍坊鑫腾物流有限公司</v>
          </cell>
          <cell r="C445">
            <v>0</v>
          </cell>
          <cell r="D445">
            <v>0</v>
          </cell>
          <cell r="E445" t="e">
            <v>#DIV/0!</v>
          </cell>
        </row>
        <row r="446">
          <cell r="A446" t="str">
            <v>S411008</v>
          </cell>
          <cell r="B446" t="str">
            <v>北京瑞德佑业科技有限公司</v>
          </cell>
          <cell r="C446">
            <v>0</v>
          </cell>
          <cell r="D446">
            <v>0</v>
          </cell>
          <cell r="E446" t="e">
            <v>#DIV/0!</v>
          </cell>
        </row>
        <row r="447">
          <cell r="A447" t="str">
            <v>S412053</v>
          </cell>
          <cell r="B447" t="str">
            <v>天津市腾达恒博汽车零部件有限公司</v>
          </cell>
          <cell r="C447">
            <v>1</v>
          </cell>
          <cell r="D447">
            <v>49695.58</v>
          </cell>
          <cell r="E447">
            <v>49695.58</v>
          </cell>
        </row>
        <row r="448">
          <cell r="A448" t="str">
            <v>S413172</v>
          </cell>
          <cell r="B448" t="str">
            <v>南宫市宏勇汽配塑料卡扣制造厂</v>
          </cell>
          <cell r="C448">
            <v>1</v>
          </cell>
          <cell r="D448">
            <v>51.280000000000697</v>
          </cell>
          <cell r="E448">
            <v>51.280000000000697</v>
          </cell>
        </row>
        <row r="449">
          <cell r="A449" t="str">
            <v>S413193</v>
          </cell>
          <cell r="B449" t="str">
            <v>廊坊双兴交通器材有限公司</v>
          </cell>
          <cell r="C449">
            <v>1</v>
          </cell>
          <cell r="D449">
            <v>2416839.42</v>
          </cell>
          <cell r="E449">
            <v>2416839.42</v>
          </cell>
        </row>
        <row r="450">
          <cell r="A450" t="str">
            <v>S413211</v>
          </cell>
          <cell r="B450" t="str">
            <v>南皮县鸿禧金属制品有限公司</v>
          </cell>
          <cell r="C450">
            <v>1</v>
          </cell>
          <cell r="D450">
            <v>48165.599999999999</v>
          </cell>
          <cell r="E450">
            <v>48165.599999999999</v>
          </cell>
        </row>
        <row r="451">
          <cell r="A451" t="str">
            <v>S413227</v>
          </cell>
          <cell r="B451" t="str">
            <v>唐山市开云纤维制品有限公司</v>
          </cell>
          <cell r="C451">
            <v>0</v>
          </cell>
          <cell r="D451">
            <v>0</v>
          </cell>
          <cell r="E451" t="e">
            <v>#DIV/0!</v>
          </cell>
        </row>
        <row r="452">
          <cell r="A452" t="str">
            <v>S431025</v>
          </cell>
          <cell r="B452" t="str">
            <v>上海坤达五金制品有限公司</v>
          </cell>
          <cell r="C452">
            <v>0</v>
          </cell>
          <cell r="D452">
            <v>0</v>
          </cell>
          <cell r="E452" t="e">
            <v>#DIV/0!</v>
          </cell>
        </row>
        <row r="453">
          <cell r="A453" t="str">
            <v>S431028</v>
          </cell>
          <cell r="B453" t="str">
            <v>上海越航启塑化有限公司</v>
          </cell>
          <cell r="C453">
            <v>1</v>
          </cell>
          <cell r="D453">
            <v>0.02</v>
          </cell>
          <cell r="E453">
            <v>0.02</v>
          </cell>
        </row>
        <row r="454">
          <cell r="A454" t="str">
            <v>S432052</v>
          </cell>
          <cell r="B454" t="str">
            <v>昆山圣精特金属制品有限公司</v>
          </cell>
          <cell r="C454">
            <v>0</v>
          </cell>
          <cell r="D454">
            <v>0</v>
          </cell>
          <cell r="E454" t="e">
            <v>#DIV/0!</v>
          </cell>
        </row>
        <row r="455">
          <cell r="A455" t="str">
            <v>S433032</v>
          </cell>
          <cell r="B455" t="str">
            <v>温州市晏顺紧固件有限公司</v>
          </cell>
          <cell r="C455">
            <v>1</v>
          </cell>
          <cell r="D455">
            <v>178.90000000000899</v>
          </cell>
          <cell r="E455">
            <v>178.90000000000899</v>
          </cell>
        </row>
        <row r="456">
          <cell r="A456" t="str">
            <v>S513152</v>
          </cell>
          <cell r="B456" t="str">
            <v>黄骅市源宏模具厂</v>
          </cell>
          <cell r="C456">
            <v>0</v>
          </cell>
          <cell r="D456">
            <v>0</v>
          </cell>
          <cell r="E456" t="e">
            <v>#DIV/0!</v>
          </cell>
        </row>
        <row r="457">
          <cell r="A457" t="str">
            <v>S537033</v>
          </cell>
          <cell r="B457" t="str">
            <v>山东集合内建筑设计有限公司</v>
          </cell>
          <cell r="C457">
            <v>0</v>
          </cell>
          <cell r="D457">
            <v>0</v>
          </cell>
          <cell r="E457" t="e">
            <v>#DIV/0!</v>
          </cell>
        </row>
        <row r="458">
          <cell r="A458" t="str">
            <v>S544006</v>
          </cell>
          <cell r="B458" t="str">
            <v>鹤山市润源化工有限公司</v>
          </cell>
          <cell r="C458">
            <v>0</v>
          </cell>
          <cell r="D458">
            <v>0</v>
          </cell>
          <cell r="E458" t="e">
            <v>#DIV/0!</v>
          </cell>
        </row>
        <row r="459">
          <cell r="A459" t="str">
            <v>S437082</v>
          </cell>
          <cell r="B459" t="str">
            <v>山东跃华钢材有限公司</v>
          </cell>
          <cell r="C459">
            <v>0</v>
          </cell>
          <cell r="D459">
            <v>0</v>
          </cell>
          <cell r="E459" t="e">
            <v>#DIV/0!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.29付款-节前"/>
      <sheetName val="9.30付款-节前"/>
      <sheetName val="汇总"/>
      <sheetName val="10.10付款-节后 (2)"/>
      <sheetName val="10.29付款计划"/>
      <sheetName val="Sheet1"/>
    </sheetNames>
    <sheetDataSet>
      <sheetData sheetId="0">
        <row r="4">
          <cell r="B4" t="str">
            <v>S431024</v>
          </cell>
          <cell r="C4" t="str">
            <v>上海霏济科技有限公司</v>
          </cell>
          <cell r="D4" t="str">
            <v>极高</v>
          </cell>
          <cell r="E4" t="str">
            <v>金属件</v>
          </cell>
          <cell r="F4" t="str">
            <v>省外</v>
          </cell>
          <cell r="G4" t="str">
            <v>原材料</v>
          </cell>
          <cell r="H4">
            <v>0.8</v>
          </cell>
          <cell r="I4">
            <v>300668.93</v>
          </cell>
          <cell r="J4">
            <v>300668.93</v>
          </cell>
          <cell r="K4">
            <v>0</v>
          </cell>
          <cell r="L4">
            <v>0</v>
          </cell>
          <cell r="M4">
            <v>30531.441666666698</v>
          </cell>
          <cell r="N4">
            <v>30531.441666666698</v>
          </cell>
          <cell r="O4">
            <v>51492.941666666702</v>
          </cell>
          <cell r="P4">
            <v>51492.941666666702</v>
          </cell>
          <cell r="Q4">
            <v>34625.968333333301</v>
          </cell>
          <cell r="R4">
            <v>34625.968333333301</v>
          </cell>
          <cell r="S4">
            <v>50111.488333333298</v>
          </cell>
          <cell r="T4">
            <v>226729.75333333338</v>
          </cell>
          <cell r="U4">
            <v>0</v>
          </cell>
          <cell r="X4">
            <v>200000</v>
          </cell>
          <cell r="Z4">
            <v>0</v>
          </cell>
          <cell r="AA4">
            <v>0</v>
          </cell>
          <cell r="AH4">
            <v>200000</v>
          </cell>
          <cell r="AI4">
            <v>26729.753333333385</v>
          </cell>
          <cell r="AJ4">
            <v>300668.93</v>
          </cell>
          <cell r="AK4">
            <v>300668.93</v>
          </cell>
          <cell r="AL4">
            <v>300668.93</v>
          </cell>
          <cell r="AM4">
            <v>100000</v>
          </cell>
          <cell r="AN4">
            <v>100000</v>
          </cell>
          <cell r="AO4">
            <v>0.33259173137709974</v>
          </cell>
          <cell r="AP4">
            <v>2.1791125506666946E-2</v>
          </cell>
          <cell r="AT4">
            <v>0</v>
          </cell>
          <cell r="AU4">
            <v>0</v>
          </cell>
          <cell r="AV4">
            <v>0</v>
          </cell>
          <cell r="AW4">
            <v>100000</v>
          </cell>
          <cell r="AX4">
            <v>45555</v>
          </cell>
          <cell r="AY4">
            <v>7</v>
          </cell>
          <cell r="AZ4">
            <v>45548</v>
          </cell>
          <cell r="BA4" t="str">
            <v>电汇</v>
          </cell>
        </row>
        <row r="5">
          <cell r="B5" t="str">
            <v>S411006</v>
          </cell>
          <cell r="C5" t="str">
            <v>北京中万盛贸易有限责任公司</v>
          </cell>
          <cell r="D5" t="str">
            <v>极高</v>
          </cell>
          <cell r="E5" t="str">
            <v>座椅</v>
          </cell>
          <cell r="F5" t="str">
            <v>省外</v>
          </cell>
          <cell r="G5" t="str">
            <v>原材料</v>
          </cell>
          <cell r="H5">
            <v>1</v>
          </cell>
          <cell r="I5">
            <v>443214.95</v>
          </cell>
          <cell r="J5">
            <v>346126.61</v>
          </cell>
          <cell r="K5">
            <v>0</v>
          </cell>
          <cell r="L5">
            <v>0</v>
          </cell>
          <cell r="M5">
            <v>17451.051666666699</v>
          </cell>
          <cell r="N5">
            <v>40317.503333333298</v>
          </cell>
          <cell r="O5">
            <v>48125.326666666697</v>
          </cell>
          <cell r="P5">
            <v>63611.051666666703</v>
          </cell>
          <cell r="Q5">
            <v>79096.776666666701</v>
          </cell>
          <cell r="R5">
            <v>57687.768333333297</v>
          </cell>
          <cell r="S5">
            <v>73869.158333333296</v>
          </cell>
          <cell r="T5">
            <v>380158.63666666672</v>
          </cell>
          <cell r="U5">
            <v>100000</v>
          </cell>
          <cell r="V5">
            <v>100000</v>
          </cell>
          <cell r="Z5">
            <v>0</v>
          </cell>
          <cell r="AA5">
            <v>180000</v>
          </cell>
          <cell r="AH5">
            <v>380000</v>
          </cell>
          <cell r="AI5">
            <v>158.63666666671634</v>
          </cell>
          <cell r="AJ5">
            <v>346126.61</v>
          </cell>
          <cell r="AK5">
            <v>346126.61</v>
          </cell>
          <cell r="AL5">
            <v>346126.61</v>
          </cell>
          <cell r="AM5">
            <v>150000</v>
          </cell>
          <cell r="AN5">
            <v>150000</v>
          </cell>
          <cell r="AO5">
            <v>0.43336743164589397</v>
          </cell>
          <cell r="AP5">
            <v>3.2686688260000415E-2</v>
          </cell>
          <cell r="AT5">
            <v>0</v>
          </cell>
          <cell r="AU5">
            <v>0</v>
          </cell>
          <cell r="AV5">
            <v>0</v>
          </cell>
          <cell r="AW5">
            <v>150000</v>
          </cell>
          <cell r="AX5">
            <v>45534</v>
          </cell>
          <cell r="AY5">
            <v>3</v>
          </cell>
          <cell r="AZ5">
            <v>45531</v>
          </cell>
          <cell r="BA5" t="str">
            <v>电汇</v>
          </cell>
        </row>
        <row r="6">
          <cell r="B6" t="str">
            <v>S437060</v>
          </cell>
          <cell r="C6" t="str">
            <v>日照联成汽车部件有限公司</v>
          </cell>
          <cell r="D6" t="str">
            <v>极高</v>
          </cell>
          <cell r="E6" t="str">
            <v>座椅</v>
          </cell>
          <cell r="F6" t="str">
            <v>省外</v>
          </cell>
          <cell r="G6" t="str">
            <v>零部件</v>
          </cell>
          <cell r="H6">
            <v>0.8</v>
          </cell>
          <cell r="I6">
            <v>1258787.48</v>
          </cell>
          <cell r="J6">
            <v>1082788.24</v>
          </cell>
          <cell r="K6">
            <v>0</v>
          </cell>
          <cell r="L6">
            <v>117061.861666667</v>
          </cell>
          <cell r="M6">
            <v>143859.33666666699</v>
          </cell>
          <cell r="N6">
            <v>152833.05166666699</v>
          </cell>
          <cell r="O6">
            <v>178167.183333333</v>
          </cell>
          <cell r="P6">
            <v>194275.626666667</v>
          </cell>
          <cell r="Q6">
            <v>205464.70666666701</v>
          </cell>
          <cell r="R6">
            <v>105709.575</v>
          </cell>
          <cell r="S6">
            <v>90938.576666666704</v>
          </cell>
          <cell r="T6">
            <v>950647.93466666772</v>
          </cell>
          <cell r="U6">
            <v>100000</v>
          </cell>
          <cell r="X6">
            <v>120000</v>
          </cell>
          <cell r="Z6">
            <v>100000</v>
          </cell>
          <cell r="AA6">
            <v>0</v>
          </cell>
          <cell r="AB6">
            <v>50000</v>
          </cell>
          <cell r="AF6">
            <v>80000</v>
          </cell>
          <cell r="AH6">
            <v>450000</v>
          </cell>
          <cell r="AI6">
            <v>500647.93466666772</v>
          </cell>
          <cell r="AJ6">
            <v>1002788.24</v>
          </cell>
          <cell r="AK6">
            <v>500647.93466666772</v>
          </cell>
          <cell r="AL6">
            <v>500647.93466666772</v>
          </cell>
          <cell r="AM6">
            <v>150000</v>
          </cell>
          <cell r="AN6">
            <v>150000</v>
          </cell>
          <cell r="AO6">
            <v>0.2996117423312058</v>
          </cell>
          <cell r="AP6">
            <v>3.2686688260000415E-2</v>
          </cell>
          <cell r="AT6">
            <v>0</v>
          </cell>
          <cell r="AU6">
            <v>0.03</v>
          </cell>
          <cell r="AV6">
            <v>0.03</v>
          </cell>
          <cell r="AW6">
            <v>145500</v>
          </cell>
          <cell r="AX6">
            <v>45532</v>
          </cell>
          <cell r="AY6">
            <v>4</v>
          </cell>
          <cell r="AZ6">
            <v>45510</v>
          </cell>
          <cell r="BA6" t="str">
            <v>电汇</v>
          </cell>
        </row>
        <row r="7">
          <cell r="B7" t="str">
            <v>S433009</v>
          </cell>
          <cell r="C7" t="str">
            <v>浙江路得坦摩汽车部件股份有限公司</v>
          </cell>
          <cell r="D7" t="str">
            <v>极高</v>
          </cell>
          <cell r="E7" t="str">
            <v>金属件</v>
          </cell>
          <cell r="F7" t="str">
            <v>省外</v>
          </cell>
          <cell r="G7" t="str">
            <v>特殊类</v>
          </cell>
          <cell r="H7">
            <v>0.8</v>
          </cell>
          <cell r="I7">
            <v>2724317.98</v>
          </cell>
          <cell r="J7">
            <v>2215446.44</v>
          </cell>
          <cell r="K7">
            <v>135332.67666666699</v>
          </cell>
          <cell r="L7">
            <v>182236.55166666699</v>
          </cell>
          <cell r="M7">
            <v>347494.92833333299</v>
          </cell>
          <cell r="N7">
            <v>373594.55333333299</v>
          </cell>
          <cell r="O7">
            <v>516192.13500000001</v>
          </cell>
          <cell r="P7">
            <v>609617.14500000002</v>
          </cell>
          <cell r="Q7">
            <v>483908.39666666702</v>
          </cell>
          <cell r="R7">
            <v>437004.52166666702</v>
          </cell>
          <cell r="S7">
            <v>356558.06833333301</v>
          </cell>
          <cell r="T7">
            <v>2753551.1813333337</v>
          </cell>
          <cell r="U7">
            <v>1600000</v>
          </cell>
          <cell r="X7">
            <v>500000</v>
          </cell>
          <cell r="Y7">
            <v>400000</v>
          </cell>
          <cell r="Z7">
            <v>0</v>
          </cell>
          <cell r="AA7">
            <v>0</v>
          </cell>
          <cell r="AB7">
            <v>500000</v>
          </cell>
          <cell r="AH7">
            <v>3000000</v>
          </cell>
          <cell r="AI7">
            <v>-246448.81866666628</v>
          </cell>
          <cell r="AJ7">
            <v>2215446.44</v>
          </cell>
          <cell r="AK7">
            <v>2215446.44</v>
          </cell>
          <cell r="AL7">
            <v>2215446.44</v>
          </cell>
          <cell r="AM7">
            <v>500000</v>
          </cell>
          <cell r="AN7">
            <v>500000</v>
          </cell>
          <cell r="AO7">
            <v>0.22568814617788729</v>
          </cell>
          <cell r="AP7">
            <v>0.10895562753333472</v>
          </cell>
          <cell r="AT7">
            <v>0</v>
          </cell>
          <cell r="AU7">
            <v>0</v>
          </cell>
          <cell r="AV7">
            <v>0</v>
          </cell>
          <cell r="AW7">
            <v>500000</v>
          </cell>
          <cell r="AX7">
            <v>45531</v>
          </cell>
          <cell r="AY7">
            <v>4</v>
          </cell>
          <cell r="AZ7">
            <v>45527</v>
          </cell>
          <cell r="BA7" t="str">
            <v>银行承兑/卡信</v>
          </cell>
        </row>
        <row r="8">
          <cell r="B8" t="str">
            <v>S432002</v>
          </cell>
          <cell r="C8" t="str">
            <v>江苏全盛座舱技术股份有限公司</v>
          </cell>
          <cell r="D8" t="str">
            <v>极高</v>
          </cell>
          <cell r="E8" t="str">
            <v>金属件</v>
          </cell>
          <cell r="F8" t="str">
            <v>省外</v>
          </cell>
          <cell r="G8" t="str">
            <v>特殊类</v>
          </cell>
          <cell r="H8">
            <v>0.8</v>
          </cell>
          <cell r="I8">
            <v>1932088</v>
          </cell>
          <cell r="J8">
            <v>1218562.49</v>
          </cell>
          <cell r="K8">
            <v>3420.9850000000001</v>
          </cell>
          <cell r="L8">
            <v>44773.7</v>
          </cell>
          <cell r="M8">
            <v>44773.7</v>
          </cell>
          <cell r="N8">
            <v>225165.22333333301</v>
          </cell>
          <cell r="O8">
            <v>384791.27666666702</v>
          </cell>
          <cell r="P8">
            <v>397867.44833333301</v>
          </cell>
          <cell r="Q8">
            <v>513367.381666667</v>
          </cell>
          <cell r="R8">
            <v>405348</v>
          </cell>
          <cell r="S8">
            <v>322014.66666666698</v>
          </cell>
          <cell r="T8">
            <v>1873217.9053333336</v>
          </cell>
          <cell r="U8">
            <v>290000</v>
          </cell>
          <cell r="V8">
            <v>280000</v>
          </cell>
          <cell r="Z8">
            <v>268642.2</v>
          </cell>
          <cell r="AA8">
            <v>0</v>
          </cell>
          <cell r="AH8">
            <v>838642.2</v>
          </cell>
          <cell r="AI8">
            <v>1034575.7053333337</v>
          </cell>
          <cell r="AJ8">
            <v>1218562.49</v>
          </cell>
          <cell r="AK8">
            <v>1218562.49</v>
          </cell>
          <cell r="AL8">
            <v>1218562.49</v>
          </cell>
          <cell r="AM8">
            <v>450000</v>
          </cell>
          <cell r="AN8">
            <v>450000</v>
          </cell>
          <cell r="AO8">
            <v>0.36928758573554976</v>
          </cell>
          <cell r="AP8">
            <v>9.806006478000126E-2</v>
          </cell>
          <cell r="AT8">
            <v>0</v>
          </cell>
          <cell r="AU8">
            <v>0</v>
          </cell>
          <cell r="AV8">
            <v>0</v>
          </cell>
          <cell r="AW8">
            <v>450000</v>
          </cell>
          <cell r="AX8">
            <v>45536</v>
          </cell>
          <cell r="AY8">
            <v>7</v>
          </cell>
          <cell r="AZ8">
            <v>45529</v>
          </cell>
          <cell r="BA8" t="str">
            <v>承兑</v>
          </cell>
        </row>
        <row r="9">
          <cell r="B9" t="str">
            <v>S437015</v>
          </cell>
          <cell r="C9" t="str">
            <v>山东金达汽车部件制造股份有限公司</v>
          </cell>
          <cell r="D9" t="str">
            <v>极高</v>
          </cell>
          <cell r="E9" t="str">
            <v>座椅</v>
          </cell>
          <cell r="F9" t="str">
            <v>省外</v>
          </cell>
          <cell r="G9" t="str">
            <v>特殊类</v>
          </cell>
          <cell r="H9">
            <v>0.8</v>
          </cell>
          <cell r="I9">
            <v>2265329.35</v>
          </cell>
          <cell r="J9">
            <v>2265329.35</v>
          </cell>
          <cell r="K9">
            <v>80357.611666666693</v>
          </cell>
          <cell r="L9">
            <v>161275.13500000001</v>
          </cell>
          <cell r="M9">
            <v>311373.62166666699</v>
          </cell>
          <cell r="N9">
            <v>359926.311666667</v>
          </cell>
          <cell r="O9">
            <v>474865.69833333301</v>
          </cell>
          <cell r="P9">
            <v>539040.80000000005</v>
          </cell>
          <cell r="Q9">
            <v>538863.94666666701</v>
          </cell>
          <cell r="R9">
            <v>457946.42333333299</v>
          </cell>
          <cell r="S9">
            <v>307847.936666667</v>
          </cell>
          <cell r="T9">
            <v>2585197.9880000008</v>
          </cell>
          <cell r="U9">
            <v>440000</v>
          </cell>
          <cell r="W9">
            <v>300000</v>
          </cell>
          <cell r="X9">
            <v>150000</v>
          </cell>
          <cell r="Y9">
            <v>400000</v>
          </cell>
          <cell r="Z9">
            <v>100000</v>
          </cell>
          <cell r="AA9">
            <v>0</v>
          </cell>
          <cell r="AC9">
            <v>100000</v>
          </cell>
          <cell r="AH9">
            <v>1490000</v>
          </cell>
          <cell r="AI9">
            <v>1095197.9880000008</v>
          </cell>
          <cell r="AJ9">
            <v>2265329.35</v>
          </cell>
          <cell r="AK9">
            <v>2265329.35</v>
          </cell>
          <cell r="AL9">
            <v>2265329.35</v>
          </cell>
          <cell r="AM9">
            <v>200000</v>
          </cell>
          <cell r="AN9">
            <v>200000</v>
          </cell>
          <cell r="AO9">
            <v>8.8287383024459556E-2</v>
          </cell>
          <cell r="AP9">
            <v>4.3582251013333892E-2</v>
          </cell>
          <cell r="AT9">
            <v>0</v>
          </cell>
          <cell r="AU9">
            <v>0</v>
          </cell>
          <cell r="AV9">
            <v>0</v>
          </cell>
          <cell r="AW9">
            <v>200000</v>
          </cell>
          <cell r="AX9">
            <v>45532</v>
          </cell>
          <cell r="AY9">
            <v>2</v>
          </cell>
          <cell r="AZ9">
            <v>45530</v>
          </cell>
          <cell r="BA9" t="str">
            <v>电汇/承兑</v>
          </cell>
        </row>
        <row r="10">
          <cell r="B10" t="str">
            <v>S422005</v>
          </cell>
          <cell r="C10" t="str">
            <v>吉林省德邦汽车电子有限公司</v>
          </cell>
          <cell r="D10" t="str">
            <v>极高</v>
          </cell>
          <cell r="E10" t="str">
            <v>金属件</v>
          </cell>
          <cell r="F10" t="str">
            <v>省外</v>
          </cell>
          <cell r="G10" t="str">
            <v>特殊类</v>
          </cell>
          <cell r="H10">
            <v>0.8</v>
          </cell>
          <cell r="I10">
            <v>3120939.37</v>
          </cell>
          <cell r="J10">
            <v>3054523.94</v>
          </cell>
          <cell r="K10">
            <v>266546.001666667</v>
          </cell>
          <cell r="L10">
            <v>258337.755</v>
          </cell>
          <cell r="M10">
            <v>284602.82833333302</v>
          </cell>
          <cell r="N10">
            <v>265834.566666667</v>
          </cell>
          <cell r="O10">
            <v>230325.21666666699</v>
          </cell>
          <cell r="P10">
            <v>256069.686666667</v>
          </cell>
          <cell r="Q10">
            <v>200322.61666666699</v>
          </cell>
          <cell r="R10">
            <v>182072.213333333</v>
          </cell>
          <cell r="S10">
            <v>104198.42833333299</v>
          </cell>
          <cell r="T10">
            <v>1638647.4506666672</v>
          </cell>
          <cell r="U10">
            <v>384000</v>
          </cell>
          <cell r="V10">
            <v>84000</v>
          </cell>
          <cell r="X10">
            <v>100000</v>
          </cell>
          <cell r="Z10">
            <v>100000</v>
          </cell>
          <cell r="AA10">
            <v>50000</v>
          </cell>
          <cell r="AB10">
            <v>50000</v>
          </cell>
          <cell r="AF10">
            <v>50000</v>
          </cell>
          <cell r="AH10">
            <v>818000</v>
          </cell>
          <cell r="AI10">
            <v>820647.4506666672</v>
          </cell>
          <cell r="AJ10">
            <v>3004523.94</v>
          </cell>
          <cell r="AK10">
            <v>3004523.94</v>
          </cell>
          <cell r="AL10">
            <v>3004523.94</v>
          </cell>
          <cell r="AM10">
            <v>60000</v>
          </cell>
          <cell r="AN10">
            <v>60000</v>
          </cell>
          <cell r="AO10">
            <v>1.9969885811593834E-2</v>
          </cell>
          <cell r="AP10">
            <v>1.3074675304000168E-2</v>
          </cell>
          <cell r="AR10" t="str">
            <v xml:space="preserve"> </v>
          </cell>
          <cell r="AT10">
            <v>0</v>
          </cell>
          <cell r="AU10">
            <v>0.02</v>
          </cell>
          <cell r="AV10">
            <v>0.02</v>
          </cell>
          <cell r="AW10">
            <v>58800</v>
          </cell>
          <cell r="AX10">
            <v>45532</v>
          </cell>
          <cell r="AY10">
            <v>7</v>
          </cell>
          <cell r="AZ10">
            <v>45525</v>
          </cell>
          <cell r="BA10" t="str">
            <v>商承</v>
          </cell>
        </row>
        <row r="11">
          <cell r="B11" t="str">
            <v>S413161</v>
          </cell>
          <cell r="C11" t="str">
            <v>河北利达金属制品集团有限公司</v>
          </cell>
          <cell r="D11" t="str">
            <v>极高</v>
          </cell>
          <cell r="E11" t="str">
            <v>金属件</v>
          </cell>
          <cell r="F11" t="str">
            <v>属地化</v>
          </cell>
          <cell r="G11" t="str">
            <v>特殊类</v>
          </cell>
          <cell r="H11">
            <v>0.8</v>
          </cell>
          <cell r="I11">
            <v>6265966.5999999996</v>
          </cell>
          <cell r="J11">
            <v>5491230.2599999998</v>
          </cell>
          <cell r="K11">
            <v>533556.81833333301</v>
          </cell>
          <cell r="L11">
            <v>533556.81833333301</v>
          </cell>
          <cell r="M11">
            <v>506558.998333333</v>
          </cell>
          <cell r="N11">
            <v>830514.28500000003</v>
          </cell>
          <cell r="O11">
            <v>952490.505</v>
          </cell>
          <cell r="P11">
            <v>643245.005</v>
          </cell>
          <cell r="Q11">
            <v>567170.92000000004</v>
          </cell>
          <cell r="R11">
            <v>615371.86333333305</v>
          </cell>
          <cell r="S11">
            <v>645770.94833333301</v>
          </cell>
          <cell r="T11">
            <v>4662588.929333332</v>
          </cell>
          <cell r="U11">
            <v>600000</v>
          </cell>
          <cell r="X11">
            <v>500000</v>
          </cell>
          <cell r="Z11">
            <v>30000</v>
          </cell>
          <cell r="AA11">
            <v>0</v>
          </cell>
          <cell r="AB11">
            <v>280000</v>
          </cell>
          <cell r="AF11">
            <v>70000</v>
          </cell>
          <cell r="AH11">
            <v>1480000</v>
          </cell>
          <cell r="AI11">
            <v>3182588.929333332</v>
          </cell>
          <cell r="AJ11">
            <v>5421230.2599999998</v>
          </cell>
          <cell r="AK11">
            <v>5421230.2599999998</v>
          </cell>
          <cell r="AL11">
            <v>5421230.2599999998</v>
          </cell>
          <cell r="AM11">
            <v>200000</v>
          </cell>
          <cell r="AN11">
            <v>200000</v>
          </cell>
          <cell r="AO11">
            <v>3.68919950653415E-2</v>
          </cell>
          <cell r="AP11">
            <v>4.3582251013333892E-2</v>
          </cell>
          <cell r="AT11">
            <v>0</v>
          </cell>
          <cell r="AU11">
            <v>0</v>
          </cell>
          <cell r="AV11">
            <v>0</v>
          </cell>
          <cell r="AW11">
            <v>200000</v>
          </cell>
          <cell r="AX11">
            <v>45533</v>
          </cell>
          <cell r="AY11">
            <v>3</v>
          </cell>
          <cell r="AZ11">
            <v>45530</v>
          </cell>
          <cell r="BA11" t="str">
            <v>电汇/承兑</v>
          </cell>
        </row>
        <row r="12">
          <cell r="B12" t="str">
            <v>S432011</v>
          </cell>
          <cell r="C12" t="str">
            <v>旷达汽车饰件系统有限公司</v>
          </cell>
          <cell r="D12" t="str">
            <v>极高</v>
          </cell>
          <cell r="E12" t="str">
            <v>金属件</v>
          </cell>
          <cell r="F12" t="str">
            <v>省外</v>
          </cell>
          <cell r="G12" t="str">
            <v>零部件</v>
          </cell>
          <cell r="H12">
            <v>0.8</v>
          </cell>
          <cell r="I12">
            <v>739308.73</v>
          </cell>
          <cell r="J12">
            <v>583148.63</v>
          </cell>
          <cell r="K12">
            <v>58668.061666666697</v>
          </cell>
          <cell r="L12">
            <v>65818.908333333296</v>
          </cell>
          <cell r="M12">
            <v>95247.35</v>
          </cell>
          <cell r="N12">
            <v>111968.921666667</v>
          </cell>
          <cell r="O12">
            <v>143555.96</v>
          </cell>
          <cell r="P12">
            <v>104485.236666667</v>
          </cell>
          <cell r="Q12">
            <v>101861.078333333</v>
          </cell>
          <cell r="R12">
            <v>94710.231666666601</v>
          </cell>
          <cell r="S12">
            <v>74637.438333333295</v>
          </cell>
          <cell r="T12">
            <v>680762.54933333362</v>
          </cell>
          <cell r="U12">
            <v>450000</v>
          </cell>
          <cell r="V12">
            <v>100000</v>
          </cell>
          <cell r="X12">
            <v>100000</v>
          </cell>
          <cell r="Z12">
            <v>50000</v>
          </cell>
          <cell r="AA12">
            <v>0</v>
          </cell>
          <cell r="AD12">
            <v>130000</v>
          </cell>
          <cell r="AH12">
            <v>830000</v>
          </cell>
          <cell r="AI12">
            <v>-149237.45066666638</v>
          </cell>
          <cell r="AJ12">
            <v>453148.63</v>
          </cell>
          <cell r="AK12">
            <v>-149237.45066666638</v>
          </cell>
          <cell r="AL12">
            <v>0</v>
          </cell>
          <cell r="AM12">
            <v>200000</v>
          </cell>
          <cell r="AN12">
            <v>200000</v>
          </cell>
          <cell r="AO12" t="str">
            <v>100%</v>
          </cell>
          <cell r="AP12">
            <v>4.3582251013333892E-2</v>
          </cell>
          <cell r="AT12">
            <v>0</v>
          </cell>
          <cell r="AU12">
            <v>0.02</v>
          </cell>
          <cell r="AV12">
            <v>0.02</v>
          </cell>
          <cell r="AW12">
            <v>196000</v>
          </cell>
          <cell r="AX12">
            <v>45532</v>
          </cell>
          <cell r="AY12">
            <v>3</v>
          </cell>
          <cell r="AZ12">
            <v>45529</v>
          </cell>
          <cell r="BA12" t="str">
            <v>电汇</v>
          </cell>
        </row>
        <row r="13">
          <cell r="B13" t="str">
            <v>S432014</v>
          </cell>
          <cell r="C13" t="str">
            <v>江苏万金汽车零部件制造有限公司</v>
          </cell>
          <cell r="D13" t="str">
            <v>极高</v>
          </cell>
          <cell r="E13" t="str">
            <v>金属件</v>
          </cell>
          <cell r="F13" t="str">
            <v>省外</v>
          </cell>
          <cell r="G13" t="str">
            <v>零部件</v>
          </cell>
          <cell r="H13">
            <v>1</v>
          </cell>
          <cell r="I13">
            <v>1437846.63</v>
          </cell>
          <cell r="J13">
            <v>1303145.31</v>
          </cell>
          <cell r="K13">
            <v>58624.143333333297</v>
          </cell>
          <cell r="L13">
            <v>65658.031666666706</v>
          </cell>
          <cell r="M13">
            <v>76727.113333333298</v>
          </cell>
          <cell r="N13">
            <v>97566.863333333298</v>
          </cell>
          <cell r="O13">
            <v>123439.506666667</v>
          </cell>
          <cell r="P13">
            <v>128782.94500000001</v>
          </cell>
          <cell r="Q13">
            <v>130591.52666666701</v>
          </cell>
          <cell r="R13">
            <v>123101.506666667</v>
          </cell>
          <cell r="S13">
            <v>113879.566666667</v>
          </cell>
          <cell r="T13">
            <v>918371.20333333465</v>
          </cell>
          <cell r="U13">
            <v>290000</v>
          </cell>
          <cell r="X13">
            <v>100000</v>
          </cell>
          <cell r="Y13">
            <v>80000</v>
          </cell>
          <cell r="Z13">
            <v>0</v>
          </cell>
          <cell r="AA13">
            <v>0</v>
          </cell>
          <cell r="AC13">
            <v>100000</v>
          </cell>
          <cell r="AD13">
            <v>100000</v>
          </cell>
          <cell r="AH13">
            <v>670000</v>
          </cell>
          <cell r="AI13">
            <v>248371.20333333465</v>
          </cell>
          <cell r="AJ13">
            <v>1203145.31</v>
          </cell>
          <cell r="AK13">
            <v>248371.20333333465</v>
          </cell>
          <cell r="AL13">
            <v>248371.20333333465</v>
          </cell>
          <cell r="AM13">
            <v>80000</v>
          </cell>
          <cell r="AN13">
            <v>80000</v>
          </cell>
          <cell r="AO13">
            <v>0.3220985320614379</v>
          </cell>
          <cell r="AP13">
            <v>1.7432900405333556E-2</v>
          </cell>
          <cell r="AT13">
            <v>0</v>
          </cell>
          <cell r="AU13">
            <v>0.03</v>
          </cell>
          <cell r="AV13">
            <v>0.03</v>
          </cell>
          <cell r="AW13">
            <v>77600</v>
          </cell>
          <cell r="AX13">
            <v>45536</v>
          </cell>
          <cell r="AY13">
            <v>7</v>
          </cell>
          <cell r="AZ13">
            <v>45529</v>
          </cell>
          <cell r="BA13" t="str">
            <v>电汇</v>
          </cell>
        </row>
        <row r="14">
          <cell r="B14" t="str">
            <v>S432037</v>
          </cell>
          <cell r="C14" t="str">
            <v>苏世博（南京）减振系统有限公司</v>
          </cell>
          <cell r="D14" t="str">
            <v>极高</v>
          </cell>
          <cell r="E14" t="str">
            <v>金属件</v>
          </cell>
          <cell r="F14" t="str">
            <v>省外</v>
          </cell>
          <cell r="G14" t="str">
            <v>特殊类</v>
          </cell>
          <cell r="H14">
            <v>0.8</v>
          </cell>
          <cell r="I14">
            <v>2280526.36</v>
          </cell>
          <cell r="J14">
            <v>2280526.36</v>
          </cell>
          <cell r="K14">
            <v>56637.038333333301</v>
          </cell>
          <cell r="L14">
            <v>56637.038333333301</v>
          </cell>
          <cell r="M14">
            <v>56637.038333333301</v>
          </cell>
          <cell r="N14">
            <v>203003.721666667</v>
          </cell>
          <cell r="O14">
            <v>291213.05499999999</v>
          </cell>
          <cell r="P14">
            <v>403895.90166666702</v>
          </cell>
          <cell r="Q14">
            <v>373450.688333333</v>
          </cell>
          <cell r="R14">
            <v>373450.688333333</v>
          </cell>
          <cell r="S14">
            <v>373450.688333333</v>
          </cell>
          <cell r="T14">
            <v>1750700.6866666665</v>
          </cell>
          <cell r="U14">
            <v>150000</v>
          </cell>
          <cell r="X14">
            <v>100000</v>
          </cell>
          <cell r="Z14">
            <v>0</v>
          </cell>
          <cell r="AA14">
            <v>0</v>
          </cell>
          <cell r="AB14">
            <v>200000</v>
          </cell>
          <cell r="AH14">
            <v>450000</v>
          </cell>
          <cell r="AI14">
            <v>1300700.6866666665</v>
          </cell>
          <cell r="AJ14">
            <v>2280526.36</v>
          </cell>
          <cell r="AK14">
            <v>2280526.36</v>
          </cell>
          <cell r="AL14">
            <v>2280526.36</v>
          </cell>
          <cell r="AM14">
            <v>200000</v>
          </cell>
          <cell r="AN14">
            <v>200000</v>
          </cell>
          <cell r="AO14">
            <v>8.769905207322401E-2</v>
          </cell>
          <cell r="AP14">
            <v>4.3582251013333892E-2</v>
          </cell>
          <cell r="AT14">
            <v>0</v>
          </cell>
          <cell r="AU14">
            <v>0</v>
          </cell>
          <cell r="AV14">
            <v>0</v>
          </cell>
          <cell r="AW14">
            <v>200000</v>
          </cell>
          <cell r="AX14">
            <v>45532</v>
          </cell>
          <cell r="AY14">
            <v>7</v>
          </cell>
          <cell r="AZ14">
            <v>45525</v>
          </cell>
          <cell r="BA14" t="str">
            <v>电汇</v>
          </cell>
        </row>
        <row r="15">
          <cell r="B15" t="str">
            <v>S413023</v>
          </cell>
          <cell r="C15" t="str">
            <v>南皮县利辉五金接插件厂</v>
          </cell>
          <cell r="D15" t="str">
            <v>极高</v>
          </cell>
          <cell r="E15" t="str">
            <v>金属件</v>
          </cell>
          <cell r="F15" t="str">
            <v>属地化</v>
          </cell>
          <cell r="G15" t="str">
            <v>零部件</v>
          </cell>
          <cell r="H15">
            <v>0.8</v>
          </cell>
          <cell r="I15">
            <v>174535.67</v>
          </cell>
          <cell r="J15">
            <v>52825.05</v>
          </cell>
          <cell r="K15">
            <v>6354.7883333333302</v>
          </cell>
          <cell r="L15">
            <v>6722.415</v>
          </cell>
          <cell r="M15">
            <v>9020.0816666666706</v>
          </cell>
          <cell r="N15">
            <v>12466.5816666667</v>
          </cell>
          <cell r="O15">
            <v>19324.363333333298</v>
          </cell>
          <cell r="P15">
            <v>19324.363333333298</v>
          </cell>
          <cell r="Q15">
            <v>21461.871666666699</v>
          </cell>
          <cell r="R15">
            <v>21406.1233333333</v>
          </cell>
          <cell r="S15">
            <v>26735.863333333298</v>
          </cell>
          <cell r="T15">
            <v>114253.16133333329</v>
          </cell>
          <cell r="U15">
            <v>17635.189333333299</v>
          </cell>
          <cell r="X15">
            <v>40000</v>
          </cell>
          <cell r="Z15">
            <v>0</v>
          </cell>
          <cell r="AA15">
            <v>0</v>
          </cell>
          <cell r="AD15">
            <v>75946.179999999993</v>
          </cell>
          <cell r="AH15">
            <v>133581.36933333328</v>
          </cell>
          <cell r="AI15">
            <v>-19328.207999999984</v>
          </cell>
          <cell r="AJ15">
            <v>-23121.12999999999</v>
          </cell>
          <cell r="AK15">
            <v>-19328.207999999984</v>
          </cell>
          <cell r="AL15">
            <v>0</v>
          </cell>
          <cell r="AM15">
            <v>52825.05</v>
          </cell>
          <cell r="AN15">
            <v>52825.05</v>
          </cell>
          <cell r="AO15" t="str">
            <v>100%</v>
          </cell>
          <cell r="AP15">
            <v>1.1511172944459568E-2</v>
          </cell>
          <cell r="AT15">
            <v>0</v>
          </cell>
          <cell r="AU15">
            <v>0</v>
          </cell>
          <cell r="AV15">
            <v>0</v>
          </cell>
          <cell r="AW15">
            <v>52825.05</v>
          </cell>
          <cell r="AX15">
            <v>45550</v>
          </cell>
          <cell r="AY15">
            <v>7</v>
          </cell>
          <cell r="AZ15">
            <v>45543</v>
          </cell>
          <cell r="BA15" t="str">
            <v>电汇</v>
          </cell>
        </row>
        <row r="16">
          <cell r="B16" t="str">
            <v>S431004</v>
          </cell>
          <cell r="C16" t="str">
            <v>新梦顶（上海）贸易有限公司</v>
          </cell>
          <cell r="D16" t="str">
            <v>极高</v>
          </cell>
          <cell r="E16" t="str">
            <v>座椅</v>
          </cell>
          <cell r="F16" t="str">
            <v>省外</v>
          </cell>
          <cell r="G16" t="str">
            <v>零部件</v>
          </cell>
          <cell r="H16">
            <v>0.8</v>
          </cell>
          <cell r="I16">
            <v>163139.01</v>
          </cell>
          <cell r="J16">
            <v>133823.81</v>
          </cell>
          <cell r="K16">
            <v>11164.766666666699</v>
          </cell>
          <cell r="L16">
            <v>13767.1833333333</v>
          </cell>
          <cell r="M16">
            <v>10794.1033333333</v>
          </cell>
          <cell r="N16">
            <v>15272.105</v>
          </cell>
          <cell r="O16">
            <v>14557.8</v>
          </cell>
          <cell r="P16">
            <v>14986.434999999999</v>
          </cell>
          <cell r="Q16">
            <v>17089.009999999998</v>
          </cell>
          <cell r="R16">
            <v>13147.83</v>
          </cell>
          <cell r="S16">
            <v>13147.83</v>
          </cell>
          <cell r="T16">
            <v>99141.650666666639</v>
          </cell>
          <cell r="U16">
            <v>0</v>
          </cell>
          <cell r="V16"/>
          <cell r="W16"/>
          <cell r="X16"/>
          <cell r="Y16"/>
          <cell r="Z16">
            <v>10000</v>
          </cell>
          <cell r="AA16">
            <v>0</v>
          </cell>
          <cell r="AB16"/>
          <cell r="AC16"/>
          <cell r="AD16"/>
          <cell r="AE16"/>
          <cell r="AF16"/>
          <cell r="AG16"/>
          <cell r="AH16">
            <v>10000</v>
          </cell>
          <cell r="AI16">
            <v>89141.650666666639</v>
          </cell>
          <cell r="AJ16">
            <v>133823.81</v>
          </cell>
          <cell r="AK16">
            <v>89141.650666666639</v>
          </cell>
          <cell r="AL16">
            <v>89141.650666666639</v>
          </cell>
          <cell r="AM16">
            <v>50000</v>
          </cell>
          <cell r="AN16">
            <v>50000</v>
          </cell>
          <cell r="AO16">
            <v>0.56090502729154479</v>
          </cell>
          <cell r="AP16">
            <v>1.0895562753333473E-2</v>
          </cell>
          <cell r="AQ16"/>
          <cell r="AR16"/>
          <cell r="AS16"/>
          <cell r="AT16">
            <v>0</v>
          </cell>
          <cell r="AU16">
            <v>0</v>
          </cell>
          <cell r="AV16">
            <v>0</v>
          </cell>
          <cell r="AW16">
            <v>50000</v>
          </cell>
          <cell r="AX16">
            <v>45532</v>
          </cell>
          <cell r="AY16">
            <v>3</v>
          </cell>
          <cell r="AZ16">
            <v>45529</v>
          </cell>
          <cell r="BA16" t="str">
            <v>电汇</v>
          </cell>
        </row>
        <row r="17">
          <cell r="B17" t="str">
            <v>S413201</v>
          </cell>
          <cell r="C17" t="str">
            <v>清河县沁园汽车零部件有限公司</v>
          </cell>
          <cell r="D17" t="str">
            <v>极高</v>
          </cell>
          <cell r="E17" t="str">
            <v>座椅/金属件</v>
          </cell>
          <cell r="F17" t="str">
            <v>省内</v>
          </cell>
          <cell r="G17" t="str">
            <v>特殊类</v>
          </cell>
          <cell r="H17">
            <v>0.8</v>
          </cell>
          <cell r="I17">
            <v>149698.44</v>
          </cell>
          <cell r="J17">
            <v>133002.92000000001</v>
          </cell>
          <cell r="K17">
            <v>0</v>
          </cell>
          <cell r="L17">
            <v>0</v>
          </cell>
          <cell r="M17">
            <v>0</v>
          </cell>
          <cell r="N17">
            <v>53.878333333333202</v>
          </cell>
          <cell r="O17">
            <v>16534.928333333301</v>
          </cell>
          <cell r="P17">
            <v>35380.051666666703</v>
          </cell>
          <cell r="Q17">
            <v>43056.518333333297</v>
          </cell>
          <cell r="R17">
            <v>55500.4866666667</v>
          </cell>
          <cell r="S17">
            <v>24949.74</v>
          </cell>
          <cell r="T17">
            <v>140380.48266666668</v>
          </cell>
          <cell r="U17">
            <v>174000</v>
          </cell>
          <cell r="V17">
            <v>84000</v>
          </cell>
          <cell r="W17"/>
          <cell r="X17"/>
          <cell r="Y17"/>
          <cell r="Z17">
            <v>40000</v>
          </cell>
          <cell r="AA17">
            <v>0</v>
          </cell>
          <cell r="AB17">
            <v>100000</v>
          </cell>
          <cell r="AC17"/>
          <cell r="AD17"/>
          <cell r="AE17"/>
          <cell r="AF17"/>
          <cell r="AG17"/>
          <cell r="AH17">
            <v>398000</v>
          </cell>
          <cell r="AI17">
            <v>-257619.51733333332</v>
          </cell>
          <cell r="AJ17">
            <v>133002.92000000001</v>
          </cell>
          <cell r="AK17">
            <v>133002.92000000001</v>
          </cell>
          <cell r="AL17">
            <v>133002.92000000001</v>
          </cell>
          <cell r="AM17">
            <v>100000</v>
          </cell>
          <cell r="AN17">
            <v>100000</v>
          </cell>
          <cell r="AO17">
            <v>0.75186319217653264</v>
          </cell>
          <cell r="AP17">
            <v>2.1791125506666946E-2</v>
          </cell>
          <cell r="AQ17"/>
          <cell r="AR17"/>
          <cell r="AS17"/>
          <cell r="AT17">
            <v>0</v>
          </cell>
          <cell r="AU17">
            <v>0</v>
          </cell>
          <cell r="AV17">
            <v>0</v>
          </cell>
          <cell r="AW17">
            <v>100000</v>
          </cell>
          <cell r="AX17">
            <v>45536</v>
          </cell>
          <cell r="AY17">
            <v>3</v>
          </cell>
          <cell r="AZ17">
            <v>45533</v>
          </cell>
          <cell r="BA17" t="str">
            <v>电汇</v>
          </cell>
        </row>
        <row r="18">
          <cell r="B18" t="str">
            <v>S432045</v>
          </cell>
          <cell r="C18" t="str">
            <v>苏州宏逸汽车零部件有限公司</v>
          </cell>
          <cell r="D18" t="str">
            <v>极高</v>
          </cell>
          <cell r="E18" t="str">
            <v>座椅</v>
          </cell>
          <cell r="F18" t="str">
            <v>省外</v>
          </cell>
          <cell r="G18" t="str">
            <v>零部件</v>
          </cell>
          <cell r="H18">
            <v>1</v>
          </cell>
          <cell r="I18">
            <v>249774</v>
          </cell>
          <cell r="J18">
            <v>249774</v>
          </cell>
          <cell r="K18">
            <v>170.666666666667</v>
          </cell>
          <cell r="L18">
            <v>170.666666666667</v>
          </cell>
          <cell r="M18">
            <v>12186.666666666701</v>
          </cell>
          <cell r="N18">
            <v>20632</v>
          </cell>
          <cell r="O18">
            <v>40724</v>
          </cell>
          <cell r="P18">
            <v>50722.333333333299</v>
          </cell>
          <cell r="Q18">
            <v>53431.666666666701</v>
          </cell>
          <cell r="R18">
            <v>53295.666666666701</v>
          </cell>
          <cell r="S18">
            <v>41629</v>
          </cell>
          <cell r="T18">
            <v>272962.66666666674</v>
          </cell>
          <cell r="U18">
            <v>0</v>
          </cell>
          <cell r="V18"/>
          <cell r="W18"/>
          <cell r="X18"/>
          <cell r="Y18"/>
          <cell r="Z18">
            <v>50000</v>
          </cell>
          <cell r="AA18">
            <v>0</v>
          </cell>
          <cell r="AB18"/>
          <cell r="AC18"/>
          <cell r="AD18"/>
          <cell r="AE18"/>
          <cell r="AF18"/>
          <cell r="AG18"/>
          <cell r="AH18">
            <v>50000</v>
          </cell>
          <cell r="AI18">
            <v>222962.66666666674</v>
          </cell>
          <cell r="AJ18">
            <v>249774</v>
          </cell>
          <cell r="AK18">
            <v>222962.66666666674</v>
          </cell>
          <cell r="AL18">
            <v>222962.66666666674</v>
          </cell>
          <cell r="AM18">
            <v>50000</v>
          </cell>
          <cell r="AN18">
            <v>50000</v>
          </cell>
          <cell r="AO18">
            <v>0.22425278970470386</v>
          </cell>
          <cell r="AP18">
            <v>1.0895562753333473E-2</v>
          </cell>
          <cell r="AQ18"/>
          <cell r="AR18"/>
          <cell r="AS18"/>
          <cell r="AT18">
            <v>0</v>
          </cell>
          <cell r="AU18">
            <v>0</v>
          </cell>
          <cell r="AV18">
            <v>0</v>
          </cell>
          <cell r="AW18">
            <v>50000</v>
          </cell>
          <cell r="AX18">
            <v>45532</v>
          </cell>
          <cell r="AY18">
            <v>3</v>
          </cell>
          <cell r="AZ18">
            <v>45529</v>
          </cell>
          <cell r="BA18" t="str">
            <v>电汇</v>
          </cell>
        </row>
        <row r="19">
          <cell r="B19" t="str">
            <v>S432049</v>
          </cell>
          <cell r="C19" t="str">
            <v>徐州派特控制技术有限公司</v>
          </cell>
          <cell r="D19" t="str">
            <v>极高</v>
          </cell>
          <cell r="E19" t="str">
            <v>座椅</v>
          </cell>
          <cell r="F19" t="str">
            <v>省外</v>
          </cell>
          <cell r="G19" t="str">
            <v>零部件</v>
          </cell>
          <cell r="H19">
            <v>0.8</v>
          </cell>
          <cell r="I19">
            <v>33528</v>
          </cell>
          <cell r="J19">
            <v>33528</v>
          </cell>
          <cell r="K19">
            <v>0</v>
          </cell>
          <cell r="L19">
            <v>0</v>
          </cell>
          <cell r="M19">
            <v>597.16666666666697</v>
          </cell>
          <cell r="N19">
            <v>5588</v>
          </cell>
          <cell r="O19">
            <v>5588</v>
          </cell>
          <cell r="P19">
            <v>5588</v>
          </cell>
          <cell r="Q19">
            <v>5588</v>
          </cell>
          <cell r="R19">
            <v>5588</v>
          </cell>
          <cell r="S19">
            <v>4990.8333333333303</v>
          </cell>
          <cell r="T19">
            <v>26822.400000000001</v>
          </cell>
          <cell r="U19"/>
          <cell r="V19"/>
          <cell r="W19"/>
          <cell r="X19"/>
          <cell r="Y19"/>
          <cell r="Z19">
            <v>0</v>
          </cell>
          <cell r="AA19">
            <v>0</v>
          </cell>
          <cell r="AB19"/>
          <cell r="AC19"/>
          <cell r="AD19"/>
          <cell r="AE19"/>
          <cell r="AF19"/>
          <cell r="AG19"/>
          <cell r="AH19">
            <v>0</v>
          </cell>
          <cell r="AI19">
            <v>26822.400000000001</v>
          </cell>
          <cell r="AJ19">
            <v>33528</v>
          </cell>
          <cell r="AK19">
            <v>26822.400000000001</v>
          </cell>
          <cell r="AL19">
            <v>26822.400000000001</v>
          </cell>
          <cell r="AM19">
            <v>33528</v>
          </cell>
          <cell r="AN19">
            <v>33528</v>
          </cell>
          <cell r="AO19">
            <v>1.25</v>
          </cell>
          <cell r="AP19">
            <v>7.3061285598752931E-3</v>
          </cell>
          <cell r="AQ19"/>
          <cell r="AR19"/>
          <cell r="AS19"/>
          <cell r="AT19">
            <v>0</v>
          </cell>
          <cell r="AU19">
            <v>0</v>
          </cell>
          <cell r="AV19">
            <v>0</v>
          </cell>
          <cell r="AW19">
            <v>33528</v>
          </cell>
          <cell r="AX19"/>
          <cell r="AY19">
            <v>3</v>
          </cell>
          <cell r="AZ19">
            <v>-3</v>
          </cell>
          <cell r="BA19" t="str">
            <v>电汇</v>
          </cell>
        </row>
        <row r="20">
          <cell r="B20" t="str">
            <v>S437007</v>
          </cell>
          <cell r="C20" t="str">
            <v>万华化学(烟台)销售有限公司</v>
          </cell>
          <cell r="D20" t="str">
            <v>低</v>
          </cell>
          <cell r="E20" t="str">
            <v>座椅</v>
          </cell>
          <cell r="F20" t="str">
            <v>省外</v>
          </cell>
          <cell r="G20" t="str">
            <v>原材料</v>
          </cell>
          <cell r="H20">
            <v>1</v>
          </cell>
          <cell r="I20">
            <v>1077112.5</v>
          </cell>
          <cell r="J20">
            <v>528312.5</v>
          </cell>
          <cell r="K20"/>
          <cell r="L20"/>
          <cell r="M20"/>
          <cell r="N20"/>
          <cell r="O20"/>
          <cell r="P20"/>
          <cell r="Q20">
            <v>88052.083333333299</v>
          </cell>
          <cell r="R20">
            <v>179518.75</v>
          </cell>
          <cell r="S20">
            <v>179518.75</v>
          </cell>
          <cell r="T20">
            <v>447089.58333333331</v>
          </cell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>
            <v>0</v>
          </cell>
          <cell r="AI20">
            <v>447089.58333333331</v>
          </cell>
          <cell r="AJ20">
            <v>528312.5</v>
          </cell>
          <cell r="AK20">
            <v>528312.5</v>
          </cell>
          <cell r="AL20">
            <v>528312.5</v>
          </cell>
          <cell r="AM20">
            <v>200000</v>
          </cell>
          <cell r="AN20">
            <v>200000</v>
          </cell>
          <cell r="AO20">
            <v>0.37856382349461731</v>
          </cell>
          <cell r="AP20">
            <v>4.3582251013333892E-2</v>
          </cell>
          <cell r="AQ20"/>
          <cell r="AR20"/>
          <cell r="AS20"/>
          <cell r="AT20">
            <v>0</v>
          </cell>
          <cell r="AU20">
            <v>0</v>
          </cell>
          <cell r="AV20">
            <v>0</v>
          </cell>
          <cell r="AW20">
            <v>200000</v>
          </cell>
          <cell r="AX20"/>
          <cell r="AY20">
            <v>7</v>
          </cell>
          <cell r="AZ20"/>
          <cell r="BA20" t="str">
            <v>电汇/承兑</v>
          </cell>
        </row>
        <row r="21">
          <cell r="B21" t="str">
            <v>S513014</v>
          </cell>
          <cell r="C21" t="str">
            <v>邓景亮</v>
          </cell>
          <cell r="D21" t="str">
            <v>极高</v>
          </cell>
          <cell r="E21" t="str">
            <v>销售</v>
          </cell>
          <cell r="F21" t="str">
            <v>属地化</v>
          </cell>
          <cell r="G21" t="str">
            <v>销售</v>
          </cell>
          <cell r="H21">
            <v>1</v>
          </cell>
          <cell r="I21">
            <v>4538159.59</v>
          </cell>
          <cell r="J21">
            <v>3927302.63</v>
          </cell>
          <cell r="K21">
            <v>346046.15</v>
          </cell>
          <cell r="L21">
            <v>400685.73</v>
          </cell>
          <cell r="M21">
            <v>450511.11333333299</v>
          </cell>
          <cell r="N21">
            <v>425040.16499999998</v>
          </cell>
          <cell r="O21">
            <v>426970.15166666702</v>
          </cell>
          <cell r="P21">
            <v>393926.23666666698</v>
          </cell>
          <cell r="Q21">
            <v>358193.07166666701</v>
          </cell>
          <cell r="R21">
            <v>308562.21500000003</v>
          </cell>
          <cell r="S21">
            <v>238213.59</v>
          </cell>
          <cell r="T21">
            <v>3348148.4233333338</v>
          </cell>
          <cell r="U21">
            <v>1254687.352</v>
          </cell>
          <cell r="V21"/>
          <cell r="W21">
            <v>200000</v>
          </cell>
          <cell r="X21">
            <v>100000</v>
          </cell>
          <cell r="Y21"/>
          <cell r="Z21">
            <v>50000</v>
          </cell>
          <cell r="AA21">
            <v>0</v>
          </cell>
          <cell r="AB21"/>
          <cell r="AC21"/>
          <cell r="AD21"/>
          <cell r="AE21"/>
          <cell r="AF21"/>
          <cell r="AG21">
            <v>100000</v>
          </cell>
          <cell r="AH21">
            <v>1704687.352</v>
          </cell>
          <cell r="AI21">
            <v>1643461.0713333338</v>
          </cell>
          <cell r="AJ21">
            <v>3827302.63</v>
          </cell>
          <cell r="AK21">
            <v>1643461.0713333338</v>
          </cell>
          <cell r="AL21">
            <v>1643461.0713333338</v>
          </cell>
          <cell r="AM21">
            <v>100000</v>
          </cell>
          <cell r="AN21">
            <v>100000</v>
          </cell>
          <cell r="AO21">
            <v>6.0847197262099049E-2</v>
          </cell>
          <cell r="AP21">
            <v>2.1791125506666946E-2</v>
          </cell>
          <cell r="AQ21"/>
          <cell r="AR21"/>
          <cell r="AS21"/>
          <cell r="AT21">
            <v>0</v>
          </cell>
          <cell r="AU21">
            <v>0.02</v>
          </cell>
          <cell r="AV21">
            <v>0.02</v>
          </cell>
          <cell r="AW21">
            <v>98000</v>
          </cell>
          <cell r="AX21"/>
          <cell r="AY21"/>
          <cell r="AZ21"/>
          <cell r="BA21" t="str">
            <v>电汇</v>
          </cell>
        </row>
        <row r="22">
          <cell r="B22" t="str">
            <v>S413107</v>
          </cell>
          <cell r="C22" t="str">
            <v>黄骅市赵福增运输队</v>
          </cell>
          <cell r="D22" t="str">
            <v>极高</v>
          </cell>
          <cell r="E22" t="str">
            <v>销售</v>
          </cell>
          <cell r="F22" t="str">
            <v>属地化</v>
          </cell>
          <cell r="G22" t="str">
            <v>销售</v>
          </cell>
          <cell r="H22">
            <v>1</v>
          </cell>
          <cell r="I22">
            <v>2927435.63</v>
          </cell>
          <cell r="J22">
            <v>2334193.81</v>
          </cell>
          <cell r="K22">
            <v>270957.88</v>
          </cell>
          <cell r="L22">
            <v>275790.35333333298</v>
          </cell>
          <cell r="M22">
            <v>284191.38500000001</v>
          </cell>
          <cell r="N22">
            <v>288201.191666667</v>
          </cell>
          <cell r="O22">
            <v>294215.995</v>
          </cell>
          <cell r="P22">
            <v>291121.02833333297</v>
          </cell>
          <cell r="Q22">
            <v>282953.10333333298</v>
          </cell>
          <cell r="R22">
            <v>283666.96833333297</v>
          </cell>
          <cell r="S22">
            <v>261300.67166666701</v>
          </cell>
          <cell r="T22">
            <v>2532398.5766666657</v>
          </cell>
          <cell r="U22">
            <v>345312.64799999999</v>
          </cell>
          <cell r="V22"/>
          <cell r="W22"/>
          <cell r="X22">
            <v>180000</v>
          </cell>
          <cell r="Y22"/>
          <cell r="Z22">
            <v>50000</v>
          </cell>
          <cell r="AA22">
            <v>0</v>
          </cell>
          <cell r="AB22"/>
          <cell r="AC22"/>
          <cell r="AD22"/>
          <cell r="AE22"/>
          <cell r="AF22"/>
          <cell r="AG22">
            <v>100000</v>
          </cell>
          <cell r="AH22">
            <v>675312.64800000004</v>
          </cell>
          <cell r="AI22">
            <v>1857085.9286666657</v>
          </cell>
          <cell r="AJ22">
            <v>2234193.81</v>
          </cell>
          <cell r="AK22">
            <v>1857085.9286666657</v>
          </cell>
          <cell r="AL22">
            <v>1857085.9286666657</v>
          </cell>
          <cell r="AM22">
            <v>100000</v>
          </cell>
          <cell r="AN22">
            <v>100000</v>
          </cell>
          <cell r="AO22">
            <v>5.3847804485706877E-2</v>
          </cell>
          <cell r="AP22">
            <v>2.1791125506666946E-2</v>
          </cell>
          <cell r="AQ22"/>
          <cell r="AR22"/>
          <cell r="AS22"/>
          <cell r="AT22">
            <v>0</v>
          </cell>
          <cell r="AU22">
            <v>0.02</v>
          </cell>
          <cell r="AV22">
            <v>0.02</v>
          </cell>
          <cell r="AW22">
            <v>98000</v>
          </cell>
          <cell r="AX22"/>
          <cell r="AY22"/>
          <cell r="AZ22"/>
          <cell r="BA22" t="str">
            <v>电汇</v>
          </cell>
        </row>
        <row r="23">
          <cell r="B23" t="str">
            <v>S511037</v>
          </cell>
          <cell r="C23" t="str">
            <v>北京友联物流有限公司</v>
          </cell>
          <cell r="D23" t="str">
            <v>极高</v>
          </cell>
          <cell r="E23" t="str">
            <v>销售</v>
          </cell>
          <cell r="F23" t="str">
            <v>省外</v>
          </cell>
          <cell r="G23" t="str">
            <v>销售</v>
          </cell>
          <cell r="H23">
            <v>0.8</v>
          </cell>
          <cell r="I23">
            <v>537732.13</v>
          </cell>
          <cell r="J23">
            <v>537732.13</v>
          </cell>
          <cell r="K23">
            <v>48943.328333333302</v>
          </cell>
          <cell r="L23">
            <v>56864.09</v>
          </cell>
          <cell r="M23">
            <v>54846.13</v>
          </cell>
          <cell r="N23">
            <v>47745.918333333299</v>
          </cell>
          <cell r="O23">
            <v>49422.493333333303</v>
          </cell>
          <cell r="P23">
            <v>49433.565000000002</v>
          </cell>
          <cell r="Q23">
            <v>45882.091666666704</v>
          </cell>
          <cell r="R23">
            <v>46091.264999999999</v>
          </cell>
          <cell r="S23">
            <v>37165.800000000003</v>
          </cell>
          <cell r="T23">
            <v>349115.74533333327</v>
          </cell>
          <cell r="U23"/>
          <cell r="V23"/>
          <cell r="W23"/>
          <cell r="X23">
            <v>50000</v>
          </cell>
          <cell r="Y23"/>
          <cell r="Z23">
            <v>30000</v>
          </cell>
          <cell r="AA23">
            <v>0</v>
          </cell>
          <cell r="AB23"/>
          <cell r="AC23"/>
          <cell r="AD23"/>
          <cell r="AE23"/>
          <cell r="AF23"/>
          <cell r="AG23"/>
          <cell r="AH23">
            <v>80000</v>
          </cell>
          <cell r="AI23">
            <v>269115.74533333327</v>
          </cell>
          <cell r="AJ23">
            <v>537732.13</v>
          </cell>
          <cell r="AK23">
            <v>269115.74533333327</v>
          </cell>
          <cell r="AL23">
            <v>269115.74533333327</v>
          </cell>
          <cell r="AM23">
            <v>100000</v>
          </cell>
          <cell r="AN23">
            <v>100000</v>
          </cell>
          <cell r="AO23">
            <v>0.37158732528316984</v>
          </cell>
          <cell r="AP23">
            <v>2.1791125506666946E-2</v>
          </cell>
          <cell r="AQ23"/>
          <cell r="AR23"/>
          <cell r="AS23"/>
          <cell r="AT23">
            <v>0</v>
          </cell>
          <cell r="AU23">
            <v>0</v>
          </cell>
          <cell r="AV23">
            <v>0</v>
          </cell>
          <cell r="AW23">
            <v>100000</v>
          </cell>
          <cell r="AX23"/>
          <cell r="AY23"/>
          <cell r="AZ23"/>
          <cell r="BA23" t="str">
            <v>电汇</v>
          </cell>
        </row>
        <row r="24">
          <cell r="B24" t="str">
            <v>S511036</v>
          </cell>
          <cell r="C24" t="str">
            <v>北京恒世通物流有限公司</v>
          </cell>
          <cell r="D24" t="str">
            <v>极高</v>
          </cell>
          <cell r="E24" t="str">
            <v>销售</v>
          </cell>
          <cell r="F24" t="str">
            <v>省外</v>
          </cell>
          <cell r="G24" t="str">
            <v>销售</v>
          </cell>
          <cell r="H24">
            <v>0.8</v>
          </cell>
          <cell r="I24">
            <v>1481620.4</v>
          </cell>
          <cell r="J24">
            <v>1481620.4</v>
          </cell>
          <cell r="K24">
            <v>65270</v>
          </cell>
          <cell r="L24">
            <v>94237.733333333294</v>
          </cell>
          <cell r="M24">
            <v>150714.26666666701</v>
          </cell>
          <cell r="N24">
            <v>180676.933333333</v>
          </cell>
          <cell r="O24">
            <v>230024.73333333299</v>
          </cell>
          <cell r="P24">
            <v>252822.933333333</v>
          </cell>
          <cell r="Q24">
            <v>221230.26666666701</v>
          </cell>
          <cell r="R24">
            <v>218805.66666666701</v>
          </cell>
          <cell r="S24">
            <v>162329.13333333301</v>
          </cell>
          <cell r="T24">
            <v>1260889.333333333</v>
          </cell>
          <cell r="U24"/>
          <cell r="V24"/>
          <cell r="W24"/>
          <cell r="X24">
            <v>200000</v>
          </cell>
          <cell r="Y24"/>
          <cell r="Z24">
            <v>100000</v>
          </cell>
          <cell r="AA24">
            <v>0</v>
          </cell>
          <cell r="AB24"/>
          <cell r="AC24"/>
          <cell r="AD24"/>
          <cell r="AE24"/>
          <cell r="AF24"/>
          <cell r="AG24">
            <v>100000</v>
          </cell>
          <cell r="AH24">
            <v>400000</v>
          </cell>
          <cell r="AI24">
            <v>860889.33333333302</v>
          </cell>
          <cell r="AJ24">
            <v>1381620.4</v>
          </cell>
          <cell r="AK24">
            <v>860889.33333333302</v>
          </cell>
          <cell r="AL24">
            <v>860889.33333333302</v>
          </cell>
          <cell r="AM24">
            <v>200000</v>
          </cell>
          <cell r="AN24">
            <v>200000</v>
          </cell>
          <cell r="AO24">
            <v>0.23231789761595381</v>
          </cell>
          <cell r="AP24">
            <v>4.3582251013333892E-2</v>
          </cell>
          <cell r="AQ24"/>
          <cell r="AR24"/>
          <cell r="AS24"/>
          <cell r="AT24">
            <v>0</v>
          </cell>
          <cell r="AU24">
            <v>0</v>
          </cell>
          <cell r="AV24">
            <v>0</v>
          </cell>
          <cell r="AW24">
            <v>200000</v>
          </cell>
          <cell r="AX24"/>
          <cell r="AY24"/>
          <cell r="AZ24"/>
          <cell r="BA24" t="str">
            <v>电汇</v>
          </cell>
        </row>
        <row r="25">
          <cell r="B25" t="str">
            <v>S412015</v>
          </cell>
          <cell r="C25" t="str">
            <v>天津亚铁科技有限公司</v>
          </cell>
          <cell r="D25" t="str">
            <v>极高</v>
          </cell>
          <cell r="E25" t="str">
            <v>金属件</v>
          </cell>
          <cell r="F25" t="str">
            <v>省外</v>
          </cell>
          <cell r="G25" t="str">
            <v>特殊类</v>
          </cell>
          <cell r="H25">
            <v>1</v>
          </cell>
          <cell r="I25">
            <v>170686.65</v>
          </cell>
          <cell r="J25">
            <v>170686.65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30000</v>
          </cell>
          <cell r="V25"/>
          <cell r="W25"/>
          <cell r="X25">
            <v>50000</v>
          </cell>
          <cell r="Y25"/>
          <cell r="Z25">
            <v>0</v>
          </cell>
          <cell r="AA25">
            <v>0</v>
          </cell>
          <cell r="AB25"/>
          <cell r="AC25"/>
          <cell r="AD25"/>
          <cell r="AE25">
            <v>20000</v>
          </cell>
          <cell r="AF25"/>
          <cell r="AG25"/>
          <cell r="AH25">
            <v>100000</v>
          </cell>
          <cell r="AI25">
            <v>-100000</v>
          </cell>
          <cell r="AJ25">
            <v>150686.65</v>
          </cell>
          <cell r="AK25">
            <v>150686.65</v>
          </cell>
          <cell r="AL25">
            <v>150686.65</v>
          </cell>
          <cell r="AM25">
            <v>20000</v>
          </cell>
          <cell r="AN25">
            <v>20000</v>
          </cell>
          <cell r="AO25">
            <v>0.13272575905032066</v>
          </cell>
          <cell r="AP25">
            <v>4.358225101333389E-3</v>
          </cell>
          <cell r="AQ25"/>
          <cell r="AR25"/>
          <cell r="AS25"/>
          <cell r="AT25">
            <v>0</v>
          </cell>
          <cell r="AU25">
            <v>0</v>
          </cell>
          <cell r="AV25">
            <v>0</v>
          </cell>
          <cell r="AW25">
            <v>20000</v>
          </cell>
          <cell r="AX25"/>
          <cell r="AY25"/>
          <cell r="AZ25">
            <v>0</v>
          </cell>
          <cell r="BA25" t="str">
            <v>电汇</v>
          </cell>
        </row>
        <row r="26">
          <cell r="B26" t="str">
            <v>S413078</v>
          </cell>
          <cell r="C26" t="str">
            <v>文安县德实汽车配件有限公司</v>
          </cell>
          <cell r="D26" t="str">
            <v>极高</v>
          </cell>
          <cell r="E26" t="str">
            <v>金属件/座椅</v>
          </cell>
          <cell r="F26" t="str">
            <v>省内</v>
          </cell>
          <cell r="G26" t="str">
            <v>零部件</v>
          </cell>
          <cell r="H26">
            <v>0.8</v>
          </cell>
          <cell r="I26">
            <v>3365571.33</v>
          </cell>
          <cell r="J26">
            <v>2974801.56</v>
          </cell>
          <cell r="K26">
            <v>303036.33500000002</v>
          </cell>
          <cell r="L26">
            <v>354508.64666666702</v>
          </cell>
          <cell r="M26">
            <v>365058.69833333301</v>
          </cell>
          <cell r="N26">
            <v>343004.313333333</v>
          </cell>
          <cell r="O26">
            <v>345202.09333333297</v>
          </cell>
          <cell r="P26">
            <v>311621.34499999997</v>
          </cell>
          <cell r="Q26">
            <v>293804.95833333302</v>
          </cell>
          <cell r="R26">
            <v>276912.91499999998</v>
          </cell>
          <cell r="S26">
            <v>239741.936666667</v>
          </cell>
          <cell r="T26">
            <v>2266312.9933333332</v>
          </cell>
          <cell r="U26">
            <v>600000</v>
          </cell>
          <cell r="V26"/>
          <cell r="W26"/>
          <cell r="X26">
            <v>300000</v>
          </cell>
          <cell r="Y26">
            <v>50000</v>
          </cell>
          <cell r="Z26">
            <v>80000</v>
          </cell>
          <cell r="AA26">
            <v>0</v>
          </cell>
          <cell r="AB26">
            <v>200000</v>
          </cell>
          <cell r="AC26"/>
          <cell r="AD26"/>
          <cell r="AE26"/>
          <cell r="AF26"/>
          <cell r="AG26"/>
          <cell r="AH26">
            <v>1230000</v>
          </cell>
          <cell r="AI26">
            <v>1036312.9933333332</v>
          </cell>
          <cell r="AJ26">
            <v>2974801.56</v>
          </cell>
          <cell r="AK26">
            <v>1036312.9933333332</v>
          </cell>
          <cell r="AL26">
            <v>1036312.9933333332</v>
          </cell>
          <cell r="AM26">
            <v>80000</v>
          </cell>
          <cell r="AN26">
            <v>80000</v>
          </cell>
          <cell r="AO26">
            <v>7.7196754759078626E-2</v>
          </cell>
          <cell r="AP26">
            <v>1.7432900405333556E-2</v>
          </cell>
          <cell r="AQ26"/>
          <cell r="AR26"/>
          <cell r="AS26"/>
          <cell r="AT26">
            <v>0</v>
          </cell>
          <cell r="AU26">
            <v>0.03</v>
          </cell>
          <cell r="AV26">
            <v>0.03</v>
          </cell>
          <cell r="AW26">
            <v>77600</v>
          </cell>
          <cell r="AX26">
            <v>45533</v>
          </cell>
          <cell r="AY26">
            <v>3</v>
          </cell>
          <cell r="AZ26">
            <v>45530</v>
          </cell>
          <cell r="BA26" t="str">
            <v>电汇/承兑</v>
          </cell>
        </row>
        <row r="27">
          <cell r="B27" t="str">
            <v>S413001</v>
          </cell>
          <cell r="C27" t="str">
            <v>北京吉信气弹簧制品有限公司</v>
          </cell>
          <cell r="D27" t="str">
            <v>极高</v>
          </cell>
          <cell r="E27" t="str">
            <v>座椅</v>
          </cell>
          <cell r="F27" t="str">
            <v>省外</v>
          </cell>
          <cell r="G27" t="str">
            <v>零部件</v>
          </cell>
          <cell r="H27">
            <v>0.8</v>
          </cell>
          <cell r="I27">
            <v>686441.1</v>
          </cell>
          <cell r="J27">
            <v>686441.1</v>
          </cell>
          <cell r="K27">
            <v>84091.6</v>
          </cell>
          <cell r="L27">
            <v>61718.65</v>
          </cell>
          <cell r="M27">
            <v>68297.36</v>
          </cell>
          <cell r="N27">
            <v>48947.360000000001</v>
          </cell>
          <cell r="O27">
            <v>57162.593333333301</v>
          </cell>
          <cell r="P27">
            <v>33066.764999999999</v>
          </cell>
          <cell r="Q27">
            <v>14793.9433333333</v>
          </cell>
          <cell r="R27">
            <v>14793.9433333333</v>
          </cell>
          <cell r="S27">
            <v>8215.2333333333299</v>
          </cell>
          <cell r="T27">
            <v>312869.95866666659</v>
          </cell>
          <cell r="U27">
            <v>0</v>
          </cell>
          <cell r="V27"/>
          <cell r="W27"/>
          <cell r="X27"/>
          <cell r="Y27"/>
          <cell r="Z27">
            <v>10000</v>
          </cell>
          <cell r="AA27">
            <v>0</v>
          </cell>
          <cell r="AB27"/>
          <cell r="AC27"/>
          <cell r="AD27"/>
          <cell r="AE27"/>
          <cell r="AF27">
            <v>20000</v>
          </cell>
          <cell r="AG27"/>
          <cell r="AH27">
            <v>30000</v>
          </cell>
          <cell r="AI27">
            <v>282869.95866666659</v>
          </cell>
          <cell r="AJ27">
            <v>666441.1</v>
          </cell>
          <cell r="AK27">
            <v>282869.95866666659</v>
          </cell>
          <cell r="AL27">
            <v>282869.95866666659</v>
          </cell>
          <cell r="AM27">
            <v>50000</v>
          </cell>
          <cell r="AN27">
            <v>50000</v>
          </cell>
          <cell r="AO27">
            <v>0.17675966806683741</v>
          </cell>
          <cell r="AP27">
            <v>1.0895562753333473E-2</v>
          </cell>
          <cell r="AQ27"/>
          <cell r="AR27"/>
          <cell r="AS27"/>
          <cell r="AT27">
            <v>0</v>
          </cell>
          <cell r="AU27">
            <v>0</v>
          </cell>
          <cell r="AV27">
            <v>0</v>
          </cell>
          <cell r="AW27">
            <v>50000</v>
          </cell>
          <cell r="AX27">
            <v>45537</v>
          </cell>
          <cell r="AY27">
            <v>3</v>
          </cell>
          <cell r="AZ27">
            <v>45534</v>
          </cell>
          <cell r="BA27" t="str">
            <v>电汇</v>
          </cell>
        </row>
        <row r="28">
          <cell r="B28" t="str">
            <v>S431010</v>
          </cell>
          <cell r="C28" t="str">
            <v>上海绽奇汽车部件有限公司</v>
          </cell>
          <cell r="D28" t="str">
            <v>极高</v>
          </cell>
          <cell r="E28" t="str">
            <v>座椅</v>
          </cell>
          <cell r="F28" t="str">
            <v>省外</v>
          </cell>
          <cell r="G28" t="str">
            <v>零部件</v>
          </cell>
          <cell r="H28">
            <v>0.8</v>
          </cell>
          <cell r="I28">
            <v>827696.14</v>
          </cell>
          <cell r="J28">
            <v>789820.36</v>
          </cell>
          <cell r="K28">
            <v>71192.759999999995</v>
          </cell>
          <cell r="L28">
            <v>86814.813333333295</v>
          </cell>
          <cell r="M28">
            <v>108576.985</v>
          </cell>
          <cell r="N28">
            <v>102972.55666666701</v>
          </cell>
          <cell r="O28">
            <v>101896.593333333</v>
          </cell>
          <cell r="P28">
            <v>88894.288333333301</v>
          </cell>
          <cell r="Q28">
            <v>77110.633333333302</v>
          </cell>
          <cell r="R28">
            <v>67165.668333333306</v>
          </cell>
          <cell r="S28">
            <v>45828.224999999999</v>
          </cell>
          <cell r="T28">
            <v>600362.01866666658</v>
          </cell>
          <cell r="U28">
            <v>160000</v>
          </cell>
          <cell r="V28"/>
          <cell r="W28"/>
          <cell r="X28">
            <v>50000</v>
          </cell>
          <cell r="Y28"/>
          <cell r="Z28">
            <v>50000</v>
          </cell>
          <cell r="AA28">
            <v>0</v>
          </cell>
          <cell r="AB28"/>
          <cell r="AC28"/>
          <cell r="AD28"/>
          <cell r="AE28"/>
          <cell r="AF28">
            <v>70000</v>
          </cell>
          <cell r="AG28"/>
          <cell r="AH28">
            <v>330000</v>
          </cell>
          <cell r="AI28">
            <v>270362.01866666658</v>
          </cell>
          <cell r="AJ28">
            <v>719820.36</v>
          </cell>
          <cell r="AK28">
            <v>270362.01866666658</v>
          </cell>
          <cell r="AL28">
            <v>270362.01866666658</v>
          </cell>
          <cell r="AM28">
            <v>60000</v>
          </cell>
          <cell r="AN28">
            <v>60000</v>
          </cell>
          <cell r="AO28">
            <v>0.22192466344163123</v>
          </cell>
          <cell r="AP28">
            <v>1.3074675304000168E-2</v>
          </cell>
          <cell r="AQ28"/>
          <cell r="AR28"/>
          <cell r="AS28"/>
          <cell r="AT28">
            <v>0</v>
          </cell>
          <cell r="AU28">
            <v>0</v>
          </cell>
          <cell r="AV28">
            <v>0</v>
          </cell>
          <cell r="AW28">
            <v>60000</v>
          </cell>
          <cell r="AX28">
            <v>45534</v>
          </cell>
          <cell r="AY28">
            <v>4</v>
          </cell>
          <cell r="AZ28">
            <v>45530</v>
          </cell>
          <cell r="BA28" t="str">
            <v>电汇</v>
          </cell>
        </row>
        <row r="29">
          <cell r="B29" t="str">
            <v>S413020</v>
          </cell>
          <cell r="C29" t="str">
            <v>沧州旭兴五金制品有限公司</v>
          </cell>
          <cell r="D29" t="str">
            <v>极高</v>
          </cell>
          <cell r="E29" t="str">
            <v>金属件</v>
          </cell>
          <cell r="F29" t="str">
            <v>属地化</v>
          </cell>
          <cell r="G29" t="str">
            <v>零部件</v>
          </cell>
          <cell r="H29">
            <v>0.8</v>
          </cell>
          <cell r="I29">
            <v>550799.56999999995</v>
          </cell>
          <cell r="J29">
            <v>550799.56999999995</v>
          </cell>
          <cell r="K29">
            <v>30356.238333333298</v>
          </cell>
          <cell r="L29">
            <v>42244.488333333298</v>
          </cell>
          <cell r="M29">
            <v>42244.488333333298</v>
          </cell>
          <cell r="N29">
            <v>40828.706666666701</v>
          </cell>
          <cell r="O29">
            <v>40562.04</v>
          </cell>
          <cell r="P29">
            <v>82419.3</v>
          </cell>
          <cell r="Q29">
            <v>71443.69</v>
          </cell>
          <cell r="R29">
            <v>59555.44</v>
          </cell>
          <cell r="S29">
            <v>59555.44</v>
          </cell>
          <cell r="T29">
            <v>375367.86533333332</v>
          </cell>
          <cell r="U29">
            <v>90000</v>
          </cell>
          <cell r="V29"/>
          <cell r="W29"/>
          <cell r="X29">
            <v>30000</v>
          </cell>
          <cell r="Y29"/>
          <cell r="Z29">
            <v>30000</v>
          </cell>
          <cell r="AA29">
            <v>0</v>
          </cell>
          <cell r="AB29"/>
          <cell r="AC29"/>
          <cell r="AD29"/>
          <cell r="AE29">
            <v>20000</v>
          </cell>
          <cell r="AF29"/>
          <cell r="AG29"/>
          <cell r="AH29">
            <v>170000</v>
          </cell>
          <cell r="AI29">
            <v>205367.86533333332</v>
          </cell>
          <cell r="AJ29">
            <v>530799.56999999995</v>
          </cell>
          <cell r="AK29">
            <v>205367.86533333332</v>
          </cell>
          <cell r="AL29">
            <v>205367.86533333332</v>
          </cell>
          <cell r="AM29">
            <v>20000</v>
          </cell>
          <cell r="AN29">
            <v>20000</v>
          </cell>
          <cell r="AO29">
            <v>9.7386219443523589E-2</v>
          </cell>
          <cell r="AP29">
            <v>4.358225101333389E-3</v>
          </cell>
          <cell r="AQ29"/>
          <cell r="AR29"/>
          <cell r="AS29"/>
          <cell r="AT29">
            <v>0</v>
          </cell>
          <cell r="AU29">
            <v>0.03</v>
          </cell>
          <cell r="AV29">
            <v>0.03</v>
          </cell>
          <cell r="AW29">
            <v>19400</v>
          </cell>
          <cell r="AX29">
            <v>45533</v>
          </cell>
          <cell r="AY29">
            <v>3</v>
          </cell>
          <cell r="AZ29">
            <v>45530</v>
          </cell>
          <cell r="BA29" t="str">
            <v>电汇</v>
          </cell>
        </row>
        <row r="30">
          <cell r="B30" t="str">
            <v>S413077</v>
          </cell>
          <cell r="C30" t="str">
            <v>文安县万达汽车配件制造有限公司</v>
          </cell>
          <cell r="D30" t="str">
            <v>极高</v>
          </cell>
          <cell r="E30" t="str">
            <v>金属件</v>
          </cell>
          <cell r="F30" t="str">
            <v>省内</v>
          </cell>
          <cell r="G30" t="str">
            <v>特殊类</v>
          </cell>
          <cell r="H30">
            <v>0.8</v>
          </cell>
          <cell r="I30">
            <v>1682146.96</v>
          </cell>
          <cell r="J30">
            <v>1624732.16</v>
          </cell>
          <cell r="K30">
            <v>142738.243333333</v>
          </cell>
          <cell r="L30">
            <v>142738.243333333</v>
          </cell>
          <cell r="M30">
            <v>200711.773333333</v>
          </cell>
          <cell r="N30">
            <v>213350.69666666701</v>
          </cell>
          <cell r="O30">
            <v>209691.406666667</v>
          </cell>
          <cell r="P30">
            <v>193968.69500000001</v>
          </cell>
          <cell r="Q30">
            <v>178050.45</v>
          </cell>
          <cell r="R30">
            <v>187619.58333333299</v>
          </cell>
          <cell r="S30">
            <v>108825.55</v>
          </cell>
          <cell r="T30">
            <v>1262155.7133333329</v>
          </cell>
          <cell r="U30">
            <v>180000</v>
          </cell>
          <cell r="V30"/>
          <cell r="W30"/>
          <cell r="X30">
            <v>300000</v>
          </cell>
          <cell r="Y30"/>
          <cell r="Z30">
            <v>0</v>
          </cell>
          <cell r="AA30">
            <v>0</v>
          </cell>
          <cell r="AB30"/>
          <cell r="AC30"/>
          <cell r="AD30"/>
          <cell r="AE30"/>
          <cell r="AF30"/>
          <cell r="AG30"/>
          <cell r="AH30">
            <v>480000</v>
          </cell>
          <cell r="AI30">
            <v>782155.71333333291</v>
          </cell>
          <cell r="AJ30">
            <v>1624732.16</v>
          </cell>
          <cell r="AK30">
            <v>1624732.16</v>
          </cell>
          <cell r="AL30">
            <v>1624732.16</v>
          </cell>
          <cell r="AM30">
            <v>50000</v>
          </cell>
          <cell r="AN30">
            <v>50000</v>
          </cell>
          <cell r="AO30">
            <v>3.0774303131908216E-2</v>
          </cell>
          <cell r="AP30">
            <v>1.0895562753333473E-2</v>
          </cell>
          <cell r="AQ30"/>
          <cell r="AR30"/>
          <cell r="AS30"/>
          <cell r="AT30">
            <v>0</v>
          </cell>
          <cell r="AU30">
            <v>0.03</v>
          </cell>
          <cell r="AV30">
            <v>0.03</v>
          </cell>
          <cell r="AW30">
            <v>48500</v>
          </cell>
          <cell r="AX30" t="str">
            <v>暂不缺货</v>
          </cell>
          <cell r="AY30">
            <v>3</v>
          </cell>
          <cell r="AZ30" t="e">
            <v>#VALUE!</v>
          </cell>
          <cell r="BA30" t="str">
            <v>电汇</v>
          </cell>
        </row>
        <row r="31">
          <cell r="B31" t="str">
            <v>S443004</v>
          </cell>
          <cell r="C31" t="str">
            <v>湘乡简美新材料科技有限公司</v>
          </cell>
          <cell r="D31" t="str">
            <v>极高</v>
          </cell>
          <cell r="E31" t="str">
            <v>金属件</v>
          </cell>
          <cell r="F31" t="str">
            <v>省外</v>
          </cell>
          <cell r="G31" t="str">
            <v>零部件</v>
          </cell>
          <cell r="H31">
            <v>0.8</v>
          </cell>
          <cell r="I31">
            <v>4021691.77</v>
          </cell>
          <cell r="J31">
            <v>3267280.28</v>
          </cell>
          <cell r="K31">
            <v>348465.83166666701</v>
          </cell>
          <cell r="L31">
            <v>348465.83166666701</v>
          </cell>
          <cell r="M31">
            <v>478813.15500000003</v>
          </cell>
          <cell r="N31">
            <v>474255.873333333</v>
          </cell>
          <cell r="O31">
            <v>445457.97333333298</v>
          </cell>
          <cell r="P31">
            <v>434665.60499999998</v>
          </cell>
          <cell r="Q31">
            <v>326080.881666667</v>
          </cell>
          <cell r="R31">
            <v>326080.881666667</v>
          </cell>
          <cell r="S31">
            <v>321468.80666666699</v>
          </cell>
          <cell r="T31">
            <v>2803003.8720000009</v>
          </cell>
          <cell r="U31">
            <v>350000</v>
          </cell>
          <cell r="V31"/>
          <cell r="W31"/>
          <cell r="X31">
            <v>200000</v>
          </cell>
          <cell r="Y31"/>
          <cell r="Z31">
            <v>100000</v>
          </cell>
          <cell r="AA31">
            <v>0</v>
          </cell>
          <cell r="AB31">
            <v>200000</v>
          </cell>
          <cell r="AC31"/>
          <cell r="AD31"/>
          <cell r="AE31"/>
          <cell r="AF31"/>
          <cell r="AG31"/>
          <cell r="AH31">
            <v>850000</v>
          </cell>
          <cell r="AI31">
            <v>1953003.8720000009</v>
          </cell>
          <cell r="AJ31">
            <v>3267280.28</v>
          </cell>
          <cell r="AK31">
            <v>1953003.8720000009</v>
          </cell>
          <cell r="AL31">
            <v>1953003.8720000009</v>
          </cell>
          <cell r="AM31">
            <v>200000</v>
          </cell>
          <cell r="AN31">
            <v>200000</v>
          </cell>
          <cell r="AO31">
            <v>0.10240635098955908</v>
          </cell>
          <cell r="AP31">
            <v>4.3582251013333892E-2</v>
          </cell>
          <cell r="AQ31"/>
          <cell r="AR31"/>
          <cell r="AS31"/>
          <cell r="AT31">
            <v>0</v>
          </cell>
          <cell r="AU31">
            <v>0.02</v>
          </cell>
          <cell r="AV31">
            <v>0.02</v>
          </cell>
          <cell r="AW31">
            <v>196000</v>
          </cell>
          <cell r="AX31">
            <v>45532</v>
          </cell>
          <cell r="AY31">
            <v>4</v>
          </cell>
          <cell r="AZ31">
            <v>45528</v>
          </cell>
          <cell r="BA31" t="str">
            <v>电汇</v>
          </cell>
        </row>
        <row r="32">
          <cell r="B32" t="str">
            <v>S412020</v>
          </cell>
          <cell r="C32" t="str">
            <v>天津市鹏升汽车部件有限公司</v>
          </cell>
          <cell r="D32" t="str">
            <v>极高</v>
          </cell>
          <cell r="E32" t="str">
            <v>座椅</v>
          </cell>
          <cell r="F32" t="str">
            <v>省外</v>
          </cell>
          <cell r="G32" t="str">
            <v>特殊类</v>
          </cell>
          <cell r="H32">
            <v>0.8</v>
          </cell>
          <cell r="I32">
            <v>8214944.8300000001</v>
          </cell>
          <cell r="J32">
            <v>7845048.1100000003</v>
          </cell>
          <cell r="K32">
            <v>384579.625</v>
          </cell>
          <cell r="L32">
            <v>360190.95166666701</v>
          </cell>
          <cell r="M32">
            <v>418173.54833333299</v>
          </cell>
          <cell r="N32">
            <v>378651.13666666701</v>
          </cell>
          <cell r="O32">
            <v>327250.98166666698</v>
          </cell>
          <cell r="P32">
            <v>262187.07333333301</v>
          </cell>
          <cell r="Q32">
            <v>297428.57</v>
          </cell>
          <cell r="R32">
            <v>333475.92666666699</v>
          </cell>
          <cell r="S32">
            <v>247394.51666666701</v>
          </cell>
          <cell r="T32">
            <v>2407465.8640000005</v>
          </cell>
          <cell r="U32">
            <v>550000</v>
          </cell>
          <cell r="V32"/>
          <cell r="W32">
            <v>200000</v>
          </cell>
          <cell r="X32">
            <v>300000</v>
          </cell>
          <cell r="Y32"/>
          <cell r="Z32">
            <v>0</v>
          </cell>
          <cell r="AA32">
            <v>0</v>
          </cell>
          <cell r="AB32"/>
          <cell r="AC32"/>
          <cell r="AD32"/>
          <cell r="AE32">
            <v>100000</v>
          </cell>
          <cell r="AF32">
            <v>80000</v>
          </cell>
          <cell r="AG32"/>
          <cell r="AH32">
            <v>1230000</v>
          </cell>
          <cell r="AI32">
            <v>1177465.8640000005</v>
          </cell>
          <cell r="AJ32">
            <v>7665048.1100000003</v>
          </cell>
          <cell r="AK32">
            <v>7665048.1100000003</v>
          </cell>
          <cell r="AL32">
            <v>7665048.1100000003</v>
          </cell>
          <cell r="AM32">
            <v>100000</v>
          </cell>
          <cell r="AN32">
            <v>100000</v>
          </cell>
          <cell r="AO32">
            <v>1.3046232530430914E-2</v>
          </cell>
          <cell r="AP32">
            <v>2.1791125506666946E-2</v>
          </cell>
          <cell r="AQ32"/>
          <cell r="AR32"/>
          <cell r="AS32"/>
          <cell r="AT32">
            <v>0</v>
          </cell>
          <cell r="AU32">
            <v>0.03</v>
          </cell>
          <cell r="AV32">
            <v>0.03</v>
          </cell>
          <cell r="AW32">
            <v>97000</v>
          </cell>
          <cell r="AX32">
            <v>45536</v>
          </cell>
          <cell r="AY32">
            <v>3</v>
          </cell>
          <cell r="AZ32">
            <v>45533</v>
          </cell>
          <cell r="BA32" t="str">
            <v>电汇</v>
          </cell>
        </row>
        <row r="33">
          <cell r="B33" t="str">
            <v>S413132</v>
          </cell>
          <cell r="C33" t="str">
            <v>霸州市政锦五金制品有限公司</v>
          </cell>
          <cell r="D33" t="str">
            <v>极高</v>
          </cell>
          <cell r="E33" t="str">
            <v>金属件</v>
          </cell>
          <cell r="F33" t="str">
            <v>省内</v>
          </cell>
          <cell r="G33" t="str">
            <v>特殊类</v>
          </cell>
          <cell r="H33">
            <v>0.8</v>
          </cell>
          <cell r="I33">
            <v>1760906.83</v>
          </cell>
          <cell r="J33">
            <v>1398009.36</v>
          </cell>
          <cell r="K33">
            <v>169175.26333333299</v>
          </cell>
          <cell r="L33">
            <v>156938.531666667</v>
          </cell>
          <cell r="M33">
            <v>189735.161666667</v>
          </cell>
          <cell r="N33">
            <v>193635.11166666701</v>
          </cell>
          <cell r="O33">
            <v>224742.273333333</v>
          </cell>
          <cell r="P33">
            <v>238679.22500000001</v>
          </cell>
          <cell r="Q33">
            <v>196120.15166666699</v>
          </cell>
          <cell r="R33">
            <v>227677.661666667</v>
          </cell>
          <cell r="S33">
            <v>206224.14333333299</v>
          </cell>
          <cell r="T33">
            <v>1442342.0186666676</v>
          </cell>
          <cell r="U33">
            <v>500000</v>
          </cell>
          <cell r="V33"/>
          <cell r="W33"/>
          <cell r="X33">
            <v>350000</v>
          </cell>
          <cell r="Y33"/>
          <cell r="Z33">
            <v>222803.77600000001</v>
          </cell>
          <cell r="AA33">
            <v>0</v>
          </cell>
          <cell r="AB33">
            <v>222803.77600000001</v>
          </cell>
          <cell r="AC33"/>
          <cell r="AD33"/>
          <cell r="AE33">
            <v>151476.04800000001</v>
          </cell>
          <cell r="AF33"/>
          <cell r="AG33"/>
          <cell r="AH33">
            <v>1447083.6</v>
          </cell>
          <cell r="AI33">
            <v>-4741.5813333324622</v>
          </cell>
          <cell r="AJ33">
            <v>1246533.3120000002</v>
          </cell>
          <cell r="AK33">
            <v>1246533.3120000002</v>
          </cell>
          <cell r="AL33">
            <v>1246533.3120000002</v>
          </cell>
          <cell r="AM33">
            <v>164979.31466666699</v>
          </cell>
          <cell r="AN33">
            <v>164979.31466666699</v>
          </cell>
          <cell r="AO33">
            <v>0.13235050606226156</v>
          </cell>
          <cell r="AP33">
            <v>3.5950849519052391E-2</v>
          </cell>
          <cell r="AQ33"/>
          <cell r="AR33"/>
          <cell r="AS33"/>
          <cell r="AT33">
            <v>0</v>
          </cell>
          <cell r="AU33">
            <v>0.03</v>
          </cell>
          <cell r="AV33">
            <v>0.03</v>
          </cell>
          <cell r="AW33">
            <v>160029.93522666697</v>
          </cell>
          <cell r="AX33">
            <v>45532</v>
          </cell>
          <cell r="AY33">
            <v>3</v>
          </cell>
          <cell r="AZ33">
            <v>45529</v>
          </cell>
          <cell r="BA33" t="str">
            <v>电汇</v>
          </cell>
        </row>
        <row r="34">
          <cell r="B34" t="str">
            <v>S413125</v>
          </cell>
          <cell r="C34" t="str">
            <v>沧州智凯金属制品有限公司</v>
          </cell>
          <cell r="D34" t="str">
            <v>极高</v>
          </cell>
          <cell r="E34" t="str">
            <v>金属件</v>
          </cell>
          <cell r="F34" t="str">
            <v>属地化</v>
          </cell>
          <cell r="G34" t="str">
            <v>特殊类</v>
          </cell>
          <cell r="H34">
            <v>0.8</v>
          </cell>
          <cell r="I34">
            <v>998094.34</v>
          </cell>
          <cell r="J34">
            <v>982840.44</v>
          </cell>
          <cell r="K34">
            <v>53095.016666666699</v>
          </cell>
          <cell r="L34">
            <v>70733.216666666704</v>
          </cell>
          <cell r="M34">
            <v>92694.56</v>
          </cell>
          <cell r="N34">
            <v>110718.42</v>
          </cell>
          <cell r="O34">
            <v>134913.28</v>
          </cell>
          <cell r="P34">
            <v>127716.751666667</v>
          </cell>
          <cell r="Q34">
            <v>112378.39</v>
          </cell>
          <cell r="R34">
            <v>97282.506666666697</v>
          </cell>
          <cell r="S34">
            <v>75321.163333333301</v>
          </cell>
          <cell r="T34">
            <v>699882.64400000032</v>
          </cell>
          <cell r="U34">
            <v>300000</v>
          </cell>
          <cell r="V34"/>
          <cell r="W34"/>
          <cell r="X34">
            <v>250000</v>
          </cell>
          <cell r="Y34"/>
          <cell r="Z34">
            <v>10000</v>
          </cell>
          <cell r="AA34">
            <v>0</v>
          </cell>
          <cell r="AB34"/>
          <cell r="AC34"/>
          <cell r="AD34"/>
          <cell r="AE34"/>
          <cell r="AF34"/>
          <cell r="AG34"/>
          <cell r="AH34">
            <v>560000</v>
          </cell>
          <cell r="AI34">
            <v>139882.64400000032</v>
          </cell>
          <cell r="AJ34">
            <v>982840.44</v>
          </cell>
          <cell r="AK34">
            <v>982840.44</v>
          </cell>
          <cell r="AL34">
            <v>982840.44</v>
          </cell>
          <cell r="AM34">
            <v>40000</v>
          </cell>
          <cell r="AN34">
            <v>40000</v>
          </cell>
          <cell r="AO34">
            <v>4.0698366054209165E-2</v>
          </cell>
          <cell r="AP34">
            <v>8.716450202666778E-3</v>
          </cell>
          <cell r="AQ34"/>
          <cell r="AR34"/>
          <cell r="AS34"/>
          <cell r="AT34">
            <v>0</v>
          </cell>
          <cell r="AU34">
            <v>0.03</v>
          </cell>
          <cell r="AV34">
            <v>0.03</v>
          </cell>
          <cell r="AW34">
            <v>38800</v>
          </cell>
          <cell r="AX34" t="str">
            <v>暂不缺货</v>
          </cell>
          <cell r="AY34">
            <v>3</v>
          </cell>
          <cell r="AZ34" t="e">
            <v>#VALUE!</v>
          </cell>
          <cell r="BA34" t="str">
            <v>电汇</v>
          </cell>
        </row>
        <row r="35">
          <cell r="B35" t="str">
            <v>S411007</v>
          </cell>
          <cell r="C35" t="str">
            <v>北京浦东三浦标准件有限公司</v>
          </cell>
          <cell r="D35" t="str">
            <v>极高</v>
          </cell>
          <cell r="E35" t="str">
            <v>金属件</v>
          </cell>
          <cell r="F35" t="str">
            <v>省外</v>
          </cell>
          <cell r="G35" t="str">
            <v>零部件</v>
          </cell>
          <cell r="H35">
            <v>0.8</v>
          </cell>
          <cell r="I35">
            <v>3134616.32</v>
          </cell>
          <cell r="J35">
            <v>2904508.82</v>
          </cell>
          <cell r="K35">
            <v>130492.66666666701</v>
          </cell>
          <cell r="L35">
            <v>114783.918333333</v>
          </cell>
          <cell r="M35">
            <v>98134.578333333295</v>
          </cell>
          <cell r="N35">
            <v>120155.006666667</v>
          </cell>
          <cell r="O35">
            <v>151038.30499999999</v>
          </cell>
          <cell r="P35">
            <v>158115.97500000001</v>
          </cell>
          <cell r="Q35">
            <v>154725.411666667</v>
          </cell>
          <cell r="R35">
            <v>146697.09</v>
          </cell>
          <cell r="S35">
            <v>157287.588333333</v>
          </cell>
          <cell r="T35">
            <v>985144.43200000026</v>
          </cell>
          <cell r="U35">
            <v>440000</v>
          </cell>
          <cell r="V35">
            <v>30000</v>
          </cell>
          <cell r="W35"/>
          <cell r="X35">
            <v>70000</v>
          </cell>
          <cell r="Y35"/>
          <cell r="Z35">
            <v>50000</v>
          </cell>
          <cell r="AA35">
            <v>0</v>
          </cell>
          <cell r="AB35"/>
          <cell r="AC35"/>
          <cell r="AD35"/>
          <cell r="AE35">
            <v>20000</v>
          </cell>
          <cell r="AF35">
            <v>70000</v>
          </cell>
          <cell r="AG35"/>
          <cell r="AH35">
            <v>680000</v>
          </cell>
          <cell r="AI35">
            <v>305144.43200000026</v>
          </cell>
          <cell r="AJ35">
            <v>2814508.82</v>
          </cell>
          <cell r="AK35">
            <v>305144.43200000026</v>
          </cell>
          <cell r="AL35">
            <v>305144.43200000026</v>
          </cell>
          <cell r="AM35">
            <v>20000</v>
          </cell>
          <cell r="AN35">
            <v>20000</v>
          </cell>
          <cell r="AO35">
            <v>6.5542732891812963E-2</v>
          </cell>
          <cell r="AP35">
            <v>4.358225101333389E-3</v>
          </cell>
          <cell r="AQ35"/>
          <cell r="AR35"/>
          <cell r="AS35"/>
          <cell r="AT35">
            <v>0</v>
          </cell>
          <cell r="AU35">
            <v>0.03</v>
          </cell>
          <cell r="AV35">
            <v>0.03</v>
          </cell>
          <cell r="AW35">
            <v>19400</v>
          </cell>
          <cell r="AX35">
            <v>45532</v>
          </cell>
          <cell r="AY35">
            <v>3</v>
          </cell>
          <cell r="AZ35">
            <v>45529</v>
          </cell>
          <cell r="BA35" t="str">
            <v>电汇</v>
          </cell>
        </row>
        <row r="36">
          <cell r="B36" t="str">
            <v>S437019</v>
          </cell>
          <cell r="C36" t="str">
            <v>日照浩利橡塑有限公司</v>
          </cell>
          <cell r="D36" t="str">
            <v>高</v>
          </cell>
          <cell r="E36" t="str">
            <v>金属件</v>
          </cell>
          <cell r="F36" t="str">
            <v>省外</v>
          </cell>
          <cell r="G36" t="str">
            <v>零部件</v>
          </cell>
          <cell r="H36">
            <v>0.8</v>
          </cell>
          <cell r="I36">
            <v>2120616.6</v>
          </cell>
          <cell r="J36">
            <v>2074659.38</v>
          </cell>
          <cell r="K36">
            <v>110627.22333333299</v>
          </cell>
          <cell r="L36">
            <v>128996.65833333301</v>
          </cell>
          <cell r="M36">
            <v>224759.84</v>
          </cell>
          <cell r="N36">
            <v>250038.18</v>
          </cell>
          <cell r="O36">
            <v>309071.26333333302</v>
          </cell>
          <cell r="P36">
            <v>315860.49</v>
          </cell>
          <cell r="Q36">
            <v>319889.58666666702</v>
          </cell>
          <cell r="R36">
            <v>304815.02833333297</v>
          </cell>
          <cell r="S36">
            <v>205907.16500000001</v>
          </cell>
          <cell r="T36">
            <v>1735972.3479999991</v>
          </cell>
          <cell r="U36">
            <v>300000</v>
          </cell>
          <cell r="V36"/>
          <cell r="W36"/>
          <cell r="X36">
            <v>100000</v>
          </cell>
          <cell r="Y36"/>
          <cell r="Z36">
            <v>30000</v>
          </cell>
          <cell r="AA36">
            <v>0</v>
          </cell>
          <cell r="AB36"/>
          <cell r="AC36"/>
          <cell r="AD36"/>
          <cell r="AE36">
            <v>20000</v>
          </cell>
          <cell r="AF36">
            <v>50000</v>
          </cell>
          <cell r="AG36"/>
          <cell r="AH36">
            <v>500000</v>
          </cell>
          <cell r="AI36">
            <v>1235972.3479999991</v>
          </cell>
          <cell r="AJ36">
            <v>2004659.38</v>
          </cell>
          <cell r="AK36">
            <v>1235972.3479999991</v>
          </cell>
          <cell r="AL36">
            <v>1235972.3479999991</v>
          </cell>
          <cell r="AM36">
            <v>50000</v>
          </cell>
          <cell r="AN36">
            <v>50000</v>
          </cell>
          <cell r="AO36">
            <v>4.0453979476893637E-2</v>
          </cell>
          <cell r="AP36">
            <v>1.0895562753333473E-2</v>
          </cell>
          <cell r="AQ36"/>
          <cell r="AR36"/>
          <cell r="AS36"/>
          <cell r="AT36">
            <v>0</v>
          </cell>
          <cell r="AU36">
            <v>0.03</v>
          </cell>
          <cell r="AV36">
            <v>0.03</v>
          </cell>
          <cell r="AW36">
            <v>48500</v>
          </cell>
          <cell r="AX36">
            <v>45534</v>
          </cell>
          <cell r="AY36">
            <v>3</v>
          </cell>
          <cell r="AZ36">
            <v>45531</v>
          </cell>
          <cell r="BA36" t="str">
            <v>电汇</v>
          </cell>
        </row>
        <row r="37">
          <cell r="B37" t="str">
            <v>S437023</v>
          </cell>
          <cell r="C37" t="str">
            <v>高唐强盛机械有限公司</v>
          </cell>
          <cell r="D37" t="str">
            <v>高</v>
          </cell>
          <cell r="E37" t="str">
            <v>金属件</v>
          </cell>
          <cell r="F37" t="str">
            <v>省外</v>
          </cell>
          <cell r="G37" t="str">
            <v>特殊类</v>
          </cell>
          <cell r="H37">
            <v>0.8</v>
          </cell>
          <cell r="I37">
            <v>816630.84</v>
          </cell>
          <cell r="J37">
            <v>816630.84</v>
          </cell>
          <cell r="K37">
            <v>5627.1783333333296</v>
          </cell>
          <cell r="L37">
            <v>5627.1783333333296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9003.4853333333285</v>
          </cell>
          <cell r="U37">
            <v>70000</v>
          </cell>
          <cell r="V37"/>
          <cell r="W37"/>
          <cell r="X37">
            <v>20000</v>
          </cell>
          <cell r="Y37">
            <v>20000</v>
          </cell>
          <cell r="Z37">
            <v>0</v>
          </cell>
          <cell r="AA37">
            <v>0</v>
          </cell>
          <cell r="AB37"/>
          <cell r="AC37"/>
          <cell r="AD37"/>
          <cell r="AE37">
            <v>20000</v>
          </cell>
          <cell r="AF37"/>
          <cell r="AG37"/>
          <cell r="AH37">
            <v>130000</v>
          </cell>
          <cell r="AI37">
            <v>-120996.51466666667</v>
          </cell>
          <cell r="AJ37">
            <v>796630.84</v>
          </cell>
          <cell r="AK37">
            <v>796630.84</v>
          </cell>
          <cell r="AL37">
            <v>796630.84</v>
          </cell>
          <cell r="AM37">
            <v>10000</v>
          </cell>
          <cell r="AN37">
            <v>10000</v>
          </cell>
          <cell r="AO37">
            <v>1.2552865766532464E-2</v>
          </cell>
          <cell r="AP37">
            <v>2.1791125506666945E-3</v>
          </cell>
          <cell r="AQ37"/>
          <cell r="AR37"/>
          <cell r="AS37"/>
          <cell r="AT37">
            <v>0</v>
          </cell>
          <cell r="AU37">
            <v>0</v>
          </cell>
          <cell r="AV37">
            <v>0</v>
          </cell>
          <cell r="AW37">
            <v>10000</v>
          </cell>
          <cell r="AX37"/>
          <cell r="AY37"/>
          <cell r="AZ37"/>
          <cell r="BA37" t="str">
            <v>电汇</v>
          </cell>
        </row>
        <row r="38">
          <cell r="B38" t="str">
            <v>S413130</v>
          </cell>
          <cell r="C38" t="str">
            <v>泊头市捷润五金制品有限公司</v>
          </cell>
          <cell r="D38" t="str">
            <v>极高</v>
          </cell>
          <cell r="E38" t="str">
            <v>金属件</v>
          </cell>
          <cell r="F38" t="str">
            <v>属地化</v>
          </cell>
          <cell r="G38" t="str">
            <v>特殊类</v>
          </cell>
          <cell r="H38">
            <v>1</v>
          </cell>
          <cell r="I38">
            <v>1126150.3799999999</v>
          </cell>
          <cell r="J38">
            <v>904948.31</v>
          </cell>
          <cell r="K38">
            <v>33436.411666666703</v>
          </cell>
          <cell r="L38">
            <v>33436.411666666703</v>
          </cell>
          <cell r="M38">
            <v>33436.411666666703</v>
          </cell>
          <cell r="N38">
            <v>74191.928333333301</v>
          </cell>
          <cell r="O38">
            <v>117282.133333333</v>
          </cell>
          <cell r="P38">
            <v>160887.751666667</v>
          </cell>
          <cell r="Q38">
            <v>160721.64000000001</v>
          </cell>
          <cell r="R38">
            <v>179702.13833333299</v>
          </cell>
          <cell r="S38">
            <v>187691.73</v>
          </cell>
          <cell r="T38">
            <v>980786.55666666641</v>
          </cell>
          <cell r="U38">
            <v>368000</v>
          </cell>
          <cell r="V38"/>
          <cell r="W38"/>
          <cell r="X38">
            <v>127000</v>
          </cell>
          <cell r="Y38"/>
          <cell r="Z38">
            <v>100000</v>
          </cell>
          <cell r="AA38">
            <v>0</v>
          </cell>
          <cell r="AB38">
            <v>160000</v>
          </cell>
          <cell r="AC38"/>
          <cell r="AD38"/>
          <cell r="AE38">
            <v>170000</v>
          </cell>
          <cell r="AF38"/>
          <cell r="AG38"/>
          <cell r="AH38">
            <v>925000</v>
          </cell>
          <cell r="AI38">
            <v>55786.556666666409</v>
          </cell>
          <cell r="AJ38">
            <v>734948.31</v>
          </cell>
          <cell r="AK38">
            <v>734948.31</v>
          </cell>
          <cell r="AL38">
            <v>734948.31</v>
          </cell>
          <cell r="AM38">
            <v>187691.73</v>
          </cell>
          <cell r="AN38">
            <v>187691.73</v>
          </cell>
          <cell r="AO38">
            <v>0.25538085800891219</v>
          </cell>
          <cell r="AP38">
            <v>4.0900140449934459E-2</v>
          </cell>
          <cell r="AQ38">
            <v>300</v>
          </cell>
          <cell r="AR38"/>
          <cell r="AS38"/>
          <cell r="AT38">
            <v>300</v>
          </cell>
          <cell r="AU38">
            <v>0.03</v>
          </cell>
          <cell r="AV38">
            <v>3.159836557529732E-2</v>
          </cell>
          <cell r="AW38">
            <v>181760.97810000001</v>
          </cell>
          <cell r="AX38">
            <v>45532</v>
          </cell>
          <cell r="AY38">
            <v>3</v>
          </cell>
          <cell r="AZ38">
            <v>45529</v>
          </cell>
          <cell r="BA38" t="str">
            <v>电汇</v>
          </cell>
        </row>
        <row r="39">
          <cell r="B39" t="str">
            <v>S413021</v>
          </cell>
          <cell r="C39" t="str">
            <v>河北锐翰汽车零部件有限公司</v>
          </cell>
          <cell r="D39" t="str">
            <v>极高</v>
          </cell>
          <cell r="E39" t="str">
            <v>金属件</v>
          </cell>
          <cell r="F39" t="str">
            <v>属地化</v>
          </cell>
          <cell r="G39" t="str">
            <v>零部件</v>
          </cell>
          <cell r="H39">
            <v>0.8</v>
          </cell>
          <cell r="I39">
            <v>657853.26</v>
          </cell>
          <cell r="J39">
            <v>639133.29</v>
          </cell>
          <cell r="K39">
            <v>35091.961666666699</v>
          </cell>
          <cell r="L39">
            <v>35331.96</v>
          </cell>
          <cell r="M39">
            <v>36823.955000000002</v>
          </cell>
          <cell r="N39">
            <v>37560.61</v>
          </cell>
          <cell r="O39">
            <v>34919.938333333303</v>
          </cell>
          <cell r="P39">
            <v>31695.945</v>
          </cell>
          <cell r="Q39">
            <v>29283.946666666699</v>
          </cell>
          <cell r="R39">
            <v>25787.953333333298</v>
          </cell>
          <cell r="S39">
            <v>19207.9666666667</v>
          </cell>
          <cell r="T39">
            <v>228563.38933333335</v>
          </cell>
          <cell r="U39">
            <v>60000</v>
          </cell>
          <cell r="V39"/>
          <cell r="W39"/>
          <cell r="X39">
            <v>20000</v>
          </cell>
          <cell r="Y39"/>
          <cell r="Z39">
            <v>20000</v>
          </cell>
          <cell r="AA39">
            <v>0</v>
          </cell>
          <cell r="AB39"/>
          <cell r="AC39"/>
          <cell r="AD39"/>
          <cell r="AE39">
            <v>20000</v>
          </cell>
          <cell r="AF39"/>
          <cell r="AG39"/>
          <cell r="AH39">
            <v>120000</v>
          </cell>
          <cell r="AI39">
            <v>108563.38933333335</v>
          </cell>
          <cell r="AJ39">
            <v>619133.29</v>
          </cell>
          <cell r="AK39">
            <v>108563.38933333335</v>
          </cell>
          <cell r="AL39">
            <v>108563.38933333335</v>
          </cell>
          <cell r="AM39">
            <v>20000</v>
          </cell>
          <cell r="AN39">
            <v>20000</v>
          </cell>
          <cell r="AO39">
            <v>0.18422416730737781</v>
          </cell>
          <cell r="AP39">
            <v>4.358225101333389E-3</v>
          </cell>
          <cell r="AQ39"/>
          <cell r="AR39"/>
          <cell r="AS39"/>
          <cell r="AT39">
            <v>0</v>
          </cell>
          <cell r="AU39">
            <v>0.03</v>
          </cell>
          <cell r="AV39">
            <v>0.03</v>
          </cell>
          <cell r="AW39">
            <v>19400</v>
          </cell>
          <cell r="AX39">
            <v>45533</v>
          </cell>
          <cell r="AY39">
            <v>3</v>
          </cell>
          <cell r="AZ39">
            <v>45530</v>
          </cell>
          <cell r="BA39" t="str">
            <v>电汇</v>
          </cell>
        </row>
        <row r="40">
          <cell r="B40" t="str">
            <v>S434002</v>
          </cell>
          <cell r="C40" t="str">
            <v>芜湖星火软轴控制索制造有限公司</v>
          </cell>
          <cell r="D40" t="str">
            <v>极高</v>
          </cell>
          <cell r="E40" t="str">
            <v>金属件</v>
          </cell>
          <cell r="F40" t="str">
            <v>省外</v>
          </cell>
          <cell r="G40" t="str">
            <v>特殊类</v>
          </cell>
          <cell r="H40">
            <v>1</v>
          </cell>
          <cell r="I40">
            <v>278103.05</v>
          </cell>
          <cell r="J40">
            <v>278103.05</v>
          </cell>
          <cell r="K40">
            <v>36600.941666666702</v>
          </cell>
          <cell r="L40">
            <v>20857.936666666701</v>
          </cell>
          <cell r="M40">
            <v>10064.64</v>
          </cell>
          <cell r="N40">
            <v>5247.9733333333297</v>
          </cell>
          <cell r="O40">
            <v>2847.9733333333302</v>
          </cell>
          <cell r="P40">
            <v>3530.70166666667</v>
          </cell>
          <cell r="Q40">
            <v>3732.70166666667</v>
          </cell>
          <cell r="R40">
            <v>996.95333333333303</v>
          </cell>
          <cell r="S40">
            <v>996.95333333333303</v>
          </cell>
          <cell r="T40">
            <v>84876.775000000081</v>
          </cell>
          <cell r="U40">
            <v>30000</v>
          </cell>
          <cell r="V40"/>
          <cell r="W40"/>
          <cell r="X40">
            <v>30000</v>
          </cell>
          <cell r="Y40"/>
          <cell r="Z40">
            <v>20000</v>
          </cell>
          <cell r="AA40">
            <v>0</v>
          </cell>
          <cell r="AB40"/>
          <cell r="AC40"/>
          <cell r="AD40"/>
          <cell r="AE40"/>
          <cell r="AF40">
            <v>50000</v>
          </cell>
          <cell r="AG40"/>
          <cell r="AH40">
            <v>130000</v>
          </cell>
          <cell r="AI40">
            <v>-45123.224999999919</v>
          </cell>
          <cell r="AJ40">
            <v>228103.05</v>
          </cell>
          <cell r="AK40">
            <v>228103.05</v>
          </cell>
          <cell r="AL40">
            <v>228103.05</v>
          </cell>
          <cell r="AM40">
            <v>20000</v>
          </cell>
          <cell r="AN40">
            <v>20000</v>
          </cell>
          <cell r="AO40">
            <v>8.7679669342430974E-2</v>
          </cell>
          <cell r="AP40">
            <v>4.358225101333389E-3</v>
          </cell>
          <cell r="AQ40"/>
          <cell r="AR40"/>
          <cell r="AS40"/>
          <cell r="AT40">
            <v>0</v>
          </cell>
          <cell r="AU40">
            <v>0.03</v>
          </cell>
          <cell r="AV40">
            <v>0.03</v>
          </cell>
          <cell r="AW40">
            <v>19400</v>
          </cell>
          <cell r="AX40">
            <v>45536</v>
          </cell>
          <cell r="AY40">
            <v>3</v>
          </cell>
          <cell r="AZ40">
            <v>45533</v>
          </cell>
          <cell r="BA40" t="str">
            <v>电汇</v>
          </cell>
        </row>
        <row r="41">
          <cell r="B41" t="str">
            <v>S413129</v>
          </cell>
          <cell r="C41" t="str">
            <v>文安县恒德汽车座椅制造有限公司</v>
          </cell>
          <cell r="D41" t="str">
            <v>极高</v>
          </cell>
          <cell r="E41" t="str">
            <v>金属件</v>
          </cell>
          <cell r="F41" t="str">
            <v>省内</v>
          </cell>
          <cell r="G41" t="str">
            <v>零部件</v>
          </cell>
          <cell r="H41">
            <v>0.8</v>
          </cell>
          <cell r="I41">
            <v>577505.06000000006</v>
          </cell>
          <cell r="J41">
            <v>558529.04</v>
          </cell>
          <cell r="K41">
            <v>32805.901666666701</v>
          </cell>
          <cell r="L41">
            <v>38279.656666666699</v>
          </cell>
          <cell r="M41">
            <v>47907.506666666697</v>
          </cell>
          <cell r="N41">
            <v>58561.108333333301</v>
          </cell>
          <cell r="O41">
            <v>79188.596666666694</v>
          </cell>
          <cell r="P41">
            <v>67493.051666666695</v>
          </cell>
          <cell r="Q41">
            <v>66948.938333333295</v>
          </cell>
          <cell r="R41">
            <v>64637.853333333303</v>
          </cell>
          <cell r="S41">
            <v>55010.003333333298</v>
          </cell>
          <cell r="T41">
            <v>408666.09333333338</v>
          </cell>
          <cell r="U41">
            <v>199000</v>
          </cell>
          <cell r="V41"/>
          <cell r="W41"/>
          <cell r="X41">
            <v>20000</v>
          </cell>
          <cell r="Y41"/>
          <cell r="Z41">
            <v>20000</v>
          </cell>
          <cell r="AA41">
            <v>0</v>
          </cell>
          <cell r="AB41"/>
          <cell r="AC41"/>
          <cell r="AD41"/>
          <cell r="AE41"/>
          <cell r="AF41">
            <v>40000</v>
          </cell>
          <cell r="AG41"/>
          <cell r="AH41">
            <v>279000</v>
          </cell>
          <cell r="AI41">
            <v>129666.09333333338</v>
          </cell>
          <cell r="AJ41">
            <v>518529.04000000004</v>
          </cell>
          <cell r="AK41">
            <v>129666.09333333338</v>
          </cell>
          <cell r="AL41">
            <v>129666.09333333338</v>
          </cell>
          <cell r="AM41">
            <v>40000</v>
          </cell>
          <cell r="AN41">
            <v>40000</v>
          </cell>
          <cell r="AO41">
            <v>0.3084846544822768</v>
          </cell>
          <cell r="AP41">
            <v>8.716450202666778E-3</v>
          </cell>
          <cell r="AQ41">
            <v>200</v>
          </cell>
          <cell r="AR41"/>
          <cell r="AS41"/>
          <cell r="AT41">
            <v>200</v>
          </cell>
          <cell r="AU41">
            <v>0.03</v>
          </cell>
          <cell r="AV41">
            <v>3.4999999999999996E-2</v>
          </cell>
          <cell r="AW41">
            <v>38600</v>
          </cell>
          <cell r="AX41">
            <v>45509</v>
          </cell>
          <cell r="AY41"/>
          <cell r="AZ41"/>
          <cell r="BA41" t="str">
            <v>电汇</v>
          </cell>
        </row>
        <row r="42">
          <cell r="B42" t="str">
            <v>S513238</v>
          </cell>
          <cell r="C42" t="str">
            <v>深州市睿盛橡塑制品有限公司</v>
          </cell>
          <cell r="D42" t="str">
            <v>极高</v>
          </cell>
          <cell r="E42" t="str">
            <v>金属件</v>
          </cell>
          <cell r="F42" t="str">
            <v>省内</v>
          </cell>
          <cell r="G42" t="str">
            <v>特殊类</v>
          </cell>
          <cell r="H42">
            <v>1</v>
          </cell>
          <cell r="I42">
            <v>92912.62</v>
          </cell>
          <cell r="J42">
            <v>92912.62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524.16666666666697</v>
          </cell>
          <cell r="P42">
            <v>16009.6033333333</v>
          </cell>
          <cell r="Q42">
            <v>16009.6033333333</v>
          </cell>
          <cell r="R42">
            <v>15485.436666666699</v>
          </cell>
          <cell r="S42">
            <v>15485.436666666699</v>
          </cell>
          <cell r="T42">
            <v>63514.246666666666</v>
          </cell>
          <cell r="U42"/>
          <cell r="V42"/>
          <cell r="W42"/>
          <cell r="X42"/>
          <cell r="Y42"/>
          <cell r="Z42">
            <v>0</v>
          </cell>
          <cell r="AA42">
            <v>0</v>
          </cell>
          <cell r="AB42"/>
          <cell r="AC42"/>
          <cell r="AD42"/>
          <cell r="AE42"/>
          <cell r="AF42">
            <v>40000</v>
          </cell>
          <cell r="AG42"/>
          <cell r="AH42">
            <v>40000</v>
          </cell>
          <cell r="AI42">
            <v>23514.246666666666</v>
          </cell>
          <cell r="AJ42">
            <v>52912.619999999995</v>
          </cell>
          <cell r="AK42">
            <v>52912.619999999995</v>
          </cell>
          <cell r="AL42">
            <v>52912.619999999995</v>
          </cell>
          <cell r="AM42">
            <v>20000</v>
          </cell>
          <cell r="AN42">
            <v>20000</v>
          </cell>
          <cell r="AO42">
            <v>0.37798166108576747</v>
          </cell>
          <cell r="AP42">
            <v>4.358225101333389E-3</v>
          </cell>
          <cell r="AQ42"/>
          <cell r="AR42"/>
          <cell r="AS42"/>
          <cell r="AT42">
            <v>0</v>
          </cell>
          <cell r="AU42">
            <v>0</v>
          </cell>
          <cell r="AV42">
            <v>0</v>
          </cell>
          <cell r="AW42">
            <v>20000</v>
          </cell>
          <cell r="AX42">
            <v>45519</v>
          </cell>
          <cell r="AY42">
            <v>3</v>
          </cell>
          <cell r="AZ42">
            <v>45516</v>
          </cell>
          <cell r="BA42" t="str">
            <v>电汇</v>
          </cell>
        </row>
        <row r="43">
          <cell r="B43" t="str">
            <v>S431008</v>
          </cell>
          <cell r="C43" t="str">
            <v>上海努辰金属制品有限公司</v>
          </cell>
          <cell r="D43" t="str">
            <v>极高</v>
          </cell>
          <cell r="E43" t="str">
            <v>座椅</v>
          </cell>
          <cell r="F43" t="str">
            <v>省外</v>
          </cell>
          <cell r="G43" t="str">
            <v>特殊类</v>
          </cell>
          <cell r="H43">
            <v>0.8</v>
          </cell>
          <cell r="I43">
            <v>681006.33</v>
          </cell>
          <cell r="J43">
            <v>652501.56000000006</v>
          </cell>
          <cell r="K43">
            <v>2157.0216666666702</v>
          </cell>
          <cell r="L43">
            <v>36575.743333333303</v>
          </cell>
          <cell r="M43">
            <v>88698.853333333303</v>
          </cell>
          <cell r="N43">
            <v>122882.453333333</v>
          </cell>
          <cell r="O43">
            <v>153750.26</v>
          </cell>
          <cell r="P43">
            <v>153750.26</v>
          </cell>
          <cell r="Q43">
            <v>151593.23833333299</v>
          </cell>
          <cell r="R43">
            <v>113501.05499999999</v>
          </cell>
          <cell r="S43">
            <v>69802.201666666704</v>
          </cell>
          <cell r="T43">
            <v>714168.86933333287</v>
          </cell>
          <cell r="U43">
            <v>200000</v>
          </cell>
          <cell r="V43"/>
          <cell r="W43"/>
          <cell r="X43">
            <v>200000</v>
          </cell>
          <cell r="Y43"/>
          <cell r="Z43">
            <v>70000</v>
          </cell>
          <cell r="AA43">
            <v>0</v>
          </cell>
          <cell r="AB43"/>
          <cell r="AC43"/>
          <cell r="AD43"/>
          <cell r="AE43"/>
          <cell r="AF43">
            <v>30000</v>
          </cell>
          <cell r="AG43"/>
          <cell r="AH43">
            <v>500000</v>
          </cell>
          <cell r="AI43">
            <v>214168.86933333287</v>
          </cell>
          <cell r="AJ43">
            <v>622501.56000000006</v>
          </cell>
          <cell r="AK43">
            <v>622501.56000000006</v>
          </cell>
          <cell r="AL43">
            <v>622501.56000000006</v>
          </cell>
          <cell r="AM43">
            <v>60000</v>
          </cell>
          <cell r="AN43">
            <v>60000</v>
          </cell>
          <cell r="AO43">
            <v>9.6385300624788783E-2</v>
          </cell>
          <cell r="AP43">
            <v>1.3074675304000168E-2</v>
          </cell>
          <cell r="AQ43"/>
          <cell r="AR43"/>
          <cell r="AS43"/>
          <cell r="AT43">
            <v>0</v>
          </cell>
          <cell r="AU43">
            <v>0</v>
          </cell>
          <cell r="AV43">
            <v>0</v>
          </cell>
          <cell r="AW43">
            <v>60000</v>
          </cell>
          <cell r="AX43"/>
          <cell r="AY43">
            <v>7</v>
          </cell>
          <cell r="AZ43">
            <v>-7</v>
          </cell>
          <cell r="BA43" t="str">
            <v>电汇</v>
          </cell>
        </row>
        <row r="44">
          <cell r="B44" t="str">
            <v>S432008</v>
          </cell>
          <cell r="C44" t="str">
            <v>徐州华夏电子有限公司</v>
          </cell>
          <cell r="D44" t="str">
            <v>极高</v>
          </cell>
          <cell r="E44" t="str">
            <v>座椅</v>
          </cell>
          <cell r="F44" t="str">
            <v>省外</v>
          </cell>
          <cell r="G44" t="str">
            <v>零部件</v>
          </cell>
          <cell r="H44">
            <v>0.8</v>
          </cell>
          <cell r="I44">
            <v>563701.59</v>
          </cell>
          <cell r="J44">
            <v>561396.39</v>
          </cell>
          <cell r="K44">
            <v>40329.406666666699</v>
          </cell>
          <cell r="L44">
            <v>71466.425000000003</v>
          </cell>
          <cell r="M44">
            <v>80707</v>
          </cell>
          <cell r="N44">
            <v>96762.228333333303</v>
          </cell>
          <cell r="O44">
            <v>71298.856666666703</v>
          </cell>
          <cell r="P44">
            <v>71298.856666666703</v>
          </cell>
          <cell r="Q44">
            <v>66569.991666666698</v>
          </cell>
          <cell r="R44">
            <v>35817.173333333303</v>
          </cell>
          <cell r="S44">
            <v>26576.598333333299</v>
          </cell>
          <cell r="T44">
            <v>448661.22933333332</v>
          </cell>
          <cell r="U44">
            <v>0</v>
          </cell>
          <cell r="V44"/>
          <cell r="W44"/>
          <cell r="X44">
            <v>60000</v>
          </cell>
          <cell r="Y44"/>
          <cell r="Z44">
            <v>20000</v>
          </cell>
          <cell r="AA44">
            <v>0</v>
          </cell>
          <cell r="AB44"/>
          <cell r="AC44"/>
          <cell r="AD44"/>
          <cell r="AE44"/>
          <cell r="AF44">
            <v>30000</v>
          </cell>
          <cell r="AG44"/>
          <cell r="AH44">
            <v>110000</v>
          </cell>
          <cell r="AI44">
            <v>338661.22933333332</v>
          </cell>
          <cell r="AJ44">
            <v>531396.39</v>
          </cell>
          <cell r="AK44">
            <v>338661.22933333332</v>
          </cell>
          <cell r="AL44">
            <v>338661.22933333332</v>
          </cell>
          <cell r="AM44">
            <v>70000</v>
          </cell>
          <cell r="AN44">
            <v>70000</v>
          </cell>
          <cell r="AO44">
            <v>0.20669623191824316</v>
          </cell>
          <cell r="AP44">
            <v>1.5253787854666861E-2</v>
          </cell>
          <cell r="AQ44"/>
          <cell r="AR44"/>
          <cell r="AS44"/>
          <cell r="AT44">
            <v>0</v>
          </cell>
          <cell r="AU44">
            <v>0</v>
          </cell>
          <cell r="AV44">
            <v>0</v>
          </cell>
          <cell r="AW44">
            <v>70000</v>
          </cell>
          <cell r="AX44"/>
          <cell r="AY44">
            <v>3</v>
          </cell>
          <cell r="AZ44">
            <v>-3</v>
          </cell>
          <cell r="BA44" t="str">
            <v>电汇</v>
          </cell>
        </row>
        <row r="45">
          <cell r="B45" t="str">
            <v>S432042</v>
          </cell>
          <cell r="C45" t="str">
            <v>江苏凌派通信科技有限公司</v>
          </cell>
          <cell r="D45" t="str">
            <v>极高</v>
          </cell>
          <cell r="E45" t="str">
            <v>座椅/金属件</v>
          </cell>
          <cell r="F45" t="str">
            <v>省外</v>
          </cell>
          <cell r="G45" t="str">
            <v>零部件</v>
          </cell>
          <cell r="H45">
            <v>1</v>
          </cell>
          <cell r="I45">
            <v>125384.84</v>
          </cell>
          <cell r="J45">
            <v>111473.39</v>
          </cell>
          <cell r="K45">
            <v>2960.6783333333301</v>
          </cell>
          <cell r="L45">
            <v>6573.8649999999998</v>
          </cell>
          <cell r="M45">
            <v>15373.821666666699</v>
          </cell>
          <cell r="N45">
            <v>18032.218333333301</v>
          </cell>
          <cell r="O45">
            <v>18032.218333333301</v>
          </cell>
          <cell r="P45">
            <v>25245.564999999999</v>
          </cell>
          <cell r="Q45">
            <v>22284.886666666702</v>
          </cell>
          <cell r="R45">
            <v>18578.898333333302</v>
          </cell>
          <cell r="S45">
            <v>12190.3183333333</v>
          </cell>
          <cell r="T45">
            <v>139272.46999999991</v>
          </cell>
          <cell r="U45">
            <v>0</v>
          </cell>
          <cell r="V45"/>
          <cell r="W45"/>
          <cell r="X45"/>
          <cell r="Y45"/>
          <cell r="Z45">
            <v>40000</v>
          </cell>
          <cell r="AA45">
            <v>0</v>
          </cell>
          <cell r="AB45"/>
          <cell r="AC45"/>
          <cell r="AD45"/>
          <cell r="AE45"/>
          <cell r="AF45"/>
          <cell r="AG45"/>
          <cell r="AH45">
            <v>40000</v>
          </cell>
          <cell r="AI45">
            <v>99272.469999999914</v>
          </cell>
          <cell r="AJ45">
            <v>111473.39</v>
          </cell>
          <cell r="AK45">
            <v>99272.469999999914</v>
          </cell>
          <cell r="AL45">
            <v>99272.469999999914</v>
          </cell>
          <cell r="AM45">
            <v>30000</v>
          </cell>
          <cell r="AN45">
            <v>30000</v>
          </cell>
          <cell r="AO45">
            <v>0.30219858536812899</v>
          </cell>
          <cell r="AP45">
            <v>6.537337652000084E-3</v>
          </cell>
          <cell r="AQ45"/>
          <cell r="AR45"/>
          <cell r="AS45"/>
          <cell r="AT45">
            <v>0</v>
          </cell>
          <cell r="AU45">
            <v>0</v>
          </cell>
          <cell r="AV45">
            <v>0</v>
          </cell>
          <cell r="AW45">
            <v>30000</v>
          </cell>
          <cell r="AX45">
            <v>45550</v>
          </cell>
          <cell r="AY45">
            <v>3</v>
          </cell>
          <cell r="AZ45">
            <v>45547</v>
          </cell>
          <cell r="BA45" t="str">
            <v>电汇</v>
          </cell>
        </row>
        <row r="46">
          <cell r="C46" t="str">
            <v>编制：</v>
          </cell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 t="e">
            <v>#N/A</v>
          </cell>
          <cell r="T46"/>
          <cell r="U46"/>
          <cell r="V46"/>
          <cell r="AB46"/>
          <cell r="AH46"/>
          <cell r="AI46"/>
          <cell r="AJ46"/>
          <cell r="AL46"/>
          <cell r="AM46" t="str">
            <v>审核：</v>
          </cell>
          <cell r="AN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90" zoomScaleNormal="90" workbookViewId="0">
      <selection activeCell="N12" sqref="N12"/>
    </sheetView>
  </sheetViews>
  <sheetFormatPr defaultRowHeight="13.8" x14ac:dyDescent="0.25"/>
  <cols>
    <col min="2" max="2" width="15.109375" style="93" customWidth="1"/>
    <col min="3" max="3" width="14.109375" style="93" customWidth="1"/>
    <col min="4" max="4" width="12" style="93" hidden="1" customWidth="1"/>
    <col min="5" max="5" width="10.44140625" hidden="1" customWidth="1"/>
    <col min="6" max="6" width="8.77734375" customWidth="1"/>
    <col min="7" max="7" width="20.33203125" customWidth="1"/>
    <col min="8" max="8" width="12.109375" customWidth="1"/>
    <col min="9" max="9" width="22.44140625" style="96" hidden="1" customWidth="1"/>
    <col min="10" max="10" width="12.6640625" customWidth="1"/>
    <col min="11" max="11" width="10.6640625" customWidth="1"/>
    <col min="12" max="12" width="11.6640625" bestFit="1" customWidth="1"/>
  </cols>
  <sheetData>
    <row r="1" spans="1:12" ht="22.2" customHeight="1" x14ac:dyDescent="0.25">
      <c r="A1" s="101" t="s">
        <v>635</v>
      </c>
      <c r="B1" s="101" t="s">
        <v>636</v>
      </c>
      <c r="C1" s="101" t="s">
        <v>637</v>
      </c>
      <c r="D1" s="101" t="s">
        <v>638</v>
      </c>
      <c r="E1" s="101" t="s">
        <v>640</v>
      </c>
      <c r="F1" s="101" t="s">
        <v>648</v>
      </c>
      <c r="G1" s="101" t="s">
        <v>638</v>
      </c>
      <c r="H1" s="101" t="s">
        <v>640</v>
      </c>
    </row>
    <row r="2" spans="1:12" ht="24.6" customHeight="1" x14ac:dyDescent="0.25">
      <c r="A2" s="97">
        <v>1</v>
      </c>
      <c r="B2" s="138" t="s">
        <v>39</v>
      </c>
      <c r="C2" s="141">
        <v>90725670.230000004</v>
      </c>
      <c r="D2" s="141">
        <v>6823164.3399999999</v>
      </c>
      <c r="E2" s="144">
        <f>D2/C2</f>
        <v>7.5206546534211258E-2</v>
      </c>
      <c r="F2" s="98" t="s">
        <v>565</v>
      </c>
      <c r="G2" s="99">
        <v>270000</v>
      </c>
      <c r="H2" s="103">
        <f>G2/$C$2</f>
        <v>2.9760044683662182E-3</v>
      </c>
      <c r="I2" s="96" t="s">
        <v>943</v>
      </c>
    </row>
    <row r="3" spans="1:12" ht="24.6" customHeight="1" x14ac:dyDescent="0.25">
      <c r="A3" s="97">
        <v>2</v>
      </c>
      <c r="B3" s="139"/>
      <c r="C3" s="142"/>
      <c r="D3" s="142"/>
      <c r="E3" s="145"/>
      <c r="F3" s="98" t="s">
        <v>564</v>
      </c>
      <c r="G3" s="99">
        <v>1275000</v>
      </c>
      <c r="H3" s="103">
        <f t="shared" ref="H3:H4" si="0">G3/$C$2</f>
        <v>1.4053354433951587E-2</v>
      </c>
    </row>
    <row r="4" spans="1:12" ht="24.6" customHeight="1" x14ac:dyDescent="0.25">
      <c r="A4" s="97">
        <v>3</v>
      </c>
      <c r="B4" s="140"/>
      <c r="C4" s="143"/>
      <c r="D4" s="143"/>
      <c r="E4" s="146"/>
      <c r="F4" s="98" t="s">
        <v>649</v>
      </c>
      <c r="G4" s="99">
        <v>1540609.71</v>
      </c>
      <c r="H4" s="103">
        <f t="shared" si="0"/>
        <v>1.6980968077660679E-2</v>
      </c>
    </row>
    <row r="5" spans="1:12" ht="24.6" customHeight="1" x14ac:dyDescent="0.25">
      <c r="A5" s="97">
        <v>4</v>
      </c>
      <c r="B5" s="17" t="s">
        <v>61</v>
      </c>
      <c r="C5" s="99">
        <v>28683750.970000003</v>
      </c>
      <c r="D5" s="99">
        <v>5037459.8600000003</v>
      </c>
      <c r="E5" s="98">
        <f t="shared" ref="E5:E13" si="1">D5/C5</f>
        <v>0.17562068033809874</v>
      </c>
      <c r="F5" s="98" t="s">
        <v>650</v>
      </c>
      <c r="G5" s="99">
        <v>2898481.39</v>
      </c>
      <c r="H5" s="103">
        <f t="shared" ref="H5:H13" si="2">G5/C5</f>
        <v>0.10104959400294221</v>
      </c>
    </row>
    <row r="6" spans="1:12" ht="24.6" customHeight="1" x14ac:dyDescent="0.25">
      <c r="A6" s="97">
        <v>5</v>
      </c>
      <c r="B6" s="17" t="s">
        <v>92</v>
      </c>
      <c r="C6" s="99">
        <v>6792260.2000000002</v>
      </c>
      <c r="D6" s="99">
        <v>1016235.0983333335</v>
      </c>
      <c r="E6" s="98">
        <f t="shared" si="1"/>
        <v>0.14961663252142982</v>
      </c>
      <c r="F6" s="98" t="s">
        <v>650</v>
      </c>
      <c r="G6" s="136"/>
      <c r="H6" s="103">
        <f t="shared" si="2"/>
        <v>0</v>
      </c>
      <c r="I6" s="96">
        <v>751141</v>
      </c>
      <c r="J6" s="93"/>
    </row>
    <row r="7" spans="1:12" ht="24.6" customHeight="1" x14ac:dyDescent="0.25">
      <c r="A7" s="97">
        <v>6</v>
      </c>
      <c r="B7" s="97" t="s">
        <v>36</v>
      </c>
      <c r="C7" s="99">
        <v>4624768.7899999982</v>
      </c>
      <c r="D7" s="99">
        <v>2843756.09</v>
      </c>
      <c r="E7" s="98">
        <f t="shared" si="1"/>
        <v>0.61489692114965189</v>
      </c>
      <c r="F7" s="98" t="s">
        <v>650</v>
      </c>
      <c r="G7" s="99">
        <v>1248443.5499999998</v>
      </c>
      <c r="H7" s="103">
        <f t="shared" si="2"/>
        <v>0.26994723556764022</v>
      </c>
      <c r="I7" s="96">
        <v>1458443.55</v>
      </c>
    </row>
    <row r="8" spans="1:12" ht="24.6" customHeight="1" x14ac:dyDescent="0.25">
      <c r="A8" s="97">
        <v>7</v>
      </c>
      <c r="B8" s="97" t="s">
        <v>49</v>
      </c>
      <c r="C8" s="99">
        <v>2660641.77</v>
      </c>
      <c r="D8" s="99">
        <v>1085000</v>
      </c>
      <c r="E8" s="98">
        <f t="shared" si="1"/>
        <v>0.40779634907408074</v>
      </c>
      <c r="F8" s="98" t="s">
        <v>650</v>
      </c>
      <c r="G8" s="136"/>
      <c r="H8" s="103">
        <f t="shared" si="2"/>
        <v>0</v>
      </c>
    </row>
    <row r="9" spans="1:12" ht="24.6" customHeight="1" x14ac:dyDescent="0.25">
      <c r="A9" s="97">
        <v>8</v>
      </c>
      <c r="B9" s="17" t="s">
        <v>54</v>
      </c>
      <c r="C9" s="99">
        <v>2263950.1</v>
      </c>
      <c r="D9" s="99">
        <v>240700</v>
      </c>
      <c r="E9" s="98">
        <f t="shared" si="1"/>
        <v>0.1063185977464786</v>
      </c>
      <c r="F9" s="98" t="s">
        <v>650</v>
      </c>
      <c r="G9" s="136"/>
      <c r="H9" s="103">
        <f t="shared" si="2"/>
        <v>0</v>
      </c>
      <c r="I9" s="96" t="s">
        <v>651</v>
      </c>
    </row>
    <row r="10" spans="1:12" ht="24.6" customHeight="1" x14ac:dyDescent="0.25">
      <c r="A10" s="97">
        <v>9</v>
      </c>
      <c r="B10" s="97" t="s">
        <v>260</v>
      </c>
      <c r="C10" s="99">
        <v>782739.4800000001</v>
      </c>
      <c r="D10" s="99">
        <v>782739.4800000001</v>
      </c>
      <c r="E10" s="98">
        <f t="shared" si="1"/>
        <v>1</v>
      </c>
      <c r="F10" s="98" t="s">
        <v>650</v>
      </c>
      <c r="G10" s="99">
        <v>97451.72</v>
      </c>
      <c r="H10" s="103">
        <f t="shared" si="2"/>
        <v>0.12450083647243651</v>
      </c>
    </row>
    <row r="11" spans="1:12" ht="24.6" customHeight="1" x14ac:dyDescent="0.25">
      <c r="A11" s="97">
        <v>10</v>
      </c>
      <c r="B11" s="17" t="s">
        <v>45</v>
      </c>
      <c r="C11" s="99">
        <v>506798.01</v>
      </c>
      <c r="D11" s="99">
        <v>467031.81000000006</v>
      </c>
      <c r="E11" s="98">
        <f t="shared" si="1"/>
        <v>0.92153441960042437</v>
      </c>
      <c r="F11" s="98" t="s">
        <v>650</v>
      </c>
      <c r="G11" s="99">
        <v>150000</v>
      </c>
      <c r="H11" s="103">
        <f t="shared" si="2"/>
        <v>0.29597590566703291</v>
      </c>
      <c r="I11" s="96" t="s">
        <v>652</v>
      </c>
    </row>
    <row r="12" spans="1:12" ht="24.6" customHeight="1" x14ac:dyDescent="0.25">
      <c r="A12" s="97">
        <v>11</v>
      </c>
      <c r="B12" s="97" t="s">
        <v>373</v>
      </c>
      <c r="C12" s="99">
        <v>330000</v>
      </c>
      <c r="D12" s="99">
        <v>330000</v>
      </c>
      <c r="E12" s="98">
        <f t="shared" si="1"/>
        <v>1</v>
      </c>
      <c r="F12" s="98" t="s">
        <v>650</v>
      </c>
      <c r="G12" s="137"/>
      <c r="H12" s="103">
        <f t="shared" si="2"/>
        <v>0</v>
      </c>
    </row>
    <row r="13" spans="1:12" ht="19.8" customHeight="1" x14ac:dyDescent="0.25">
      <c r="A13" s="93"/>
      <c r="B13" s="93" t="s">
        <v>641</v>
      </c>
      <c r="C13" s="100">
        <f>SUM(C2:C12)</f>
        <v>137370579.54999998</v>
      </c>
      <c r="D13" s="100">
        <f>SUM(D2:D12)</f>
        <v>18626086.678333331</v>
      </c>
      <c r="E13" s="94">
        <f t="shared" si="1"/>
        <v>0.1355900713191199</v>
      </c>
      <c r="F13" s="94"/>
      <c r="G13" s="100">
        <f>SUM(G2:G12)</f>
        <v>7479986.3699999992</v>
      </c>
      <c r="H13" s="102">
        <f t="shared" si="2"/>
        <v>5.4451152455664224E-2</v>
      </c>
    </row>
    <row r="14" spans="1:12" ht="19.8" customHeight="1" x14ac:dyDescent="0.25">
      <c r="A14" s="93"/>
      <c r="B14" s="93" t="s">
        <v>945</v>
      </c>
      <c r="C14" s="100"/>
      <c r="D14" s="100"/>
      <c r="E14" s="94"/>
      <c r="F14" s="94"/>
      <c r="G14" s="135">
        <v>7151731.5099999998</v>
      </c>
      <c r="H14" s="132"/>
      <c r="J14" t="s">
        <v>947</v>
      </c>
      <c r="K14" t="s">
        <v>946</v>
      </c>
      <c r="L14" t="s">
        <v>948</v>
      </c>
    </row>
    <row r="15" spans="1:12" ht="19.8" customHeight="1" x14ac:dyDescent="0.25">
      <c r="A15" s="93"/>
      <c r="B15" s="93" t="s">
        <v>949</v>
      </c>
      <c r="E15" s="94"/>
      <c r="F15" s="94"/>
      <c r="G15" s="134">
        <v>7347430.79</v>
      </c>
      <c r="J15">
        <v>10000000</v>
      </c>
      <c r="K15">
        <v>2652569.21</v>
      </c>
      <c r="L15">
        <f>J15-K15</f>
        <v>7347430.79</v>
      </c>
    </row>
    <row r="16" spans="1:12" ht="16.2" customHeight="1" x14ac:dyDescent="0.25">
      <c r="A16" s="93"/>
      <c r="B16" s="93" t="s">
        <v>642</v>
      </c>
      <c r="E16" s="94"/>
      <c r="F16" s="94"/>
      <c r="G16" s="133">
        <f>G15-G14</f>
        <v>195699.28000000026</v>
      </c>
    </row>
    <row r="17" spans="1:6" x14ac:dyDescent="0.25">
      <c r="A17" s="93"/>
      <c r="E17" s="94"/>
      <c r="F17" s="94"/>
    </row>
  </sheetData>
  <autoFilter ref="A1:E1" xr:uid="{00000000-0001-0000-0000-000000000000}">
    <sortState xmlns:xlrd2="http://schemas.microsoft.com/office/spreadsheetml/2017/richdata2" ref="A2:E10">
      <sortCondition descending="1" ref="C1"/>
    </sortState>
  </autoFilter>
  <mergeCells count="4">
    <mergeCell ref="B2:B4"/>
    <mergeCell ref="C2:C4"/>
    <mergeCell ref="D2:D4"/>
    <mergeCell ref="E2:E4"/>
  </mergeCells>
  <phoneticPr fontId="1" type="noConversion"/>
  <conditionalFormatting sqref="B5">
    <cfRule type="duplicateValues" dxfId="446" priority="1"/>
    <cfRule type="duplicateValues" dxfId="445" priority="2"/>
    <cfRule type="duplicateValues" dxfId="444" priority="3"/>
    <cfRule type="duplicateValues" dxfId="443" priority="4"/>
    <cfRule type="duplicateValues" dxfId="442" priority="5"/>
    <cfRule type="duplicateValues" dxfId="441" priority="6"/>
    <cfRule type="duplicateValues" dxfId="440" priority="7"/>
    <cfRule type="duplicateValues" dxfId="439" priority="8"/>
    <cfRule type="duplicateValues" dxfId="438" priority="9"/>
  </conditionalFormatting>
  <dataValidations count="2">
    <dataValidation type="list" allowBlank="1" showInputMessage="1" showErrorMessage="1" sqref="B10 B2" xr:uid="{01ABD072-F554-4D83-BCEA-0DAB4ADE7644}">
      <formula1>$AP$6:$AP$10</formula1>
    </dataValidation>
    <dataValidation type="list" allowBlank="1" showInputMessage="1" showErrorMessage="1" sqref="B9" xr:uid="{618FBF37-1BB9-4B1C-A43A-02198BA3484B}">
      <formula1>$AP$6:$AP$11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6983-A95C-4000-8756-3A9159E609DA}">
  <dimension ref="A1:AQ239"/>
  <sheetViews>
    <sheetView view="pageBreakPreview" zoomScale="70" zoomScaleNormal="70" zoomScaleSheetLayoutView="70" workbookViewId="0">
      <pane xSplit="12" ySplit="3" topLeftCell="T4" activePane="bottomRight" state="frozen"/>
      <selection pane="topRight"/>
      <selection pane="bottomLeft"/>
      <selection pane="bottomRight" activeCell="AF1" sqref="AF1"/>
    </sheetView>
  </sheetViews>
  <sheetFormatPr defaultColWidth="9" defaultRowHeight="13.8" x14ac:dyDescent="0.25"/>
  <cols>
    <col min="1" max="1" width="4.77734375" style="8" customWidth="1"/>
    <col min="2" max="2" width="10.77734375" style="8" customWidth="1"/>
    <col min="3" max="3" width="34.6640625" style="8" customWidth="1"/>
    <col min="4" max="4" width="8.77734375" style="8" customWidth="1"/>
    <col min="5" max="5" width="14.88671875" style="8" customWidth="1"/>
    <col min="6" max="7" width="10.44140625" style="42" customWidth="1"/>
    <col min="8" max="8" width="10.88671875" style="8" customWidth="1"/>
    <col min="9" max="9" width="10" style="8" customWidth="1"/>
    <col min="10" max="10" width="15.88671875" style="8" customWidth="1"/>
    <col min="11" max="11" width="17.5546875" style="42" customWidth="1"/>
    <col min="12" max="12" width="17.5546875" style="8" customWidth="1"/>
    <col min="13" max="13" width="17.5546875" style="8" hidden="1" customWidth="1"/>
    <col min="14" max="14" width="17.5546875" style="8" customWidth="1"/>
    <col min="15" max="16" width="16.21875" style="49" hidden="1" customWidth="1"/>
    <col min="17" max="17" width="16.21875" style="49" customWidth="1"/>
    <col min="18" max="20" width="18.88671875" style="49" customWidth="1"/>
    <col min="21" max="21" width="15.88671875" style="59" customWidth="1"/>
    <col min="22" max="22" width="17.44140625" style="8" customWidth="1"/>
    <col min="23" max="25" width="12.109375" style="8" customWidth="1"/>
    <col min="26" max="26" width="9.21875" style="8" hidden="1" customWidth="1"/>
    <col min="27" max="29" width="8.88671875" style="8" hidden="1" customWidth="1"/>
    <col min="30" max="30" width="8.88671875" style="8" customWidth="1"/>
    <col min="31" max="31" width="11" style="8" customWidth="1"/>
    <col min="32" max="32" width="16.44140625" style="8" customWidth="1"/>
    <col min="33" max="33" width="16.44140625" style="8" hidden="1" customWidth="1"/>
    <col min="34" max="34" width="9.77734375" style="8" hidden="1" customWidth="1"/>
    <col min="35" max="35" width="18.77734375" style="8" hidden="1" customWidth="1"/>
    <col min="36" max="36" width="12.33203125" style="44" customWidth="1"/>
    <col min="37" max="37" width="30" style="8" hidden="1" customWidth="1"/>
    <col min="38" max="38" width="13.77734375" style="44" customWidth="1"/>
    <col min="39" max="39" width="47" style="8" customWidth="1"/>
    <col min="40" max="40" width="10.77734375" style="8" customWidth="1"/>
    <col min="41" max="41" width="12.109375" style="8" customWidth="1"/>
    <col min="42" max="42" width="22.5546875" style="9" customWidth="1"/>
    <col min="43" max="16384" width="9" style="8"/>
  </cols>
  <sheetData>
    <row r="1" spans="1:42" ht="30.6" customHeight="1" x14ac:dyDescent="0.25">
      <c r="A1" s="150" t="s">
        <v>0</v>
      </c>
      <c r="B1" s="150"/>
      <c r="C1" s="150"/>
      <c r="D1" s="150"/>
      <c r="E1" s="150"/>
      <c r="F1" s="151"/>
      <c r="G1" s="150"/>
      <c r="H1" s="150"/>
      <c r="I1" s="1"/>
      <c r="J1" s="1"/>
      <c r="K1" s="2">
        <f>SUBTOTAL(9,K4:K218)</f>
        <v>176100761.74000007</v>
      </c>
      <c r="L1" s="3">
        <f>SUBTOTAL(9,L4:L218)</f>
        <v>140791803.58000001</v>
      </c>
      <c r="M1" s="3">
        <f>SUBTOTAL(9,M4:M218)</f>
        <v>25748416.722429916</v>
      </c>
      <c r="N1" s="3">
        <f>SUBTOTAL(9,N4:N218)</f>
        <v>9305310.8116666637</v>
      </c>
      <c r="O1" s="2">
        <f t="shared" ref="O1:V1" si="0">SUBTOTAL(9,O4:O218)</f>
        <v>4561257.62</v>
      </c>
      <c r="P1" s="2">
        <f t="shared" si="0"/>
        <v>600000</v>
      </c>
      <c r="Q1" s="2">
        <f t="shared" si="0"/>
        <v>5161257.62</v>
      </c>
      <c r="R1" s="95">
        <f t="shared" si="0"/>
        <v>136230545.96000001</v>
      </c>
      <c r="S1" s="2">
        <f t="shared" si="0"/>
        <v>8634709.0916666631</v>
      </c>
      <c r="T1" s="2">
        <f t="shared" si="0"/>
        <v>8620000</v>
      </c>
      <c r="U1" s="95">
        <f>SUBTOTAL(9,U4:U218)</f>
        <v>7479986.3700000001</v>
      </c>
      <c r="V1" s="2">
        <f t="shared" si="0"/>
        <v>7479986.3700000001</v>
      </c>
      <c r="W1" s="63">
        <f>V1/L1</f>
        <v>5.3127995947219751E-2</v>
      </c>
      <c r="X1" s="2"/>
      <c r="Y1" s="2"/>
      <c r="Z1" s="3"/>
      <c r="AA1" s="3"/>
      <c r="AB1" s="3"/>
      <c r="AC1" s="3"/>
      <c r="AD1" s="3"/>
      <c r="AE1" s="3"/>
      <c r="AF1" s="3">
        <f>SUBTOTAL(9,AF4:AF218)</f>
        <v>7151731.5099999998</v>
      </c>
      <c r="AG1" s="4"/>
      <c r="AH1" s="5"/>
      <c r="AI1" s="4"/>
      <c r="AJ1" s="6"/>
      <c r="AK1" s="7" t="s">
        <v>1</v>
      </c>
      <c r="AL1" s="7"/>
      <c r="AM1" s="7" t="s">
        <v>1</v>
      </c>
      <c r="AN1" s="51"/>
    </row>
    <row r="2" spans="1:42" ht="16.2" customHeight="1" x14ac:dyDescent="0.25">
      <c r="A2" s="147" t="s">
        <v>2</v>
      </c>
      <c r="B2" s="147" t="s">
        <v>3</v>
      </c>
      <c r="C2" s="147" t="s">
        <v>4</v>
      </c>
      <c r="D2" s="152" t="s">
        <v>5</v>
      </c>
      <c r="E2" s="152" t="s">
        <v>6</v>
      </c>
      <c r="F2" s="152" t="s">
        <v>7</v>
      </c>
      <c r="G2" s="152" t="s">
        <v>567</v>
      </c>
      <c r="H2" s="147" t="s">
        <v>8</v>
      </c>
      <c r="I2" s="154" t="s">
        <v>9</v>
      </c>
      <c r="J2" s="154" t="s">
        <v>569</v>
      </c>
      <c r="K2" s="152" t="s">
        <v>10</v>
      </c>
      <c r="L2" s="152" t="s">
        <v>11</v>
      </c>
      <c r="M2" s="154" t="s">
        <v>942</v>
      </c>
      <c r="N2" s="154" t="s">
        <v>941</v>
      </c>
      <c r="O2" s="159" t="s">
        <v>559</v>
      </c>
      <c r="P2" s="159"/>
      <c r="Q2" s="148" t="s">
        <v>563</v>
      </c>
      <c r="R2" s="148" t="s">
        <v>562</v>
      </c>
      <c r="S2" s="148" t="s">
        <v>639</v>
      </c>
      <c r="T2" s="148" t="s">
        <v>628</v>
      </c>
      <c r="U2" s="156" t="s">
        <v>12</v>
      </c>
      <c r="V2" s="154" t="s">
        <v>13</v>
      </c>
      <c r="W2" s="154" t="s">
        <v>570</v>
      </c>
      <c r="X2" s="154" t="s">
        <v>571</v>
      </c>
      <c r="Y2" s="154" t="s">
        <v>574</v>
      </c>
      <c r="Z2" s="160" t="s">
        <v>14</v>
      </c>
      <c r="AA2" s="161"/>
      <c r="AB2" s="161"/>
      <c r="AC2" s="162"/>
      <c r="AD2" s="158" t="s">
        <v>15</v>
      </c>
      <c r="AE2" s="154" t="s">
        <v>16</v>
      </c>
      <c r="AF2" s="154" t="s">
        <v>17</v>
      </c>
      <c r="AG2" s="163" t="s">
        <v>18</v>
      </c>
      <c r="AH2" s="154" t="s">
        <v>19</v>
      </c>
      <c r="AI2" s="163" t="s">
        <v>20</v>
      </c>
      <c r="AJ2" s="154" t="s">
        <v>21</v>
      </c>
      <c r="AK2" s="10" t="s">
        <v>22</v>
      </c>
      <c r="AL2" s="158" t="s">
        <v>23</v>
      </c>
      <c r="AM2" s="158" t="s">
        <v>24</v>
      </c>
      <c r="AN2" s="147" t="s">
        <v>3</v>
      </c>
    </row>
    <row r="3" spans="1:42" ht="16.2" x14ac:dyDescent="0.25">
      <c r="A3" s="147"/>
      <c r="B3" s="147"/>
      <c r="C3" s="147"/>
      <c r="D3" s="153"/>
      <c r="E3" s="153"/>
      <c r="F3" s="153"/>
      <c r="G3" s="153"/>
      <c r="H3" s="147"/>
      <c r="I3" s="155"/>
      <c r="J3" s="155"/>
      <c r="K3" s="153"/>
      <c r="L3" s="153"/>
      <c r="M3" s="155"/>
      <c r="N3" s="155"/>
      <c r="O3" s="47" t="s">
        <v>560</v>
      </c>
      <c r="P3" s="47" t="s">
        <v>561</v>
      </c>
      <c r="Q3" s="149"/>
      <c r="R3" s="149"/>
      <c r="S3" s="149"/>
      <c r="T3" s="149"/>
      <c r="U3" s="157"/>
      <c r="V3" s="155"/>
      <c r="W3" s="155"/>
      <c r="X3" s="155"/>
      <c r="Y3" s="155"/>
      <c r="Z3" s="11" t="s">
        <v>573</v>
      </c>
      <c r="AA3" s="11" t="s">
        <v>25</v>
      </c>
      <c r="AB3" s="11" t="s">
        <v>26</v>
      </c>
      <c r="AC3" s="11" t="s">
        <v>27</v>
      </c>
      <c r="AD3" s="158"/>
      <c r="AE3" s="155"/>
      <c r="AF3" s="155"/>
      <c r="AG3" s="164"/>
      <c r="AH3" s="155"/>
      <c r="AI3" s="164"/>
      <c r="AJ3" s="155"/>
      <c r="AK3" s="12" t="s">
        <v>28</v>
      </c>
      <c r="AL3" s="158"/>
      <c r="AM3" s="158"/>
      <c r="AN3" s="147"/>
      <c r="AO3" s="8" t="s">
        <v>29</v>
      </c>
      <c r="AP3" s="9" t="s">
        <v>30</v>
      </c>
    </row>
    <row r="4" spans="1:42" ht="30.6" customHeight="1" x14ac:dyDescent="0.25">
      <c r="A4" s="13">
        <f t="shared" ref="A4:A68" si="1">ROW()-3</f>
        <v>1</v>
      </c>
      <c r="B4" s="14" t="s">
        <v>31</v>
      </c>
      <c r="C4" s="15" t="s">
        <v>32</v>
      </c>
      <c r="D4" s="15" t="s">
        <v>33</v>
      </c>
      <c r="E4" s="16" t="s">
        <v>34</v>
      </c>
      <c r="F4" s="16" t="s">
        <v>35</v>
      </c>
      <c r="G4" s="16"/>
      <c r="H4" s="17" t="s">
        <v>36</v>
      </c>
      <c r="I4" s="18">
        <v>1</v>
      </c>
      <c r="J4" s="50">
        <f>VLOOKUP(B4,[1]新表!$A:$G,7,0)</f>
        <v>2960245.0199999986</v>
      </c>
      <c r="K4" s="50">
        <f>VLOOKUP(B4,[2]新表!$A:$G,7,0)</f>
        <v>3732349.8199999994</v>
      </c>
      <c r="L4" s="50">
        <f>VLOOKUP(B4,[2]新表!$A:$H,8,0)</f>
        <v>1507425.0199999991</v>
      </c>
      <c r="M4" s="50">
        <f>VLOOKUP(B4,[2]Sheet3!$A:$E,5,0)</f>
        <v>746469.96399999992</v>
      </c>
      <c r="N4" s="131">
        <f>VLOOKUP(B4,平均每月供货额!L:O,4,0)</f>
        <v>622058.30333333323</v>
      </c>
      <c r="O4" s="48">
        <v>740000</v>
      </c>
      <c r="P4" s="48"/>
      <c r="Q4" s="48">
        <f>SUM(O4:P4)</f>
        <v>740000</v>
      </c>
      <c r="R4" s="20">
        <f>L4-O4</f>
        <v>767425.01999999909</v>
      </c>
      <c r="S4" s="20">
        <f>IF(R4&lt;=0,0,N4)</f>
        <v>622058.30333333323</v>
      </c>
      <c r="T4" s="20">
        <f>IF(L4=0,0,ROUND(S4,-4))</f>
        <v>620000</v>
      </c>
      <c r="U4" s="55"/>
      <c r="V4" s="19">
        <f t="shared" ref="V4:V68" si="2">U4</f>
        <v>0</v>
      </c>
      <c r="W4" s="53">
        <f>IF(R4=0,0,V4/R4)</f>
        <v>0</v>
      </c>
      <c r="X4" s="54">
        <f>V4/M4</f>
        <v>0</v>
      </c>
      <c r="Y4" s="54" t="str">
        <f>IF(V4&gt;=M4,"是","否")</f>
        <v>否</v>
      </c>
      <c r="Z4" s="21"/>
      <c r="AA4" s="22"/>
      <c r="AB4" s="22"/>
      <c r="AC4" s="21">
        <f t="shared" ref="AC4:AC68" si="3">SUM(Z4:AB4)</f>
        <v>0</v>
      </c>
      <c r="AD4" s="23">
        <v>0</v>
      </c>
      <c r="AE4" s="23">
        <f t="shared" ref="AE4:AE68" si="4">IF(V4=0,0,AC4/V4+AD4)</f>
        <v>0</v>
      </c>
      <c r="AF4" s="19">
        <f t="shared" ref="AF4:AF36" si="5">V4*(1-AE4)</f>
        <v>0</v>
      </c>
      <c r="AG4" s="24">
        <v>45595</v>
      </c>
      <c r="AH4" s="13">
        <v>7</v>
      </c>
      <c r="AI4" s="24">
        <f t="shared" ref="AI4:AI29" si="6">AG4-AH4</f>
        <v>45588</v>
      </c>
      <c r="AJ4" s="25" t="s">
        <v>37</v>
      </c>
      <c r="AK4" s="19"/>
      <c r="AL4" s="13" t="s">
        <v>38</v>
      </c>
      <c r="AM4" s="26"/>
      <c r="AN4" s="14" t="s">
        <v>31</v>
      </c>
      <c r="AP4" s="9" t="s">
        <v>39</v>
      </c>
    </row>
    <row r="5" spans="1:42" ht="33" customHeight="1" x14ac:dyDescent="0.25">
      <c r="A5" s="13">
        <f t="shared" si="1"/>
        <v>2</v>
      </c>
      <c r="B5" s="14" t="s">
        <v>40</v>
      </c>
      <c r="C5" s="15" t="s">
        <v>41</v>
      </c>
      <c r="D5" s="15" t="s">
        <v>33</v>
      </c>
      <c r="E5" s="16" t="s">
        <v>34</v>
      </c>
      <c r="F5" s="16" t="s">
        <v>35</v>
      </c>
      <c r="G5" s="16"/>
      <c r="H5" s="17" t="s">
        <v>36</v>
      </c>
      <c r="I5" s="18">
        <v>1</v>
      </c>
      <c r="J5" s="50">
        <f>VLOOKUP(B5,[1]新表!$A:$G,7,0)</f>
        <v>657167.23999999894</v>
      </c>
      <c r="K5" s="50">
        <f>VLOOKUP(B5,[2]新表!$A:$G,7,0)</f>
        <v>1648606.639999999</v>
      </c>
      <c r="L5" s="50">
        <f>VLOOKUP(B5,[2]新表!$A:$H,8,0)</f>
        <v>657167.23999999894</v>
      </c>
      <c r="M5" s="50">
        <f>VLOOKUP(B5,[2]Sheet3!$A:$E,5,0)</f>
        <v>824303.31999999948</v>
      </c>
      <c r="N5" s="131">
        <f>VLOOKUP(B5,平均每月供货额!L:O,4,0)</f>
        <v>274767.77333333314</v>
      </c>
      <c r="O5" s="48">
        <v>300000</v>
      </c>
      <c r="P5" s="48">
        <v>500000</v>
      </c>
      <c r="Q5" s="48">
        <f t="shared" ref="Q5:Q69" si="7">SUM(O5:P5)</f>
        <v>800000</v>
      </c>
      <c r="R5" s="20">
        <f t="shared" ref="R5:R69" si="8">L5-O5</f>
        <v>357167.23999999894</v>
      </c>
      <c r="S5" s="20">
        <f t="shared" ref="S5:S68" si="9">IF(R5&lt;=0,0,N5)</f>
        <v>274767.77333333314</v>
      </c>
      <c r="T5" s="20">
        <f t="shared" ref="T5:T68" si="10">IF(L5=0,0,ROUND(S5,-4))</f>
        <v>270000</v>
      </c>
      <c r="U5" s="55"/>
      <c r="V5" s="19">
        <f t="shared" si="2"/>
        <v>0</v>
      </c>
      <c r="W5" s="53">
        <f t="shared" ref="W5:W69" si="11">IF(R5=0,0,V5/R5)</f>
        <v>0</v>
      </c>
      <c r="X5" s="54">
        <f t="shared" ref="X5:X69" si="12">V5/M5</f>
        <v>0</v>
      </c>
      <c r="Y5" s="54" t="str">
        <f t="shared" ref="Y5:Y69" si="13">IF(V5&gt;=M5,"是","否")</f>
        <v>否</v>
      </c>
      <c r="Z5" s="21"/>
      <c r="AA5" s="22"/>
      <c r="AB5" s="22"/>
      <c r="AC5" s="21">
        <f t="shared" si="3"/>
        <v>0</v>
      </c>
      <c r="AD5" s="23">
        <v>0</v>
      </c>
      <c r="AE5" s="23">
        <f t="shared" si="4"/>
        <v>0</v>
      </c>
      <c r="AF5" s="19">
        <f t="shared" si="5"/>
        <v>0</v>
      </c>
      <c r="AG5" s="24">
        <v>45597</v>
      </c>
      <c r="AH5" s="13">
        <v>7</v>
      </c>
      <c r="AI5" s="24">
        <f t="shared" si="6"/>
        <v>45590</v>
      </c>
      <c r="AJ5" s="25" t="s">
        <v>37</v>
      </c>
      <c r="AK5" s="19"/>
      <c r="AL5" s="13" t="s">
        <v>38</v>
      </c>
      <c r="AM5" s="26" t="s">
        <v>42</v>
      </c>
      <c r="AN5" s="14" t="s">
        <v>40</v>
      </c>
    </row>
    <row r="6" spans="1:42" ht="33" customHeight="1" x14ac:dyDescent="0.25">
      <c r="A6" s="13">
        <f t="shared" si="1"/>
        <v>3</v>
      </c>
      <c r="B6" s="14" t="s">
        <v>43</v>
      </c>
      <c r="C6" s="15" t="s">
        <v>44</v>
      </c>
      <c r="D6" s="15" t="s">
        <v>33</v>
      </c>
      <c r="E6" s="16" t="s">
        <v>34</v>
      </c>
      <c r="F6" s="17" t="s">
        <v>35</v>
      </c>
      <c r="G6" s="17"/>
      <c r="H6" s="17" t="s">
        <v>45</v>
      </c>
      <c r="I6" s="18">
        <v>1</v>
      </c>
      <c r="J6" s="50">
        <f>VLOOKUP(B6,[1]新表!$A:$G,7,0)</f>
        <v>39766.199999999997</v>
      </c>
      <c r="K6" s="50">
        <f>VLOOKUP(B6,[2]新表!$A:$G,7,0)</f>
        <v>95579.16</v>
      </c>
      <c r="L6" s="50">
        <f>VLOOKUP(B6,[2]新表!$A:$H,8,0)</f>
        <v>39766.199999999997</v>
      </c>
      <c r="M6" s="50">
        <f>VLOOKUP(B6,[2]Sheet3!$A:$E,5,0)</f>
        <v>23894.79</v>
      </c>
      <c r="N6" s="131">
        <f>VLOOKUP(B6,平均每月供货额!L:O,4,0)</f>
        <v>12402.88</v>
      </c>
      <c r="O6" s="48"/>
      <c r="P6" s="48"/>
      <c r="Q6" s="48">
        <f t="shared" si="7"/>
        <v>0</v>
      </c>
      <c r="R6" s="20">
        <f t="shared" si="8"/>
        <v>39766.199999999997</v>
      </c>
      <c r="S6" s="20">
        <f t="shared" si="9"/>
        <v>12402.88</v>
      </c>
      <c r="T6" s="20">
        <f t="shared" si="10"/>
        <v>10000</v>
      </c>
      <c r="U6" s="55"/>
      <c r="V6" s="19">
        <f t="shared" si="2"/>
        <v>0</v>
      </c>
      <c r="W6" s="53">
        <f t="shared" si="11"/>
        <v>0</v>
      </c>
      <c r="X6" s="54">
        <f t="shared" si="12"/>
        <v>0</v>
      </c>
      <c r="Y6" s="54" t="str">
        <f t="shared" si="13"/>
        <v>否</v>
      </c>
      <c r="Z6" s="21"/>
      <c r="AA6" s="22"/>
      <c r="AB6" s="22"/>
      <c r="AC6" s="21">
        <f t="shared" si="3"/>
        <v>0</v>
      </c>
      <c r="AD6" s="23">
        <v>0</v>
      </c>
      <c r="AE6" s="23">
        <f t="shared" si="4"/>
        <v>0</v>
      </c>
      <c r="AF6" s="19">
        <f t="shared" si="5"/>
        <v>0</v>
      </c>
      <c r="AG6" s="24" t="s">
        <v>46</v>
      </c>
      <c r="AH6" s="13">
        <v>3</v>
      </c>
      <c r="AI6" s="24" t="e">
        <f t="shared" si="6"/>
        <v>#VALUE!</v>
      </c>
      <c r="AJ6" s="27" t="s">
        <v>47</v>
      </c>
      <c r="AK6" s="19"/>
      <c r="AL6" s="17" t="s">
        <v>38</v>
      </c>
      <c r="AM6" s="26" t="s">
        <v>48</v>
      </c>
      <c r="AN6" s="14" t="s">
        <v>43</v>
      </c>
      <c r="AP6" s="9" t="s">
        <v>49</v>
      </c>
    </row>
    <row r="7" spans="1:42" ht="33" customHeight="1" x14ac:dyDescent="0.25">
      <c r="A7" s="13">
        <f t="shared" si="1"/>
        <v>4</v>
      </c>
      <c r="B7" s="14" t="s">
        <v>50</v>
      </c>
      <c r="C7" s="15" t="s">
        <v>51</v>
      </c>
      <c r="D7" s="15" t="s">
        <v>52</v>
      </c>
      <c r="E7" s="16" t="s">
        <v>34</v>
      </c>
      <c r="F7" s="16" t="s">
        <v>35</v>
      </c>
      <c r="G7" s="16"/>
      <c r="H7" s="17" t="s">
        <v>36</v>
      </c>
      <c r="I7" s="18">
        <v>1</v>
      </c>
      <c r="J7" s="50">
        <f>VLOOKUP(B7,[1]新表!$A:$G,7,0)</f>
        <v>1304745.02</v>
      </c>
      <c r="K7" s="50">
        <f>VLOOKUP(B7,[2]新表!$A:$G,7,0)</f>
        <v>1285556</v>
      </c>
      <c r="L7" s="50">
        <f>VLOOKUP(B7,[2]新表!$A:$H,8,0)</f>
        <v>724745.02</v>
      </c>
      <c r="M7" s="61">
        <f>VLOOKUP(B7,[2]Sheet3!$A:$E,5,0)</f>
        <v>428518.66666666669</v>
      </c>
      <c r="N7" s="131">
        <f>VLOOKUP(B7,平均每月供货额!L:O,4,0)</f>
        <v>93468.496666666659</v>
      </c>
      <c r="O7" s="48">
        <v>100000</v>
      </c>
      <c r="P7" s="48"/>
      <c r="Q7" s="48">
        <f t="shared" si="7"/>
        <v>100000</v>
      </c>
      <c r="R7" s="20">
        <f t="shared" si="8"/>
        <v>624745.02</v>
      </c>
      <c r="S7" s="20">
        <f t="shared" si="9"/>
        <v>93468.496666666659</v>
      </c>
      <c r="T7" s="20">
        <f t="shared" si="10"/>
        <v>90000</v>
      </c>
      <c r="U7" s="55">
        <v>300000</v>
      </c>
      <c r="V7" s="19">
        <f t="shared" si="2"/>
        <v>300000</v>
      </c>
      <c r="W7" s="53">
        <f t="shared" si="11"/>
        <v>0.48019590456279265</v>
      </c>
      <c r="X7" s="54">
        <f t="shared" si="12"/>
        <v>0.70008618838852599</v>
      </c>
      <c r="Y7" s="54" t="str">
        <f t="shared" si="13"/>
        <v>否</v>
      </c>
      <c r="Z7" s="21"/>
      <c r="AA7" s="22"/>
      <c r="AB7" s="22"/>
      <c r="AC7" s="21">
        <f t="shared" si="3"/>
        <v>0</v>
      </c>
      <c r="AD7" s="23">
        <v>0</v>
      </c>
      <c r="AE7" s="23">
        <f t="shared" si="4"/>
        <v>0</v>
      </c>
      <c r="AF7" s="19">
        <f t="shared" si="5"/>
        <v>300000</v>
      </c>
      <c r="AG7" s="24">
        <v>45597</v>
      </c>
      <c r="AH7" s="13">
        <v>3</v>
      </c>
      <c r="AI7" s="24">
        <f t="shared" si="6"/>
        <v>45594</v>
      </c>
      <c r="AJ7" s="27" t="s">
        <v>47</v>
      </c>
      <c r="AK7" s="19"/>
      <c r="AL7" s="17" t="s">
        <v>38</v>
      </c>
      <c r="AM7" s="26" t="s">
        <v>53</v>
      </c>
      <c r="AN7" s="14" t="s">
        <v>50</v>
      </c>
      <c r="AP7" s="9" t="s">
        <v>54</v>
      </c>
    </row>
    <row r="8" spans="1:42" ht="33" customHeight="1" x14ac:dyDescent="0.25">
      <c r="A8" s="13">
        <f t="shared" si="1"/>
        <v>5</v>
      </c>
      <c r="B8" s="14" t="s">
        <v>55</v>
      </c>
      <c r="C8" s="15" t="s">
        <v>56</v>
      </c>
      <c r="D8" s="15" t="s">
        <v>33</v>
      </c>
      <c r="E8" s="16" t="s">
        <v>57</v>
      </c>
      <c r="F8" s="16" t="s">
        <v>35</v>
      </c>
      <c r="G8" s="16"/>
      <c r="H8" s="17" t="s">
        <v>36</v>
      </c>
      <c r="I8" s="18">
        <v>1</v>
      </c>
      <c r="J8" s="50">
        <f>VLOOKUP(B8,[1]新表!$A:$G,7,0)</f>
        <v>497678.03</v>
      </c>
      <c r="K8" s="50">
        <f>VLOOKUP(B8,[2]新表!$A:$G,7,0)</f>
        <v>791410.69000000006</v>
      </c>
      <c r="L8" s="50">
        <f>VLOOKUP(B8,[2]新表!$A:$H,8,0)</f>
        <v>97678.03</v>
      </c>
      <c r="M8" s="61">
        <f>VLOOKUP(B8,[2]Sheet3!$A:$E,5,0)</f>
        <v>395705.34500000003</v>
      </c>
      <c r="N8" s="131">
        <f>VLOOKUP(B8,平均每月供货额!L:O,4,0)</f>
        <v>131901.78166666668</v>
      </c>
      <c r="O8" s="48"/>
      <c r="P8" s="48"/>
      <c r="Q8" s="48">
        <f t="shared" si="7"/>
        <v>0</v>
      </c>
      <c r="R8" s="20">
        <f t="shared" si="8"/>
        <v>97678.03</v>
      </c>
      <c r="S8" s="20">
        <f t="shared" si="9"/>
        <v>131901.78166666668</v>
      </c>
      <c r="T8" s="20">
        <f t="shared" si="10"/>
        <v>130000</v>
      </c>
      <c r="U8" s="55">
        <v>150000</v>
      </c>
      <c r="V8" s="19">
        <f t="shared" si="2"/>
        <v>150000</v>
      </c>
      <c r="W8" s="53">
        <f t="shared" si="11"/>
        <v>1.5356575066061426</v>
      </c>
      <c r="X8" s="54">
        <f t="shared" si="12"/>
        <v>0.37906993649529802</v>
      </c>
      <c r="Y8" s="54" t="str">
        <f t="shared" si="13"/>
        <v>否</v>
      </c>
      <c r="Z8" s="21"/>
      <c r="AA8" s="22"/>
      <c r="AB8" s="22"/>
      <c r="AC8" s="21">
        <f t="shared" si="3"/>
        <v>0</v>
      </c>
      <c r="AD8" s="23">
        <v>0</v>
      </c>
      <c r="AE8" s="23">
        <f t="shared" si="4"/>
        <v>0</v>
      </c>
      <c r="AF8" s="19">
        <f t="shared" si="5"/>
        <v>150000</v>
      </c>
      <c r="AG8" s="24">
        <v>45628</v>
      </c>
      <c r="AH8" s="13">
        <v>7</v>
      </c>
      <c r="AI8" s="24">
        <f t="shared" si="6"/>
        <v>45621</v>
      </c>
      <c r="AJ8" s="27" t="s">
        <v>47</v>
      </c>
      <c r="AK8" s="19"/>
      <c r="AL8" s="17" t="s">
        <v>38</v>
      </c>
      <c r="AM8" s="26" t="s">
        <v>58</v>
      </c>
      <c r="AN8" s="14" t="s">
        <v>55</v>
      </c>
    </row>
    <row r="9" spans="1:42" ht="33" customHeight="1" x14ac:dyDescent="0.25">
      <c r="A9" s="13">
        <f t="shared" si="1"/>
        <v>6</v>
      </c>
      <c r="B9" s="14" t="s">
        <v>59</v>
      </c>
      <c r="C9" s="15" t="s">
        <v>60</v>
      </c>
      <c r="D9" s="15" t="s">
        <v>52</v>
      </c>
      <c r="E9" s="16" t="s">
        <v>57</v>
      </c>
      <c r="F9" s="16" t="s">
        <v>35</v>
      </c>
      <c r="G9" s="16"/>
      <c r="H9" s="17" t="s">
        <v>36</v>
      </c>
      <c r="I9" s="18">
        <v>1</v>
      </c>
      <c r="J9" s="50">
        <f>VLOOKUP(B9,[1]新表!$A:$G,7,0)</f>
        <v>729746.68</v>
      </c>
      <c r="K9" s="50">
        <f>VLOOKUP(B9,[2]新表!$A:$G,7,0)</f>
        <v>591507.27999999991</v>
      </c>
      <c r="L9" s="50">
        <f>VLOOKUP(B9,[2]新表!$A:$H,8,0)</f>
        <v>560429.07999999996</v>
      </c>
      <c r="M9" s="61">
        <f>VLOOKUP(B9,[2]Sheet3!$A:$E,5,0)</f>
        <v>147876.81999999998</v>
      </c>
      <c r="N9" s="131">
        <f>VLOOKUP(B9,平均每月供货额!L:O,4,0)</f>
        <v>5179.7</v>
      </c>
      <c r="O9" s="48"/>
      <c r="P9" s="48"/>
      <c r="Q9" s="48">
        <f t="shared" si="7"/>
        <v>0</v>
      </c>
      <c r="R9" s="20">
        <f t="shared" si="8"/>
        <v>560429.07999999996</v>
      </c>
      <c r="S9" s="20">
        <f t="shared" si="9"/>
        <v>5179.7</v>
      </c>
      <c r="T9" s="20">
        <f t="shared" si="10"/>
        <v>10000</v>
      </c>
      <c r="U9" s="55">
        <v>50000</v>
      </c>
      <c r="V9" s="19">
        <f t="shared" si="2"/>
        <v>50000</v>
      </c>
      <c r="W9" s="53">
        <f t="shared" si="11"/>
        <v>8.9217354674029414E-2</v>
      </c>
      <c r="X9" s="54">
        <f t="shared" si="12"/>
        <v>0.33811925357875566</v>
      </c>
      <c r="Y9" s="54" t="str">
        <f t="shared" si="13"/>
        <v>否</v>
      </c>
      <c r="Z9" s="21"/>
      <c r="AA9" s="22"/>
      <c r="AB9" s="22"/>
      <c r="AC9" s="21">
        <f t="shared" si="3"/>
        <v>0</v>
      </c>
      <c r="AD9" s="23">
        <v>0</v>
      </c>
      <c r="AE9" s="23">
        <f t="shared" si="4"/>
        <v>0</v>
      </c>
      <c r="AF9" s="19">
        <f t="shared" si="5"/>
        <v>50000</v>
      </c>
      <c r="AG9" s="24"/>
      <c r="AH9" s="13"/>
      <c r="AI9" s="24">
        <f t="shared" si="6"/>
        <v>0</v>
      </c>
      <c r="AJ9" s="27" t="s">
        <v>47</v>
      </c>
      <c r="AK9" s="19"/>
      <c r="AL9" s="17" t="s">
        <v>38</v>
      </c>
      <c r="AM9" s="26" t="s">
        <v>53</v>
      </c>
      <c r="AN9" s="14" t="s">
        <v>59</v>
      </c>
      <c r="AP9" s="9" t="s">
        <v>61</v>
      </c>
    </row>
    <row r="10" spans="1:42" ht="33" customHeight="1" x14ac:dyDescent="0.25">
      <c r="A10" s="13">
        <f t="shared" si="1"/>
        <v>7</v>
      </c>
      <c r="B10" s="15" t="s">
        <v>62</v>
      </c>
      <c r="C10" s="15" t="s">
        <v>63</v>
      </c>
      <c r="D10" s="15" t="s">
        <v>33</v>
      </c>
      <c r="E10" s="16" t="s">
        <v>57</v>
      </c>
      <c r="F10" s="16" t="s">
        <v>35</v>
      </c>
      <c r="G10" s="16"/>
      <c r="H10" s="17" t="s">
        <v>36</v>
      </c>
      <c r="I10" s="18">
        <v>1</v>
      </c>
      <c r="J10" s="50">
        <f>VLOOKUP(B10,[1]新表!$A:$G,7,0)</f>
        <v>1133459.24</v>
      </c>
      <c r="K10" s="50">
        <f>VLOOKUP(B10,[2]新表!$A:$G,7,0)</f>
        <v>1013459.24</v>
      </c>
      <c r="L10" s="50">
        <f>VLOOKUP(B10,[2]新表!$A:$H,8,0)</f>
        <v>1013459.24</v>
      </c>
      <c r="M10" s="50">
        <f>VLOOKUP(B10,[2]Sheet3!$A:$E,5,0)</f>
        <v>506729.62</v>
      </c>
      <c r="N10" s="131">
        <f>VLOOKUP(B10,平均每月供货额!L:O,4,0)</f>
        <v>168909.87333333332</v>
      </c>
      <c r="O10" s="48"/>
      <c r="P10" s="48"/>
      <c r="Q10" s="48">
        <f t="shared" si="7"/>
        <v>0</v>
      </c>
      <c r="R10" s="20">
        <f t="shared" si="8"/>
        <v>1013459.24</v>
      </c>
      <c r="S10" s="20">
        <f t="shared" si="9"/>
        <v>168909.87333333332</v>
      </c>
      <c r="T10" s="20">
        <f t="shared" si="10"/>
        <v>170000</v>
      </c>
      <c r="U10" s="55">
        <v>100000</v>
      </c>
      <c r="V10" s="19">
        <f t="shared" si="2"/>
        <v>100000</v>
      </c>
      <c r="W10" s="53">
        <f t="shared" si="11"/>
        <v>9.8671950536461633E-2</v>
      </c>
      <c r="X10" s="54">
        <f t="shared" si="12"/>
        <v>0.19734390107292327</v>
      </c>
      <c r="Y10" s="54" t="str">
        <f t="shared" si="13"/>
        <v>否</v>
      </c>
      <c r="Z10" s="21"/>
      <c r="AA10" s="22"/>
      <c r="AB10" s="22"/>
      <c r="AC10" s="21">
        <f t="shared" si="3"/>
        <v>0</v>
      </c>
      <c r="AD10" s="23">
        <v>0</v>
      </c>
      <c r="AE10" s="23">
        <f t="shared" si="4"/>
        <v>0</v>
      </c>
      <c r="AF10" s="19">
        <f t="shared" si="5"/>
        <v>100000</v>
      </c>
      <c r="AG10" s="24">
        <v>45628</v>
      </c>
      <c r="AH10" s="13">
        <v>10</v>
      </c>
      <c r="AI10" s="24">
        <f t="shared" si="6"/>
        <v>45618</v>
      </c>
      <c r="AJ10" s="27" t="s">
        <v>47</v>
      </c>
      <c r="AK10" s="19"/>
      <c r="AL10" s="17" t="s">
        <v>38</v>
      </c>
      <c r="AM10" s="26" t="s">
        <v>64</v>
      </c>
      <c r="AN10" s="15" t="s">
        <v>62</v>
      </c>
    </row>
    <row r="11" spans="1:42" ht="33" customHeight="1" x14ac:dyDescent="0.25">
      <c r="A11" s="13">
        <f t="shared" si="1"/>
        <v>8</v>
      </c>
      <c r="B11" s="14" t="s">
        <v>65</v>
      </c>
      <c r="C11" s="28" t="s">
        <v>66</v>
      </c>
      <c r="D11" s="15" t="s">
        <v>52</v>
      </c>
      <c r="E11" s="25" t="s">
        <v>34</v>
      </c>
      <c r="F11" s="17" t="s">
        <v>67</v>
      </c>
      <c r="G11" s="17"/>
      <c r="H11" s="17" t="s">
        <v>45</v>
      </c>
      <c r="I11" s="18">
        <v>1</v>
      </c>
      <c r="J11" s="50">
        <f>VLOOKUP(B11,[1]新表!$A:$G,7,0)</f>
        <v>564794.32999999984</v>
      </c>
      <c r="K11" s="50">
        <f>VLOOKUP(B11,[2]新表!$A:$G,7,0)</f>
        <v>399579.62999999995</v>
      </c>
      <c r="L11" s="50">
        <f>VLOOKUP(B11,[2]新表!$A:$H,8,0)</f>
        <v>142429.15</v>
      </c>
      <c r="M11" s="61">
        <f>VLOOKUP(B11,[2]Sheet3!$A:$E,5,0)</f>
        <v>99894.907499999987</v>
      </c>
      <c r="N11" s="131">
        <f>VLOOKUP(B11,平均每月供货额!L:O,4,0)</f>
        <v>66596.604999999996</v>
      </c>
      <c r="O11" s="48"/>
      <c r="P11" s="48"/>
      <c r="Q11" s="48">
        <f t="shared" si="7"/>
        <v>0</v>
      </c>
      <c r="R11" s="20">
        <f t="shared" si="8"/>
        <v>142429.15</v>
      </c>
      <c r="S11" s="20">
        <f t="shared" si="9"/>
        <v>66596.604999999996</v>
      </c>
      <c r="T11" s="20">
        <f t="shared" si="10"/>
        <v>70000</v>
      </c>
      <c r="U11" s="55">
        <v>50000</v>
      </c>
      <c r="V11" s="19">
        <f t="shared" si="2"/>
        <v>50000</v>
      </c>
      <c r="W11" s="53">
        <f t="shared" si="11"/>
        <v>0.35105173344080198</v>
      </c>
      <c r="X11" s="54">
        <f t="shared" si="12"/>
        <v>0.50052601530263197</v>
      </c>
      <c r="Y11" s="54" t="str">
        <f t="shared" si="13"/>
        <v>否</v>
      </c>
      <c r="Z11" s="21"/>
      <c r="AA11" s="22"/>
      <c r="AB11" s="22"/>
      <c r="AC11" s="21">
        <f t="shared" si="3"/>
        <v>0</v>
      </c>
      <c r="AD11" s="23">
        <v>0</v>
      </c>
      <c r="AE11" s="23">
        <f t="shared" si="4"/>
        <v>0</v>
      </c>
      <c r="AF11" s="19">
        <f t="shared" si="5"/>
        <v>50000</v>
      </c>
      <c r="AG11" s="24">
        <v>45631</v>
      </c>
      <c r="AH11" s="13">
        <v>3</v>
      </c>
      <c r="AI11" s="24">
        <f t="shared" si="6"/>
        <v>45628</v>
      </c>
      <c r="AJ11" s="25" t="s">
        <v>47</v>
      </c>
      <c r="AK11" s="19"/>
      <c r="AL11" s="13" t="s">
        <v>68</v>
      </c>
      <c r="AM11" s="26" t="s">
        <v>69</v>
      </c>
      <c r="AN11" s="14" t="s">
        <v>65</v>
      </c>
    </row>
    <row r="12" spans="1:42" ht="33" customHeight="1" x14ac:dyDescent="0.25">
      <c r="A12" s="13">
        <f t="shared" si="1"/>
        <v>9</v>
      </c>
      <c r="B12" s="14" t="s">
        <v>70</v>
      </c>
      <c r="C12" s="15" t="s">
        <v>71</v>
      </c>
      <c r="D12" s="15" t="s">
        <v>33</v>
      </c>
      <c r="E12" s="16" t="s">
        <v>57</v>
      </c>
      <c r="F12" s="16" t="s">
        <v>35</v>
      </c>
      <c r="G12" s="16"/>
      <c r="H12" s="17" t="s">
        <v>36</v>
      </c>
      <c r="I12" s="18">
        <v>1</v>
      </c>
      <c r="J12" s="50">
        <f>VLOOKUP(B12,[1]新表!$A:$G,7,0)</f>
        <v>507238.26</v>
      </c>
      <c r="K12" s="50">
        <f>VLOOKUP(B12,[2]新表!$A:$G,7,0)</f>
        <v>450754.63</v>
      </c>
      <c r="L12" s="50">
        <f>VLOOKUP(B12,[2]新表!$A:$H,8,0)</f>
        <v>337238.26</v>
      </c>
      <c r="M12" s="61">
        <f>VLOOKUP(B12,[2]Sheet3!$A:$E,5,0)</f>
        <v>150251.54333333333</v>
      </c>
      <c r="N12" s="131">
        <f>VLOOKUP(B12,平均每月供货额!L:O,4,0)</f>
        <v>75125.771666666667</v>
      </c>
      <c r="O12" s="48">
        <v>120000</v>
      </c>
      <c r="P12" s="48"/>
      <c r="Q12" s="48">
        <f t="shared" si="7"/>
        <v>120000</v>
      </c>
      <c r="R12" s="20">
        <f t="shared" si="8"/>
        <v>217238.26</v>
      </c>
      <c r="S12" s="20">
        <f t="shared" si="9"/>
        <v>75125.771666666667</v>
      </c>
      <c r="T12" s="20">
        <f t="shared" si="10"/>
        <v>80000</v>
      </c>
      <c r="U12" s="55"/>
      <c r="V12" s="19">
        <f t="shared" si="2"/>
        <v>0</v>
      </c>
      <c r="W12" s="53">
        <f t="shared" si="11"/>
        <v>0</v>
      </c>
      <c r="X12" s="54">
        <f t="shared" si="12"/>
        <v>0</v>
      </c>
      <c r="Y12" s="54" t="str">
        <f t="shared" si="13"/>
        <v>否</v>
      </c>
      <c r="Z12" s="21"/>
      <c r="AA12" s="22"/>
      <c r="AB12" s="22"/>
      <c r="AC12" s="21">
        <f t="shared" si="3"/>
        <v>0</v>
      </c>
      <c r="AD12" s="23">
        <v>0</v>
      </c>
      <c r="AE12" s="23">
        <f t="shared" si="4"/>
        <v>0</v>
      </c>
      <c r="AF12" s="19">
        <f t="shared" si="5"/>
        <v>0</v>
      </c>
      <c r="AG12" s="24">
        <v>45631</v>
      </c>
      <c r="AH12" s="29">
        <v>3</v>
      </c>
      <c r="AI12" s="24">
        <f t="shared" si="6"/>
        <v>45628</v>
      </c>
      <c r="AJ12" s="27" t="s">
        <v>47</v>
      </c>
      <c r="AK12" s="19"/>
      <c r="AL12" s="17" t="s">
        <v>38</v>
      </c>
      <c r="AM12" s="26" t="s">
        <v>72</v>
      </c>
      <c r="AN12" s="14" t="s">
        <v>70</v>
      </c>
    </row>
    <row r="13" spans="1:42" ht="33" customHeight="1" x14ac:dyDescent="0.25">
      <c r="A13" s="13">
        <f t="shared" si="1"/>
        <v>10</v>
      </c>
      <c r="B13" s="14" t="s">
        <v>73</v>
      </c>
      <c r="C13" s="15" t="s">
        <v>74</v>
      </c>
      <c r="D13" s="15" t="s">
        <v>33</v>
      </c>
      <c r="E13" s="16" t="s">
        <v>34</v>
      </c>
      <c r="F13" s="16" t="s">
        <v>35</v>
      </c>
      <c r="G13" s="16"/>
      <c r="H13" s="17" t="s">
        <v>36</v>
      </c>
      <c r="I13" s="18">
        <v>1</v>
      </c>
      <c r="J13" s="50">
        <f>VLOOKUP(B13,[1]新表!$A:$G,7,0)</f>
        <v>884277.24</v>
      </c>
      <c r="K13" s="50">
        <f>VLOOKUP(B13,[2]新表!$A:$G,7,0)</f>
        <v>683832.2100000002</v>
      </c>
      <c r="L13" s="50">
        <f>VLOOKUP(B13,[2]新表!$A:$H,8,0)</f>
        <v>550089.4700000002</v>
      </c>
      <c r="M13" s="61">
        <f>VLOOKUP(B13,[2]Sheet3!$A:$E,5,0)</f>
        <v>113972.03500000003</v>
      </c>
      <c r="N13" s="131">
        <f>VLOOKUP(B13,平均每月供货额!L:O,4,0)</f>
        <v>80890.414999999994</v>
      </c>
      <c r="O13" s="48"/>
      <c r="P13" s="48"/>
      <c r="Q13" s="48">
        <f t="shared" si="7"/>
        <v>0</v>
      </c>
      <c r="R13" s="20">
        <f t="shared" si="8"/>
        <v>550089.4700000002</v>
      </c>
      <c r="S13" s="20">
        <f t="shared" si="9"/>
        <v>80890.414999999994</v>
      </c>
      <c r="T13" s="20">
        <f t="shared" si="10"/>
        <v>80000</v>
      </c>
      <c r="U13" s="55">
        <v>200000</v>
      </c>
      <c r="V13" s="19">
        <f t="shared" si="2"/>
        <v>200000</v>
      </c>
      <c r="W13" s="53">
        <f t="shared" si="11"/>
        <v>0.36357721953848693</v>
      </c>
      <c r="X13" s="54">
        <f t="shared" si="12"/>
        <v>1.7548164336979677</v>
      </c>
      <c r="Y13" s="54" t="str">
        <f t="shared" si="13"/>
        <v>是</v>
      </c>
      <c r="Z13" s="21"/>
      <c r="AA13" s="22"/>
      <c r="AB13" s="22"/>
      <c r="AC13" s="21">
        <f t="shared" si="3"/>
        <v>0</v>
      </c>
      <c r="AD13" s="23">
        <v>0</v>
      </c>
      <c r="AE13" s="23">
        <f t="shared" si="4"/>
        <v>0</v>
      </c>
      <c r="AF13" s="19">
        <f t="shared" si="5"/>
        <v>200000</v>
      </c>
      <c r="AG13" s="24">
        <v>45634</v>
      </c>
      <c r="AH13" s="29">
        <v>7</v>
      </c>
      <c r="AI13" s="24">
        <f t="shared" si="6"/>
        <v>45627</v>
      </c>
      <c r="AJ13" s="27" t="s">
        <v>75</v>
      </c>
      <c r="AK13" s="19"/>
      <c r="AL13" s="17" t="s">
        <v>38</v>
      </c>
      <c r="AM13" s="26" t="s">
        <v>76</v>
      </c>
      <c r="AN13" s="14" t="s">
        <v>73</v>
      </c>
      <c r="AO13" s="30" t="s">
        <v>77</v>
      </c>
      <c r="AP13" s="9" t="s">
        <v>36</v>
      </c>
    </row>
    <row r="14" spans="1:42" ht="33" customHeight="1" x14ac:dyDescent="0.25">
      <c r="A14" s="13">
        <f t="shared" si="1"/>
        <v>11</v>
      </c>
      <c r="B14" s="14" t="s">
        <v>78</v>
      </c>
      <c r="C14" s="15" t="s">
        <v>79</v>
      </c>
      <c r="D14" s="15" t="s">
        <v>33</v>
      </c>
      <c r="E14" s="16" t="s">
        <v>57</v>
      </c>
      <c r="F14" s="16" t="s">
        <v>67</v>
      </c>
      <c r="G14" s="16"/>
      <c r="H14" s="17" t="s">
        <v>36</v>
      </c>
      <c r="I14" s="18">
        <v>1</v>
      </c>
      <c r="J14" s="50">
        <f>VLOOKUP(B14,[1]新表!$A:$G,7,0)</f>
        <v>82071.740000000005</v>
      </c>
      <c r="K14" s="50">
        <f>VLOOKUP(B14,[2]新表!$A:$G,7,0)</f>
        <v>69737.48</v>
      </c>
      <c r="L14" s="50">
        <f>VLOOKUP(B14,[2]新表!$A:$H,8,0)</f>
        <v>41379.74</v>
      </c>
      <c r="M14" s="50">
        <f>VLOOKUP(B14,[2]Sheet3!$A:$E,5,0)</f>
        <v>34868.74</v>
      </c>
      <c r="N14" s="131">
        <f>VLOOKUP(B14,平均每月供货额!L:O,4,0)</f>
        <v>11622.913333333332</v>
      </c>
      <c r="O14" s="48">
        <v>69737.48</v>
      </c>
      <c r="P14" s="48"/>
      <c r="Q14" s="48">
        <f t="shared" si="7"/>
        <v>69737.48</v>
      </c>
      <c r="R14" s="20">
        <f t="shared" si="8"/>
        <v>-28357.739999999998</v>
      </c>
      <c r="S14" s="20">
        <f t="shared" si="9"/>
        <v>0</v>
      </c>
      <c r="T14" s="20">
        <f t="shared" si="10"/>
        <v>0</v>
      </c>
      <c r="U14" s="55"/>
      <c r="V14" s="19">
        <f t="shared" si="2"/>
        <v>0</v>
      </c>
      <c r="W14" s="53">
        <f t="shared" si="11"/>
        <v>0</v>
      </c>
      <c r="X14" s="54">
        <f t="shared" si="12"/>
        <v>0</v>
      </c>
      <c r="Y14" s="54" t="str">
        <f t="shared" si="13"/>
        <v>否</v>
      </c>
      <c r="Z14" s="21"/>
      <c r="AA14" s="22"/>
      <c r="AB14" s="22"/>
      <c r="AC14" s="21">
        <f t="shared" si="3"/>
        <v>0</v>
      </c>
      <c r="AD14" s="23">
        <v>0</v>
      </c>
      <c r="AE14" s="23">
        <f t="shared" si="4"/>
        <v>0</v>
      </c>
      <c r="AF14" s="19">
        <f t="shared" si="5"/>
        <v>0</v>
      </c>
      <c r="AG14" s="24">
        <v>45595</v>
      </c>
      <c r="AH14" s="29">
        <v>1</v>
      </c>
      <c r="AI14" s="24">
        <f t="shared" si="6"/>
        <v>45594</v>
      </c>
      <c r="AJ14" s="25" t="s">
        <v>47</v>
      </c>
      <c r="AK14" s="19"/>
      <c r="AL14" s="17" t="s">
        <v>38</v>
      </c>
      <c r="AM14" s="26"/>
      <c r="AN14" s="14" t="s">
        <v>78</v>
      </c>
    </row>
    <row r="15" spans="1:42" ht="33" customHeight="1" x14ac:dyDescent="0.25">
      <c r="A15" s="13">
        <f t="shared" si="1"/>
        <v>12</v>
      </c>
      <c r="B15" s="14" t="s">
        <v>80</v>
      </c>
      <c r="C15" s="15" t="s">
        <v>81</v>
      </c>
      <c r="D15" s="15" t="s">
        <v>33</v>
      </c>
      <c r="E15" s="16" t="s">
        <v>57</v>
      </c>
      <c r="F15" s="16" t="s">
        <v>67</v>
      </c>
      <c r="G15" s="16"/>
      <c r="H15" s="17" t="s">
        <v>36</v>
      </c>
      <c r="I15" s="18">
        <v>1</v>
      </c>
      <c r="J15" s="50">
        <f>VLOOKUP(B15,[1]新表!$A:$G,7,0)</f>
        <v>39315.629999999997</v>
      </c>
      <c r="K15" s="50">
        <f>VLOOKUP(B15,[2]新表!$A:$G,7,0)</f>
        <v>54187.46</v>
      </c>
      <c r="L15" s="50">
        <f>VLOOKUP(B15,[2]新表!$A:$H,8,0)</f>
        <v>0</v>
      </c>
      <c r="M15" s="50">
        <f>VLOOKUP(B15,[2]Sheet3!$A:$E,5,0)</f>
        <v>54187.46</v>
      </c>
      <c r="N15" s="131">
        <f>VLOOKUP(B15,平均每月供货额!L:O,4,0)</f>
        <v>9031.2433333333338</v>
      </c>
      <c r="O15" s="48"/>
      <c r="P15" s="48"/>
      <c r="Q15" s="48">
        <f t="shared" si="7"/>
        <v>0</v>
      </c>
      <c r="R15" s="20">
        <f t="shared" si="8"/>
        <v>0</v>
      </c>
      <c r="S15" s="20">
        <f t="shared" si="9"/>
        <v>0</v>
      </c>
      <c r="T15" s="20">
        <f t="shared" si="10"/>
        <v>0</v>
      </c>
      <c r="U15" s="55">
        <v>54187.46</v>
      </c>
      <c r="V15" s="19">
        <f t="shared" si="2"/>
        <v>54187.46</v>
      </c>
      <c r="W15" s="53">
        <f t="shared" si="11"/>
        <v>0</v>
      </c>
      <c r="X15" s="54">
        <f t="shared" si="12"/>
        <v>1</v>
      </c>
      <c r="Y15" s="54" t="str">
        <f t="shared" si="13"/>
        <v>是</v>
      </c>
      <c r="Z15" s="21"/>
      <c r="AA15" s="22"/>
      <c r="AB15" s="22"/>
      <c r="AC15" s="21">
        <f t="shared" si="3"/>
        <v>0</v>
      </c>
      <c r="AD15" s="23">
        <v>0</v>
      </c>
      <c r="AE15" s="23">
        <f t="shared" si="4"/>
        <v>0</v>
      </c>
      <c r="AF15" s="19">
        <f t="shared" si="5"/>
        <v>54187.46</v>
      </c>
      <c r="AG15" s="24">
        <v>45636</v>
      </c>
      <c r="AH15" s="29">
        <v>2</v>
      </c>
      <c r="AI15" s="24">
        <f t="shared" si="6"/>
        <v>45634</v>
      </c>
      <c r="AJ15" s="25" t="s">
        <v>47</v>
      </c>
      <c r="AK15" s="19"/>
      <c r="AL15" s="17" t="s">
        <v>38</v>
      </c>
      <c r="AM15" s="26" t="s">
        <v>82</v>
      </c>
      <c r="AN15" s="14" t="s">
        <v>80</v>
      </c>
    </row>
    <row r="16" spans="1:42" ht="33" customHeight="1" x14ac:dyDescent="0.25">
      <c r="A16" s="13">
        <f t="shared" si="1"/>
        <v>13</v>
      </c>
      <c r="B16" s="14" t="s">
        <v>83</v>
      </c>
      <c r="C16" s="15" t="s">
        <v>84</v>
      </c>
      <c r="D16" s="15" t="s">
        <v>33</v>
      </c>
      <c r="E16" s="16" t="s">
        <v>57</v>
      </c>
      <c r="F16" s="16" t="s">
        <v>67</v>
      </c>
      <c r="G16" s="16"/>
      <c r="H16" s="17" t="s">
        <v>36</v>
      </c>
      <c r="I16" s="18">
        <v>0.8</v>
      </c>
      <c r="J16" s="50">
        <f>VLOOKUP(B16,[1]新表!$A:$G,7,0)</f>
        <v>684427.91000000015</v>
      </c>
      <c r="K16" s="50">
        <f>VLOOKUP(B16,[2]新表!$A:$G,7,0)</f>
        <v>634427.91</v>
      </c>
      <c r="L16" s="50">
        <f>VLOOKUP(B16,[2]新表!$A:$H,8,0)</f>
        <v>565619.54</v>
      </c>
      <c r="M16" s="61">
        <f>VLOOKUP(B16,[2]Sheet3!$A:$E,5,0)</f>
        <v>90632.55857142857</v>
      </c>
      <c r="N16" s="131">
        <f>VLOOKUP(B16,平均每月供货额!L:O,4,0)</f>
        <v>11468.061666666666</v>
      </c>
      <c r="O16" s="48"/>
      <c r="P16" s="48"/>
      <c r="Q16" s="48">
        <f t="shared" si="7"/>
        <v>0</v>
      </c>
      <c r="R16" s="20">
        <f t="shared" si="8"/>
        <v>565619.54</v>
      </c>
      <c r="S16" s="20">
        <f t="shared" si="9"/>
        <v>11468.061666666666</v>
      </c>
      <c r="T16" s="20">
        <f t="shared" si="10"/>
        <v>10000</v>
      </c>
      <c r="U16" s="55"/>
      <c r="V16" s="19">
        <f t="shared" si="2"/>
        <v>0</v>
      </c>
      <c r="W16" s="53">
        <f t="shared" si="11"/>
        <v>0</v>
      </c>
      <c r="X16" s="54">
        <f t="shared" si="12"/>
        <v>0</v>
      </c>
      <c r="Y16" s="54" t="str">
        <f t="shared" si="13"/>
        <v>否</v>
      </c>
      <c r="Z16" s="21"/>
      <c r="AA16" s="22"/>
      <c r="AB16" s="22"/>
      <c r="AC16" s="21">
        <f t="shared" si="3"/>
        <v>0</v>
      </c>
      <c r="AD16" s="23">
        <v>0</v>
      </c>
      <c r="AE16" s="23">
        <f t="shared" si="4"/>
        <v>0</v>
      </c>
      <c r="AF16" s="19">
        <f t="shared" si="5"/>
        <v>0</v>
      </c>
      <c r="AG16" s="24">
        <v>45606</v>
      </c>
      <c r="AH16" s="29">
        <v>2</v>
      </c>
      <c r="AI16" s="24">
        <f t="shared" si="6"/>
        <v>45604</v>
      </c>
      <c r="AJ16" s="25" t="s">
        <v>47</v>
      </c>
      <c r="AK16" s="19"/>
      <c r="AL16" s="17" t="s">
        <v>38</v>
      </c>
      <c r="AM16" s="26" t="s">
        <v>85</v>
      </c>
      <c r="AN16" s="14" t="s">
        <v>83</v>
      </c>
    </row>
    <row r="17" spans="1:43" s="9" customFormat="1" ht="33" customHeight="1" x14ac:dyDescent="0.25">
      <c r="A17" s="13">
        <f t="shared" si="1"/>
        <v>14</v>
      </c>
      <c r="B17" s="14" t="s">
        <v>86</v>
      </c>
      <c r="C17" s="15" t="s">
        <v>87</v>
      </c>
      <c r="D17" s="15" t="s">
        <v>88</v>
      </c>
      <c r="E17" s="16" t="s">
        <v>34</v>
      </c>
      <c r="F17" s="16" t="s">
        <v>35</v>
      </c>
      <c r="G17" s="16"/>
      <c r="H17" s="17" t="s">
        <v>645</v>
      </c>
      <c r="I17" s="18">
        <v>1</v>
      </c>
      <c r="J17" s="50">
        <f>VLOOKUP(B17,[1]新表!$A:$G,7,0)</f>
        <v>19500</v>
      </c>
      <c r="K17" s="50">
        <f>VLOOKUP(B17,[2]新表!$A:$G,7,0)</f>
        <v>19500</v>
      </c>
      <c r="L17" s="50">
        <f>VLOOKUP(B17,[2]新表!$A:$H,8,0)</f>
        <v>19500</v>
      </c>
      <c r="M17" s="61">
        <f>VLOOKUP(B17,[2]Sheet3!$A:$E,5,0)</f>
        <v>19500</v>
      </c>
      <c r="N17" s="131"/>
      <c r="O17" s="48"/>
      <c r="P17" s="48"/>
      <c r="Q17" s="48">
        <f t="shared" si="7"/>
        <v>0</v>
      </c>
      <c r="R17" s="20">
        <f t="shared" si="8"/>
        <v>19500</v>
      </c>
      <c r="S17" s="20">
        <f t="shared" si="9"/>
        <v>0</v>
      </c>
      <c r="T17" s="20">
        <f t="shared" si="10"/>
        <v>0</v>
      </c>
      <c r="U17" s="55"/>
      <c r="V17" s="19">
        <f t="shared" si="2"/>
        <v>0</v>
      </c>
      <c r="W17" s="53">
        <f t="shared" si="11"/>
        <v>0</v>
      </c>
      <c r="X17" s="54">
        <f t="shared" si="12"/>
        <v>0</v>
      </c>
      <c r="Y17" s="54" t="str">
        <f t="shared" si="13"/>
        <v>否</v>
      </c>
      <c r="Z17" s="21"/>
      <c r="AA17" s="22"/>
      <c r="AB17" s="22"/>
      <c r="AC17" s="21">
        <f t="shared" si="3"/>
        <v>0</v>
      </c>
      <c r="AD17" s="23">
        <v>0</v>
      </c>
      <c r="AE17" s="23">
        <f t="shared" si="4"/>
        <v>0</v>
      </c>
      <c r="AF17" s="19">
        <f t="shared" si="5"/>
        <v>0</v>
      </c>
      <c r="AG17" s="24"/>
      <c r="AH17" s="13"/>
      <c r="AI17" s="24">
        <f t="shared" si="6"/>
        <v>0</v>
      </c>
      <c r="AJ17" s="25" t="s">
        <v>47</v>
      </c>
      <c r="AK17" s="19"/>
      <c r="AL17" s="13" t="s">
        <v>38</v>
      </c>
      <c r="AM17" s="26" t="s">
        <v>89</v>
      </c>
      <c r="AN17" s="14" t="s">
        <v>86</v>
      </c>
      <c r="AO17" s="8"/>
      <c r="AQ17" s="8"/>
    </row>
    <row r="18" spans="1:43" s="9" customFormat="1" ht="33" customHeight="1" x14ac:dyDescent="0.25">
      <c r="A18" s="13">
        <f t="shared" si="1"/>
        <v>15</v>
      </c>
      <c r="B18" s="14" t="s">
        <v>90</v>
      </c>
      <c r="C18" s="15" t="s">
        <v>91</v>
      </c>
      <c r="D18" s="15" t="s">
        <v>33</v>
      </c>
      <c r="E18" s="16" t="s">
        <v>92</v>
      </c>
      <c r="F18" s="16" t="s">
        <v>35</v>
      </c>
      <c r="G18" s="16"/>
      <c r="H18" s="17" t="s">
        <v>92</v>
      </c>
      <c r="I18" s="31">
        <v>0.8</v>
      </c>
      <c r="J18" s="50">
        <f>VLOOKUP(B18,[1]新表!$A:$G,7,0)</f>
        <v>89448.35</v>
      </c>
      <c r="K18" s="50">
        <f>VLOOKUP(B18,[2]新表!$A:$G,7,0)</f>
        <v>0</v>
      </c>
      <c r="L18" s="50">
        <f>VLOOKUP(B18,[2]新表!$A:$H,8,0)</f>
        <v>0</v>
      </c>
      <c r="M18" s="50"/>
      <c r="N18" s="131"/>
      <c r="O18" s="48"/>
      <c r="P18" s="48"/>
      <c r="Q18" s="48">
        <f t="shared" si="7"/>
        <v>0</v>
      </c>
      <c r="R18" s="20">
        <f t="shared" si="8"/>
        <v>0</v>
      </c>
      <c r="S18" s="20">
        <f t="shared" si="9"/>
        <v>0</v>
      </c>
      <c r="T18" s="20">
        <f t="shared" si="10"/>
        <v>0</v>
      </c>
      <c r="U18" s="55"/>
      <c r="V18" s="19">
        <f t="shared" si="2"/>
        <v>0</v>
      </c>
      <c r="W18" s="53">
        <f t="shared" si="11"/>
        <v>0</v>
      </c>
      <c r="X18" s="54" t="e">
        <f t="shared" si="12"/>
        <v>#DIV/0!</v>
      </c>
      <c r="Y18" s="54" t="str">
        <f t="shared" si="13"/>
        <v>是</v>
      </c>
      <c r="Z18" s="21"/>
      <c r="AA18" s="22"/>
      <c r="AB18" s="22"/>
      <c r="AC18" s="21">
        <f t="shared" si="3"/>
        <v>0</v>
      </c>
      <c r="AD18" s="23">
        <v>0</v>
      </c>
      <c r="AE18" s="23">
        <f t="shared" si="4"/>
        <v>0</v>
      </c>
      <c r="AF18" s="19">
        <f t="shared" si="5"/>
        <v>0</v>
      </c>
      <c r="AG18" s="24"/>
      <c r="AH18" s="13"/>
      <c r="AI18" s="24">
        <f t="shared" si="6"/>
        <v>0</v>
      </c>
      <c r="AJ18" s="27" t="s">
        <v>47</v>
      </c>
      <c r="AK18" s="19"/>
      <c r="AL18" s="17" t="s">
        <v>93</v>
      </c>
      <c r="AM18" s="26"/>
      <c r="AN18" s="14" t="s">
        <v>90</v>
      </c>
      <c r="AO18" s="8"/>
      <c r="AQ18" s="8"/>
    </row>
    <row r="19" spans="1:43" s="9" customFormat="1" ht="33" customHeight="1" x14ac:dyDescent="0.25">
      <c r="A19" s="13">
        <f t="shared" si="1"/>
        <v>16</v>
      </c>
      <c r="B19" s="14" t="s">
        <v>94</v>
      </c>
      <c r="C19" s="15" t="s">
        <v>95</v>
      </c>
      <c r="D19" s="15" t="s">
        <v>88</v>
      </c>
      <c r="E19" s="16" t="s">
        <v>92</v>
      </c>
      <c r="F19" s="16" t="s">
        <v>67</v>
      </c>
      <c r="G19" s="16" t="s">
        <v>564</v>
      </c>
      <c r="H19" s="17" t="s">
        <v>61</v>
      </c>
      <c r="I19" s="31">
        <v>1</v>
      </c>
      <c r="J19" s="50">
        <f>VLOOKUP(B19,[1]新表!$A:$G,7,0)</f>
        <v>35240</v>
      </c>
      <c r="K19" s="50">
        <f>VLOOKUP(B19,[2]新表!$A:$G,7,0)</f>
        <v>35240</v>
      </c>
      <c r="L19" s="50">
        <f>VLOOKUP(B19,[2]新表!$A:$H,8,0)</f>
        <v>35240</v>
      </c>
      <c r="M19" s="50">
        <f>VLOOKUP(B19,[2]Sheet3!$A:$E,5,0)</f>
        <v>11746.666666666666</v>
      </c>
      <c r="N19" s="131">
        <f>VLOOKUP(B19,平均每月供货额!L:O,4,0)</f>
        <v>166.66666666666666</v>
      </c>
      <c r="O19" s="48"/>
      <c r="P19" s="48"/>
      <c r="Q19" s="48">
        <f t="shared" si="7"/>
        <v>0</v>
      </c>
      <c r="R19" s="20">
        <f t="shared" si="8"/>
        <v>35240</v>
      </c>
      <c r="S19" s="20">
        <f t="shared" si="9"/>
        <v>166.66666666666666</v>
      </c>
      <c r="T19" s="20">
        <f t="shared" si="10"/>
        <v>0</v>
      </c>
      <c r="U19" s="55"/>
      <c r="V19" s="19">
        <f t="shared" si="2"/>
        <v>0</v>
      </c>
      <c r="W19" s="53">
        <f t="shared" si="11"/>
        <v>0</v>
      </c>
      <c r="X19" s="54">
        <f t="shared" si="12"/>
        <v>0</v>
      </c>
      <c r="Y19" s="54" t="str">
        <f t="shared" si="13"/>
        <v>否</v>
      </c>
      <c r="Z19" s="21"/>
      <c r="AA19" s="22"/>
      <c r="AB19" s="22"/>
      <c r="AC19" s="21">
        <f t="shared" si="3"/>
        <v>0</v>
      </c>
      <c r="AD19" s="23">
        <v>0</v>
      </c>
      <c r="AE19" s="23">
        <f t="shared" si="4"/>
        <v>0</v>
      </c>
      <c r="AF19" s="19">
        <f t="shared" si="5"/>
        <v>0</v>
      </c>
      <c r="AG19" s="24"/>
      <c r="AH19" s="13"/>
      <c r="AI19" s="24">
        <f t="shared" si="6"/>
        <v>0</v>
      </c>
      <c r="AJ19" s="25" t="s">
        <v>47</v>
      </c>
      <c r="AK19" s="19"/>
      <c r="AL19" s="13" t="s">
        <v>93</v>
      </c>
      <c r="AM19" s="26"/>
      <c r="AN19" s="14" t="s">
        <v>94</v>
      </c>
      <c r="AO19" s="8"/>
      <c r="AQ19" s="8"/>
    </row>
    <row r="20" spans="1:43" s="9" customFormat="1" ht="33" customHeight="1" x14ac:dyDescent="0.25">
      <c r="A20" s="13">
        <f t="shared" si="1"/>
        <v>17</v>
      </c>
      <c r="B20" s="14" t="s">
        <v>96</v>
      </c>
      <c r="C20" s="15" t="s">
        <v>97</v>
      </c>
      <c r="D20" s="15" t="s">
        <v>88</v>
      </c>
      <c r="E20" s="16" t="s">
        <v>92</v>
      </c>
      <c r="F20" s="17" t="s">
        <v>98</v>
      </c>
      <c r="G20" s="17"/>
      <c r="H20" s="17" t="s">
        <v>92</v>
      </c>
      <c r="I20" s="31">
        <v>1</v>
      </c>
      <c r="J20" s="50">
        <f>VLOOKUP(B20,[1]新表!$A:$G,7,0)</f>
        <v>2729</v>
      </c>
      <c r="K20" s="50">
        <f>VLOOKUP(B20,[2]新表!$A:$G,7,0)</f>
        <v>103429</v>
      </c>
      <c r="L20" s="50">
        <f>VLOOKUP(B20,[2]新表!$A:$H,8,0)</f>
        <v>103429</v>
      </c>
      <c r="M20" s="50">
        <f>VLOOKUP(B20,[2]Sheet3!$A:$E,5,0)</f>
        <v>103429</v>
      </c>
      <c r="N20" s="131">
        <f>VLOOKUP(B20,平均每月供货额!L:O,4,0)</f>
        <v>17238.166666666668</v>
      </c>
      <c r="O20" s="48"/>
      <c r="P20" s="48"/>
      <c r="Q20" s="48">
        <f t="shared" si="7"/>
        <v>0</v>
      </c>
      <c r="R20" s="20">
        <f t="shared" si="8"/>
        <v>103429</v>
      </c>
      <c r="S20" s="20">
        <f t="shared" si="9"/>
        <v>17238.166666666668</v>
      </c>
      <c r="T20" s="20">
        <f t="shared" si="10"/>
        <v>20000</v>
      </c>
      <c r="U20" s="55"/>
      <c r="V20" s="19">
        <f t="shared" si="2"/>
        <v>0</v>
      </c>
      <c r="W20" s="53">
        <f t="shared" si="11"/>
        <v>0</v>
      </c>
      <c r="X20" s="54">
        <f t="shared" si="12"/>
        <v>0</v>
      </c>
      <c r="Y20" s="54" t="str">
        <f t="shared" si="13"/>
        <v>否</v>
      </c>
      <c r="Z20" s="21"/>
      <c r="AA20" s="22"/>
      <c r="AB20" s="22"/>
      <c r="AC20" s="21">
        <f t="shared" si="3"/>
        <v>0</v>
      </c>
      <c r="AD20" s="23">
        <v>0</v>
      </c>
      <c r="AE20" s="23">
        <f t="shared" si="4"/>
        <v>0</v>
      </c>
      <c r="AF20" s="19">
        <f t="shared" si="5"/>
        <v>0</v>
      </c>
      <c r="AG20" s="24"/>
      <c r="AH20" s="13"/>
      <c r="AI20" s="24">
        <f t="shared" si="6"/>
        <v>0</v>
      </c>
      <c r="AJ20" s="27" t="s">
        <v>47</v>
      </c>
      <c r="AK20" s="19"/>
      <c r="AL20" s="17" t="s">
        <v>93</v>
      </c>
      <c r="AM20" s="26"/>
      <c r="AN20" s="14" t="s">
        <v>96</v>
      </c>
      <c r="AO20" s="8"/>
      <c r="AQ20" s="8"/>
    </row>
    <row r="21" spans="1:43" s="9" customFormat="1" ht="33" customHeight="1" x14ac:dyDescent="0.25">
      <c r="A21" s="13">
        <f t="shared" si="1"/>
        <v>18</v>
      </c>
      <c r="B21" s="14" t="s">
        <v>99</v>
      </c>
      <c r="C21" s="15" t="s">
        <v>100</v>
      </c>
      <c r="D21" s="15" t="s">
        <v>88</v>
      </c>
      <c r="E21" s="16" t="s">
        <v>92</v>
      </c>
      <c r="F21" s="16" t="s">
        <v>35</v>
      </c>
      <c r="G21" s="16"/>
      <c r="H21" s="17" t="s">
        <v>92</v>
      </c>
      <c r="I21" s="31">
        <v>1</v>
      </c>
      <c r="J21" s="50" t="e">
        <f>VLOOKUP(B21,[1]新表!$A:$G,7,0)</f>
        <v>#N/A</v>
      </c>
      <c r="K21" s="50"/>
      <c r="L21" s="50"/>
      <c r="M21" s="50"/>
      <c r="N21" s="131"/>
      <c r="O21" s="48"/>
      <c r="P21" s="48"/>
      <c r="Q21" s="48">
        <f t="shared" si="7"/>
        <v>0</v>
      </c>
      <c r="R21" s="20">
        <f t="shared" si="8"/>
        <v>0</v>
      </c>
      <c r="S21" s="20">
        <f t="shared" si="9"/>
        <v>0</v>
      </c>
      <c r="T21" s="20">
        <f t="shared" si="10"/>
        <v>0</v>
      </c>
      <c r="U21" s="55"/>
      <c r="V21" s="19">
        <f t="shared" si="2"/>
        <v>0</v>
      </c>
      <c r="W21" s="53">
        <f t="shared" si="11"/>
        <v>0</v>
      </c>
      <c r="X21" s="54" t="e">
        <f t="shared" si="12"/>
        <v>#DIV/0!</v>
      </c>
      <c r="Y21" s="54" t="str">
        <f t="shared" si="13"/>
        <v>是</v>
      </c>
      <c r="Z21" s="21"/>
      <c r="AA21" s="22"/>
      <c r="AB21" s="22"/>
      <c r="AC21" s="21">
        <f t="shared" si="3"/>
        <v>0</v>
      </c>
      <c r="AD21" s="23">
        <v>0</v>
      </c>
      <c r="AE21" s="23">
        <f t="shared" si="4"/>
        <v>0</v>
      </c>
      <c r="AF21" s="19">
        <f t="shared" si="5"/>
        <v>0</v>
      </c>
      <c r="AG21" s="24"/>
      <c r="AH21" s="13"/>
      <c r="AI21" s="24">
        <f t="shared" si="6"/>
        <v>0</v>
      </c>
      <c r="AJ21" s="27" t="s">
        <v>47</v>
      </c>
      <c r="AK21" s="19"/>
      <c r="AL21" s="17" t="s">
        <v>93</v>
      </c>
      <c r="AM21" s="26"/>
      <c r="AN21" s="14" t="s">
        <v>99</v>
      </c>
      <c r="AO21" s="8"/>
      <c r="AQ21" s="8"/>
    </row>
    <row r="22" spans="1:43" s="9" customFormat="1" ht="33" customHeight="1" x14ac:dyDescent="0.25">
      <c r="A22" s="13">
        <f t="shared" si="1"/>
        <v>19</v>
      </c>
      <c r="B22" s="14" t="s">
        <v>101</v>
      </c>
      <c r="C22" s="15" t="s">
        <v>102</v>
      </c>
      <c r="D22" s="15" t="s">
        <v>88</v>
      </c>
      <c r="E22" s="16" t="s">
        <v>34</v>
      </c>
      <c r="F22" s="16" t="s">
        <v>35</v>
      </c>
      <c r="G22" s="16"/>
      <c r="H22" s="17" t="s">
        <v>61</v>
      </c>
      <c r="I22" s="18">
        <v>1</v>
      </c>
      <c r="J22" s="50">
        <f>VLOOKUP(B22,[1]新表!$A:$G,7,0)</f>
        <v>236900</v>
      </c>
      <c r="K22" s="50">
        <f>VLOOKUP(B22,[2]新表!$A:$G,7,0)</f>
        <v>236900</v>
      </c>
      <c r="L22" s="50">
        <f>VLOOKUP(B22,[2]新表!$A:$H,8,0)</f>
        <v>236900</v>
      </c>
      <c r="M22" s="50">
        <f>VLOOKUP(B22,[2]Sheet3!$A:$E,5,0)</f>
        <v>236900</v>
      </c>
      <c r="N22" s="131"/>
      <c r="O22" s="48"/>
      <c r="P22" s="48"/>
      <c r="Q22" s="48">
        <f t="shared" si="7"/>
        <v>0</v>
      </c>
      <c r="R22" s="20">
        <f t="shared" si="8"/>
        <v>236900</v>
      </c>
      <c r="S22" s="20">
        <f t="shared" si="9"/>
        <v>0</v>
      </c>
      <c r="T22" s="20">
        <f t="shared" si="10"/>
        <v>0</v>
      </c>
      <c r="U22" s="55"/>
      <c r="V22" s="19">
        <f t="shared" si="2"/>
        <v>0</v>
      </c>
      <c r="W22" s="53">
        <f t="shared" si="11"/>
        <v>0</v>
      </c>
      <c r="X22" s="54">
        <f t="shared" si="12"/>
        <v>0</v>
      </c>
      <c r="Y22" s="54" t="str">
        <f t="shared" si="13"/>
        <v>否</v>
      </c>
      <c r="Z22" s="21"/>
      <c r="AA22" s="22"/>
      <c r="AB22" s="22"/>
      <c r="AC22" s="21">
        <f t="shared" si="3"/>
        <v>0</v>
      </c>
      <c r="AD22" s="23">
        <v>0</v>
      </c>
      <c r="AE22" s="23">
        <f t="shared" si="4"/>
        <v>0</v>
      </c>
      <c r="AF22" s="19">
        <f t="shared" si="5"/>
        <v>0</v>
      </c>
      <c r="AG22" s="32"/>
      <c r="AH22" s="29"/>
      <c r="AI22" s="24">
        <f t="shared" si="6"/>
        <v>0</v>
      </c>
      <c r="AJ22" s="25" t="s">
        <v>47</v>
      </c>
      <c r="AK22" s="19"/>
      <c r="AL22" s="13" t="s">
        <v>103</v>
      </c>
      <c r="AM22" s="26"/>
      <c r="AN22" s="14" t="s">
        <v>101</v>
      </c>
      <c r="AO22" s="8"/>
      <c r="AQ22" s="8"/>
    </row>
    <row r="23" spans="1:43" s="9" customFormat="1" ht="33" customHeight="1" x14ac:dyDescent="0.25">
      <c r="A23" s="13">
        <f t="shared" si="1"/>
        <v>20</v>
      </c>
      <c r="B23" s="14" t="s">
        <v>104</v>
      </c>
      <c r="C23" s="15" t="s">
        <v>105</v>
      </c>
      <c r="D23" s="15" t="s">
        <v>33</v>
      </c>
      <c r="E23" s="16" t="s">
        <v>57</v>
      </c>
      <c r="F23" s="16" t="s">
        <v>35</v>
      </c>
      <c r="G23" s="16"/>
      <c r="H23" s="17" t="s">
        <v>61</v>
      </c>
      <c r="I23" s="18">
        <v>1</v>
      </c>
      <c r="J23" s="50">
        <f>VLOOKUP(B23,[1]新表!$A:$G,7,0)</f>
        <v>0</v>
      </c>
      <c r="K23" s="50">
        <f>VLOOKUP(B23,[2]新表!$A:$G,7,0)</f>
        <v>0</v>
      </c>
      <c r="L23" s="50">
        <f>VLOOKUP(B23,[2]新表!$A:$H,8,0)</f>
        <v>0</v>
      </c>
      <c r="M23" s="50"/>
      <c r="N23" s="131"/>
      <c r="O23" s="48"/>
      <c r="P23" s="48"/>
      <c r="Q23" s="48">
        <f t="shared" si="7"/>
        <v>0</v>
      </c>
      <c r="R23" s="20">
        <f t="shared" si="8"/>
        <v>0</v>
      </c>
      <c r="S23" s="20">
        <f t="shared" si="9"/>
        <v>0</v>
      </c>
      <c r="T23" s="20">
        <f t="shared" si="10"/>
        <v>0</v>
      </c>
      <c r="U23" s="55"/>
      <c r="V23" s="19">
        <f t="shared" si="2"/>
        <v>0</v>
      </c>
      <c r="W23" s="53">
        <f t="shared" si="11"/>
        <v>0</v>
      </c>
      <c r="X23" s="54" t="e">
        <f t="shared" si="12"/>
        <v>#DIV/0!</v>
      </c>
      <c r="Y23" s="54" t="str">
        <f t="shared" si="13"/>
        <v>是</v>
      </c>
      <c r="Z23" s="21"/>
      <c r="AA23" s="22"/>
      <c r="AB23" s="22"/>
      <c r="AC23" s="21">
        <f t="shared" si="3"/>
        <v>0</v>
      </c>
      <c r="AD23" s="23">
        <v>0</v>
      </c>
      <c r="AE23" s="23">
        <f t="shared" si="4"/>
        <v>0</v>
      </c>
      <c r="AF23" s="19">
        <f t="shared" si="5"/>
        <v>0</v>
      </c>
      <c r="AG23" s="24"/>
      <c r="AH23" s="13"/>
      <c r="AI23" s="24">
        <f t="shared" si="6"/>
        <v>0</v>
      </c>
      <c r="AJ23" s="25" t="s">
        <v>47</v>
      </c>
      <c r="AK23" s="19"/>
      <c r="AL23" s="13" t="s">
        <v>103</v>
      </c>
      <c r="AM23" s="26" t="s">
        <v>106</v>
      </c>
      <c r="AN23" s="14" t="s">
        <v>104</v>
      </c>
      <c r="AO23" s="8"/>
      <c r="AQ23" s="8"/>
    </row>
    <row r="24" spans="1:43" s="9" customFormat="1" ht="33" customHeight="1" x14ac:dyDescent="0.25">
      <c r="A24" s="13">
        <f t="shared" si="1"/>
        <v>21</v>
      </c>
      <c r="B24" s="14" t="s">
        <v>107</v>
      </c>
      <c r="C24" s="15" t="s">
        <v>108</v>
      </c>
      <c r="D24" s="15" t="s">
        <v>33</v>
      </c>
      <c r="E24" s="16" t="s">
        <v>34</v>
      </c>
      <c r="F24" s="16" t="s">
        <v>35</v>
      </c>
      <c r="G24" s="16"/>
      <c r="H24" s="17" t="s">
        <v>61</v>
      </c>
      <c r="I24" s="18">
        <v>0.8</v>
      </c>
      <c r="J24" s="50">
        <f>VLOOKUP(B24,[1]新表!$A:$G,7,0)</f>
        <v>458630.26</v>
      </c>
      <c r="K24" s="50">
        <f>VLOOKUP(B24,[2]新表!$A:$G,7,0)</f>
        <v>458630.26</v>
      </c>
      <c r="L24" s="50">
        <f>VLOOKUP(B24,[2]新表!$A:$H,8,0)</f>
        <v>458630.26</v>
      </c>
      <c r="M24" s="50">
        <f>VLOOKUP(B24,[2]Sheet3!$A:$E,5,0)</f>
        <v>114657.565</v>
      </c>
      <c r="N24" s="131"/>
      <c r="O24" s="48"/>
      <c r="P24" s="48"/>
      <c r="Q24" s="48">
        <f t="shared" si="7"/>
        <v>0</v>
      </c>
      <c r="R24" s="20">
        <f t="shared" si="8"/>
        <v>458630.26</v>
      </c>
      <c r="S24" s="20">
        <f t="shared" si="9"/>
        <v>0</v>
      </c>
      <c r="T24" s="20">
        <f t="shared" si="10"/>
        <v>0</v>
      </c>
      <c r="U24" s="55"/>
      <c r="V24" s="19">
        <f t="shared" si="2"/>
        <v>0</v>
      </c>
      <c r="W24" s="53">
        <f t="shared" si="11"/>
        <v>0</v>
      </c>
      <c r="X24" s="54">
        <f t="shared" si="12"/>
        <v>0</v>
      </c>
      <c r="Y24" s="54" t="str">
        <f t="shared" si="13"/>
        <v>否</v>
      </c>
      <c r="Z24" s="21"/>
      <c r="AA24" s="22"/>
      <c r="AB24" s="22"/>
      <c r="AC24" s="21">
        <f t="shared" si="3"/>
        <v>0</v>
      </c>
      <c r="AD24" s="23">
        <v>0.03</v>
      </c>
      <c r="AE24" s="23">
        <f t="shared" si="4"/>
        <v>0</v>
      </c>
      <c r="AF24" s="19">
        <f t="shared" si="5"/>
        <v>0</v>
      </c>
      <c r="AG24" s="24"/>
      <c r="AH24" s="13"/>
      <c r="AI24" s="24">
        <f t="shared" si="6"/>
        <v>0</v>
      </c>
      <c r="AJ24" s="25" t="s">
        <v>47</v>
      </c>
      <c r="AK24" s="19"/>
      <c r="AL24" s="13" t="s">
        <v>68</v>
      </c>
      <c r="AM24" s="26" t="s">
        <v>109</v>
      </c>
      <c r="AN24" s="14" t="s">
        <v>107</v>
      </c>
      <c r="AO24" s="8"/>
      <c r="AQ24" s="8"/>
    </row>
    <row r="25" spans="1:43" s="9" customFormat="1" ht="33" customHeight="1" x14ac:dyDescent="0.25">
      <c r="A25" s="13">
        <f t="shared" si="1"/>
        <v>22</v>
      </c>
      <c r="B25" s="14" t="s">
        <v>110</v>
      </c>
      <c r="C25" s="15" t="s">
        <v>111</v>
      </c>
      <c r="D25" s="15" t="s">
        <v>33</v>
      </c>
      <c r="E25" s="16" t="s">
        <v>34</v>
      </c>
      <c r="F25" s="16" t="s">
        <v>35</v>
      </c>
      <c r="G25" s="16"/>
      <c r="H25" s="17" t="s">
        <v>61</v>
      </c>
      <c r="I25" s="18">
        <v>0.8</v>
      </c>
      <c r="J25" s="50">
        <f>VLOOKUP(B25,[1]新表!$A:$G,7,0)</f>
        <v>96823.94</v>
      </c>
      <c r="K25" s="50">
        <f>VLOOKUP(B25,[2]新表!$A:$G,7,0)</f>
        <v>76823.94</v>
      </c>
      <c r="L25" s="50">
        <f>VLOOKUP(B25,[2]新表!$A:$H,8,0)</f>
        <v>76823.94</v>
      </c>
      <c r="M25" s="61">
        <f>VLOOKUP(B25,[2]Sheet3!$A:$E,5,0)</f>
        <v>19205.985000000001</v>
      </c>
      <c r="N25" s="131"/>
      <c r="O25" s="48"/>
      <c r="P25" s="48"/>
      <c r="Q25" s="48">
        <f t="shared" si="7"/>
        <v>0</v>
      </c>
      <c r="R25" s="20">
        <f t="shared" si="8"/>
        <v>76823.94</v>
      </c>
      <c r="S25" s="20">
        <f t="shared" si="9"/>
        <v>0</v>
      </c>
      <c r="T25" s="20">
        <f t="shared" si="10"/>
        <v>0</v>
      </c>
      <c r="U25" s="55"/>
      <c r="V25" s="19">
        <f t="shared" si="2"/>
        <v>0</v>
      </c>
      <c r="W25" s="53">
        <f t="shared" si="11"/>
        <v>0</v>
      </c>
      <c r="X25" s="54">
        <f t="shared" si="12"/>
        <v>0</v>
      </c>
      <c r="Y25" s="54" t="str">
        <f t="shared" si="13"/>
        <v>否</v>
      </c>
      <c r="Z25" s="21"/>
      <c r="AA25" s="22"/>
      <c r="AB25" s="22"/>
      <c r="AC25" s="21">
        <f t="shared" si="3"/>
        <v>0</v>
      </c>
      <c r="AD25" s="23">
        <v>0</v>
      </c>
      <c r="AE25" s="23">
        <f t="shared" si="4"/>
        <v>0</v>
      </c>
      <c r="AF25" s="19">
        <f t="shared" si="5"/>
        <v>0</v>
      </c>
      <c r="AG25" s="24"/>
      <c r="AH25" s="13"/>
      <c r="AI25" s="24">
        <f t="shared" si="6"/>
        <v>0</v>
      </c>
      <c r="AJ25" s="25" t="s">
        <v>47</v>
      </c>
      <c r="AK25" s="19"/>
      <c r="AL25" s="13" t="s">
        <v>68</v>
      </c>
      <c r="AM25" s="26" t="s">
        <v>89</v>
      </c>
      <c r="AN25" s="14" t="s">
        <v>110</v>
      </c>
      <c r="AO25" s="8"/>
      <c r="AQ25" s="8"/>
    </row>
    <row r="26" spans="1:43" s="9" customFormat="1" ht="33" customHeight="1" x14ac:dyDescent="0.25">
      <c r="A26" s="13">
        <f t="shared" si="1"/>
        <v>23</v>
      </c>
      <c r="B26" s="14" t="s">
        <v>112</v>
      </c>
      <c r="C26" s="15" t="s">
        <v>113</v>
      </c>
      <c r="D26" s="15" t="s">
        <v>88</v>
      </c>
      <c r="E26" s="16" t="s">
        <v>57</v>
      </c>
      <c r="F26" s="16" t="s">
        <v>35</v>
      </c>
      <c r="G26" s="16"/>
      <c r="H26" s="17" t="s">
        <v>61</v>
      </c>
      <c r="I26" s="18">
        <v>0.8</v>
      </c>
      <c r="J26" s="50">
        <f>VLOOKUP(B26,[1]新表!$A:$G,7,0)</f>
        <v>300000</v>
      </c>
      <c r="K26" s="50">
        <f>VLOOKUP(B26,[2]新表!$A:$G,7,0)</f>
        <v>250000</v>
      </c>
      <c r="L26" s="50">
        <f>VLOOKUP(B26,[2]新表!$A:$H,8,0)</f>
        <v>250000</v>
      </c>
      <c r="M26" s="50">
        <f>VLOOKUP(B26,[2]Sheet3!$A:$E,5,0)</f>
        <v>35714.285714285717</v>
      </c>
      <c r="N26" s="131">
        <f>VLOOKUP(B26,平均每月供货额!L:O,4,0)</f>
        <v>7510.416666666667</v>
      </c>
      <c r="O26" s="48"/>
      <c r="P26" s="48"/>
      <c r="Q26" s="48">
        <f t="shared" si="7"/>
        <v>0</v>
      </c>
      <c r="R26" s="20">
        <f t="shared" si="8"/>
        <v>250000</v>
      </c>
      <c r="S26" s="20">
        <f t="shared" si="9"/>
        <v>7510.416666666667</v>
      </c>
      <c r="T26" s="20">
        <f t="shared" si="10"/>
        <v>10000</v>
      </c>
      <c r="U26" s="55"/>
      <c r="V26" s="19">
        <f t="shared" si="2"/>
        <v>0</v>
      </c>
      <c r="W26" s="53">
        <f t="shared" si="11"/>
        <v>0</v>
      </c>
      <c r="X26" s="54">
        <f t="shared" si="12"/>
        <v>0</v>
      </c>
      <c r="Y26" s="54" t="str">
        <f t="shared" si="13"/>
        <v>否</v>
      </c>
      <c r="Z26" s="21"/>
      <c r="AA26" s="22"/>
      <c r="AB26" s="22"/>
      <c r="AC26" s="21">
        <f t="shared" si="3"/>
        <v>0</v>
      </c>
      <c r="AD26" s="23">
        <v>0</v>
      </c>
      <c r="AE26" s="23">
        <f t="shared" si="4"/>
        <v>0</v>
      </c>
      <c r="AF26" s="19">
        <f t="shared" si="5"/>
        <v>0</v>
      </c>
      <c r="AG26" s="24"/>
      <c r="AH26" s="13"/>
      <c r="AI26" s="24">
        <f t="shared" si="6"/>
        <v>0</v>
      </c>
      <c r="AJ26" s="25" t="s">
        <v>47</v>
      </c>
      <c r="AK26" s="19"/>
      <c r="AL26" s="13" t="s">
        <v>114</v>
      </c>
      <c r="AM26" s="26"/>
      <c r="AN26" s="14" t="s">
        <v>112</v>
      </c>
      <c r="AO26" s="8"/>
      <c r="AQ26" s="8"/>
    </row>
    <row r="27" spans="1:43" s="9" customFormat="1" ht="33" customHeight="1" x14ac:dyDescent="0.25">
      <c r="A27" s="13">
        <f t="shared" si="1"/>
        <v>24</v>
      </c>
      <c r="B27" s="14" t="s">
        <v>115</v>
      </c>
      <c r="C27" s="15" t="s">
        <v>116</v>
      </c>
      <c r="D27" s="15" t="s">
        <v>52</v>
      </c>
      <c r="E27" s="16" t="s">
        <v>57</v>
      </c>
      <c r="F27" s="16" t="s">
        <v>35</v>
      </c>
      <c r="G27" s="16"/>
      <c r="H27" s="17" t="s">
        <v>61</v>
      </c>
      <c r="I27" s="18">
        <v>1</v>
      </c>
      <c r="J27" s="50">
        <f>VLOOKUP(B27,[1]新表!$A:$G,7,0)</f>
        <v>294000</v>
      </c>
      <c r="K27" s="50">
        <f>VLOOKUP(B27,[2]新表!$A:$G,7,0)</f>
        <v>284000</v>
      </c>
      <c r="L27" s="50">
        <f>VLOOKUP(B27,[2]新表!$A:$H,8,0)</f>
        <v>284000</v>
      </c>
      <c r="M27" s="50">
        <f>VLOOKUP(B27,[2]Sheet3!$A:$E,5,0)</f>
        <v>94666.666666666672</v>
      </c>
      <c r="N27" s="131"/>
      <c r="O27" s="48"/>
      <c r="P27" s="48"/>
      <c r="Q27" s="48">
        <f t="shared" si="7"/>
        <v>0</v>
      </c>
      <c r="R27" s="20">
        <f t="shared" si="8"/>
        <v>284000</v>
      </c>
      <c r="S27" s="20">
        <f t="shared" si="9"/>
        <v>0</v>
      </c>
      <c r="T27" s="20">
        <f t="shared" si="10"/>
        <v>0</v>
      </c>
      <c r="U27" s="55"/>
      <c r="V27" s="19">
        <f t="shared" si="2"/>
        <v>0</v>
      </c>
      <c r="W27" s="53">
        <f t="shared" si="11"/>
        <v>0</v>
      </c>
      <c r="X27" s="54">
        <f t="shared" si="12"/>
        <v>0</v>
      </c>
      <c r="Y27" s="54" t="str">
        <f t="shared" si="13"/>
        <v>否</v>
      </c>
      <c r="Z27" s="21"/>
      <c r="AA27" s="22"/>
      <c r="AB27" s="22"/>
      <c r="AC27" s="21">
        <f t="shared" si="3"/>
        <v>0</v>
      </c>
      <c r="AD27" s="23">
        <v>0</v>
      </c>
      <c r="AE27" s="23">
        <f t="shared" si="4"/>
        <v>0</v>
      </c>
      <c r="AF27" s="19">
        <f t="shared" si="5"/>
        <v>0</v>
      </c>
      <c r="AG27" s="24"/>
      <c r="AH27" s="13"/>
      <c r="AI27" s="24">
        <f t="shared" si="6"/>
        <v>0</v>
      </c>
      <c r="AJ27" s="25" t="s">
        <v>47</v>
      </c>
      <c r="AK27" s="19"/>
      <c r="AL27" s="13" t="s">
        <v>103</v>
      </c>
      <c r="AM27" s="26"/>
      <c r="AN27" s="14" t="s">
        <v>115</v>
      </c>
      <c r="AO27" s="8"/>
      <c r="AQ27" s="8"/>
    </row>
    <row r="28" spans="1:43" s="9" customFormat="1" ht="33" customHeight="1" x14ac:dyDescent="0.25">
      <c r="A28" s="13">
        <f t="shared" si="1"/>
        <v>25</v>
      </c>
      <c r="B28" s="14" t="s">
        <v>117</v>
      </c>
      <c r="C28" s="15" t="s">
        <v>118</v>
      </c>
      <c r="D28" s="15" t="s">
        <v>33</v>
      </c>
      <c r="E28" s="16" t="s">
        <v>34</v>
      </c>
      <c r="F28" s="16" t="s">
        <v>67</v>
      </c>
      <c r="G28" s="16" t="s">
        <v>564</v>
      </c>
      <c r="H28" s="17" t="s">
        <v>36</v>
      </c>
      <c r="I28" s="18">
        <v>1</v>
      </c>
      <c r="J28" s="50">
        <f>VLOOKUP(B28,[1]新表!$A:$G,7,0)</f>
        <v>293706.31999999995</v>
      </c>
      <c r="K28" s="50">
        <f>VLOOKUP(B28,[2]新表!$A:$G,7,0)</f>
        <v>517083.23</v>
      </c>
      <c r="L28" s="50">
        <f>VLOOKUP(B28,[2]新表!$A:$H,8,0)</f>
        <v>0</v>
      </c>
      <c r="M28" s="50">
        <f>VLOOKUP(B28,[2]Sheet3!$A:$E,5,0)</f>
        <v>517083.23</v>
      </c>
      <c r="N28" s="131">
        <f>VLOOKUP(B28,平均每月供货额!L:O,4,0)</f>
        <v>86180.53833333333</v>
      </c>
      <c r="O28" s="48">
        <v>300000</v>
      </c>
      <c r="P28" s="48"/>
      <c r="Q28" s="48">
        <f t="shared" si="7"/>
        <v>300000</v>
      </c>
      <c r="R28" s="20">
        <f t="shared" si="8"/>
        <v>-300000</v>
      </c>
      <c r="S28" s="20">
        <f t="shared" si="9"/>
        <v>0</v>
      </c>
      <c r="T28" s="20">
        <f t="shared" si="10"/>
        <v>0</v>
      </c>
      <c r="U28" s="55"/>
      <c r="V28" s="19">
        <f t="shared" si="2"/>
        <v>0</v>
      </c>
      <c r="W28" s="53">
        <f t="shared" si="11"/>
        <v>0</v>
      </c>
      <c r="X28" s="54">
        <f t="shared" si="12"/>
        <v>0</v>
      </c>
      <c r="Y28" s="54" t="str">
        <f t="shared" si="13"/>
        <v>否</v>
      </c>
      <c r="Z28" s="21"/>
      <c r="AA28" s="22"/>
      <c r="AB28" s="22"/>
      <c r="AC28" s="21">
        <f t="shared" si="3"/>
        <v>0</v>
      </c>
      <c r="AD28" s="23">
        <v>0</v>
      </c>
      <c r="AE28" s="23">
        <f t="shared" si="4"/>
        <v>0</v>
      </c>
      <c r="AF28" s="19">
        <f t="shared" si="5"/>
        <v>0</v>
      </c>
      <c r="AG28" s="24">
        <v>45628</v>
      </c>
      <c r="AH28" s="13">
        <v>3</v>
      </c>
      <c r="AI28" s="24">
        <f t="shared" si="6"/>
        <v>45625</v>
      </c>
      <c r="AJ28" s="25" t="s">
        <v>47</v>
      </c>
      <c r="AK28" s="33"/>
      <c r="AL28" s="17" t="s">
        <v>38</v>
      </c>
      <c r="AM28" s="26"/>
      <c r="AN28" s="14" t="s">
        <v>117</v>
      </c>
      <c r="AO28" s="8"/>
      <c r="AQ28" s="8"/>
    </row>
    <row r="29" spans="1:43" s="9" customFormat="1" ht="33" customHeight="1" x14ac:dyDescent="0.25">
      <c r="A29" s="13">
        <f t="shared" si="1"/>
        <v>26</v>
      </c>
      <c r="B29" s="14" t="s">
        <v>119</v>
      </c>
      <c r="C29" s="15" t="s">
        <v>120</v>
      </c>
      <c r="D29" s="15" t="s">
        <v>33</v>
      </c>
      <c r="E29" s="16" t="s">
        <v>57</v>
      </c>
      <c r="F29" s="17" t="s">
        <v>98</v>
      </c>
      <c r="G29" s="17"/>
      <c r="H29" s="17" t="s">
        <v>49</v>
      </c>
      <c r="I29" s="18">
        <v>0.8</v>
      </c>
      <c r="J29" s="50">
        <f>VLOOKUP(B29,[1]新表!$A:$G,7,0)</f>
        <v>2731445.56</v>
      </c>
      <c r="K29" s="50">
        <f>VLOOKUP(B29,[2]新表!$A:$G,7,0)</f>
        <v>1731445.5599999998</v>
      </c>
      <c r="L29" s="50">
        <f>VLOOKUP(B29,[2]新表!$A:$H,8,0)</f>
        <v>1325131.8999999999</v>
      </c>
      <c r="M29" s="61">
        <f>VLOOKUP(B29,[2]Sheet3!$A:$E,5,0)</f>
        <v>192382.83999999997</v>
      </c>
      <c r="N29" s="131">
        <f>VLOOKUP(B29,平均每月供货额!L:O,4,0)</f>
        <v>67718.943333333329</v>
      </c>
      <c r="O29" s="48"/>
      <c r="P29" s="48"/>
      <c r="Q29" s="48">
        <f t="shared" si="7"/>
        <v>0</v>
      </c>
      <c r="R29" s="20">
        <f t="shared" si="8"/>
        <v>1325131.8999999999</v>
      </c>
      <c r="S29" s="20">
        <f t="shared" si="9"/>
        <v>67718.943333333329</v>
      </c>
      <c r="T29" s="20">
        <f t="shared" si="10"/>
        <v>70000</v>
      </c>
      <c r="U29" s="55"/>
      <c r="V29" s="19">
        <f t="shared" si="2"/>
        <v>0</v>
      </c>
      <c r="W29" s="53">
        <f t="shared" si="11"/>
        <v>0</v>
      </c>
      <c r="X29" s="54">
        <f t="shared" si="12"/>
        <v>0</v>
      </c>
      <c r="Y29" s="54" t="str">
        <f t="shared" si="13"/>
        <v>否</v>
      </c>
      <c r="Z29" s="21"/>
      <c r="AA29" s="22"/>
      <c r="AB29" s="22"/>
      <c r="AC29" s="21">
        <f t="shared" si="3"/>
        <v>0</v>
      </c>
      <c r="AD29" s="23">
        <v>0.03</v>
      </c>
      <c r="AE29" s="23">
        <f t="shared" si="4"/>
        <v>0</v>
      </c>
      <c r="AF29" s="19">
        <f t="shared" si="5"/>
        <v>0</v>
      </c>
      <c r="AG29" s="24">
        <v>45540</v>
      </c>
      <c r="AH29" s="13">
        <v>3</v>
      </c>
      <c r="AI29" s="24">
        <f t="shared" si="6"/>
        <v>45537</v>
      </c>
      <c r="AJ29" s="27" t="s">
        <v>47</v>
      </c>
      <c r="AK29" s="19"/>
      <c r="AL29" s="17" t="s">
        <v>121</v>
      </c>
      <c r="AM29" s="26" t="s">
        <v>122</v>
      </c>
      <c r="AN29" s="14" t="s">
        <v>119</v>
      </c>
      <c r="AO29" s="8"/>
    </row>
    <row r="30" spans="1:43" s="9" customFormat="1" ht="33" customHeight="1" x14ac:dyDescent="0.25">
      <c r="A30" s="13">
        <f t="shared" si="1"/>
        <v>27</v>
      </c>
      <c r="B30" s="14" t="s">
        <v>123</v>
      </c>
      <c r="C30" s="15" t="s">
        <v>124</v>
      </c>
      <c r="D30" s="15" t="s">
        <v>33</v>
      </c>
      <c r="E30" s="16" t="s">
        <v>57</v>
      </c>
      <c r="F30" s="16" t="s">
        <v>35</v>
      </c>
      <c r="G30" s="16"/>
      <c r="H30" s="17" t="s">
        <v>61</v>
      </c>
      <c r="I30" s="18">
        <v>1</v>
      </c>
      <c r="J30" s="50">
        <f>VLOOKUP(B30,[1]新表!$A:$G,7,0)</f>
        <v>156704.41</v>
      </c>
      <c r="K30" s="50">
        <f>VLOOKUP(B30,[2]新表!$A:$G,7,0)</f>
        <v>146704.41</v>
      </c>
      <c r="L30" s="50">
        <f>VLOOKUP(B30,[2]新表!$A:$H,8,0)</f>
        <v>146704.41</v>
      </c>
      <c r="M30" s="50">
        <f>VLOOKUP(B30,[2]Sheet3!$A:$E,5,0)</f>
        <v>48901.47</v>
      </c>
      <c r="N30" s="131"/>
      <c r="O30" s="48"/>
      <c r="P30" s="48"/>
      <c r="Q30" s="48">
        <f t="shared" si="7"/>
        <v>0</v>
      </c>
      <c r="R30" s="20">
        <f t="shared" si="8"/>
        <v>146704.41</v>
      </c>
      <c r="S30" s="20">
        <f t="shared" si="9"/>
        <v>0</v>
      </c>
      <c r="T30" s="20">
        <f t="shared" si="10"/>
        <v>0</v>
      </c>
      <c r="U30" s="55"/>
      <c r="V30" s="19">
        <f t="shared" si="2"/>
        <v>0</v>
      </c>
      <c r="W30" s="53">
        <f t="shared" si="11"/>
        <v>0</v>
      </c>
      <c r="X30" s="54">
        <f t="shared" si="12"/>
        <v>0</v>
      </c>
      <c r="Y30" s="54" t="str">
        <f t="shared" si="13"/>
        <v>否</v>
      </c>
      <c r="Z30" s="21"/>
      <c r="AA30" s="22"/>
      <c r="AB30" s="22"/>
      <c r="AC30" s="21">
        <f t="shared" si="3"/>
        <v>0</v>
      </c>
      <c r="AD30" s="23">
        <v>0</v>
      </c>
      <c r="AE30" s="23">
        <f t="shared" si="4"/>
        <v>0</v>
      </c>
      <c r="AF30" s="19">
        <f t="shared" si="5"/>
        <v>0</v>
      </c>
      <c r="AG30" s="24"/>
      <c r="AH30" s="13"/>
      <c r="AI30" s="24"/>
      <c r="AJ30" s="25" t="s">
        <v>47</v>
      </c>
      <c r="AK30" s="19"/>
      <c r="AL30" s="13" t="s">
        <v>38</v>
      </c>
      <c r="AM30" s="26" t="s">
        <v>89</v>
      </c>
      <c r="AN30" s="14" t="s">
        <v>123</v>
      </c>
      <c r="AO30" s="8"/>
      <c r="AQ30" s="8"/>
    </row>
    <row r="31" spans="1:43" s="9" customFormat="1" ht="33" customHeight="1" x14ac:dyDescent="0.25">
      <c r="A31" s="13">
        <f t="shared" si="1"/>
        <v>28</v>
      </c>
      <c r="B31" s="14" t="s">
        <v>125</v>
      </c>
      <c r="C31" s="15" t="s">
        <v>647</v>
      </c>
      <c r="D31" s="15" t="s">
        <v>33</v>
      </c>
      <c r="E31" s="16" t="s">
        <v>57</v>
      </c>
      <c r="F31" s="17" t="s">
        <v>35</v>
      </c>
      <c r="G31" s="17"/>
      <c r="H31" s="17" t="s">
        <v>61</v>
      </c>
      <c r="I31" s="18">
        <v>1</v>
      </c>
      <c r="J31" s="50">
        <f>VLOOKUP(B31,[1]新表!$A:$G,7,0)</f>
        <v>1571645.84</v>
      </c>
      <c r="K31" s="50">
        <f>VLOOKUP(B31,[2]新表!$A:$G,7,0)</f>
        <v>1089833.02</v>
      </c>
      <c r="L31" s="50">
        <f>VLOOKUP(B31,[2]新表!$A:$H,8,0)</f>
        <v>447581.02</v>
      </c>
      <c r="M31" s="50">
        <f>VLOOKUP(B31,[2]Sheet3!$A:$E,5,0)</f>
        <v>272458.255</v>
      </c>
      <c r="N31" s="131">
        <f>VLOOKUP(B31,平均每月供货额!L:O,4,0)</f>
        <v>134624.17000000001</v>
      </c>
      <c r="O31" s="48">
        <v>300000</v>
      </c>
      <c r="P31" s="48"/>
      <c r="Q31" s="48">
        <f t="shared" si="7"/>
        <v>300000</v>
      </c>
      <c r="R31" s="20">
        <f t="shared" si="8"/>
        <v>147581.02000000002</v>
      </c>
      <c r="S31" s="20">
        <f t="shared" si="9"/>
        <v>134624.17000000001</v>
      </c>
      <c r="T31" s="20">
        <f t="shared" si="10"/>
        <v>130000</v>
      </c>
      <c r="U31" s="55">
        <v>300000</v>
      </c>
      <c r="V31" s="19">
        <f t="shared" si="2"/>
        <v>300000</v>
      </c>
      <c r="W31" s="53">
        <f t="shared" si="11"/>
        <v>2.0327817222024889</v>
      </c>
      <c r="X31" s="54">
        <f t="shared" si="12"/>
        <v>1.1010861095032705</v>
      </c>
      <c r="Y31" s="54" t="str">
        <f t="shared" si="13"/>
        <v>是</v>
      </c>
      <c r="Z31" s="21"/>
      <c r="AA31" s="22"/>
      <c r="AB31" s="22"/>
      <c r="AC31" s="21">
        <f t="shared" si="3"/>
        <v>0</v>
      </c>
      <c r="AD31" s="23">
        <v>0</v>
      </c>
      <c r="AE31" s="23">
        <f t="shared" si="4"/>
        <v>0</v>
      </c>
      <c r="AF31" s="19">
        <f t="shared" si="5"/>
        <v>300000</v>
      </c>
      <c r="AG31" s="24">
        <v>45634</v>
      </c>
      <c r="AH31" s="13">
        <v>7</v>
      </c>
      <c r="AI31" s="24">
        <f t="shared" ref="AI31:AI42" si="14">AG31-AH31</f>
        <v>45627</v>
      </c>
      <c r="AJ31" s="25" t="s">
        <v>37</v>
      </c>
      <c r="AK31" s="19"/>
      <c r="AL31" s="13" t="s">
        <v>121</v>
      </c>
      <c r="AM31" s="26" t="s">
        <v>127</v>
      </c>
      <c r="AN31" s="14" t="s">
        <v>125</v>
      </c>
      <c r="AO31" s="8"/>
      <c r="AQ31" s="8"/>
    </row>
    <row r="32" spans="1:43" s="9" customFormat="1" ht="33" customHeight="1" x14ac:dyDescent="0.25">
      <c r="A32" s="13">
        <f t="shared" si="1"/>
        <v>29</v>
      </c>
      <c r="B32" s="14" t="s">
        <v>128</v>
      </c>
      <c r="C32" s="15" t="s">
        <v>129</v>
      </c>
      <c r="D32" s="15" t="s">
        <v>33</v>
      </c>
      <c r="E32" s="16" t="s">
        <v>130</v>
      </c>
      <c r="F32" s="17" t="s">
        <v>98</v>
      </c>
      <c r="G32" s="17"/>
      <c r="H32" s="17" t="s">
        <v>39</v>
      </c>
      <c r="I32" s="18">
        <v>0.8</v>
      </c>
      <c r="J32" s="50">
        <f>VLOOKUP(B32,[1]新表!$A:$G,7,0)</f>
        <v>3238965.6100000003</v>
      </c>
      <c r="K32" s="50">
        <f>VLOOKUP(B32,[2]新表!$A:$G,7,0)</f>
        <v>2892128.2100000004</v>
      </c>
      <c r="L32" s="50">
        <f>VLOOKUP(B32,[2]新表!$A:$H,8,0)</f>
        <v>2600082.9900000002</v>
      </c>
      <c r="M32" s="61">
        <f>VLOOKUP(B32,[2]Sheet3!$A:$E,5,0)</f>
        <v>241010.6841666667</v>
      </c>
      <c r="N32" s="131">
        <f>VLOOKUP(B32,平均每月供货额!L:O,4,0)</f>
        <v>72759.48</v>
      </c>
      <c r="O32" s="48">
        <v>200000</v>
      </c>
      <c r="P32" s="48"/>
      <c r="Q32" s="48">
        <f t="shared" si="7"/>
        <v>200000</v>
      </c>
      <c r="R32" s="20">
        <f t="shared" si="8"/>
        <v>2400082.9900000002</v>
      </c>
      <c r="S32" s="20">
        <f t="shared" si="9"/>
        <v>72759.48</v>
      </c>
      <c r="T32" s="20">
        <f t="shared" si="10"/>
        <v>70000</v>
      </c>
      <c r="U32" s="55">
        <v>150000</v>
      </c>
      <c r="V32" s="19">
        <f t="shared" si="2"/>
        <v>150000</v>
      </c>
      <c r="W32" s="53">
        <f t="shared" si="11"/>
        <v>6.2497838876813164E-2</v>
      </c>
      <c r="X32" s="54">
        <f t="shared" si="12"/>
        <v>0.62237904729680005</v>
      </c>
      <c r="Y32" s="54" t="str">
        <f t="shared" si="13"/>
        <v>否</v>
      </c>
      <c r="Z32" s="21"/>
      <c r="AA32" s="21"/>
      <c r="AB32" s="21"/>
      <c r="AC32" s="21">
        <f t="shared" si="3"/>
        <v>0</v>
      </c>
      <c r="AD32" s="23">
        <v>0</v>
      </c>
      <c r="AE32" s="23">
        <f t="shared" si="4"/>
        <v>0</v>
      </c>
      <c r="AF32" s="19">
        <f t="shared" si="5"/>
        <v>150000</v>
      </c>
      <c r="AG32" s="24">
        <v>45631</v>
      </c>
      <c r="AH32" s="13">
        <v>3</v>
      </c>
      <c r="AI32" s="24">
        <f t="shared" si="14"/>
        <v>45628</v>
      </c>
      <c r="AJ32" s="27" t="s">
        <v>131</v>
      </c>
      <c r="AK32" s="19"/>
      <c r="AL32" s="17" t="s">
        <v>132</v>
      </c>
      <c r="AM32" s="26" t="s">
        <v>133</v>
      </c>
      <c r="AN32" s="14" t="s">
        <v>128</v>
      </c>
      <c r="AO32" s="30" t="s">
        <v>77</v>
      </c>
      <c r="AQ32" s="8"/>
    </row>
    <row r="33" spans="1:43" s="9" customFormat="1" ht="33" customHeight="1" x14ac:dyDescent="0.25">
      <c r="A33" s="13">
        <f t="shared" si="1"/>
        <v>30</v>
      </c>
      <c r="B33" s="14" t="s">
        <v>134</v>
      </c>
      <c r="C33" s="15" t="s">
        <v>135</v>
      </c>
      <c r="D33" s="15" t="s">
        <v>33</v>
      </c>
      <c r="E33" s="16" t="s">
        <v>57</v>
      </c>
      <c r="F33" s="17" t="s">
        <v>35</v>
      </c>
      <c r="G33" s="17"/>
      <c r="H33" s="17" t="s">
        <v>39</v>
      </c>
      <c r="I33" s="18">
        <v>0.8</v>
      </c>
      <c r="J33" s="50">
        <f>VLOOKUP(B33,[1]新表!$A:$G,7,0)</f>
        <v>4944953.96</v>
      </c>
      <c r="K33" s="50">
        <f>VLOOKUP(B33,[2]新表!$A:$G,7,0)</f>
        <v>4565378.1499999994</v>
      </c>
      <c r="L33" s="50">
        <f>VLOOKUP(B33,[2]新表!$A:$H,8,0)</f>
        <v>3296882.6199999996</v>
      </c>
      <c r="M33" s="61">
        <f>VLOOKUP(B33,[2]Sheet3!$A:$E,5,0)</f>
        <v>380448.17916666664</v>
      </c>
      <c r="N33" s="131">
        <f>VLOOKUP(B33,平均每月供货额!L:O,4,0)</f>
        <v>307281.0633333333</v>
      </c>
      <c r="O33" s="48">
        <v>100000</v>
      </c>
      <c r="P33" s="48"/>
      <c r="Q33" s="48">
        <f t="shared" si="7"/>
        <v>100000</v>
      </c>
      <c r="R33" s="20">
        <f t="shared" si="8"/>
        <v>3196882.6199999996</v>
      </c>
      <c r="S33" s="20">
        <f t="shared" si="9"/>
        <v>307281.0633333333</v>
      </c>
      <c r="T33" s="20">
        <f t="shared" si="10"/>
        <v>310000</v>
      </c>
      <c r="U33" s="55">
        <v>200000</v>
      </c>
      <c r="V33" s="19">
        <f t="shared" si="2"/>
        <v>200000</v>
      </c>
      <c r="W33" s="53">
        <f t="shared" si="11"/>
        <v>6.2560945700283491E-2</v>
      </c>
      <c r="X33" s="54">
        <f t="shared" si="12"/>
        <v>0.52569577396343392</v>
      </c>
      <c r="Y33" s="54" t="str">
        <f t="shared" si="13"/>
        <v>否</v>
      </c>
      <c r="Z33" s="21"/>
      <c r="AA33" s="21"/>
      <c r="AB33" s="21"/>
      <c r="AC33" s="21">
        <f t="shared" si="3"/>
        <v>0</v>
      </c>
      <c r="AD33" s="23">
        <v>0.02</v>
      </c>
      <c r="AE33" s="23">
        <f t="shared" si="4"/>
        <v>0.02</v>
      </c>
      <c r="AF33" s="19">
        <f t="shared" si="5"/>
        <v>196000</v>
      </c>
      <c r="AG33" s="24">
        <v>45628</v>
      </c>
      <c r="AH33" s="13">
        <v>4</v>
      </c>
      <c r="AI33" s="24">
        <f t="shared" si="14"/>
        <v>45624</v>
      </c>
      <c r="AJ33" s="27" t="s">
        <v>47</v>
      </c>
      <c r="AK33" s="19"/>
      <c r="AL33" s="13" t="s">
        <v>68</v>
      </c>
      <c r="AM33" s="26" t="s">
        <v>136</v>
      </c>
      <c r="AN33" s="14" t="s">
        <v>134</v>
      </c>
      <c r="AO33" s="30" t="s">
        <v>77</v>
      </c>
      <c r="AQ33" s="8"/>
    </row>
    <row r="34" spans="1:43" s="9" customFormat="1" ht="33" customHeight="1" x14ac:dyDescent="0.25">
      <c r="A34" s="13">
        <f t="shared" si="1"/>
        <v>31</v>
      </c>
      <c r="B34" s="14" t="s">
        <v>137</v>
      </c>
      <c r="C34" s="15" t="s">
        <v>138</v>
      </c>
      <c r="D34" s="15" t="s">
        <v>33</v>
      </c>
      <c r="E34" s="16" t="s">
        <v>92</v>
      </c>
      <c r="F34" s="17" t="s">
        <v>67</v>
      </c>
      <c r="G34" s="17" t="s">
        <v>564</v>
      </c>
      <c r="H34" s="17" t="s">
        <v>92</v>
      </c>
      <c r="I34" s="18">
        <v>1</v>
      </c>
      <c r="J34" s="50">
        <f>VLOOKUP(B34,[1]新表!$A:$G,7,0)</f>
        <v>3643334.5299999989</v>
      </c>
      <c r="K34" s="50">
        <f>VLOOKUP(B34,[2]新表!$A:$G,7,0)</f>
        <v>3258959.5499999984</v>
      </c>
      <c r="L34" s="50">
        <f>VLOOKUP(B34,[2]新表!$A:$H,8,0)</f>
        <v>2670002.1999999983</v>
      </c>
      <c r="M34" s="50">
        <f>VLOOKUP(B34,[2]Sheet3!$A:$E,5,0)</f>
        <v>250689.19615384605</v>
      </c>
      <c r="N34" s="131">
        <f>VLOOKUP(B34,平均每月供货额!L:O,4,0)</f>
        <v>161633.32666666666</v>
      </c>
      <c r="O34" s="48"/>
      <c r="P34" s="48"/>
      <c r="Q34" s="48">
        <f t="shared" si="7"/>
        <v>0</v>
      </c>
      <c r="R34" s="20">
        <f t="shared" si="8"/>
        <v>2670002.1999999983</v>
      </c>
      <c r="S34" s="20">
        <f t="shared" si="9"/>
        <v>161633.32666666666</v>
      </c>
      <c r="T34" s="20">
        <f t="shared" si="10"/>
        <v>160000</v>
      </c>
      <c r="U34" s="55"/>
      <c r="V34" s="19">
        <f t="shared" si="2"/>
        <v>0</v>
      </c>
      <c r="W34" s="53">
        <f t="shared" si="11"/>
        <v>0</v>
      </c>
      <c r="X34" s="54">
        <f t="shared" si="12"/>
        <v>0</v>
      </c>
      <c r="Y34" s="54" t="str">
        <f t="shared" si="13"/>
        <v>否</v>
      </c>
      <c r="Z34" s="21"/>
      <c r="AA34" s="22"/>
      <c r="AB34" s="22"/>
      <c r="AC34" s="21">
        <f t="shared" si="3"/>
        <v>0</v>
      </c>
      <c r="AD34" s="23">
        <v>0.02</v>
      </c>
      <c r="AE34" s="23">
        <f t="shared" si="4"/>
        <v>0</v>
      </c>
      <c r="AF34" s="19">
        <f t="shared" si="5"/>
        <v>0</v>
      </c>
      <c r="AG34" s="24"/>
      <c r="AH34" s="13">
        <v>3</v>
      </c>
      <c r="AI34" s="24">
        <f t="shared" si="14"/>
        <v>-3</v>
      </c>
      <c r="AJ34" s="27" t="s">
        <v>47</v>
      </c>
      <c r="AK34" s="19"/>
      <c r="AL34" s="17" t="s">
        <v>93</v>
      </c>
      <c r="AM34" s="26"/>
      <c r="AN34" s="14" t="s">
        <v>137</v>
      </c>
      <c r="AO34" s="8"/>
      <c r="AQ34" s="8"/>
    </row>
    <row r="35" spans="1:43" s="9" customFormat="1" ht="33" customHeight="1" x14ac:dyDescent="0.25">
      <c r="A35" s="13">
        <f t="shared" si="1"/>
        <v>32</v>
      </c>
      <c r="B35" s="14" t="s">
        <v>139</v>
      </c>
      <c r="C35" s="15" t="s">
        <v>140</v>
      </c>
      <c r="D35" s="15" t="s">
        <v>33</v>
      </c>
      <c r="E35" s="16" t="s">
        <v>92</v>
      </c>
      <c r="F35" s="17" t="s">
        <v>35</v>
      </c>
      <c r="G35" s="17"/>
      <c r="H35" s="17" t="s">
        <v>92</v>
      </c>
      <c r="I35" s="18">
        <v>1</v>
      </c>
      <c r="J35" s="50">
        <f>VLOOKUP(B35,[1]新表!$A:$G,7,0)</f>
        <v>69941.56</v>
      </c>
      <c r="K35" s="50">
        <f>VLOOKUP(B35,[2]新表!$A:$G,7,0)</f>
        <v>47941.56</v>
      </c>
      <c r="L35" s="50">
        <f>VLOOKUP(B35,[2]新表!$A:$H,8,0)</f>
        <v>0</v>
      </c>
      <c r="M35" s="50">
        <f>VLOOKUP(B35,[2]Sheet3!$A:$E,5,0)</f>
        <v>47941.56</v>
      </c>
      <c r="N35" s="131">
        <f>VLOOKUP(B35,平均每月供货额!L:O,4,0)</f>
        <v>7990.2599999999993</v>
      </c>
      <c r="O35" s="48"/>
      <c r="P35" s="48"/>
      <c r="Q35" s="48">
        <f t="shared" si="7"/>
        <v>0</v>
      </c>
      <c r="R35" s="20">
        <f t="shared" si="8"/>
        <v>0</v>
      </c>
      <c r="S35" s="20">
        <f t="shared" si="9"/>
        <v>0</v>
      </c>
      <c r="T35" s="20">
        <f t="shared" si="10"/>
        <v>0</v>
      </c>
      <c r="U35" s="55"/>
      <c r="V35" s="19">
        <f t="shared" si="2"/>
        <v>0</v>
      </c>
      <c r="W35" s="53">
        <f t="shared" si="11"/>
        <v>0</v>
      </c>
      <c r="X35" s="54">
        <f t="shared" si="12"/>
        <v>0</v>
      </c>
      <c r="Y35" s="54" t="str">
        <f t="shared" si="13"/>
        <v>否</v>
      </c>
      <c r="Z35" s="21"/>
      <c r="AA35" s="22"/>
      <c r="AB35" s="22"/>
      <c r="AC35" s="21"/>
      <c r="AD35" s="23">
        <v>0</v>
      </c>
      <c r="AE35" s="23">
        <f t="shared" si="4"/>
        <v>0</v>
      </c>
      <c r="AF35" s="19">
        <f t="shared" si="5"/>
        <v>0</v>
      </c>
      <c r="AG35" s="24"/>
      <c r="AH35" s="13"/>
      <c r="AI35" s="24"/>
      <c r="AJ35" s="27" t="s">
        <v>47</v>
      </c>
      <c r="AK35" s="19"/>
      <c r="AL35" s="17" t="s">
        <v>93</v>
      </c>
      <c r="AM35" s="26"/>
      <c r="AN35" s="14" t="s">
        <v>139</v>
      </c>
      <c r="AO35" s="8"/>
      <c r="AQ35" s="8"/>
    </row>
    <row r="36" spans="1:43" s="9" customFormat="1" ht="33" customHeight="1" x14ac:dyDescent="0.25">
      <c r="A36" s="13">
        <f t="shared" si="1"/>
        <v>33</v>
      </c>
      <c r="B36" s="14" t="s">
        <v>630</v>
      </c>
      <c r="C36" s="15" t="s">
        <v>631</v>
      </c>
      <c r="D36" s="15" t="s">
        <v>33</v>
      </c>
      <c r="E36" s="16" t="s">
        <v>92</v>
      </c>
      <c r="F36" s="17" t="s">
        <v>35</v>
      </c>
      <c r="G36" s="17"/>
      <c r="H36" s="17" t="s">
        <v>92</v>
      </c>
      <c r="I36" s="18">
        <v>1</v>
      </c>
      <c r="J36" s="50"/>
      <c r="K36" s="50"/>
      <c r="L36" s="50"/>
      <c r="M36" s="50"/>
      <c r="N36" s="131"/>
      <c r="O36" s="48"/>
      <c r="P36" s="48"/>
      <c r="Q36" s="48">
        <f t="shared" ref="Q36" si="15">SUM(O36:P36)</f>
        <v>0</v>
      </c>
      <c r="R36" s="20">
        <f t="shared" ref="R36" si="16">L36-O36</f>
        <v>0</v>
      </c>
      <c r="S36" s="20">
        <f t="shared" si="9"/>
        <v>0</v>
      </c>
      <c r="T36" s="20">
        <f t="shared" si="10"/>
        <v>0</v>
      </c>
      <c r="U36" s="55"/>
      <c r="V36" s="19">
        <f t="shared" si="2"/>
        <v>0</v>
      </c>
      <c r="W36" s="53">
        <f t="shared" ref="W36" si="17">IF(R36=0,0,V36/R36)</f>
        <v>0</v>
      </c>
      <c r="X36" s="54" t="e">
        <f t="shared" ref="X36" si="18">V36/M36</f>
        <v>#DIV/0!</v>
      </c>
      <c r="Y36" s="54" t="str">
        <f t="shared" ref="Y36" si="19">IF(V36&gt;=M36,"是","否")</f>
        <v>是</v>
      </c>
      <c r="Z36" s="21"/>
      <c r="AA36" s="22"/>
      <c r="AB36" s="22"/>
      <c r="AC36" s="21"/>
      <c r="AD36" s="23">
        <v>0</v>
      </c>
      <c r="AE36" s="23">
        <f t="shared" ref="AE36" si="20">IF(V36=0,0,AC36/V36+AD36)</f>
        <v>0</v>
      </c>
      <c r="AF36" s="19">
        <f t="shared" si="5"/>
        <v>0</v>
      </c>
      <c r="AG36" s="24"/>
      <c r="AH36" s="13"/>
      <c r="AI36" s="24"/>
      <c r="AJ36" s="27" t="s">
        <v>47</v>
      </c>
      <c r="AK36" s="19"/>
      <c r="AL36" s="17" t="s">
        <v>93</v>
      </c>
      <c r="AM36" s="26"/>
      <c r="AN36" s="14"/>
      <c r="AO36" s="8"/>
      <c r="AQ36" s="8"/>
    </row>
    <row r="37" spans="1:43" s="9" customFormat="1" ht="33" customHeight="1" x14ac:dyDescent="0.25">
      <c r="A37" s="13">
        <f t="shared" si="1"/>
        <v>34</v>
      </c>
      <c r="B37" s="14" t="s">
        <v>141</v>
      </c>
      <c r="C37" s="15" t="s">
        <v>629</v>
      </c>
      <c r="D37" s="15" t="s">
        <v>33</v>
      </c>
      <c r="E37" s="16" t="s">
        <v>92</v>
      </c>
      <c r="F37" s="17" t="s">
        <v>35</v>
      </c>
      <c r="G37" s="17"/>
      <c r="H37" s="17" t="s">
        <v>92</v>
      </c>
      <c r="I37" s="18">
        <v>0.8</v>
      </c>
      <c r="J37" s="50">
        <f>VLOOKUP(B37,[1]新表!$A:$G,7,0)</f>
        <v>673799.02</v>
      </c>
      <c r="K37" s="50">
        <f>VLOOKUP(B37,[2]新表!$A:$G,7,0)</f>
        <v>573799.02000000014</v>
      </c>
      <c r="L37" s="50">
        <f>VLOOKUP(B37,[2]新表!$A:$H,8,0)</f>
        <v>573799.02000000014</v>
      </c>
      <c r="M37" s="50">
        <f>VLOOKUP(B37,[2]Sheet3!$A:$E,5,0)</f>
        <v>81971.288571428595</v>
      </c>
      <c r="N37" s="131">
        <f>VLOOKUP(B37,平均每月供货额!L:O,4,0)</f>
        <v>64344.481666666667</v>
      </c>
      <c r="O37" s="48"/>
      <c r="P37" s="48"/>
      <c r="Q37" s="48">
        <f t="shared" si="7"/>
        <v>0</v>
      </c>
      <c r="R37" s="20">
        <f t="shared" si="8"/>
        <v>573799.02000000014</v>
      </c>
      <c r="S37" s="20">
        <f t="shared" si="9"/>
        <v>64344.481666666667</v>
      </c>
      <c r="T37" s="20">
        <f t="shared" si="10"/>
        <v>60000</v>
      </c>
      <c r="U37" s="55"/>
      <c r="V37" s="19">
        <f t="shared" si="2"/>
        <v>0</v>
      </c>
      <c r="W37" s="53">
        <f t="shared" si="11"/>
        <v>0</v>
      </c>
      <c r="X37" s="54">
        <f t="shared" si="12"/>
        <v>0</v>
      </c>
      <c r="Y37" s="54" t="str">
        <f t="shared" si="13"/>
        <v>否</v>
      </c>
      <c r="Z37" s="21"/>
      <c r="AA37" s="22"/>
      <c r="AB37" s="22"/>
      <c r="AC37" s="21">
        <f t="shared" si="3"/>
        <v>0</v>
      </c>
      <c r="AD37" s="23">
        <v>0</v>
      </c>
      <c r="AE37" s="23">
        <f t="shared" si="4"/>
        <v>0</v>
      </c>
      <c r="AF37" s="19">
        <f t="shared" ref="AF37:AF100" si="21">V37*(1-AE37)</f>
        <v>0</v>
      </c>
      <c r="AG37" s="24"/>
      <c r="AH37" s="13">
        <v>3</v>
      </c>
      <c r="AI37" s="24">
        <f t="shared" si="14"/>
        <v>-3</v>
      </c>
      <c r="AJ37" s="27" t="s">
        <v>47</v>
      </c>
      <c r="AK37" s="19"/>
      <c r="AL37" s="17" t="s">
        <v>93</v>
      </c>
      <c r="AM37" s="26"/>
      <c r="AN37" s="14" t="s">
        <v>141</v>
      </c>
      <c r="AO37" s="8"/>
      <c r="AQ37" s="8"/>
    </row>
    <row r="38" spans="1:43" s="9" customFormat="1" ht="33" customHeight="1" x14ac:dyDescent="0.25">
      <c r="A38" s="13">
        <f t="shared" si="1"/>
        <v>35</v>
      </c>
      <c r="B38" s="14" t="s">
        <v>143</v>
      </c>
      <c r="C38" s="28" t="s">
        <v>144</v>
      </c>
      <c r="D38" s="15" t="s">
        <v>33</v>
      </c>
      <c r="E38" s="25" t="s">
        <v>34</v>
      </c>
      <c r="F38" s="17" t="s">
        <v>35</v>
      </c>
      <c r="G38" s="17"/>
      <c r="H38" s="17" t="s">
        <v>61</v>
      </c>
      <c r="I38" s="18">
        <v>0.8</v>
      </c>
      <c r="J38" s="50">
        <f>VLOOKUP(B38,[1]新表!$A:$G,7,0)</f>
        <v>2411079.2600000002</v>
      </c>
      <c r="K38" s="50">
        <f>VLOOKUP(B38,[2]新表!$A:$G,7,0)</f>
        <v>1711079.2600000002</v>
      </c>
      <c r="L38" s="50">
        <f>VLOOKUP(B38,[2]新表!$A:$H,8,0)</f>
        <v>1652355.9700000002</v>
      </c>
      <c r="M38" s="61">
        <f>VLOOKUP(B38,[2]Sheet3!$A:$E,5,0)</f>
        <v>142589.93833333335</v>
      </c>
      <c r="N38" s="131">
        <f>VLOOKUP(B38,平均每月供货额!L:O,4,0)</f>
        <v>26188.035000000003</v>
      </c>
      <c r="O38" s="48"/>
      <c r="P38" s="48"/>
      <c r="Q38" s="48">
        <f t="shared" si="7"/>
        <v>0</v>
      </c>
      <c r="R38" s="20">
        <f t="shared" si="8"/>
        <v>1652355.9700000002</v>
      </c>
      <c r="S38" s="20">
        <f t="shared" si="9"/>
        <v>26188.035000000003</v>
      </c>
      <c r="T38" s="20">
        <f t="shared" si="10"/>
        <v>30000</v>
      </c>
      <c r="U38" s="167">
        <v>750000</v>
      </c>
      <c r="V38" s="19">
        <f t="shared" si="2"/>
        <v>750000</v>
      </c>
      <c r="W38" s="53">
        <f t="shared" si="11"/>
        <v>0.45389735239677192</v>
      </c>
      <c r="X38" s="54">
        <f t="shared" si="12"/>
        <v>5.2598381678707264</v>
      </c>
      <c r="Y38" s="54" t="str">
        <f t="shared" si="13"/>
        <v>是</v>
      </c>
      <c r="Z38" s="21"/>
      <c r="AA38" s="21"/>
      <c r="AB38" s="21"/>
      <c r="AC38" s="21">
        <f t="shared" si="3"/>
        <v>0</v>
      </c>
      <c r="AD38" s="23">
        <v>0</v>
      </c>
      <c r="AE38" s="23">
        <f t="shared" si="4"/>
        <v>0</v>
      </c>
      <c r="AF38" s="19">
        <f t="shared" si="21"/>
        <v>750000</v>
      </c>
      <c r="AG38" s="24">
        <v>45595</v>
      </c>
      <c r="AH38" s="13">
        <v>3</v>
      </c>
      <c r="AI38" s="24">
        <f t="shared" si="14"/>
        <v>45592</v>
      </c>
      <c r="AJ38" s="27" t="s">
        <v>37</v>
      </c>
      <c r="AK38" s="19"/>
      <c r="AL38" s="17" t="s">
        <v>68</v>
      </c>
      <c r="AM38" s="26" t="s">
        <v>145</v>
      </c>
      <c r="AN38" s="14" t="s">
        <v>143</v>
      </c>
      <c r="AO38" s="8"/>
      <c r="AQ38" s="8"/>
    </row>
    <row r="39" spans="1:43" s="9" customFormat="1" ht="33" customHeight="1" x14ac:dyDescent="0.25">
      <c r="A39" s="13">
        <f t="shared" si="1"/>
        <v>36</v>
      </c>
      <c r="B39" s="14" t="s">
        <v>146</v>
      </c>
      <c r="C39" s="15" t="s">
        <v>147</v>
      </c>
      <c r="D39" s="15" t="s">
        <v>33</v>
      </c>
      <c r="E39" s="16" t="s">
        <v>34</v>
      </c>
      <c r="F39" s="17" t="s">
        <v>35</v>
      </c>
      <c r="G39" s="17"/>
      <c r="H39" s="17" t="s">
        <v>39</v>
      </c>
      <c r="I39" s="18">
        <v>0.8</v>
      </c>
      <c r="J39" s="50">
        <f>VLOOKUP(B39,[1]新表!$A:$G,7,0)</f>
        <v>8341497.2699999996</v>
      </c>
      <c r="K39" s="50">
        <f>VLOOKUP(B39,[2]新表!$A:$G,7,0)</f>
        <v>7979430.7699999996</v>
      </c>
      <c r="L39" s="50">
        <f>VLOOKUP(B39,[2]新表!$A:$H,8,0)</f>
        <v>7593710.5099999998</v>
      </c>
      <c r="M39" s="61">
        <f>VLOOKUP(B39,[2]Sheet3!$A:$E,5,0)</f>
        <v>306901.18346153846</v>
      </c>
      <c r="N39" s="131">
        <f>VLOOKUP(B39,平均每月供货额!L:O,4,0)</f>
        <v>132414.32333333333</v>
      </c>
      <c r="O39" s="48"/>
      <c r="P39" s="48"/>
      <c r="Q39" s="48">
        <f t="shared" si="7"/>
        <v>0</v>
      </c>
      <c r="R39" s="20">
        <f t="shared" si="8"/>
        <v>7593710.5099999998</v>
      </c>
      <c r="S39" s="20">
        <f t="shared" si="9"/>
        <v>132414.32333333333</v>
      </c>
      <c r="T39" s="20">
        <f t="shared" si="10"/>
        <v>130000</v>
      </c>
      <c r="U39" s="55">
        <v>100000</v>
      </c>
      <c r="V39" s="19">
        <f t="shared" si="2"/>
        <v>100000</v>
      </c>
      <c r="W39" s="53">
        <f t="shared" si="11"/>
        <v>1.3168792761893158E-2</v>
      </c>
      <c r="X39" s="54">
        <f t="shared" si="12"/>
        <v>0.32583777902743805</v>
      </c>
      <c r="Y39" s="54" t="str">
        <f t="shared" si="13"/>
        <v>否</v>
      </c>
      <c r="Z39" s="21"/>
      <c r="AA39" s="22"/>
      <c r="AB39" s="22"/>
      <c r="AC39" s="21">
        <f t="shared" si="3"/>
        <v>0</v>
      </c>
      <c r="AD39" s="23">
        <v>0</v>
      </c>
      <c r="AE39" s="23">
        <f t="shared" si="4"/>
        <v>0</v>
      </c>
      <c r="AF39" s="19">
        <f t="shared" si="21"/>
        <v>100000</v>
      </c>
      <c r="AG39" s="24">
        <v>45628</v>
      </c>
      <c r="AH39" s="13">
        <v>7</v>
      </c>
      <c r="AI39" s="24">
        <f t="shared" si="14"/>
        <v>45621</v>
      </c>
      <c r="AJ39" s="27" t="s">
        <v>131</v>
      </c>
      <c r="AK39" s="19"/>
      <c r="AL39" s="17" t="s">
        <v>68</v>
      </c>
      <c r="AM39" s="26" t="s">
        <v>133</v>
      </c>
      <c r="AN39" s="14" t="s">
        <v>146</v>
      </c>
      <c r="AO39" s="8"/>
      <c r="AQ39" s="8"/>
    </row>
    <row r="40" spans="1:43" s="9" customFormat="1" ht="33" customHeight="1" x14ac:dyDescent="0.25">
      <c r="A40" s="13">
        <f t="shared" si="1"/>
        <v>37</v>
      </c>
      <c r="B40" s="14" t="s">
        <v>148</v>
      </c>
      <c r="C40" s="28" t="s">
        <v>149</v>
      </c>
      <c r="D40" s="15" t="s">
        <v>88</v>
      </c>
      <c r="E40" s="16" t="s">
        <v>34</v>
      </c>
      <c r="F40" s="17" t="s">
        <v>67</v>
      </c>
      <c r="G40" s="17" t="s">
        <v>564</v>
      </c>
      <c r="H40" s="17" t="s">
        <v>61</v>
      </c>
      <c r="I40" s="18">
        <v>0.8</v>
      </c>
      <c r="J40" s="50">
        <f>VLOOKUP(B40,[1]新表!$A:$G,7,0)</f>
        <v>1829827.7200000011</v>
      </c>
      <c r="K40" s="50">
        <f>VLOOKUP(B40,[2]新表!$A:$G,7,0)</f>
        <v>849544.26000000106</v>
      </c>
      <c r="L40" s="50">
        <f>VLOOKUP(B40,[2]新表!$A:$H,8,0)</f>
        <v>519794.55000000098</v>
      </c>
      <c r="M40" s="50">
        <f>VLOOKUP(B40,[2]Sheet3!$A:$E,5,0)</f>
        <v>141590.71000000017</v>
      </c>
      <c r="N40" s="131">
        <f>VLOOKUP(B40,平均每月供货额!L:O,4,0)</f>
        <v>123351.92333333332</v>
      </c>
      <c r="O40" s="48"/>
      <c r="P40" s="48"/>
      <c r="Q40" s="48">
        <f t="shared" si="7"/>
        <v>0</v>
      </c>
      <c r="R40" s="20">
        <f t="shared" si="8"/>
        <v>519794.55000000098</v>
      </c>
      <c r="S40" s="20">
        <f t="shared" si="9"/>
        <v>123351.92333333332</v>
      </c>
      <c r="T40" s="20">
        <f t="shared" si="10"/>
        <v>120000</v>
      </c>
      <c r="U40" s="55"/>
      <c r="V40" s="19">
        <f t="shared" si="2"/>
        <v>0</v>
      </c>
      <c r="W40" s="53">
        <f t="shared" si="11"/>
        <v>0</v>
      </c>
      <c r="X40" s="54">
        <f t="shared" si="12"/>
        <v>0</v>
      </c>
      <c r="Y40" s="54" t="str">
        <f t="shared" si="13"/>
        <v>否</v>
      </c>
      <c r="Z40" s="21"/>
      <c r="AA40" s="21"/>
      <c r="AB40" s="21"/>
      <c r="AC40" s="21">
        <f t="shared" si="3"/>
        <v>0</v>
      </c>
      <c r="AD40" s="23">
        <v>0.03</v>
      </c>
      <c r="AE40" s="23">
        <f t="shared" si="4"/>
        <v>0</v>
      </c>
      <c r="AF40" s="19">
        <f t="shared" si="21"/>
        <v>0</v>
      </c>
      <c r="AG40" s="24"/>
      <c r="AH40" s="13">
        <v>3</v>
      </c>
      <c r="AI40" s="24">
        <f t="shared" si="14"/>
        <v>-3</v>
      </c>
      <c r="AJ40" s="27" t="s">
        <v>47</v>
      </c>
      <c r="AK40" s="19"/>
      <c r="AL40" s="17" t="s">
        <v>68</v>
      </c>
      <c r="AM40" s="26"/>
      <c r="AN40" s="14" t="s">
        <v>148</v>
      </c>
      <c r="AO40" s="8"/>
    </row>
    <row r="41" spans="1:43" s="9" customFormat="1" ht="33" customHeight="1" x14ac:dyDescent="0.25">
      <c r="A41" s="13">
        <f t="shared" si="1"/>
        <v>38</v>
      </c>
      <c r="B41" s="14" t="s">
        <v>150</v>
      </c>
      <c r="C41" s="15" t="s">
        <v>151</v>
      </c>
      <c r="D41" s="15" t="s">
        <v>33</v>
      </c>
      <c r="E41" s="16" t="s">
        <v>34</v>
      </c>
      <c r="F41" s="17" t="s">
        <v>35</v>
      </c>
      <c r="G41" s="17"/>
      <c r="H41" s="17" t="s">
        <v>61</v>
      </c>
      <c r="I41" s="18">
        <v>0.8</v>
      </c>
      <c r="J41" s="50">
        <f>VLOOKUP(B41,[1]新表!$A:$G,7,0)</f>
        <v>416441.10000000003</v>
      </c>
      <c r="K41" s="50">
        <f>VLOOKUP(B41,[2]新表!$A:$G,7,0)</f>
        <v>286441.10000000009</v>
      </c>
      <c r="L41" s="50">
        <f>VLOOKUP(B41,[2]新表!$A:$H,8,0)</f>
        <v>286441.10000000009</v>
      </c>
      <c r="M41" s="61">
        <f>VLOOKUP(B41,[2]Sheet3!$A:$E,5,0)</f>
        <v>71610.275000000023</v>
      </c>
      <c r="N41" s="131"/>
      <c r="O41" s="48"/>
      <c r="P41" s="48"/>
      <c r="Q41" s="48">
        <f t="shared" si="7"/>
        <v>0</v>
      </c>
      <c r="R41" s="20">
        <f t="shared" si="8"/>
        <v>286441.10000000009</v>
      </c>
      <c r="S41" s="20">
        <f t="shared" si="9"/>
        <v>0</v>
      </c>
      <c r="T41" s="20">
        <f t="shared" si="10"/>
        <v>0</v>
      </c>
      <c r="U41" s="55">
        <v>50000</v>
      </c>
      <c r="V41" s="19">
        <f t="shared" si="2"/>
        <v>50000</v>
      </c>
      <c r="W41" s="53">
        <f t="shared" si="11"/>
        <v>0.17455595583175731</v>
      </c>
      <c r="X41" s="54">
        <f t="shared" si="12"/>
        <v>0.69822382332702926</v>
      </c>
      <c r="Y41" s="54" t="str">
        <f t="shared" si="13"/>
        <v>否</v>
      </c>
      <c r="Z41" s="21"/>
      <c r="AA41" s="21"/>
      <c r="AB41" s="21"/>
      <c r="AC41" s="21">
        <f t="shared" si="3"/>
        <v>0</v>
      </c>
      <c r="AD41" s="23">
        <v>0</v>
      </c>
      <c r="AE41" s="23">
        <f t="shared" si="4"/>
        <v>0</v>
      </c>
      <c r="AF41" s="19">
        <f t="shared" si="21"/>
        <v>50000</v>
      </c>
      <c r="AG41" s="24">
        <v>45631</v>
      </c>
      <c r="AH41" s="13">
        <v>3</v>
      </c>
      <c r="AI41" s="24">
        <f t="shared" si="14"/>
        <v>45628</v>
      </c>
      <c r="AJ41" s="27" t="s">
        <v>47</v>
      </c>
      <c r="AK41" s="19"/>
      <c r="AL41" s="17" t="s">
        <v>68</v>
      </c>
      <c r="AM41" s="26" t="s">
        <v>152</v>
      </c>
      <c r="AN41" s="14" t="s">
        <v>150</v>
      </c>
      <c r="AO41" s="8"/>
    </row>
    <row r="42" spans="1:43" s="9" customFormat="1" ht="33" customHeight="1" x14ac:dyDescent="0.25">
      <c r="A42" s="13">
        <f t="shared" si="1"/>
        <v>39</v>
      </c>
      <c r="B42" s="14" t="s">
        <v>153</v>
      </c>
      <c r="C42" s="28" t="s">
        <v>154</v>
      </c>
      <c r="D42" s="15" t="s">
        <v>33</v>
      </c>
      <c r="E42" s="16" t="s">
        <v>155</v>
      </c>
      <c r="F42" s="17" t="s">
        <v>67</v>
      </c>
      <c r="G42" s="17" t="s">
        <v>564</v>
      </c>
      <c r="H42" s="17" t="s">
        <v>39</v>
      </c>
      <c r="I42" s="18">
        <v>0.8</v>
      </c>
      <c r="J42" s="50">
        <f>VLOOKUP(B42,[1]新表!$A:$G,7,0)</f>
        <v>8369416.5200000005</v>
      </c>
      <c r="K42" s="50">
        <f>VLOOKUP(B42,[2]新表!$A:$G,7,0)</f>
        <v>8632547.1700000018</v>
      </c>
      <c r="L42" s="50">
        <f>VLOOKUP(B42,[2]新表!$A:$H,8,0)</f>
        <v>8014148.6000000015</v>
      </c>
      <c r="M42" s="61">
        <f>VLOOKUP(B42,[2]Sheet3!$A:$E,5,0)</f>
        <v>431627.35850000009</v>
      </c>
      <c r="N42" s="131">
        <f>VLOOKUP(B42,平均每月供货额!L:O,4,0)</f>
        <v>157385.90666666665</v>
      </c>
      <c r="O42" s="48"/>
      <c r="P42" s="48"/>
      <c r="Q42" s="48">
        <f t="shared" si="7"/>
        <v>0</v>
      </c>
      <c r="R42" s="20">
        <f t="shared" si="8"/>
        <v>8014148.6000000015</v>
      </c>
      <c r="S42" s="20">
        <f t="shared" si="9"/>
        <v>157385.90666666665</v>
      </c>
      <c r="T42" s="20">
        <f t="shared" si="10"/>
        <v>160000</v>
      </c>
      <c r="U42" s="55">
        <v>150000</v>
      </c>
      <c r="V42" s="19">
        <f t="shared" si="2"/>
        <v>150000</v>
      </c>
      <c r="W42" s="53">
        <f t="shared" si="11"/>
        <v>1.8716897762539614E-2</v>
      </c>
      <c r="X42" s="54">
        <f t="shared" si="12"/>
        <v>0.34752199332610184</v>
      </c>
      <c r="Y42" s="54" t="str">
        <f t="shared" si="13"/>
        <v>否</v>
      </c>
      <c r="Z42" s="21">
        <v>1000</v>
      </c>
      <c r="AA42" s="21"/>
      <c r="AB42" s="21"/>
      <c r="AC42" s="21">
        <f t="shared" si="3"/>
        <v>1000</v>
      </c>
      <c r="AD42" s="23">
        <v>0.03</v>
      </c>
      <c r="AE42" s="23">
        <f t="shared" si="4"/>
        <v>3.6666666666666667E-2</v>
      </c>
      <c r="AF42" s="19">
        <f t="shared" si="21"/>
        <v>144500</v>
      </c>
      <c r="AG42" s="24">
        <v>45628</v>
      </c>
      <c r="AH42" s="13">
        <v>3</v>
      </c>
      <c r="AI42" s="24">
        <f t="shared" si="14"/>
        <v>45625</v>
      </c>
      <c r="AJ42" s="27" t="s">
        <v>47</v>
      </c>
      <c r="AK42" s="19"/>
      <c r="AL42" s="17" t="s">
        <v>121</v>
      </c>
      <c r="AM42" s="26" t="s">
        <v>156</v>
      </c>
      <c r="AN42" s="14" t="s">
        <v>153</v>
      </c>
      <c r="AO42" s="8"/>
    </row>
    <row r="43" spans="1:43" s="9" customFormat="1" ht="33" customHeight="1" x14ac:dyDescent="0.25">
      <c r="A43" s="13">
        <f t="shared" si="1"/>
        <v>40</v>
      </c>
      <c r="B43" s="14" t="s">
        <v>157</v>
      </c>
      <c r="C43" s="28" t="s">
        <v>158</v>
      </c>
      <c r="D43" s="15" t="s">
        <v>33</v>
      </c>
      <c r="E43" s="16" t="s">
        <v>34</v>
      </c>
      <c r="F43" s="17" t="s">
        <v>35</v>
      </c>
      <c r="G43" s="17"/>
      <c r="H43" s="17" t="s">
        <v>39</v>
      </c>
      <c r="I43" s="18">
        <v>0.8</v>
      </c>
      <c r="J43" s="50">
        <f>VLOOKUP(B43,[1]新表!$A:$G,7,0)</f>
        <v>1088920.02</v>
      </c>
      <c r="K43" s="50">
        <f>VLOOKUP(B43,[2]新表!$A:$G,7,0)</f>
        <v>808920.02</v>
      </c>
      <c r="L43" s="50">
        <f>VLOOKUP(B43,[2]新表!$A:$H,8,0)</f>
        <v>638624.51</v>
      </c>
      <c r="M43" s="61">
        <f>VLOOKUP(B43,[2]Sheet3!$A:$E,5,0)</f>
        <v>89880.002222222218</v>
      </c>
      <c r="N43" s="131">
        <f>VLOOKUP(B43,平均每月供货额!L:O,4,0)</f>
        <v>43355.423333333332</v>
      </c>
      <c r="O43" s="48"/>
      <c r="P43" s="48"/>
      <c r="Q43" s="48">
        <f t="shared" si="7"/>
        <v>0</v>
      </c>
      <c r="R43" s="20">
        <f t="shared" si="8"/>
        <v>638624.51</v>
      </c>
      <c r="S43" s="20">
        <f t="shared" si="9"/>
        <v>43355.423333333332</v>
      </c>
      <c r="T43" s="20">
        <f t="shared" si="10"/>
        <v>40000</v>
      </c>
      <c r="U43" s="167">
        <v>40000</v>
      </c>
      <c r="V43" s="19">
        <f t="shared" si="2"/>
        <v>40000</v>
      </c>
      <c r="W43" s="53">
        <f t="shared" si="11"/>
        <v>6.2634614509236422E-2</v>
      </c>
      <c r="X43" s="54">
        <f t="shared" si="12"/>
        <v>0.44503781721213925</v>
      </c>
      <c r="Y43" s="54" t="str">
        <f t="shared" si="13"/>
        <v>否</v>
      </c>
      <c r="Z43" s="21"/>
      <c r="AA43" s="21"/>
      <c r="AB43" s="21"/>
      <c r="AC43" s="21">
        <f t="shared" si="3"/>
        <v>0</v>
      </c>
      <c r="AD43" s="23">
        <v>0.03</v>
      </c>
      <c r="AE43" s="23">
        <f t="shared" si="4"/>
        <v>0.03</v>
      </c>
      <c r="AF43" s="19">
        <f t="shared" si="21"/>
        <v>38800</v>
      </c>
      <c r="AG43" s="24">
        <v>45628</v>
      </c>
      <c r="AH43" s="13">
        <v>4</v>
      </c>
      <c r="AI43" s="24">
        <v>45510</v>
      </c>
      <c r="AJ43" s="27" t="s">
        <v>47</v>
      </c>
      <c r="AK43" s="19"/>
      <c r="AL43" s="17" t="s">
        <v>68</v>
      </c>
      <c r="AM43" s="26" t="s">
        <v>159</v>
      </c>
      <c r="AN43" s="14" t="s">
        <v>157</v>
      </c>
      <c r="AO43" s="8"/>
    </row>
    <row r="44" spans="1:43" s="9" customFormat="1" ht="33" customHeight="1" x14ac:dyDescent="0.25">
      <c r="A44" s="13">
        <f t="shared" si="1"/>
        <v>41</v>
      </c>
      <c r="B44" s="14" t="s">
        <v>160</v>
      </c>
      <c r="C44" s="15" t="s">
        <v>161</v>
      </c>
      <c r="D44" s="15" t="s">
        <v>33</v>
      </c>
      <c r="E44" s="16" t="s">
        <v>34</v>
      </c>
      <c r="F44" s="17" t="s">
        <v>35</v>
      </c>
      <c r="G44" s="17"/>
      <c r="H44" s="17" t="s">
        <v>61</v>
      </c>
      <c r="I44" s="18">
        <v>1</v>
      </c>
      <c r="J44" s="50">
        <f>VLOOKUP(B44,[1]新表!$A:$G,7,0)</f>
        <v>248655.58999999991</v>
      </c>
      <c r="K44" s="50">
        <f>VLOOKUP(B44,[2]新表!$A:$G,7,0)</f>
        <v>291874.28999999998</v>
      </c>
      <c r="L44" s="50">
        <f>VLOOKUP(B44,[2]新表!$A:$H,8,0)</f>
        <v>46523.29</v>
      </c>
      <c r="M44" s="61">
        <f>VLOOKUP(B44,[2]Sheet3!$A:$E,5,0)</f>
        <v>97291.43</v>
      </c>
      <c r="N44" s="131">
        <f>VLOOKUP(B44,平均每月供货额!L:O,4,0)</f>
        <v>48645.714999999997</v>
      </c>
      <c r="O44" s="48">
        <v>170000</v>
      </c>
      <c r="P44" s="48"/>
      <c r="Q44" s="48">
        <f t="shared" si="7"/>
        <v>170000</v>
      </c>
      <c r="R44" s="20">
        <f t="shared" si="8"/>
        <v>-123476.70999999999</v>
      </c>
      <c r="S44" s="20">
        <f t="shared" si="9"/>
        <v>0</v>
      </c>
      <c r="T44" s="20">
        <f t="shared" si="10"/>
        <v>0</v>
      </c>
      <c r="U44" s="55"/>
      <c r="V44" s="19">
        <f t="shared" si="2"/>
        <v>0</v>
      </c>
      <c r="W44" s="53">
        <f t="shared" si="11"/>
        <v>0</v>
      </c>
      <c r="X44" s="54">
        <f t="shared" si="12"/>
        <v>0</v>
      </c>
      <c r="Y44" s="54" t="str">
        <f t="shared" si="13"/>
        <v>否</v>
      </c>
      <c r="Z44" s="21"/>
      <c r="AA44" s="22"/>
      <c r="AB44" s="22"/>
      <c r="AC44" s="21">
        <f t="shared" si="3"/>
        <v>0</v>
      </c>
      <c r="AD44" s="23">
        <v>0</v>
      </c>
      <c r="AE44" s="23">
        <f t="shared" si="4"/>
        <v>0</v>
      </c>
      <c r="AF44" s="19">
        <f t="shared" si="21"/>
        <v>0</v>
      </c>
      <c r="AG44" s="24">
        <v>45628</v>
      </c>
      <c r="AH44" s="13">
        <v>7</v>
      </c>
      <c r="AI44" s="24">
        <f t="shared" ref="AI44:AI57" si="22">AG44-AH44</f>
        <v>45621</v>
      </c>
      <c r="AJ44" s="27" t="str">
        <f>VLOOKUP(B44,'[3]9.29付款-节前'!B5:BA46,52,0)</f>
        <v>电汇</v>
      </c>
      <c r="AK44" s="19"/>
      <c r="AL44" s="17" t="s">
        <v>38</v>
      </c>
      <c r="AM44" s="26" t="s">
        <v>162</v>
      </c>
      <c r="AN44" s="14" t="s">
        <v>160</v>
      </c>
      <c r="AO44" s="8"/>
    </row>
    <row r="45" spans="1:43" s="9" customFormat="1" ht="33" customHeight="1" x14ac:dyDescent="0.25">
      <c r="A45" s="13">
        <f t="shared" si="1"/>
        <v>42</v>
      </c>
      <c r="B45" s="14" t="s">
        <v>163</v>
      </c>
      <c r="C45" s="15" t="s">
        <v>164</v>
      </c>
      <c r="D45" s="15" t="s">
        <v>33</v>
      </c>
      <c r="E45" s="16" t="s">
        <v>92</v>
      </c>
      <c r="F45" s="17" t="s">
        <v>35</v>
      </c>
      <c r="G45" s="17"/>
      <c r="H45" s="17" t="s">
        <v>92</v>
      </c>
      <c r="I45" s="18">
        <v>0.8</v>
      </c>
      <c r="J45" s="50">
        <f>VLOOKUP(B45,[1]新表!$A:$G,7,0)</f>
        <v>1616688.8</v>
      </c>
      <c r="K45" s="50">
        <f>VLOOKUP(B45,[2]新表!$A:$G,7,0)</f>
        <v>1463900.8000000003</v>
      </c>
      <c r="L45" s="50">
        <f>VLOOKUP(B45,[2]新表!$A:$H,8,0)</f>
        <v>1463900.8000000003</v>
      </c>
      <c r="M45" s="50">
        <f>VLOOKUP(B45,[2]Sheet3!$A:$E,5,0)</f>
        <v>162655.64444444448</v>
      </c>
      <c r="N45" s="131">
        <f>VLOOKUP(B45,平均每月供货额!L:O,4,0)</f>
        <v>144720.06666666665</v>
      </c>
      <c r="O45" s="48"/>
      <c r="P45" s="48"/>
      <c r="Q45" s="48">
        <f t="shared" si="7"/>
        <v>0</v>
      </c>
      <c r="R45" s="20">
        <f t="shared" si="8"/>
        <v>1463900.8000000003</v>
      </c>
      <c r="S45" s="20">
        <f t="shared" si="9"/>
        <v>144720.06666666665</v>
      </c>
      <c r="T45" s="20">
        <f t="shared" si="10"/>
        <v>140000</v>
      </c>
      <c r="U45" s="55"/>
      <c r="V45" s="19">
        <f t="shared" si="2"/>
        <v>0</v>
      </c>
      <c r="W45" s="53">
        <f t="shared" si="11"/>
        <v>0</v>
      </c>
      <c r="X45" s="54">
        <f t="shared" si="12"/>
        <v>0</v>
      </c>
      <c r="Y45" s="54" t="str">
        <f t="shared" si="13"/>
        <v>否</v>
      </c>
      <c r="Z45" s="21"/>
      <c r="AA45" s="22"/>
      <c r="AB45" s="22"/>
      <c r="AC45" s="21">
        <f t="shared" si="3"/>
        <v>0</v>
      </c>
      <c r="AD45" s="23">
        <v>0</v>
      </c>
      <c r="AE45" s="23">
        <f t="shared" si="4"/>
        <v>0</v>
      </c>
      <c r="AF45" s="19">
        <f t="shared" si="21"/>
        <v>0</v>
      </c>
      <c r="AG45" s="24"/>
      <c r="AH45" s="13">
        <v>3</v>
      </c>
      <c r="AI45" s="24">
        <f t="shared" si="22"/>
        <v>-3</v>
      </c>
      <c r="AJ45" s="27" t="s">
        <v>47</v>
      </c>
      <c r="AK45" s="19"/>
      <c r="AL45" s="17" t="s">
        <v>93</v>
      </c>
      <c r="AM45" s="26"/>
      <c r="AN45" s="14" t="s">
        <v>163</v>
      </c>
      <c r="AO45" s="8"/>
    </row>
    <row r="46" spans="1:43" s="9" customFormat="1" ht="33" customHeight="1" x14ac:dyDescent="0.25">
      <c r="A46" s="13">
        <f t="shared" si="1"/>
        <v>43</v>
      </c>
      <c r="B46" s="14" t="s">
        <v>165</v>
      </c>
      <c r="C46" s="28" t="s">
        <v>166</v>
      </c>
      <c r="D46" s="28" t="s">
        <v>33</v>
      </c>
      <c r="E46" s="25" t="s">
        <v>57</v>
      </c>
      <c r="F46" s="17" t="s">
        <v>67</v>
      </c>
      <c r="G46" s="17" t="s">
        <v>564</v>
      </c>
      <c r="H46" s="17" t="s">
        <v>49</v>
      </c>
      <c r="I46" s="31">
        <v>0.8</v>
      </c>
      <c r="J46" s="50">
        <f>VLOOKUP(B46,[1]新表!$A:$G,7,0)</f>
        <v>0</v>
      </c>
      <c r="K46" s="50">
        <f>VLOOKUP(B46,[2]新表!$A:$G,7,0)</f>
        <v>0</v>
      </c>
      <c r="L46" s="50">
        <f>VLOOKUP(B46,[2]新表!$A:$H,8,0)</f>
        <v>0</v>
      </c>
      <c r="M46" s="50"/>
      <c r="N46" s="131">
        <f>VLOOKUP(B46,平均每月供货额!L:O,4,0)</f>
        <v>0</v>
      </c>
      <c r="O46" s="48"/>
      <c r="P46" s="48"/>
      <c r="Q46" s="48">
        <f t="shared" si="7"/>
        <v>0</v>
      </c>
      <c r="R46" s="20">
        <f t="shared" si="8"/>
        <v>0</v>
      </c>
      <c r="S46" s="20">
        <f t="shared" si="9"/>
        <v>0</v>
      </c>
      <c r="T46" s="20">
        <f t="shared" si="10"/>
        <v>0</v>
      </c>
      <c r="U46" s="55"/>
      <c r="V46" s="19">
        <f t="shared" si="2"/>
        <v>0</v>
      </c>
      <c r="W46" s="53">
        <f t="shared" si="11"/>
        <v>0</v>
      </c>
      <c r="X46" s="54" t="e">
        <f t="shared" si="12"/>
        <v>#DIV/0!</v>
      </c>
      <c r="Y46" s="54" t="str">
        <f t="shared" si="13"/>
        <v>是</v>
      </c>
      <c r="Z46" s="21"/>
      <c r="AA46" s="21"/>
      <c r="AB46" s="21"/>
      <c r="AC46" s="21">
        <f t="shared" si="3"/>
        <v>0</v>
      </c>
      <c r="AD46" s="23">
        <v>0.03</v>
      </c>
      <c r="AE46" s="23">
        <f t="shared" si="4"/>
        <v>0</v>
      </c>
      <c r="AF46" s="19">
        <f t="shared" si="21"/>
        <v>0</v>
      </c>
      <c r="AG46" s="24"/>
      <c r="AH46" s="13">
        <v>5</v>
      </c>
      <c r="AI46" s="24">
        <f t="shared" si="22"/>
        <v>-5</v>
      </c>
      <c r="AJ46" s="27" t="s">
        <v>47</v>
      </c>
      <c r="AK46" s="19"/>
      <c r="AL46" s="17" t="s">
        <v>121</v>
      </c>
      <c r="AM46" s="26" t="s">
        <v>167</v>
      </c>
      <c r="AN46" s="14" t="s">
        <v>165</v>
      </c>
      <c r="AO46" s="8"/>
    </row>
    <row r="47" spans="1:43" s="9" customFormat="1" ht="33" customHeight="1" x14ac:dyDescent="0.25">
      <c r="A47" s="13">
        <f t="shared" si="1"/>
        <v>44</v>
      </c>
      <c r="B47" s="14" t="s">
        <v>168</v>
      </c>
      <c r="C47" s="15" t="s">
        <v>169</v>
      </c>
      <c r="D47" s="15" t="s">
        <v>33</v>
      </c>
      <c r="E47" s="25" t="s">
        <v>34</v>
      </c>
      <c r="F47" s="17" t="s">
        <v>35</v>
      </c>
      <c r="G47" s="17"/>
      <c r="H47" s="17" t="s">
        <v>61</v>
      </c>
      <c r="I47" s="18">
        <v>0.8</v>
      </c>
      <c r="J47" s="50">
        <f>VLOOKUP(B47,[1]新表!$A:$G,7,0)</f>
        <v>1505954.3699999999</v>
      </c>
      <c r="K47" s="50">
        <f>VLOOKUP(B47,[2]新表!$A:$G,7,0)</f>
        <v>1523177.8299999998</v>
      </c>
      <c r="L47" s="50">
        <f>VLOOKUP(B47,[2]新表!$A:$H,8,0)</f>
        <v>1505954.3699999999</v>
      </c>
      <c r="M47" s="61">
        <f>VLOOKUP(B47,[2]Sheet3!$A:$E,5,0)</f>
        <v>89598.695882352928</v>
      </c>
      <c r="N47" s="131">
        <f>VLOOKUP(B47,平均每月供货额!L:O,4,0)</f>
        <v>9951.5333333333328</v>
      </c>
      <c r="O47" s="48"/>
      <c r="P47" s="48"/>
      <c r="Q47" s="48">
        <f t="shared" si="7"/>
        <v>0</v>
      </c>
      <c r="R47" s="20">
        <f t="shared" si="8"/>
        <v>1505954.3699999999</v>
      </c>
      <c r="S47" s="20">
        <f t="shared" si="9"/>
        <v>9951.5333333333328</v>
      </c>
      <c r="T47" s="20">
        <f t="shared" si="10"/>
        <v>10000</v>
      </c>
      <c r="U47" s="55">
        <v>30000</v>
      </c>
      <c r="V47" s="19">
        <f t="shared" si="2"/>
        <v>30000</v>
      </c>
      <c r="W47" s="53">
        <f t="shared" si="11"/>
        <v>1.9920922305235584E-2</v>
      </c>
      <c r="X47" s="54">
        <f t="shared" si="12"/>
        <v>0.33482630192956531</v>
      </c>
      <c r="Y47" s="54" t="str">
        <f t="shared" si="13"/>
        <v>否</v>
      </c>
      <c r="Z47" s="21"/>
      <c r="AA47" s="21"/>
      <c r="AB47" s="21"/>
      <c r="AC47" s="21">
        <f t="shared" si="3"/>
        <v>0</v>
      </c>
      <c r="AD47" s="23">
        <v>0</v>
      </c>
      <c r="AE47" s="23">
        <f t="shared" si="4"/>
        <v>0</v>
      </c>
      <c r="AF47" s="19">
        <f t="shared" si="21"/>
        <v>30000</v>
      </c>
      <c r="AG47" s="24">
        <v>45636</v>
      </c>
      <c r="AH47" s="13">
        <v>3</v>
      </c>
      <c r="AI47" s="24">
        <f t="shared" si="22"/>
        <v>45633</v>
      </c>
      <c r="AJ47" s="27" t="s">
        <v>47</v>
      </c>
      <c r="AK47" s="19"/>
      <c r="AL47" s="17" t="s">
        <v>68</v>
      </c>
      <c r="AM47" s="26" t="s">
        <v>89</v>
      </c>
      <c r="AN47" s="14" t="s">
        <v>168</v>
      </c>
      <c r="AO47" s="8"/>
    </row>
    <row r="48" spans="1:43" s="9" customFormat="1" ht="33" customHeight="1" x14ac:dyDescent="0.25">
      <c r="A48" s="13">
        <f t="shared" si="1"/>
        <v>45</v>
      </c>
      <c r="B48" s="14" t="s">
        <v>170</v>
      </c>
      <c r="C48" s="15" t="s">
        <v>171</v>
      </c>
      <c r="D48" s="15" t="s">
        <v>33</v>
      </c>
      <c r="E48" s="16" t="s">
        <v>57</v>
      </c>
      <c r="F48" s="34" t="s">
        <v>67</v>
      </c>
      <c r="G48" s="34"/>
      <c r="H48" s="17" t="s">
        <v>61</v>
      </c>
      <c r="I48" s="18">
        <v>0.8</v>
      </c>
      <c r="J48" s="50">
        <f>VLOOKUP(B48,[1]新表!$A:$G,7,0)</f>
        <v>469854.43999999994</v>
      </c>
      <c r="K48" s="50">
        <f>VLOOKUP(B48,[2]新表!$A:$G,7,0)</f>
        <v>369854.43999999994</v>
      </c>
      <c r="L48" s="50">
        <f>VLOOKUP(B48,[2]新表!$A:$H,8,0)</f>
        <v>369854.43999999994</v>
      </c>
      <c r="M48" s="61">
        <f>VLOOKUP(B48,[2]Sheet3!$A:$E,5,0)</f>
        <v>73970.887999999992</v>
      </c>
      <c r="N48" s="131">
        <f>VLOOKUP(B48,平均每月供货额!L:O,4,0)</f>
        <v>9354.14</v>
      </c>
      <c r="O48" s="48"/>
      <c r="P48" s="48"/>
      <c r="Q48" s="48">
        <f t="shared" si="7"/>
        <v>0</v>
      </c>
      <c r="R48" s="20">
        <f t="shared" si="8"/>
        <v>369854.43999999994</v>
      </c>
      <c r="S48" s="20">
        <f t="shared" si="9"/>
        <v>9354.14</v>
      </c>
      <c r="T48" s="20">
        <f t="shared" si="10"/>
        <v>10000</v>
      </c>
      <c r="U48" s="55">
        <v>16000</v>
      </c>
      <c r="V48" s="19">
        <f t="shared" si="2"/>
        <v>16000</v>
      </c>
      <c r="W48" s="53">
        <f t="shared" si="11"/>
        <v>4.3260262064178552E-2</v>
      </c>
      <c r="X48" s="54">
        <f t="shared" si="12"/>
        <v>0.21630131032089275</v>
      </c>
      <c r="Y48" s="54" t="str">
        <f t="shared" si="13"/>
        <v>否</v>
      </c>
      <c r="Z48" s="21"/>
      <c r="AA48" s="21"/>
      <c r="AB48" s="21"/>
      <c r="AC48" s="21">
        <f t="shared" si="3"/>
        <v>0</v>
      </c>
      <c r="AD48" s="23">
        <v>0</v>
      </c>
      <c r="AE48" s="23">
        <f t="shared" si="4"/>
        <v>0</v>
      </c>
      <c r="AF48" s="19">
        <f t="shared" si="21"/>
        <v>16000</v>
      </c>
      <c r="AG48" s="24">
        <v>45631</v>
      </c>
      <c r="AH48" s="13">
        <v>3</v>
      </c>
      <c r="AI48" s="24">
        <f t="shared" si="22"/>
        <v>45628</v>
      </c>
      <c r="AJ48" s="27" t="s">
        <v>47</v>
      </c>
      <c r="AK48" s="19"/>
      <c r="AL48" s="17" t="s">
        <v>68</v>
      </c>
      <c r="AM48" s="26" t="s">
        <v>133</v>
      </c>
      <c r="AN48" s="14" t="s">
        <v>170</v>
      </c>
      <c r="AO48" s="8"/>
    </row>
    <row r="49" spans="1:42" s="9" customFormat="1" ht="33" customHeight="1" x14ac:dyDescent="0.25">
      <c r="A49" s="13">
        <f t="shared" si="1"/>
        <v>46</v>
      </c>
      <c r="B49" s="14" t="s">
        <v>172</v>
      </c>
      <c r="C49" s="28" t="s">
        <v>173</v>
      </c>
      <c r="D49" s="15" t="s">
        <v>33</v>
      </c>
      <c r="E49" s="16" t="s">
        <v>130</v>
      </c>
      <c r="F49" s="17" t="s">
        <v>67</v>
      </c>
      <c r="G49" s="17" t="s">
        <v>564</v>
      </c>
      <c r="H49" s="17" t="s">
        <v>39</v>
      </c>
      <c r="I49" s="18">
        <v>0.8</v>
      </c>
      <c r="J49" s="50">
        <f>VLOOKUP(B49,[1]新表!$A:$G,7,0)</f>
        <v>1818224.2300000002</v>
      </c>
      <c r="K49" s="50">
        <f>VLOOKUP(B49,[2]新表!$A:$G,7,0)</f>
        <v>1745525.73</v>
      </c>
      <c r="L49" s="50">
        <f>VLOOKUP(B49,[2]新表!$A:$H,8,0)</f>
        <v>1745525.73</v>
      </c>
      <c r="M49" s="61">
        <f>VLOOKUP(B49,[2]Sheet3!$A:$E,5,0)</f>
        <v>116368.382</v>
      </c>
      <c r="N49" s="131"/>
      <c r="O49" s="48"/>
      <c r="P49" s="48"/>
      <c r="Q49" s="48">
        <f t="shared" si="7"/>
        <v>0</v>
      </c>
      <c r="R49" s="20">
        <f t="shared" si="8"/>
        <v>1745525.73</v>
      </c>
      <c r="S49" s="20">
        <f t="shared" si="9"/>
        <v>0</v>
      </c>
      <c r="T49" s="20">
        <f t="shared" si="10"/>
        <v>0</v>
      </c>
      <c r="U49" s="55"/>
      <c r="V49" s="19">
        <f t="shared" si="2"/>
        <v>0</v>
      </c>
      <c r="W49" s="53">
        <f t="shared" si="11"/>
        <v>0</v>
      </c>
      <c r="X49" s="54">
        <f t="shared" si="12"/>
        <v>0</v>
      </c>
      <c r="Y49" s="54" t="str">
        <f t="shared" si="13"/>
        <v>否</v>
      </c>
      <c r="Z49" s="21"/>
      <c r="AA49" s="21"/>
      <c r="AB49" s="21"/>
      <c r="AC49" s="21">
        <f t="shared" si="3"/>
        <v>0</v>
      </c>
      <c r="AD49" s="23">
        <v>0.03</v>
      </c>
      <c r="AE49" s="23">
        <f t="shared" si="4"/>
        <v>0</v>
      </c>
      <c r="AF49" s="19">
        <f t="shared" si="21"/>
        <v>0</v>
      </c>
      <c r="AG49" s="24">
        <v>45595</v>
      </c>
      <c r="AH49" s="13">
        <v>3</v>
      </c>
      <c r="AI49" s="24">
        <f t="shared" si="22"/>
        <v>45592</v>
      </c>
      <c r="AJ49" s="27" t="s">
        <v>47</v>
      </c>
      <c r="AK49" s="19"/>
      <c r="AL49" s="17" t="s">
        <v>68</v>
      </c>
      <c r="AM49" s="26"/>
      <c r="AN49" s="14" t="s">
        <v>172</v>
      </c>
      <c r="AO49" s="8"/>
    </row>
    <row r="50" spans="1:42" s="9" customFormat="1" ht="33" customHeight="1" x14ac:dyDescent="0.25">
      <c r="A50" s="13">
        <f t="shared" si="1"/>
        <v>47</v>
      </c>
      <c r="B50" s="14" t="s">
        <v>174</v>
      </c>
      <c r="C50" s="15" t="s">
        <v>175</v>
      </c>
      <c r="D50" s="15" t="s">
        <v>33</v>
      </c>
      <c r="E50" s="16" t="s">
        <v>57</v>
      </c>
      <c r="F50" s="34" t="s">
        <v>67</v>
      </c>
      <c r="G50" s="34" t="s">
        <v>565</v>
      </c>
      <c r="H50" s="17" t="s">
        <v>39</v>
      </c>
      <c r="I50" s="18">
        <v>0.8</v>
      </c>
      <c r="J50" s="50">
        <f>VLOOKUP(B50,[1]新表!$A:$G,7,0)</f>
        <v>2242232.2399999993</v>
      </c>
      <c r="K50" s="50">
        <f>VLOOKUP(B50,[2]新表!$A:$G,7,0)</f>
        <v>2170582.6999999993</v>
      </c>
      <c r="L50" s="50">
        <f>VLOOKUP(B50,[2]新表!$A:$H,8,0)</f>
        <v>1786337.2499999995</v>
      </c>
      <c r="M50" s="50">
        <f>VLOOKUP(B50,[2]Sheet3!$A:$E,5,0)</f>
        <v>155041.62142857138</v>
      </c>
      <c r="N50" s="131">
        <f>VLOOKUP(B50,平均每月供货额!L:O,4,0)</f>
        <v>114058.33500000001</v>
      </c>
      <c r="O50" s="48"/>
      <c r="P50" s="48"/>
      <c r="Q50" s="48">
        <f t="shared" si="7"/>
        <v>0</v>
      </c>
      <c r="R50" s="20">
        <f t="shared" si="8"/>
        <v>1786337.2499999995</v>
      </c>
      <c r="S50" s="20">
        <f t="shared" si="9"/>
        <v>114058.33500000001</v>
      </c>
      <c r="T50" s="20">
        <f t="shared" si="10"/>
        <v>110000</v>
      </c>
      <c r="U50" s="55">
        <v>80000</v>
      </c>
      <c r="V50" s="19">
        <f t="shared" si="2"/>
        <v>80000</v>
      </c>
      <c r="W50" s="53">
        <f t="shared" si="11"/>
        <v>4.4784376522406404E-2</v>
      </c>
      <c r="X50" s="54">
        <f t="shared" si="12"/>
        <v>0.51599047573722967</v>
      </c>
      <c r="Y50" s="54" t="str">
        <f t="shared" si="13"/>
        <v>否</v>
      </c>
      <c r="Z50" s="21">
        <v>400</v>
      </c>
      <c r="AA50" s="21"/>
      <c r="AB50" s="21"/>
      <c r="AC50" s="21">
        <f t="shared" si="3"/>
        <v>400</v>
      </c>
      <c r="AD50" s="23">
        <v>0.03</v>
      </c>
      <c r="AE50" s="23">
        <f t="shared" si="4"/>
        <v>3.4999999999999996E-2</v>
      </c>
      <c r="AF50" s="19">
        <f t="shared" si="21"/>
        <v>77200</v>
      </c>
      <c r="AG50" s="24">
        <v>45631</v>
      </c>
      <c r="AH50" s="13">
        <v>3</v>
      </c>
      <c r="AI50" s="24">
        <f t="shared" si="22"/>
        <v>45628</v>
      </c>
      <c r="AJ50" s="27" t="s">
        <v>47</v>
      </c>
      <c r="AK50" s="19"/>
      <c r="AL50" s="17" t="s">
        <v>176</v>
      </c>
      <c r="AM50" s="26" t="s">
        <v>177</v>
      </c>
      <c r="AN50" s="14" t="s">
        <v>174</v>
      </c>
      <c r="AO50" s="8"/>
    </row>
    <row r="51" spans="1:42" s="9" customFormat="1" ht="33" customHeight="1" x14ac:dyDescent="0.25">
      <c r="A51" s="13">
        <f t="shared" si="1"/>
        <v>48</v>
      </c>
      <c r="B51" s="14" t="s">
        <v>178</v>
      </c>
      <c r="C51" s="15" t="s">
        <v>179</v>
      </c>
      <c r="D51" s="15" t="s">
        <v>33</v>
      </c>
      <c r="E51" s="16" t="s">
        <v>57</v>
      </c>
      <c r="F51" s="17" t="s">
        <v>67</v>
      </c>
      <c r="G51" s="17" t="s">
        <v>564</v>
      </c>
      <c r="H51" s="17" t="s">
        <v>39</v>
      </c>
      <c r="I51" s="18">
        <v>1</v>
      </c>
      <c r="J51" s="50">
        <f>VLOOKUP(B51,[1]新表!$A:$G,7,0)</f>
        <v>7452861.6099999947</v>
      </c>
      <c r="K51" s="50">
        <f>VLOOKUP(B51,[2]新表!$A:$G,7,0)</f>
        <v>8160552.9300000006</v>
      </c>
      <c r="L51" s="50">
        <f>VLOOKUP(B51,[2]新表!$A:$H,8,0)</f>
        <v>6658661.0300000012</v>
      </c>
      <c r="M51" s="61">
        <f>VLOOKUP(B51,[2]Sheet3!$A:$E,5,0)</f>
        <v>627734.84076923085</v>
      </c>
      <c r="N51" s="131">
        <f>VLOOKUP(B51,平均每月供货额!L:O,4,0)</f>
        <v>390332.5533333334</v>
      </c>
      <c r="O51" s="48"/>
      <c r="P51" s="48"/>
      <c r="Q51" s="48">
        <f t="shared" si="7"/>
        <v>0</v>
      </c>
      <c r="R51" s="20">
        <f t="shared" si="8"/>
        <v>6658661.0300000012</v>
      </c>
      <c r="S51" s="20">
        <f t="shared" si="9"/>
        <v>390332.5533333334</v>
      </c>
      <c r="T51" s="20">
        <f t="shared" si="10"/>
        <v>390000</v>
      </c>
      <c r="U51" s="92">
        <v>200000</v>
      </c>
      <c r="V51" s="19">
        <f t="shared" si="2"/>
        <v>200000</v>
      </c>
      <c r="W51" s="53">
        <f t="shared" si="11"/>
        <v>3.0036068677909554E-2</v>
      </c>
      <c r="X51" s="54">
        <f t="shared" si="12"/>
        <v>0.31860586191921186</v>
      </c>
      <c r="Y51" s="54" t="str">
        <f t="shared" si="13"/>
        <v>否</v>
      </c>
      <c r="Z51" s="21">
        <v>1300</v>
      </c>
      <c r="AA51" s="21"/>
      <c r="AB51" s="21"/>
      <c r="AC51" s="21">
        <f t="shared" si="3"/>
        <v>1300</v>
      </c>
      <c r="AD51" s="23">
        <v>0.03</v>
      </c>
      <c r="AE51" s="23">
        <f t="shared" si="4"/>
        <v>3.6499999999999998E-2</v>
      </c>
      <c r="AF51" s="19">
        <f t="shared" si="21"/>
        <v>192700</v>
      </c>
      <c r="AG51" s="24">
        <v>45628</v>
      </c>
      <c r="AH51" s="13">
        <v>2</v>
      </c>
      <c r="AI51" s="24">
        <f t="shared" si="22"/>
        <v>45626</v>
      </c>
      <c r="AJ51" s="27" t="s">
        <v>47</v>
      </c>
      <c r="AK51" s="19"/>
      <c r="AL51" s="17" t="s">
        <v>176</v>
      </c>
      <c r="AM51" s="26" t="s">
        <v>133</v>
      </c>
      <c r="AN51" s="14" t="s">
        <v>178</v>
      </c>
      <c r="AO51" s="8"/>
    </row>
    <row r="52" spans="1:42" s="9" customFormat="1" ht="33" customHeight="1" x14ac:dyDescent="0.25">
      <c r="A52" s="13">
        <f t="shared" si="1"/>
        <v>49</v>
      </c>
      <c r="B52" s="14" t="s">
        <v>180</v>
      </c>
      <c r="C52" s="15" t="s">
        <v>181</v>
      </c>
      <c r="D52" s="15" t="s">
        <v>33</v>
      </c>
      <c r="E52" s="16" t="s">
        <v>57</v>
      </c>
      <c r="F52" s="17" t="s">
        <v>67</v>
      </c>
      <c r="G52" s="17" t="s">
        <v>564</v>
      </c>
      <c r="H52" s="17" t="s">
        <v>39</v>
      </c>
      <c r="I52" s="18">
        <v>1</v>
      </c>
      <c r="J52" s="50">
        <f>VLOOKUP(B52,[1]新表!$A:$G,7,0)</f>
        <v>10500242.709999997</v>
      </c>
      <c r="K52" s="50">
        <f>VLOOKUP(B52,[2]新表!$A:$G,7,0)</f>
        <v>10699337.999999998</v>
      </c>
      <c r="L52" s="50">
        <f>VLOOKUP(B52,[2]新表!$A:$H,8,0)</f>
        <v>8689005.1199999992</v>
      </c>
      <c r="M52" s="61">
        <f>VLOOKUP(B52,[2]Sheet3!$A:$E,5,0)</f>
        <v>668708.62499999988</v>
      </c>
      <c r="N52" s="131">
        <f>VLOOKUP(B52,平均每月供货额!L:O,4,0)</f>
        <v>488920.82833333337</v>
      </c>
      <c r="O52" s="48"/>
      <c r="P52" s="48"/>
      <c r="Q52" s="48">
        <f t="shared" si="7"/>
        <v>0</v>
      </c>
      <c r="R52" s="20">
        <f t="shared" si="8"/>
        <v>8689005.1199999992</v>
      </c>
      <c r="S52" s="20">
        <f t="shared" si="9"/>
        <v>488920.82833333337</v>
      </c>
      <c r="T52" s="20">
        <f t="shared" si="10"/>
        <v>490000</v>
      </c>
      <c r="U52" s="92">
        <v>200000</v>
      </c>
      <c r="V52" s="19">
        <f t="shared" si="2"/>
        <v>200000</v>
      </c>
      <c r="W52" s="53">
        <f t="shared" si="11"/>
        <v>2.301759490734424E-2</v>
      </c>
      <c r="X52" s="54">
        <f t="shared" si="12"/>
        <v>0.29908392463159877</v>
      </c>
      <c r="Y52" s="54" t="str">
        <f t="shared" si="13"/>
        <v>否</v>
      </c>
      <c r="Z52" s="21">
        <v>1300</v>
      </c>
      <c r="AA52" s="21"/>
      <c r="AB52" s="21"/>
      <c r="AC52" s="21">
        <f t="shared" si="3"/>
        <v>1300</v>
      </c>
      <c r="AD52" s="23">
        <v>0.03</v>
      </c>
      <c r="AE52" s="23">
        <f t="shared" si="4"/>
        <v>3.6499999999999998E-2</v>
      </c>
      <c r="AF52" s="19">
        <f t="shared" si="21"/>
        <v>192700</v>
      </c>
      <c r="AG52" s="24">
        <v>45628</v>
      </c>
      <c r="AH52" s="29">
        <v>2</v>
      </c>
      <c r="AI52" s="32">
        <f t="shared" si="22"/>
        <v>45626</v>
      </c>
      <c r="AJ52" s="27" t="s">
        <v>47</v>
      </c>
      <c r="AK52" s="19"/>
      <c r="AL52" s="17" t="s">
        <v>176</v>
      </c>
      <c r="AM52" s="26" t="s">
        <v>177</v>
      </c>
      <c r="AN52" s="14" t="s">
        <v>180</v>
      </c>
      <c r="AO52" s="8"/>
      <c r="AP52" s="9">
        <v>60</v>
      </c>
    </row>
    <row r="53" spans="1:42" s="9" customFormat="1" ht="33" customHeight="1" x14ac:dyDescent="0.25">
      <c r="A53" s="13">
        <f t="shared" si="1"/>
        <v>50</v>
      </c>
      <c r="B53" s="14" t="s">
        <v>182</v>
      </c>
      <c r="C53" s="15" t="s">
        <v>183</v>
      </c>
      <c r="D53" s="15" t="s">
        <v>33</v>
      </c>
      <c r="E53" s="16" t="s">
        <v>130</v>
      </c>
      <c r="F53" s="17" t="s">
        <v>35</v>
      </c>
      <c r="G53" s="17"/>
      <c r="H53" s="17" t="s">
        <v>61</v>
      </c>
      <c r="I53" s="18">
        <v>0.8</v>
      </c>
      <c r="J53" s="50">
        <f>VLOOKUP(B53,[1]新表!$A:$G,7,0)</f>
        <v>6525674.5800000029</v>
      </c>
      <c r="K53" s="50">
        <f>VLOOKUP(B53,[2]新表!$A:$G,7,0)</f>
        <v>6568873.450000003</v>
      </c>
      <c r="L53" s="50">
        <f>VLOOKUP(B53,[2]新表!$A:$H,8,0)</f>
        <v>4153446.4400000027</v>
      </c>
      <c r="M53" s="61">
        <f>VLOOKUP(B53,[2]Sheet3!$A:$E,5,0)</f>
        <v>656887.34500000032</v>
      </c>
      <c r="N53" s="131">
        <f>VLOOKUP(B53,平均每月供货额!L:O,4,0)</f>
        <v>566674.14166666672</v>
      </c>
      <c r="O53" s="48">
        <v>500000</v>
      </c>
      <c r="P53" s="48"/>
      <c r="Q53" s="48">
        <f t="shared" si="7"/>
        <v>500000</v>
      </c>
      <c r="R53" s="20">
        <f t="shared" si="8"/>
        <v>3653446.4400000027</v>
      </c>
      <c r="S53" s="20">
        <f t="shared" si="9"/>
        <v>566674.14166666672</v>
      </c>
      <c r="T53" s="20">
        <f t="shared" si="10"/>
        <v>570000</v>
      </c>
      <c r="U53" s="55">
        <v>300000</v>
      </c>
      <c r="V53" s="19">
        <f t="shared" si="2"/>
        <v>300000</v>
      </c>
      <c r="W53" s="53">
        <f t="shared" si="11"/>
        <v>8.2114246076096783E-2</v>
      </c>
      <c r="X53" s="54">
        <f t="shared" si="12"/>
        <v>0.4566993142484726</v>
      </c>
      <c r="Y53" s="54" t="str">
        <f t="shared" si="13"/>
        <v>否</v>
      </c>
      <c r="Z53" s="21"/>
      <c r="AA53" s="21"/>
      <c r="AB53" s="21"/>
      <c r="AC53" s="21">
        <f t="shared" si="3"/>
        <v>0</v>
      </c>
      <c r="AD53" s="23">
        <v>0</v>
      </c>
      <c r="AE53" s="23">
        <f t="shared" si="4"/>
        <v>0</v>
      </c>
      <c r="AF53" s="19">
        <f t="shared" si="21"/>
        <v>300000</v>
      </c>
      <c r="AG53" s="24">
        <v>45628</v>
      </c>
      <c r="AH53" s="29">
        <v>4</v>
      </c>
      <c r="AI53" s="32">
        <f t="shared" si="22"/>
        <v>45624</v>
      </c>
      <c r="AJ53" s="25" t="s">
        <v>184</v>
      </c>
      <c r="AK53" s="19"/>
      <c r="AL53" s="13" t="s">
        <v>121</v>
      </c>
      <c r="AM53" s="26" t="s">
        <v>185</v>
      </c>
      <c r="AN53" s="14" t="s">
        <v>182</v>
      </c>
      <c r="AO53" s="30" t="s">
        <v>77</v>
      </c>
    </row>
    <row r="54" spans="1:42" s="9" customFormat="1" ht="33" customHeight="1" x14ac:dyDescent="0.25">
      <c r="A54" s="13">
        <f t="shared" si="1"/>
        <v>51</v>
      </c>
      <c r="B54" s="14" t="s">
        <v>186</v>
      </c>
      <c r="C54" s="15" t="s">
        <v>187</v>
      </c>
      <c r="D54" s="15" t="s">
        <v>33</v>
      </c>
      <c r="E54" s="16" t="s">
        <v>34</v>
      </c>
      <c r="F54" s="17" t="s">
        <v>35</v>
      </c>
      <c r="G54" s="17"/>
      <c r="H54" s="17" t="s">
        <v>45</v>
      </c>
      <c r="I54" s="18">
        <v>0.8</v>
      </c>
      <c r="J54" s="50">
        <f>VLOOKUP(B54,[1]新表!$A:$G,7,0)</f>
        <v>172720.65</v>
      </c>
      <c r="K54" s="50">
        <f>VLOOKUP(B54,[2]新表!$A:$G,7,0)</f>
        <v>324602.66000000003</v>
      </c>
      <c r="L54" s="50">
        <v>324602.66000000003</v>
      </c>
      <c r="M54" s="50">
        <f>VLOOKUP(B54,[2]Sheet3!$A:$E,5,0)</f>
        <v>162301.33000000002</v>
      </c>
      <c r="N54" s="131">
        <f>VLOOKUP(B54,平均每月供货额!L:O,4,0)</f>
        <v>54100.443333333336</v>
      </c>
      <c r="O54" s="48"/>
      <c r="P54" s="48"/>
      <c r="Q54" s="48">
        <f t="shared" si="7"/>
        <v>0</v>
      </c>
      <c r="R54" s="20">
        <f t="shared" si="8"/>
        <v>324602.66000000003</v>
      </c>
      <c r="S54" s="20">
        <f t="shared" si="9"/>
        <v>54100.443333333336</v>
      </c>
      <c r="T54" s="20">
        <f t="shared" si="10"/>
        <v>50000</v>
      </c>
      <c r="U54" s="55">
        <v>100000</v>
      </c>
      <c r="V54" s="19">
        <f t="shared" si="2"/>
        <v>100000</v>
      </c>
      <c r="W54" s="53">
        <f t="shared" si="11"/>
        <v>0.30806894804866969</v>
      </c>
      <c r="X54" s="54">
        <f t="shared" si="12"/>
        <v>0.61613789609733938</v>
      </c>
      <c r="Y54" s="54" t="str">
        <f t="shared" si="13"/>
        <v>否</v>
      </c>
      <c r="Z54" s="21"/>
      <c r="AA54" s="21"/>
      <c r="AB54" s="21"/>
      <c r="AC54" s="21">
        <f t="shared" si="3"/>
        <v>0</v>
      </c>
      <c r="AD54" s="23">
        <v>0</v>
      </c>
      <c r="AE54" s="23">
        <f t="shared" si="4"/>
        <v>0</v>
      </c>
      <c r="AF54" s="19">
        <f t="shared" si="21"/>
        <v>100000</v>
      </c>
      <c r="AG54" s="24">
        <v>45630</v>
      </c>
      <c r="AH54" s="29">
        <v>3</v>
      </c>
      <c r="AI54" s="32">
        <f t="shared" si="22"/>
        <v>45627</v>
      </c>
      <c r="AJ54" s="27" t="s">
        <v>188</v>
      </c>
      <c r="AK54" s="19"/>
      <c r="AL54" s="17" t="s">
        <v>583</v>
      </c>
      <c r="AM54" s="26" t="s">
        <v>584</v>
      </c>
      <c r="AN54" s="14" t="s">
        <v>186</v>
      </c>
      <c r="AO54" s="8"/>
    </row>
    <row r="55" spans="1:42" s="9" customFormat="1" ht="33" customHeight="1" x14ac:dyDescent="0.25">
      <c r="A55" s="13">
        <f t="shared" si="1"/>
        <v>52</v>
      </c>
      <c r="B55" s="14" t="s">
        <v>190</v>
      </c>
      <c r="C55" s="15" t="s">
        <v>191</v>
      </c>
      <c r="D55" s="15" t="s">
        <v>33</v>
      </c>
      <c r="E55" s="16" t="s">
        <v>34</v>
      </c>
      <c r="F55" s="17" t="s">
        <v>35</v>
      </c>
      <c r="G55" s="17"/>
      <c r="H55" s="17" t="s">
        <v>39</v>
      </c>
      <c r="I55" s="18">
        <v>0.8</v>
      </c>
      <c r="J55" s="50">
        <f>VLOOKUP(B55,[1]新表!$A:$G,7,0)</f>
        <v>368477.42000000004</v>
      </c>
      <c r="K55" s="50">
        <f>VLOOKUP(B55,[2]新表!$A:$G,7,0)</f>
        <v>338477.42000000004</v>
      </c>
      <c r="L55" s="50">
        <f>VLOOKUP(B55,[2]新表!$A:$H,8,0)</f>
        <v>338477.42000000004</v>
      </c>
      <c r="M55" s="61">
        <f>VLOOKUP(B55,[2]Sheet3!$A:$E,5,0)</f>
        <v>37608.602222222224</v>
      </c>
      <c r="N55" s="131"/>
      <c r="O55" s="48"/>
      <c r="P55" s="48"/>
      <c r="Q55" s="48">
        <f t="shared" si="7"/>
        <v>0</v>
      </c>
      <c r="R55" s="20">
        <f t="shared" si="8"/>
        <v>338477.42000000004</v>
      </c>
      <c r="S55" s="20">
        <f t="shared" si="9"/>
        <v>0</v>
      </c>
      <c r="T55" s="20">
        <f t="shared" si="10"/>
        <v>0</v>
      </c>
      <c r="U55" s="55"/>
      <c r="V55" s="19">
        <f t="shared" si="2"/>
        <v>0</v>
      </c>
      <c r="W55" s="53">
        <f t="shared" si="11"/>
        <v>0</v>
      </c>
      <c r="X55" s="54">
        <f t="shared" si="12"/>
        <v>0</v>
      </c>
      <c r="Y55" s="54" t="str">
        <f t="shared" si="13"/>
        <v>否</v>
      </c>
      <c r="Z55" s="21"/>
      <c r="AA55" s="21"/>
      <c r="AB55" s="21"/>
      <c r="AC55" s="21">
        <f t="shared" si="3"/>
        <v>0</v>
      </c>
      <c r="AD55" s="23">
        <v>0.03</v>
      </c>
      <c r="AE55" s="23">
        <f t="shared" si="4"/>
        <v>0</v>
      </c>
      <c r="AF55" s="19">
        <f t="shared" si="21"/>
        <v>0</v>
      </c>
      <c r="AG55" s="24"/>
      <c r="AH55" s="29">
        <v>3</v>
      </c>
      <c r="AI55" s="32">
        <f t="shared" si="22"/>
        <v>-3</v>
      </c>
      <c r="AJ55" s="25" t="s">
        <v>47</v>
      </c>
      <c r="AK55" s="19"/>
      <c r="AL55" s="13" t="s">
        <v>68</v>
      </c>
      <c r="AM55" s="26" t="s">
        <v>89</v>
      </c>
      <c r="AN55" s="14" t="s">
        <v>190</v>
      </c>
      <c r="AO55" s="8"/>
    </row>
    <row r="56" spans="1:42" s="9" customFormat="1" ht="33" customHeight="1" x14ac:dyDescent="0.25">
      <c r="A56" s="13">
        <f t="shared" si="1"/>
        <v>53</v>
      </c>
      <c r="B56" s="14" t="s">
        <v>192</v>
      </c>
      <c r="C56" s="15" t="s">
        <v>193</v>
      </c>
      <c r="D56" s="15" t="s">
        <v>33</v>
      </c>
      <c r="E56" s="16" t="s">
        <v>57</v>
      </c>
      <c r="F56" s="17" t="s">
        <v>35</v>
      </c>
      <c r="G56" s="17"/>
      <c r="H56" s="17" t="s">
        <v>39</v>
      </c>
      <c r="I56" s="18">
        <v>0.8</v>
      </c>
      <c r="J56" s="50">
        <f>VLOOKUP(B56,[1]新表!$A:$G,7,0)</f>
        <v>184122.91</v>
      </c>
      <c r="K56" s="50">
        <f>VLOOKUP(B56,[2]新表!$A:$G,7,0)</f>
        <v>184122.91</v>
      </c>
      <c r="L56" s="50">
        <f>VLOOKUP(B56,[2]新表!$A:$H,8,0)</f>
        <v>184122.91</v>
      </c>
      <c r="M56" s="61">
        <f>VLOOKUP(B56,[2]Sheet3!$A:$E,5,0)</f>
        <v>36824.582000000002</v>
      </c>
      <c r="N56" s="131"/>
      <c r="O56" s="48"/>
      <c r="P56" s="48"/>
      <c r="Q56" s="48">
        <f t="shared" si="7"/>
        <v>0</v>
      </c>
      <c r="R56" s="20">
        <f t="shared" si="8"/>
        <v>184122.91</v>
      </c>
      <c r="S56" s="20">
        <f t="shared" si="9"/>
        <v>0</v>
      </c>
      <c r="T56" s="20">
        <f t="shared" si="10"/>
        <v>0</v>
      </c>
      <c r="U56" s="92"/>
      <c r="V56" s="19">
        <f t="shared" si="2"/>
        <v>0</v>
      </c>
      <c r="W56" s="53">
        <f t="shared" si="11"/>
        <v>0</v>
      </c>
      <c r="X56" s="54">
        <f t="shared" si="12"/>
        <v>0</v>
      </c>
      <c r="Y56" s="54" t="str">
        <f t="shared" si="13"/>
        <v>否</v>
      </c>
      <c r="Z56" s="21"/>
      <c r="AA56" s="21"/>
      <c r="AB56" s="21"/>
      <c r="AC56" s="21">
        <f t="shared" si="3"/>
        <v>0</v>
      </c>
      <c r="AD56" s="23">
        <v>0</v>
      </c>
      <c r="AE56" s="23">
        <f t="shared" si="4"/>
        <v>0</v>
      </c>
      <c r="AF56" s="19">
        <f t="shared" si="21"/>
        <v>0</v>
      </c>
      <c r="AG56" s="24"/>
      <c r="AH56" s="29">
        <v>3</v>
      </c>
      <c r="AI56" s="32">
        <f t="shared" si="22"/>
        <v>-3</v>
      </c>
      <c r="AJ56" s="27" t="s">
        <v>47</v>
      </c>
      <c r="AK56" s="19"/>
      <c r="AL56" s="17" t="s">
        <v>68</v>
      </c>
      <c r="AM56" s="26" t="s">
        <v>194</v>
      </c>
      <c r="AN56" s="14" t="s">
        <v>192</v>
      </c>
      <c r="AO56" s="8"/>
    </row>
    <row r="57" spans="1:42" s="9" customFormat="1" ht="33" customHeight="1" x14ac:dyDescent="0.25">
      <c r="A57" s="13">
        <f t="shared" si="1"/>
        <v>54</v>
      </c>
      <c r="B57" s="14" t="s">
        <v>195</v>
      </c>
      <c r="C57" s="28" t="s">
        <v>196</v>
      </c>
      <c r="D57" s="15" t="s">
        <v>33</v>
      </c>
      <c r="E57" s="16" t="s">
        <v>130</v>
      </c>
      <c r="F57" s="17" t="s">
        <v>67</v>
      </c>
      <c r="G57" s="17" t="s">
        <v>564</v>
      </c>
      <c r="H57" s="17" t="s">
        <v>39</v>
      </c>
      <c r="I57" s="18">
        <v>0.8</v>
      </c>
      <c r="J57" s="50">
        <f>VLOOKUP(B57,[1]新表!$A:$G,7,0)</f>
        <v>14347472.730000012</v>
      </c>
      <c r="K57" s="50">
        <f>VLOOKUP(B57,[2]新表!$A:$G,7,0)</f>
        <v>14761272.65</v>
      </c>
      <c r="L57" s="50">
        <f>VLOOKUP(B57,[2]新表!$A:$H,8,0)</f>
        <v>12517605.640000001</v>
      </c>
      <c r="M57" s="61">
        <f>VLOOKUP(B57,[2]Sheet3!$A:$E,5,0)</f>
        <v>567741.25576923077</v>
      </c>
      <c r="N57" s="131">
        <f>VLOOKUP(B57,平均每月供货额!L:O,4,0)</f>
        <v>441054.52499999997</v>
      </c>
      <c r="O57" s="48">
        <v>30000</v>
      </c>
      <c r="P57" s="48"/>
      <c r="Q57" s="48">
        <f t="shared" si="7"/>
        <v>30000</v>
      </c>
      <c r="R57" s="20">
        <f t="shared" si="8"/>
        <v>12487605.640000001</v>
      </c>
      <c r="S57" s="20">
        <f t="shared" si="9"/>
        <v>441054.52499999997</v>
      </c>
      <c r="T57" s="20">
        <f t="shared" si="10"/>
        <v>440000</v>
      </c>
      <c r="U57" s="55">
        <v>200000</v>
      </c>
      <c r="V57" s="19">
        <f t="shared" si="2"/>
        <v>200000</v>
      </c>
      <c r="W57" s="53">
        <f t="shared" si="11"/>
        <v>1.6015880527117606E-2</v>
      </c>
      <c r="X57" s="54">
        <f t="shared" si="12"/>
        <v>0.35227314902282492</v>
      </c>
      <c r="Y57" s="54" t="str">
        <f t="shared" si="13"/>
        <v>否</v>
      </c>
      <c r="Z57" s="21"/>
      <c r="AA57" s="21"/>
      <c r="AB57" s="21"/>
      <c r="AC57" s="21">
        <f t="shared" si="3"/>
        <v>0</v>
      </c>
      <c r="AD57" s="23">
        <v>0.03</v>
      </c>
      <c r="AE57" s="23">
        <f t="shared" si="4"/>
        <v>0.03</v>
      </c>
      <c r="AF57" s="19">
        <f t="shared" si="21"/>
        <v>194000</v>
      </c>
      <c r="AG57" s="24">
        <v>45628</v>
      </c>
      <c r="AH57" s="13">
        <v>3</v>
      </c>
      <c r="AI57" s="24">
        <f t="shared" si="22"/>
        <v>45625</v>
      </c>
      <c r="AJ57" s="27" t="s">
        <v>47</v>
      </c>
      <c r="AK57" s="19"/>
      <c r="AL57" s="17" t="s">
        <v>197</v>
      </c>
      <c r="AM57" s="26" t="s">
        <v>177</v>
      </c>
      <c r="AN57" s="14" t="s">
        <v>195</v>
      </c>
      <c r="AO57" s="30"/>
    </row>
    <row r="58" spans="1:42" s="9" customFormat="1" ht="33" customHeight="1" x14ac:dyDescent="0.25">
      <c r="A58" s="13">
        <f t="shared" si="1"/>
        <v>55</v>
      </c>
      <c r="B58" s="14" t="s">
        <v>198</v>
      </c>
      <c r="C58" s="15" t="s">
        <v>199</v>
      </c>
      <c r="D58" s="15" t="s">
        <v>33</v>
      </c>
      <c r="E58" s="16" t="s">
        <v>57</v>
      </c>
      <c r="F58" s="17" t="s">
        <v>67</v>
      </c>
      <c r="G58" s="17" t="s">
        <v>565</v>
      </c>
      <c r="H58" s="17" t="s">
        <v>61</v>
      </c>
      <c r="I58" s="18">
        <v>1</v>
      </c>
      <c r="J58" s="50">
        <f>VLOOKUP(B58,[1]新表!$A:$G,7,0)</f>
        <v>946930.60999999987</v>
      </c>
      <c r="K58" s="50">
        <f>VLOOKUP(B58,[2]新表!$A:$G,7,0)</f>
        <v>1091202.79</v>
      </c>
      <c r="L58" s="50">
        <f>VLOOKUP(B58,[2]新表!$A:$H,8,0)</f>
        <v>548276.06000000006</v>
      </c>
      <c r="M58" s="50">
        <f>VLOOKUP(B58,[2]Sheet3!$A:$E,5,0)</f>
        <v>155886.11285714287</v>
      </c>
      <c r="N58" s="131">
        <f>VLOOKUP(B58,平均每月供货额!L:O,4,0)</f>
        <v>111803.43000000001</v>
      </c>
      <c r="O58" s="48"/>
      <c r="P58" s="48"/>
      <c r="Q58" s="48">
        <f t="shared" si="7"/>
        <v>0</v>
      </c>
      <c r="R58" s="20">
        <f t="shared" si="8"/>
        <v>548276.06000000006</v>
      </c>
      <c r="S58" s="20">
        <f t="shared" si="9"/>
        <v>111803.43000000001</v>
      </c>
      <c r="T58" s="20">
        <f t="shared" si="10"/>
        <v>110000</v>
      </c>
      <c r="U58" s="55">
        <v>220000</v>
      </c>
      <c r="V58" s="19">
        <f t="shared" si="2"/>
        <v>220000</v>
      </c>
      <c r="W58" s="53">
        <f t="shared" si="11"/>
        <v>0.40125771677866068</v>
      </c>
      <c r="X58" s="54">
        <f t="shared" si="12"/>
        <v>1.4112867141771144</v>
      </c>
      <c r="Y58" s="54" t="str">
        <f t="shared" si="13"/>
        <v>是</v>
      </c>
      <c r="Z58" s="21">
        <v>300</v>
      </c>
      <c r="AA58" s="21"/>
      <c r="AB58" s="21"/>
      <c r="AC58" s="21">
        <f t="shared" si="3"/>
        <v>300</v>
      </c>
      <c r="AD58" s="35">
        <v>0.03</v>
      </c>
      <c r="AE58" s="23">
        <f t="shared" si="4"/>
        <v>3.1363636363636364E-2</v>
      </c>
      <c r="AF58" s="19">
        <f t="shared" si="21"/>
        <v>213100</v>
      </c>
      <c r="AG58" s="24">
        <v>45636</v>
      </c>
      <c r="AH58" s="13"/>
      <c r="AI58" s="24"/>
      <c r="AJ58" s="27" t="s">
        <v>47</v>
      </c>
      <c r="AK58" s="19"/>
      <c r="AL58" s="17" t="s">
        <v>121</v>
      </c>
      <c r="AM58" s="26" t="s">
        <v>200</v>
      </c>
      <c r="AN58" s="14" t="s">
        <v>198</v>
      </c>
      <c r="AO58" s="8"/>
    </row>
    <row r="59" spans="1:42" s="9" customFormat="1" ht="33" customHeight="1" x14ac:dyDescent="0.25">
      <c r="A59" s="13">
        <f t="shared" si="1"/>
        <v>56</v>
      </c>
      <c r="B59" s="14" t="s">
        <v>201</v>
      </c>
      <c r="C59" s="15" t="s">
        <v>202</v>
      </c>
      <c r="D59" s="15" t="s">
        <v>33</v>
      </c>
      <c r="E59" s="16" t="s">
        <v>57</v>
      </c>
      <c r="F59" s="34" t="s">
        <v>98</v>
      </c>
      <c r="G59" s="17" t="s">
        <v>565</v>
      </c>
      <c r="H59" s="17" t="s">
        <v>39</v>
      </c>
      <c r="I59" s="18">
        <v>0.8</v>
      </c>
      <c r="J59" s="50">
        <f>VLOOKUP(B59,[1]新表!$A:$G,7,0)</f>
        <v>560805.21</v>
      </c>
      <c r="K59" s="50">
        <f>VLOOKUP(B59,[2]新表!$A:$G,7,0)</f>
        <v>480805.20999999996</v>
      </c>
      <c r="L59" s="50">
        <f>VLOOKUP(B59,[2]新表!$A:$H,8,0)</f>
        <v>436934.86</v>
      </c>
      <c r="M59" s="61">
        <f>VLOOKUP(B59,[2]Sheet3!$A:$E,5,0)</f>
        <v>48080.520999999993</v>
      </c>
      <c r="N59" s="131">
        <f>VLOOKUP(B59,平均每月供货额!L:O,4,0)</f>
        <v>10550.025</v>
      </c>
      <c r="O59" s="48"/>
      <c r="P59" s="48"/>
      <c r="Q59" s="48">
        <f t="shared" si="7"/>
        <v>0</v>
      </c>
      <c r="R59" s="20">
        <f t="shared" si="8"/>
        <v>436934.86</v>
      </c>
      <c r="S59" s="20">
        <f t="shared" si="9"/>
        <v>10550.025</v>
      </c>
      <c r="T59" s="20">
        <f t="shared" si="10"/>
        <v>10000</v>
      </c>
      <c r="U59" s="55">
        <v>40000</v>
      </c>
      <c r="V59" s="19">
        <f t="shared" si="2"/>
        <v>40000</v>
      </c>
      <c r="W59" s="53">
        <f t="shared" si="11"/>
        <v>9.1546826911453119E-2</v>
      </c>
      <c r="X59" s="54">
        <f t="shared" si="12"/>
        <v>0.83193774044170621</v>
      </c>
      <c r="Y59" s="54" t="str">
        <f t="shared" si="13"/>
        <v>否</v>
      </c>
      <c r="Z59" s="21">
        <v>200</v>
      </c>
      <c r="AA59" s="21"/>
      <c r="AB59" s="21"/>
      <c r="AC59" s="21">
        <f t="shared" si="3"/>
        <v>200</v>
      </c>
      <c r="AD59" s="23">
        <v>0.03</v>
      </c>
      <c r="AE59" s="23">
        <f t="shared" si="4"/>
        <v>3.4999999999999996E-2</v>
      </c>
      <c r="AF59" s="19">
        <f t="shared" si="21"/>
        <v>38600</v>
      </c>
      <c r="AG59" s="24">
        <v>45628</v>
      </c>
      <c r="AH59" s="13">
        <v>4</v>
      </c>
      <c r="AI59" s="24">
        <f t="shared" ref="AI59:AI66" si="23">AG59-AH59</f>
        <v>45624</v>
      </c>
      <c r="AJ59" s="27" t="s">
        <v>47</v>
      </c>
      <c r="AK59" s="19"/>
      <c r="AL59" s="17" t="s">
        <v>176</v>
      </c>
      <c r="AM59" s="26" t="s">
        <v>177</v>
      </c>
      <c r="AN59" s="14" t="s">
        <v>201</v>
      </c>
      <c r="AO59" s="8"/>
    </row>
    <row r="60" spans="1:42" s="9" customFormat="1" ht="33" customHeight="1" x14ac:dyDescent="0.25">
      <c r="A60" s="13">
        <f t="shared" si="1"/>
        <v>57</v>
      </c>
      <c r="B60" s="14" t="s">
        <v>203</v>
      </c>
      <c r="C60" s="15" t="s">
        <v>644</v>
      </c>
      <c r="D60" s="15" t="s">
        <v>33</v>
      </c>
      <c r="E60" s="16" t="s">
        <v>34</v>
      </c>
      <c r="F60" s="17" t="s">
        <v>67</v>
      </c>
      <c r="G60" s="17" t="s">
        <v>564</v>
      </c>
      <c r="H60" s="17" t="s">
        <v>61</v>
      </c>
      <c r="I60" s="18">
        <v>0.8</v>
      </c>
      <c r="J60" s="50">
        <f>VLOOKUP(B60,[1]新表!$A:$G,7,0)</f>
        <v>320291.15999999968</v>
      </c>
      <c r="K60" s="50">
        <f>VLOOKUP(B60,[2]新表!$A:$G,7,0)</f>
        <v>372154.81999999995</v>
      </c>
      <c r="L60" s="50">
        <f>VLOOKUP(B60,[2]新表!$A:$H,8,0)</f>
        <v>302291.15999999997</v>
      </c>
      <c r="M60" s="61">
        <f>VLOOKUP(B60,[2]Sheet3!$A:$E,5,0)</f>
        <v>33832.256363636356</v>
      </c>
      <c r="N60" s="131">
        <f>VLOOKUP(B60,平均每月供货额!L:O,4,0)</f>
        <v>26758.880000000001</v>
      </c>
      <c r="O60" s="48">
        <v>30000</v>
      </c>
      <c r="P60" s="48"/>
      <c r="Q60" s="48">
        <f t="shared" si="7"/>
        <v>30000</v>
      </c>
      <c r="R60" s="20">
        <f t="shared" si="8"/>
        <v>272291.15999999997</v>
      </c>
      <c r="S60" s="20">
        <f t="shared" si="9"/>
        <v>26758.880000000001</v>
      </c>
      <c r="T60" s="20">
        <f t="shared" si="10"/>
        <v>30000</v>
      </c>
      <c r="U60" s="55">
        <v>50000</v>
      </c>
      <c r="V60" s="19">
        <f t="shared" si="2"/>
        <v>50000</v>
      </c>
      <c r="W60" s="53">
        <f t="shared" si="11"/>
        <v>0.18362696754459457</v>
      </c>
      <c r="X60" s="54">
        <f t="shared" si="12"/>
        <v>1.477879555610754</v>
      </c>
      <c r="Y60" s="54" t="str">
        <f t="shared" si="13"/>
        <v>是</v>
      </c>
      <c r="Z60" s="21"/>
      <c r="AA60" s="21"/>
      <c r="AB60" s="21"/>
      <c r="AC60" s="21">
        <f t="shared" si="3"/>
        <v>0</v>
      </c>
      <c r="AD60" s="23">
        <v>0.03</v>
      </c>
      <c r="AE60" s="23">
        <f t="shared" si="4"/>
        <v>0.03</v>
      </c>
      <c r="AF60" s="19">
        <f t="shared" si="21"/>
        <v>48500</v>
      </c>
      <c r="AG60" s="24">
        <v>45628</v>
      </c>
      <c r="AH60" s="13">
        <v>3</v>
      </c>
      <c r="AI60" s="24">
        <f t="shared" si="23"/>
        <v>45625</v>
      </c>
      <c r="AJ60" s="27" t="s">
        <v>47</v>
      </c>
      <c r="AK60" s="19"/>
      <c r="AL60" s="17" t="s">
        <v>68</v>
      </c>
      <c r="AM60" s="26" t="s">
        <v>177</v>
      </c>
      <c r="AN60" s="14" t="s">
        <v>203</v>
      </c>
      <c r="AO60" s="8"/>
    </row>
    <row r="61" spans="1:42" s="9" customFormat="1" ht="33" customHeight="1" x14ac:dyDescent="0.25">
      <c r="A61" s="13">
        <f t="shared" si="1"/>
        <v>58</v>
      </c>
      <c r="B61" s="14" t="s">
        <v>205</v>
      </c>
      <c r="C61" s="15" t="s">
        <v>206</v>
      </c>
      <c r="D61" s="15" t="s">
        <v>52</v>
      </c>
      <c r="E61" s="16" t="s">
        <v>34</v>
      </c>
      <c r="F61" s="34" t="s">
        <v>67</v>
      </c>
      <c r="G61" s="34"/>
      <c r="H61" s="17" t="s">
        <v>61</v>
      </c>
      <c r="I61" s="18">
        <v>0.8</v>
      </c>
      <c r="J61" s="50">
        <f>VLOOKUP(B61,[1]新表!$A:$G,7,0)</f>
        <v>227270.04</v>
      </c>
      <c r="K61" s="50">
        <f>VLOOKUP(B61,[2]新表!$A:$G,7,0)</f>
        <v>207270.03999999989</v>
      </c>
      <c r="L61" s="50">
        <f>VLOOKUP(B61,[2]新表!$A:$H,8,0)</f>
        <v>207270.03999999989</v>
      </c>
      <c r="M61" s="61">
        <f>VLOOKUP(B61,[2]Sheet3!$A:$E,5,0)</f>
        <v>25908.754999999986</v>
      </c>
      <c r="N61" s="131"/>
      <c r="O61" s="48"/>
      <c r="P61" s="48"/>
      <c r="Q61" s="48">
        <f t="shared" si="7"/>
        <v>0</v>
      </c>
      <c r="R61" s="20">
        <f t="shared" si="8"/>
        <v>207270.03999999989</v>
      </c>
      <c r="S61" s="20">
        <f t="shared" si="9"/>
        <v>0</v>
      </c>
      <c r="T61" s="20">
        <f t="shared" si="10"/>
        <v>0</v>
      </c>
      <c r="U61" s="55"/>
      <c r="V61" s="19">
        <f t="shared" si="2"/>
        <v>0</v>
      </c>
      <c r="W61" s="53">
        <f t="shared" si="11"/>
        <v>0</v>
      </c>
      <c r="X61" s="54">
        <f t="shared" si="12"/>
        <v>0</v>
      </c>
      <c r="Y61" s="54" t="str">
        <f t="shared" si="13"/>
        <v>否</v>
      </c>
      <c r="Z61" s="21"/>
      <c r="AA61" s="21"/>
      <c r="AB61" s="21"/>
      <c r="AC61" s="21">
        <f t="shared" si="3"/>
        <v>0</v>
      </c>
      <c r="AD61" s="23">
        <v>0</v>
      </c>
      <c r="AE61" s="23">
        <f t="shared" si="4"/>
        <v>0</v>
      </c>
      <c r="AF61" s="19">
        <f t="shared" si="21"/>
        <v>0</v>
      </c>
      <c r="AG61" s="24">
        <v>45595</v>
      </c>
      <c r="AH61" s="29">
        <v>3</v>
      </c>
      <c r="AI61" s="32">
        <f t="shared" si="23"/>
        <v>45592</v>
      </c>
      <c r="AJ61" s="27" t="s">
        <v>47</v>
      </c>
      <c r="AK61" s="19"/>
      <c r="AL61" s="17" t="s">
        <v>68</v>
      </c>
      <c r="AM61" s="26" t="s">
        <v>89</v>
      </c>
      <c r="AN61" s="14" t="s">
        <v>205</v>
      </c>
      <c r="AO61" s="8"/>
    </row>
    <row r="62" spans="1:42" s="9" customFormat="1" ht="33" customHeight="1" x14ac:dyDescent="0.25">
      <c r="A62" s="13">
        <f t="shared" si="1"/>
        <v>59</v>
      </c>
      <c r="B62" s="14" t="s">
        <v>207</v>
      </c>
      <c r="C62" s="15" t="s">
        <v>208</v>
      </c>
      <c r="D62" s="15" t="s">
        <v>33</v>
      </c>
      <c r="E62" s="16" t="s">
        <v>130</v>
      </c>
      <c r="F62" s="17" t="s">
        <v>67</v>
      </c>
      <c r="G62" s="17"/>
      <c r="H62" s="17" t="s">
        <v>39</v>
      </c>
      <c r="I62" s="18">
        <v>0.8</v>
      </c>
      <c r="J62" s="50">
        <f>VLOOKUP(B62,[1]新表!$A:$G,7,0)</f>
        <v>504215.48</v>
      </c>
      <c r="K62" s="50">
        <f>VLOOKUP(B62,[2]新表!$A:$G,7,0)</f>
        <v>484215.4800000001</v>
      </c>
      <c r="L62" s="50">
        <f>VLOOKUP(B62,[2]新表!$A:$H,8,0)</f>
        <v>449465.07000000007</v>
      </c>
      <c r="M62" s="61">
        <f>VLOOKUP(B62,[2]Sheet3!$A:$E,5,0)</f>
        <v>16697.085517241383</v>
      </c>
      <c r="N62" s="131">
        <f>VLOOKUP(B62,平均每月供货额!L:O,4,0)</f>
        <v>7438.2650000000003</v>
      </c>
      <c r="O62" s="48"/>
      <c r="P62" s="48"/>
      <c r="Q62" s="48">
        <f t="shared" si="7"/>
        <v>0</v>
      </c>
      <c r="R62" s="20">
        <f t="shared" si="8"/>
        <v>449465.07000000007</v>
      </c>
      <c r="S62" s="20">
        <f t="shared" si="9"/>
        <v>7438.2650000000003</v>
      </c>
      <c r="T62" s="20">
        <f t="shared" si="10"/>
        <v>10000</v>
      </c>
      <c r="U62" s="55"/>
      <c r="V62" s="19">
        <f t="shared" si="2"/>
        <v>0</v>
      </c>
      <c r="W62" s="53">
        <f t="shared" si="11"/>
        <v>0</v>
      </c>
      <c r="X62" s="54">
        <f t="shared" si="12"/>
        <v>0</v>
      </c>
      <c r="Y62" s="54" t="str">
        <f t="shared" si="13"/>
        <v>否</v>
      </c>
      <c r="Z62" s="21"/>
      <c r="AA62" s="21"/>
      <c r="AB62" s="21"/>
      <c r="AC62" s="21">
        <f t="shared" si="3"/>
        <v>0</v>
      </c>
      <c r="AD62" s="23">
        <v>0.03</v>
      </c>
      <c r="AE62" s="23">
        <f t="shared" si="4"/>
        <v>0</v>
      </c>
      <c r="AF62" s="19">
        <f t="shared" si="21"/>
        <v>0</v>
      </c>
      <c r="AG62" s="24">
        <v>45595</v>
      </c>
      <c r="AH62" s="29">
        <v>3</v>
      </c>
      <c r="AI62" s="32">
        <f t="shared" si="23"/>
        <v>45592</v>
      </c>
      <c r="AJ62" s="27" t="s">
        <v>47</v>
      </c>
      <c r="AK62" s="19"/>
      <c r="AL62" s="17" t="s">
        <v>132</v>
      </c>
      <c r="AM62" s="26" t="s">
        <v>89</v>
      </c>
      <c r="AN62" s="14" t="s">
        <v>207</v>
      </c>
      <c r="AO62" s="8"/>
    </row>
    <row r="63" spans="1:42" s="9" customFormat="1" ht="33" customHeight="1" x14ac:dyDescent="0.25">
      <c r="A63" s="13">
        <f t="shared" si="1"/>
        <v>60</v>
      </c>
      <c r="B63" s="14" t="s">
        <v>209</v>
      </c>
      <c r="C63" s="15" t="s">
        <v>210</v>
      </c>
      <c r="D63" s="15" t="s">
        <v>52</v>
      </c>
      <c r="E63" s="16" t="s">
        <v>211</v>
      </c>
      <c r="F63" s="17" t="s">
        <v>67</v>
      </c>
      <c r="G63" s="17" t="s">
        <v>564</v>
      </c>
      <c r="H63" s="17" t="s">
        <v>39</v>
      </c>
      <c r="I63" s="18">
        <v>0.8</v>
      </c>
      <c r="J63" s="50">
        <f>VLOOKUP(B63,[1]新表!$A:$G,7,0)</f>
        <v>184613.88999999998</v>
      </c>
      <c r="K63" s="50">
        <f>VLOOKUP(B63,[2]新表!$A:$G,7,0)</f>
        <v>198866.32</v>
      </c>
      <c r="L63" s="50">
        <f>VLOOKUP(B63,[2]新表!$A:$H,8,0)</f>
        <v>149879.38</v>
      </c>
      <c r="M63" s="61">
        <f>VLOOKUP(B63,[2]Sheet3!$A:$E,5,0)</f>
        <v>19886.632000000001</v>
      </c>
      <c r="N63" s="131">
        <f>VLOOKUP(B63,平均每月供货额!L:O,4,0)</f>
        <v>12222.164999999999</v>
      </c>
      <c r="O63" s="48"/>
      <c r="P63" s="48"/>
      <c r="Q63" s="48">
        <f t="shared" si="7"/>
        <v>0</v>
      </c>
      <c r="R63" s="20">
        <f t="shared" si="8"/>
        <v>149879.38</v>
      </c>
      <c r="S63" s="20">
        <f t="shared" si="9"/>
        <v>12222.164999999999</v>
      </c>
      <c r="T63" s="20">
        <f t="shared" si="10"/>
        <v>10000</v>
      </c>
      <c r="U63" s="55"/>
      <c r="V63" s="19">
        <f t="shared" si="2"/>
        <v>0</v>
      </c>
      <c r="W63" s="53">
        <f t="shared" si="11"/>
        <v>0</v>
      </c>
      <c r="X63" s="54">
        <f t="shared" si="12"/>
        <v>0</v>
      </c>
      <c r="Y63" s="54" t="str">
        <f t="shared" si="13"/>
        <v>否</v>
      </c>
      <c r="Z63" s="21"/>
      <c r="AA63" s="21"/>
      <c r="AB63" s="21"/>
      <c r="AC63" s="21">
        <f t="shared" si="3"/>
        <v>0</v>
      </c>
      <c r="AD63" s="23">
        <v>0.03</v>
      </c>
      <c r="AE63" s="23">
        <f t="shared" si="4"/>
        <v>0</v>
      </c>
      <c r="AF63" s="19">
        <f t="shared" si="21"/>
        <v>0</v>
      </c>
      <c r="AG63" s="24">
        <v>45636</v>
      </c>
      <c r="AH63" s="13">
        <v>3</v>
      </c>
      <c r="AI63" s="24">
        <f t="shared" si="23"/>
        <v>45633</v>
      </c>
      <c r="AJ63" s="27" t="s">
        <v>47</v>
      </c>
      <c r="AK63" s="19"/>
      <c r="AL63" s="17" t="s">
        <v>121</v>
      </c>
      <c r="AM63" s="26" t="s">
        <v>212</v>
      </c>
      <c r="AN63" s="14" t="s">
        <v>209</v>
      </c>
      <c r="AO63" s="8"/>
    </row>
    <row r="64" spans="1:42" s="9" customFormat="1" ht="33" customHeight="1" x14ac:dyDescent="0.25">
      <c r="A64" s="13">
        <f t="shared" si="1"/>
        <v>61</v>
      </c>
      <c r="B64" s="14" t="s">
        <v>213</v>
      </c>
      <c r="C64" s="15" t="s">
        <v>214</v>
      </c>
      <c r="D64" s="15" t="s">
        <v>52</v>
      </c>
      <c r="E64" s="16" t="s">
        <v>211</v>
      </c>
      <c r="F64" s="17" t="s">
        <v>67</v>
      </c>
      <c r="G64" s="17" t="s">
        <v>564</v>
      </c>
      <c r="H64" s="17" t="s">
        <v>39</v>
      </c>
      <c r="I64" s="18">
        <v>0.8</v>
      </c>
      <c r="J64" s="50">
        <f>VLOOKUP(B64,[1]新表!$A:$G,7,0)</f>
        <v>250009.17</v>
      </c>
      <c r="K64" s="50">
        <f>VLOOKUP(B64,[2]新表!$A:$G,7,0)</f>
        <v>264708.64999999991</v>
      </c>
      <c r="L64" s="50">
        <f>VLOOKUP(B64,[2]新表!$A:$H,8,0)</f>
        <v>230009.1699999999</v>
      </c>
      <c r="M64" s="61">
        <f>VLOOKUP(B64,[2]Sheet3!$A:$E,5,0)</f>
        <v>17647.243333333328</v>
      </c>
      <c r="N64" s="131">
        <f>VLOOKUP(B64,平均每月供货额!L:O,4,0)</f>
        <v>8601.15</v>
      </c>
      <c r="O64" s="48"/>
      <c r="P64" s="48"/>
      <c r="Q64" s="48">
        <f t="shared" si="7"/>
        <v>0</v>
      </c>
      <c r="R64" s="20">
        <f t="shared" si="8"/>
        <v>230009.1699999999</v>
      </c>
      <c r="S64" s="20">
        <f t="shared" si="9"/>
        <v>8601.15</v>
      </c>
      <c r="T64" s="20">
        <f t="shared" si="10"/>
        <v>10000</v>
      </c>
      <c r="U64" s="55"/>
      <c r="V64" s="19">
        <f t="shared" si="2"/>
        <v>0</v>
      </c>
      <c r="W64" s="53">
        <f t="shared" si="11"/>
        <v>0</v>
      </c>
      <c r="X64" s="54">
        <f t="shared" si="12"/>
        <v>0</v>
      </c>
      <c r="Y64" s="54" t="str">
        <f t="shared" si="13"/>
        <v>否</v>
      </c>
      <c r="Z64" s="21"/>
      <c r="AA64" s="21"/>
      <c r="AB64" s="21"/>
      <c r="AC64" s="21">
        <f t="shared" si="3"/>
        <v>0</v>
      </c>
      <c r="AD64" s="23">
        <v>0.03</v>
      </c>
      <c r="AE64" s="23">
        <f t="shared" si="4"/>
        <v>0</v>
      </c>
      <c r="AF64" s="19">
        <f t="shared" si="21"/>
        <v>0</v>
      </c>
      <c r="AG64" s="24">
        <v>45636</v>
      </c>
      <c r="AH64" s="13">
        <v>3</v>
      </c>
      <c r="AI64" s="24">
        <f t="shared" si="23"/>
        <v>45633</v>
      </c>
      <c r="AJ64" s="27" t="s">
        <v>47</v>
      </c>
      <c r="AK64" s="19"/>
      <c r="AL64" s="17" t="s">
        <v>121</v>
      </c>
      <c r="AM64" s="26" t="s">
        <v>212</v>
      </c>
      <c r="AN64" s="14" t="s">
        <v>213</v>
      </c>
      <c r="AO64" s="8"/>
    </row>
    <row r="65" spans="1:41" s="9" customFormat="1" ht="33" customHeight="1" x14ac:dyDescent="0.25">
      <c r="A65" s="13">
        <f t="shared" si="1"/>
        <v>62</v>
      </c>
      <c r="B65" s="14" t="s">
        <v>215</v>
      </c>
      <c r="C65" s="15" t="s">
        <v>216</v>
      </c>
      <c r="D65" s="15" t="s">
        <v>33</v>
      </c>
      <c r="E65" s="16" t="s">
        <v>34</v>
      </c>
      <c r="F65" s="17" t="s">
        <v>67</v>
      </c>
      <c r="G65" s="17" t="s">
        <v>564</v>
      </c>
      <c r="H65" s="17" t="s">
        <v>39</v>
      </c>
      <c r="I65" s="18">
        <v>0.8</v>
      </c>
      <c r="J65" s="50">
        <f>VLOOKUP(B65,[1]新表!$A:$G,7,0)</f>
        <v>513674.17999999993</v>
      </c>
      <c r="K65" s="50">
        <f>VLOOKUP(B65,[2]新表!$A:$G,7,0)</f>
        <v>633277.68999999994</v>
      </c>
      <c r="L65" s="50">
        <f>VLOOKUP(B65,[2]新表!$A:$H,8,0)</f>
        <v>404062.45999999996</v>
      </c>
      <c r="M65" s="61">
        <f>VLOOKUP(B65,[2]Sheet3!$A:$E,5,0)</f>
        <v>52773.140833333331</v>
      </c>
      <c r="N65" s="131">
        <f>VLOOKUP(B65,平均每月供货额!L:O,4,0)</f>
        <v>43369.605000000003</v>
      </c>
      <c r="O65" s="48"/>
      <c r="P65" s="48"/>
      <c r="Q65" s="48">
        <f t="shared" si="7"/>
        <v>0</v>
      </c>
      <c r="R65" s="20">
        <f t="shared" si="8"/>
        <v>404062.45999999996</v>
      </c>
      <c r="S65" s="20">
        <f t="shared" si="9"/>
        <v>43369.605000000003</v>
      </c>
      <c r="T65" s="20">
        <f t="shared" si="10"/>
        <v>40000</v>
      </c>
      <c r="U65" s="55">
        <v>30000</v>
      </c>
      <c r="V65" s="19">
        <f t="shared" si="2"/>
        <v>30000</v>
      </c>
      <c r="W65" s="53">
        <f t="shared" si="11"/>
        <v>7.4245947025120829E-2</v>
      </c>
      <c r="X65" s="54">
        <f t="shared" si="12"/>
        <v>0.56847099729662043</v>
      </c>
      <c r="Y65" s="54" t="str">
        <f t="shared" si="13"/>
        <v>否</v>
      </c>
      <c r="Z65" s="21"/>
      <c r="AA65" s="21"/>
      <c r="AB65" s="21"/>
      <c r="AC65" s="21">
        <f t="shared" si="3"/>
        <v>0</v>
      </c>
      <c r="AD65" s="23">
        <v>0.03</v>
      </c>
      <c r="AE65" s="23">
        <f t="shared" si="4"/>
        <v>0.03</v>
      </c>
      <c r="AF65" s="19">
        <f t="shared" si="21"/>
        <v>29100</v>
      </c>
      <c r="AG65" s="24">
        <v>45628</v>
      </c>
      <c r="AH65" s="29">
        <v>3</v>
      </c>
      <c r="AI65" s="32">
        <f t="shared" si="23"/>
        <v>45625</v>
      </c>
      <c r="AJ65" s="27" t="s">
        <v>47</v>
      </c>
      <c r="AK65" s="19"/>
      <c r="AL65" s="17" t="s">
        <v>68</v>
      </c>
      <c r="AM65" s="26" t="s">
        <v>212</v>
      </c>
      <c r="AN65" s="14" t="s">
        <v>215</v>
      </c>
      <c r="AO65" s="8"/>
    </row>
    <row r="66" spans="1:41" s="9" customFormat="1" ht="33" customHeight="1" x14ac:dyDescent="0.25">
      <c r="A66" s="13">
        <f t="shared" si="1"/>
        <v>63</v>
      </c>
      <c r="B66" s="14" t="s">
        <v>217</v>
      </c>
      <c r="C66" s="15" t="s">
        <v>218</v>
      </c>
      <c r="D66" s="15" t="s">
        <v>219</v>
      </c>
      <c r="E66" s="25" t="s">
        <v>34</v>
      </c>
      <c r="F66" s="17" t="s">
        <v>35</v>
      </c>
      <c r="G66" s="17"/>
      <c r="H66" s="17" t="s">
        <v>49</v>
      </c>
      <c r="I66" s="18">
        <v>1</v>
      </c>
      <c r="J66" s="50">
        <f>VLOOKUP(B66,[1]新表!$A:$G,7,0)</f>
        <v>15460</v>
      </c>
      <c r="K66" s="50">
        <f>VLOOKUP(B66,[2]新表!$A:$G,7,0)</f>
        <v>5460</v>
      </c>
      <c r="L66" s="50">
        <f>VLOOKUP(B66,[2]新表!$A:$H,8,0)</f>
        <v>5460</v>
      </c>
      <c r="M66" s="61">
        <f>VLOOKUP(B66,[2]Sheet3!$A:$E,5,0)</f>
        <v>2730</v>
      </c>
      <c r="N66" s="131"/>
      <c r="O66" s="48"/>
      <c r="P66" s="48"/>
      <c r="Q66" s="48">
        <f t="shared" si="7"/>
        <v>0</v>
      </c>
      <c r="R66" s="20">
        <f t="shared" si="8"/>
        <v>5460</v>
      </c>
      <c r="S66" s="20">
        <f t="shared" si="9"/>
        <v>0</v>
      </c>
      <c r="T66" s="20">
        <f t="shared" si="10"/>
        <v>0</v>
      </c>
      <c r="U66" s="56"/>
      <c r="V66" s="19">
        <f t="shared" si="2"/>
        <v>0</v>
      </c>
      <c r="W66" s="53">
        <f t="shared" si="11"/>
        <v>0</v>
      </c>
      <c r="X66" s="54">
        <f t="shared" si="12"/>
        <v>0</v>
      </c>
      <c r="Y66" s="54" t="str">
        <f t="shared" si="13"/>
        <v>否</v>
      </c>
      <c r="Z66" s="21"/>
      <c r="AA66" s="21"/>
      <c r="AB66" s="21"/>
      <c r="AC66" s="21">
        <f t="shared" si="3"/>
        <v>0</v>
      </c>
      <c r="AD66" s="23">
        <v>0</v>
      </c>
      <c r="AE66" s="23">
        <f t="shared" si="4"/>
        <v>0</v>
      </c>
      <c r="AF66" s="19">
        <f t="shared" si="21"/>
        <v>0</v>
      </c>
      <c r="AG66" s="24"/>
      <c r="AH66" s="29">
        <v>3</v>
      </c>
      <c r="AI66" s="32">
        <f t="shared" si="23"/>
        <v>-3</v>
      </c>
      <c r="AJ66" s="27" t="s">
        <v>47</v>
      </c>
      <c r="AK66" s="19"/>
      <c r="AL66" s="17" t="s">
        <v>68</v>
      </c>
      <c r="AM66" s="26" t="s">
        <v>220</v>
      </c>
      <c r="AN66" s="14" t="s">
        <v>217</v>
      </c>
      <c r="AO66" s="8"/>
    </row>
    <row r="67" spans="1:41" s="9" customFormat="1" ht="33" customHeight="1" x14ac:dyDescent="0.25">
      <c r="A67" s="13">
        <f t="shared" si="1"/>
        <v>64</v>
      </c>
      <c r="B67" s="14" t="s">
        <v>221</v>
      </c>
      <c r="C67" s="15" t="s">
        <v>222</v>
      </c>
      <c r="D67" s="15" t="s">
        <v>33</v>
      </c>
      <c r="E67" s="25" t="s">
        <v>34</v>
      </c>
      <c r="F67" s="17" t="s">
        <v>35</v>
      </c>
      <c r="G67" s="17"/>
      <c r="H67" s="17" t="s">
        <v>49</v>
      </c>
      <c r="I67" s="18">
        <v>1</v>
      </c>
      <c r="J67" s="50">
        <f>VLOOKUP(B67,[1]新表!$A:$G,7,0)</f>
        <v>656224.4</v>
      </c>
      <c r="K67" s="50">
        <f>VLOOKUP(B67,[2]新表!$A:$G,7,0)</f>
        <v>656224.4</v>
      </c>
      <c r="L67" s="50">
        <f>VLOOKUP(B67,[2]新表!$A:$H,8,0)</f>
        <v>593671.30000000005</v>
      </c>
      <c r="M67" s="61">
        <f>VLOOKUP(B67,[2]Sheet3!$A:$E,5,0)</f>
        <v>109370.73333333334</v>
      </c>
      <c r="N67" s="131">
        <f>VLOOKUP(B67,平均每月供货额!L:O,4,0)</f>
        <v>10425.516666666666</v>
      </c>
      <c r="O67" s="48"/>
      <c r="P67" s="48"/>
      <c r="Q67" s="48">
        <f t="shared" si="7"/>
        <v>0</v>
      </c>
      <c r="R67" s="20">
        <f t="shared" si="8"/>
        <v>593671.30000000005</v>
      </c>
      <c r="S67" s="20">
        <f t="shared" si="9"/>
        <v>10425.516666666666</v>
      </c>
      <c r="T67" s="20">
        <f t="shared" si="10"/>
        <v>10000</v>
      </c>
      <c r="U67" s="92"/>
      <c r="V67" s="19">
        <f t="shared" si="2"/>
        <v>0</v>
      </c>
      <c r="W67" s="53">
        <f t="shared" si="11"/>
        <v>0</v>
      </c>
      <c r="X67" s="54">
        <f t="shared" si="12"/>
        <v>0</v>
      </c>
      <c r="Y67" s="54" t="str">
        <f t="shared" si="13"/>
        <v>否</v>
      </c>
      <c r="Z67" s="21"/>
      <c r="AA67" s="21"/>
      <c r="AB67" s="21"/>
      <c r="AC67" s="21">
        <f t="shared" si="3"/>
        <v>0</v>
      </c>
      <c r="AD67" s="23">
        <v>0.03</v>
      </c>
      <c r="AE67" s="23">
        <f t="shared" si="4"/>
        <v>0</v>
      </c>
      <c r="AF67" s="19">
        <f t="shared" si="21"/>
        <v>0</v>
      </c>
      <c r="AG67" s="24"/>
      <c r="AH67" s="13"/>
      <c r="AI67" s="24"/>
      <c r="AJ67" s="27" t="s">
        <v>47</v>
      </c>
      <c r="AK67" s="19"/>
      <c r="AL67" s="17" t="s">
        <v>68</v>
      </c>
      <c r="AM67" s="26" t="s">
        <v>89</v>
      </c>
      <c r="AN67" s="14" t="s">
        <v>221</v>
      </c>
      <c r="AO67" s="8"/>
    </row>
    <row r="68" spans="1:41" s="9" customFormat="1" ht="33" customHeight="1" x14ac:dyDescent="0.25">
      <c r="A68" s="13">
        <f t="shared" si="1"/>
        <v>65</v>
      </c>
      <c r="B68" s="14" t="s">
        <v>223</v>
      </c>
      <c r="C68" s="15" t="s">
        <v>224</v>
      </c>
      <c r="D68" s="15" t="s">
        <v>33</v>
      </c>
      <c r="E68" s="16" t="s">
        <v>34</v>
      </c>
      <c r="F68" s="17" t="s">
        <v>35</v>
      </c>
      <c r="G68" s="17"/>
      <c r="H68" s="17" t="s">
        <v>39</v>
      </c>
      <c r="I68" s="18">
        <v>0.8</v>
      </c>
      <c r="J68" s="50">
        <f>VLOOKUP(B68,[1]新表!$A:$G,7,0)</f>
        <v>77803.11</v>
      </c>
      <c r="K68" s="50">
        <f>VLOOKUP(B68,[2]新表!$A:$G,7,0)</f>
        <v>37803.11</v>
      </c>
      <c r="L68" s="50">
        <f>VLOOKUP(B68,[2]新表!$A:$H,8,0)</f>
        <v>37803.11</v>
      </c>
      <c r="M68" s="61">
        <f>VLOOKUP(B68,[2]Sheet3!$A:$E,5,0)</f>
        <v>18901.555</v>
      </c>
      <c r="N68" s="131">
        <f>VLOOKUP(B68,平均每月供货额!L:O,4,0)</f>
        <v>6300.5183333333334</v>
      </c>
      <c r="O68" s="48"/>
      <c r="P68" s="48"/>
      <c r="Q68" s="48">
        <f t="shared" si="7"/>
        <v>0</v>
      </c>
      <c r="R68" s="20">
        <f t="shared" si="8"/>
        <v>37803.11</v>
      </c>
      <c r="S68" s="20">
        <f t="shared" si="9"/>
        <v>6300.5183333333334</v>
      </c>
      <c r="T68" s="20">
        <f t="shared" si="10"/>
        <v>10000</v>
      </c>
      <c r="U68" s="55">
        <v>20000</v>
      </c>
      <c r="V68" s="19">
        <f t="shared" si="2"/>
        <v>20000</v>
      </c>
      <c r="W68" s="53">
        <f t="shared" si="11"/>
        <v>0.52905700086580176</v>
      </c>
      <c r="X68" s="54">
        <f t="shared" si="12"/>
        <v>1.0581140017316035</v>
      </c>
      <c r="Y68" s="54" t="str">
        <f t="shared" si="13"/>
        <v>是</v>
      </c>
      <c r="Z68" s="21"/>
      <c r="AA68" s="21"/>
      <c r="AB68" s="21"/>
      <c r="AC68" s="21">
        <f t="shared" si="3"/>
        <v>0</v>
      </c>
      <c r="AD68" s="23">
        <v>0</v>
      </c>
      <c r="AE68" s="23">
        <f t="shared" si="4"/>
        <v>0</v>
      </c>
      <c r="AF68" s="19">
        <f t="shared" si="21"/>
        <v>20000</v>
      </c>
      <c r="AG68" s="24">
        <v>45646</v>
      </c>
      <c r="AH68" s="13">
        <v>3</v>
      </c>
      <c r="AI68" s="24">
        <f>AG68-AH68</f>
        <v>45643</v>
      </c>
      <c r="AJ68" s="27" t="s">
        <v>47</v>
      </c>
      <c r="AK68" s="19"/>
      <c r="AL68" s="17" t="s">
        <v>68</v>
      </c>
      <c r="AM68" s="26" t="s">
        <v>225</v>
      </c>
      <c r="AN68" s="14" t="s">
        <v>223</v>
      </c>
      <c r="AO68" s="8"/>
    </row>
    <row r="69" spans="1:41" s="9" customFormat="1" ht="33" customHeight="1" x14ac:dyDescent="0.25">
      <c r="A69" s="13">
        <f t="shared" ref="A69:A132" si="24">ROW()-3</f>
        <v>66</v>
      </c>
      <c r="B69" s="14" t="s">
        <v>226</v>
      </c>
      <c r="C69" s="15" t="s">
        <v>227</v>
      </c>
      <c r="D69" s="15" t="s">
        <v>33</v>
      </c>
      <c r="E69" s="16" t="s">
        <v>57</v>
      </c>
      <c r="F69" s="17" t="s">
        <v>35</v>
      </c>
      <c r="G69" s="17" t="s">
        <v>564</v>
      </c>
      <c r="H69" s="17" t="s">
        <v>39</v>
      </c>
      <c r="I69" s="18">
        <v>0.8</v>
      </c>
      <c r="J69" s="50">
        <f>VLOOKUP(B69,[1]新表!$A:$G,7,0)</f>
        <v>3209690.5499999993</v>
      </c>
      <c r="K69" s="50">
        <f>VLOOKUP(B69,[2]新表!$A:$G,7,0)</f>
        <v>2816831.0100000012</v>
      </c>
      <c r="L69" s="50">
        <f>VLOOKUP(B69,[2]新表!$A:$H,8,0)</f>
        <v>2535389.5100000012</v>
      </c>
      <c r="M69" s="61">
        <f>VLOOKUP(B69,[2]Sheet3!$A:$E,5,0)</f>
        <v>140841.55050000007</v>
      </c>
      <c r="N69" s="131">
        <f>VLOOKUP(B69,平均每月供货额!L:O,4,0)</f>
        <v>55369.114999999998</v>
      </c>
      <c r="O69" s="48"/>
      <c r="P69" s="48"/>
      <c r="Q69" s="48">
        <f t="shared" si="7"/>
        <v>0</v>
      </c>
      <c r="R69" s="20">
        <f t="shared" si="8"/>
        <v>2535389.5100000012</v>
      </c>
      <c r="S69" s="20">
        <f t="shared" ref="S69:S132" si="25">IF(R69&lt;=0,0,N69)</f>
        <v>55369.114999999998</v>
      </c>
      <c r="T69" s="20">
        <f t="shared" ref="T69:T132" si="26">IF(L69=0,0,ROUND(S69,-4))</f>
        <v>60000</v>
      </c>
      <c r="U69" s="55">
        <v>50000</v>
      </c>
      <c r="V69" s="19">
        <f t="shared" ref="V69:V132" si="27">U69</f>
        <v>50000</v>
      </c>
      <c r="W69" s="53">
        <f t="shared" si="11"/>
        <v>1.9720835714903615E-2</v>
      </c>
      <c r="X69" s="54">
        <f t="shared" si="12"/>
        <v>0.35500887218647864</v>
      </c>
      <c r="Y69" s="54" t="str">
        <f t="shared" si="13"/>
        <v>否</v>
      </c>
      <c r="Z69" s="21"/>
      <c r="AA69" s="21"/>
      <c r="AB69" s="21"/>
      <c r="AC69" s="21">
        <f t="shared" ref="AC69:AC132" si="28">SUM(Z69:AB69)</f>
        <v>0</v>
      </c>
      <c r="AD69" s="23">
        <v>0.03</v>
      </c>
      <c r="AE69" s="23">
        <f t="shared" ref="AE69:AE132" si="29">IF(V69=0,0,AC69/V69+AD69)</f>
        <v>0.03</v>
      </c>
      <c r="AF69" s="19">
        <f t="shared" si="21"/>
        <v>48500</v>
      </c>
      <c r="AG69" s="24">
        <v>45630</v>
      </c>
      <c r="AH69" s="29">
        <v>3</v>
      </c>
      <c r="AI69" s="32">
        <f>AG69-AH69</f>
        <v>45627</v>
      </c>
      <c r="AJ69" s="27" t="s">
        <v>47</v>
      </c>
      <c r="AK69" s="19"/>
      <c r="AL69" s="17" t="s">
        <v>132</v>
      </c>
      <c r="AM69" s="26" t="s">
        <v>136</v>
      </c>
      <c r="AN69" s="14" t="s">
        <v>226</v>
      </c>
      <c r="AO69" s="8"/>
    </row>
    <row r="70" spans="1:41" s="9" customFormat="1" ht="33" customHeight="1" x14ac:dyDescent="0.25">
      <c r="A70" s="13">
        <f t="shared" si="24"/>
        <v>67</v>
      </c>
      <c r="B70" s="15" t="s">
        <v>228</v>
      </c>
      <c r="C70" s="15" t="s">
        <v>229</v>
      </c>
      <c r="D70" s="15" t="s">
        <v>88</v>
      </c>
      <c r="E70" s="16" t="s">
        <v>34</v>
      </c>
      <c r="F70" s="16" t="s">
        <v>35</v>
      </c>
      <c r="G70" s="16"/>
      <c r="H70" s="17" t="s">
        <v>39</v>
      </c>
      <c r="I70" s="18">
        <v>1</v>
      </c>
      <c r="J70" s="50">
        <f>VLOOKUP(B70,[1]新表!$A:$G,7,0)</f>
        <v>177695</v>
      </c>
      <c r="K70" s="50">
        <f>VLOOKUP(B70,[2]新表!$A:$G,7,0)</f>
        <v>159695</v>
      </c>
      <c r="L70" s="50">
        <f>VLOOKUP(B70,[2]新表!$A:$H,8,0)</f>
        <v>159695</v>
      </c>
      <c r="M70" s="61">
        <f>VLOOKUP(B70,[2]Sheet3!$A:$E,5,0)</f>
        <v>53231.666666666664</v>
      </c>
      <c r="N70" s="131">
        <f>VLOOKUP(B70,平均每月供货额!L:O,4,0)</f>
        <v>26615.833333333332</v>
      </c>
      <c r="O70" s="48"/>
      <c r="P70" s="48"/>
      <c r="Q70" s="48">
        <f t="shared" ref="Q70:Q133" si="30">SUM(O70:P70)</f>
        <v>0</v>
      </c>
      <c r="R70" s="20">
        <f t="shared" ref="R70:R133" si="31">L70-O70</f>
        <v>159695</v>
      </c>
      <c r="S70" s="20">
        <f t="shared" si="25"/>
        <v>26615.833333333332</v>
      </c>
      <c r="T70" s="20">
        <f t="shared" si="26"/>
        <v>30000</v>
      </c>
      <c r="U70" s="55">
        <v>30000</v>
      </c>
      <c r="V70" s="19">
        <f t="shared" si="27"/>
        <v>30000</v>
      </c>
      <c r="W70" s="53">
        <f t="shared" ref="W70:W133" si="32">IF(R70=0,0,V70/R70)</f>
        <v>0.18785810451172547</v>
      </c>
      <c r="X70" s="54">
        <f t="shared" ref="X70:X133" si="33">V70/M70</f>
        <v>0.56357431353517651</v>
      </c>
      <c r="Y70" s="54" t="str">
        <f t="shared" ref="Y70:Y133" si="34">IF(V70&gt;=M70,"是","否")</f>
        <v>否</v>
      </c>
      <c r="Z70" s="21"/>
      <c r="AA70" s="22"/>
      <c r="AB70" s="22"/>
      <c r="AC70" s="21">
        <f t="shared" si="28"/>
        <v>0</v>
      </c>
      <c r="AD70" s="23">
        <v>0</v>
      </c>
      <c r="AE70" s="23">
        <f t="shared" si="29"/>
        <v>0</v>
      </c>
      <c r="AF70" s="19">
        <f t="shared" si="21"/>
        <v>30000</v>
      </c>
      <c r="AG70" s="24">
        <v>45646</v>
      </c>
      <c r="AH70" s="13">
        <v>7</v>
      </c>
      <c r="AI70" s="24">
        <f>AG70-AH70</f>
        <v>45639</v>
      </c>
      <c r="AJ70" s="27" t="s">
        <v>47</v>
      </c>
      <c r="AK70" s="19"/>
      <c r="AL70" s="17" t="s">
        <v>68</v>
      </c>
      <c r="AM70" s="26" t="s">
        <v>230</v>
      </c>
      <c r="AN70" s="15" t="s">
        <v>228</v>
      </c>
      <c r="AO70" s="8"/>
    </row>
    <row r="71" spans="1:41" s="9" customFormat="1" ht="33" customHeight="1" x14ac:dyDescent="0.25">
      <c r="A71" s="13">
        <f t="shared" si="24"/>
        <v>68</v>
      </c>
      <c r="B71" s="14" t="s">
        <v>231</v>
      </c>
      <c r="C71" s="15" t="s">
        <v>232</v>
      </c>
      <c r="D71" s="15" t="s">
        <v>33</v>
      </c>
      <c r="E71" s="16" t="s">
        <v>57</v>
      </c>
      <c r="F71" s="17" t="s">
        <v>35</v>
      </c>
      <c r="G71" s="17"/>
      <c r="H71" s="17" t="s">
        <v>49</v>
      </c>
      <c r="I71" s="18">
        <v>0.8</v>
      </c>
      <c r="J71" s="50">
        <f>VLOOKUP(B71,[1]新表!$A:$G,7,0)</f>
        <v>86230.66</v>
      </c>
      <c r="K71" s="50">
        <f>VLOOKUP(B71,[2]新表!$A:$G,7,0)</f>
        <v>76230.66</v>
      </c>
      <c r="L71" s="50">
        <f>VLOOKUP(B71,[2]新表!$A:$H,8,0)</f>
        <v>76230.66</v>
      </c>
      <c r="M71" s="61">
        <f>VLOOKUP(B71,[2]Sheet3!$A:$E,5,0)</f>
        <v>19057.665000000001</v>
      </c>
      <c r="N71" s="131"/>
      <c r="O71" s="48"/>
      <c r="P71" s="48"/>
      <c r="Q71" s="48">
        <f t="shared" si="30"/>
        <v>0</v>
      </c>
      <c r="R71" s="20">
        <f t="shared" si="31"/>
        <v>76230.66</v>
      </c>
      <c r="S71" s="20">
        <f t="shared" si="25"/>
        <v>0</v>
      </c>
      <c r="T71" s="20">
        <f t="shared" si="26"/>
        <v>0</v>
      </c>
      <c r="U71" s="55"/>
      <c r="V71" s="19">
        <f t="shared" si="27"/>
        <v>0</v>
      </c>
      <c r="W71" s="53">
        <f t="shared" si="32"/>
        <v>0</v>
      </c>
      <c r="X71" s="54">
        <f t="shared" si="33"/>
        <v>0</v>
      </c>
      <c r="Y71" s="54" t="str">
        <f t="shared" si="34"/>
        <v>否</v>
      </c>
      <c r="Z71" s="21"/>
      <c r="AA71" s="21"/>
      <c r="AB71" s="21"/>
      <c r="AC71" s="21">
        <f t="shared" si="28"/>
        <v>0</v>
      </c>
      <c r="AD71" s="23">
        <v>0.03</v>
      </c>
      <c r="AE71" s="23">
        <f t="shared" si="29"/>
        <v>0</v>
      </c>
      <c r="AF71" s="19">
        <f t="shared" si="21"/>
        <v>0</v>
      </c>
      <c r="AG71" s="24"/>
      <c r="AH71" s="13"/>
      <c r="AI71" s="24"/>
      <c r="AJ71" s="25" t="s">
        <v>47</v>
      </c>
      <c r="AK71" s="19"/>
      <c r="AL71" s="13" t="s">
        <v>68</v>
      </c>
      <c r="AM71" s="26" t="s">
        <v>233</v>
      </c>
      <c r="AN71" s="14" t="s">
        <v>231</v>
      </c>
      <c r="AO71" s="8"/>
    </row>
    <row r="72" spans="1:41" s="9" customFormat="1" ht="33" customHeight="1" x14ac:dyDescent="0.25">
      <c r="A72" s="13">
        <f t="shared" si="24"/>
        <v>69</v>
      </c>
      <c r="B72" s="14" t="s">
        <v>234</v>
      </c>
      <c r="C72" s="15" t="s">
        <v>235</v>
      </c>
      <c r="D72" s="15" t="s">
        <v>88</v>
      </c>
      <c r="E72" s="16" t="s">
        <v>34</v>
      </c>
      <c r="F72" s="17" t="s">
        <v>35</v>
      </c>
      <c r="G72" s="17"/>
      <c r="H72" s="17" t="s">
        <v>61</v>
      </c>
      <c r="I72" s="18">
        <v>1</v>
      </c>
      <c r="J72" s="50">
        <f>VLOOKUP(B72,[1]新表!$A:$G,7,0)</f>
        <v>86795.3</v>
      </c>
      <c r="K72" s="50">
        <f>VLOOKUP(B72,[2]新表!$A:$G,7,0)</f>
        <v>86795.3</v>
      </c>
      <c r="L72" s="50">
        <f>VLOOKUP(B72,[2]新表!$A:$H,8,0)</f>
        <v>86795.3</v>
      </c>
      <c r="M72" s="61">
        <f>VLOOKUP(B72,[2]Sheet3!$A:$E,5,0)</f>
        <v>28931.766666666666</v>
      </c>
      <c r="N72" s="131"/>
      <c r="O72" s="48"/>
      <c r="P72" s="48"/>
      <c r="Q72" s="48">
        <f t="shared" si="30"/>
        <v>0</v>
      </c>
      <c r="R72" s="20">
        <f t="shared" si="31"/>
        <v>86795.3</v>
      </c>
      <c r="S72" s="20">
        <f t="shared" si="25"/>
        <v>0</v>
      </c>
      <c r="T72" s="20">
        <f t="shared" si="26"/>
        <v>0</v>
      </c>
      <c r="U72" s="55"/>
      <c r="V72" s="19">
        <f t="shared" si="27"/>
        <v>0</v>
      </c>
      <c r="W72" s="53">
        <f t="shared" si="32"/>
        <v>0</v>
      </c>
      <c r="X72" s="54">
        <f t="shared" si="33"/>
        <v>0</v>
      </c>
      <c r="Y72" s="54" t="str">
        <f t="shared" si="34"/>
        <v>否</v>
      </c>
      <c r="Z72" s="21"/>
      <c r="AA72" s="22"/>
      <c r="AB72" s="22"/>
      <c r="AC72" s="21">
        <f t="shared" si="28"/>
        <v>0</v>
      </c>
      <c r="AD72" s="23">
        <v>0</v>
      </c>
      <c r="AE72" s="23">
        <f t="shared" si="29"/>
        <v>0</v>
      </c>
      <c r="AF72" s="19">
        <f t="shared" si="21"/>
        <v>0</v>
      </c>
      <c r="AG72" s="24">
        <v>45595</v>
      </c>
      <c r="AH72" s="13">
        <v>3</v>
      </c>
      <c r="AI72" s="32">
        <f t="shared" ref="AI72:AI98" si="35">AG72-AH72</f>
        <v>45592</v>
      </c>
      <c r="AJ72" s="25" t="s">
        <v>47</v>
      </c>
      <c r="AK72" s="19"/>
      <c r="AL72" s="13" t="s">
        <v>68</v>
      </c>
      <c r="AM72" s="26"/>
      <c r="AN72" s="14" t="s">
        <v>234</v>
      </c>
      <c r="AO72" s="8"/>
    </row>
    <row r="73" spans="1:41" s="9" customFormat="1" ht="33" customHeight="1" x14ac:dyDescent="0.25">
      <c r="A73" s="13">
        <f t="shared" si="24"/>
        <v>70</v>
      </c>
      <c r="B73" s="14" t="s">
        <v>236</v>
      </c>
      <c r="C73" s="15" t="s">
        <v>237</v>
      </c>
      <c r="D73" s="15" t="s">
        <v>52</v>
      </c>
      <c r="E73" s="16" t="s">
        <v>34</v>
      </c>
      <c r="F73" s="17" t="s">
        <v>35</v>
      </c>
      <c r="G73" s="17"/>
      <c r="H73" s="17" t="s">
        <v>39</v>
      </c>
      <c r="I73" s="18">
        <v>1</v>
      </c>
      <c r="J73" s="50">
        <f>VLOOKUP(B73,[1]新表!$A:$G,7,0)</f>
        <v>125231.27</v>
      </c>
      <c r="K73" s="50">
        <f>VLOOKUP(B73,[2]新表!$A:$G,7,0)</f>
        <v>86756.77</v>
      </c>
      <c r="L73" s="50">
        <f>VLOOKUP(B73,[2]新表!$A:$H,8,0)</f>
        <v>83095.570000000007</v>
      </c>
      <c r="M73" s="61">
        <f>VLOOKUP(B73,[2]Sheet3!$A:$E,5,0)</f>
        <v>8675.6769999999997</v>
      </c>
      <c r="N73" s="131">
        <f>VLOOKUP(B73,平均每月供货额!L:O,4,0)</f>
        <v>3610.2000000000003</v>
      </c>
      <c r="O73" s="48">
        <v>40000</v>
      </c>
      <c r="P73" s="48"/>
      <c r="Q73" s="48">
        <f t="shared" si="30"/>
        <v>40000</v>
      </c>
      <c r="R73" s="20">
        <f t="shared" si="31"/>
        <v>43095.570000000007</v>
      </c>
      <c r="S73" s="20">
        <f t="shared" si="25"/>
        <v>3610.2000000000003</v>
      </c>
      <c r="T73" s="20">
        <f t="shared" si="26"/>
        <v>0</v>
      </c>
      <c r="U73" s="55"/>
      <c r="V73" s="19">
        <f t="shared" si="27"/>
        <v>0</v>
      </c>
      <c r="W73" s="53">
        <f t="shared" si="32"/>
        <v>0</v>
      </c>
      <c r="X73" s="54">
        <f t="shared" si="33"/>
        <v>0</v>
      </c>
      <c r="Y73" s="54" t="str">
        <f t="shared" si="34"/>
        <v>否</v>
      </c>
      <c r="Z73" s="21"/>
      <c r="AA73" s="21"/>
      <c r="AB73" s="21"/>
      <c r="AC73" s="21">
        <f t="shared" si="28"/>
        <v>0</v>
      </c>
      <c r="AD73" s="23">
        <v>0</v>
      </c>
      <c r="AE73" s="23">
        <f t="shared" si="29"/>
        <v>0</v>
      </c>
      <c r="AF73" s="19">
        <f t="shared" si="21"/>
        <v>0</v>
      </c>
      <c r="AG73" s="24">
        <v>45636</v>
      </c>
      <c r="AH73" s="13">
        <v>3</v>
      </c>
      <c r="AI73" s="32">
        <f t="shared" si="35"/>
        <v>45633</v>
      </c>
      <c r="AJ73" s="25" t="s">
        <v>47</v>
      </c>
      <c r="AK73" s="19"/>
      <c r="AL73" s="13" t="s">
        <v>132</v>
      </c>
      <c r="AM73" s="26" t="s">
        <v>212</v>
      </c>
      <c r="AN73" s="14" t="s">
        <v>236</v>
      </c>
      <c r="AO73" s="8"/>
    </row>
    <row r="74" spans="1:41" s="9" customFormat="1" ht="33" customHeight="1" x14ac:dyDescent="0.25">
      <c r="A74" s="13">
        <f t="shared" si="24"/>
        <v>71</v>
      </c>
      <c r="B74" s="14" t="s">
        <v>238</v>
      </c>
      <c r="C74" s="15" t="s">
        <v>239</v>
      </c>
      <c r="D74" s="15" t="s">
        <v>52</v>
      </c>
      <c r="E74" s="16" t="s">
        <v>57</v>
      </c>
      <c r="F74" s="17" t="s">
        <v>35</v>
      </c>
      <c r="G74" s="17"/>
      <c r="H74" s="17" t="s">
        <v>39</v>
      </c>
      <c r="I74" s="18">
        <v>0.8</v>
      </c>
      <c r="J74" s="50">
        <f>VLOOKUP(B74,[1]新表!$A:$G,7,0)</f>
        <v>238934.99</v>
      </c>
      <c r="K74" s="50">
        <f>VLOOKUP(B74,[2]新表!$A:$G,7,0)</f>
        <v>158934.99</v>
      </c>
      <c r="L74" s="50">
        <f>VLOOKUP(B74,[2]新表!$A:$H,8,0)</f>
        <v>158934.99</v>
      </c>
      <c r="M74" s="61">
        <f>VLOOKUP(B74,[2]Sheet3!$A:$E,5,0)</f>
        <v>17659.443333333333</v>
      </c>
      <c r="N74" s="131">
        <f>VLOOKUP(B74,平均每月供货额!L:O,4,0)</f>
        <v>3457.7999999999997</v>
      </c>
      <c r="O74" s="48"/>
      <c r="P74" s="48"/>
      <c r="Q74" s="48">
        <f t="shared" si="30"/>
        <v>0</v>
      </c>
      <c r="R74" s="20">
        <f t="shared" si="31"/>
        <v>158934.99</v>
      </c>
      <c r="S74" s="20">
        <f t="shared" si="25"/>
        <v>3457.7999999999997</v>
      </c>
      <c r="T74" s="20">
        <f t="shared" si="26"/>
        <v>0</v>
      </c>
      <c r="U74" s="55"/>
      <c r="V74" s="19">
        <f t="shared" si="27"/>
        <v>0</v>
      </c>
      <c r="W74" s="53">
        <f t="shared" si="32"/>
        <v>0</v>
      </c>
      <c r="X74" s="54">
        <f t="shared" si="33"/>
        <v>0</v>
      </c>
      <c r="Y74" s="54" t="str">
        <f t="shared" si="34"/>
        <v>否</v>
      </c>
      <c r="Z74" s="21"/>
      <c r="AA74" s="21"/>
      <c r="AB74" s="21"/>
      <c r="AC74" s="21">
        <f t="shared" si="28"/>
        <v>0</v>
      </c>
      <c r="AD74" s="23">
        <v>0</v>
      </c>
      <c r="AE74" s="23">
        <f t="shared" si="29"/>
        <v>0</v>
      </c>
      <c r="AF74" s="19">
        <f t="shared" si="21"/>
        <v>0</v>
      </c>
      <c r="AG74" s="24">
        <v>45641</v>
      </c>
      <c r="AH74" s="13">
        <v>3</v>
      </c>
      <c r="AI74" s="24">
        <f t="shared" si="35"/>
        <v>45638</v>
      </c>
      <c r="AJ74" s="25" t="s">
        <v>47</v>
      </c>
      <c r="AK74" s="19"/>
      <c r="AL74" s="13" t="s">
        <v>121</v>
      </c>
      <c r="AM74" s="26"/>
      <c r="AN74" s="14" t="s">
        <v>238</v>
      </c>
      <c r="AO74" s="8"/>
    </row>
    <row r="75" spans="1:41" s="9" customFormat="1" ht="33" customHeight="1" x14ac:dyDescent="0.25">
      <c r="A75" s="13">
        <f t="shared" si="24"/>
        <v>72</v>
      </c>
      <c r="B75" s="14" t="s">
        <v>240</v>
      </c>
      <c r="C75" s="15" t="s">
        <v>241</v>
      </c>
      <c r="D75" s="15" t="s">
        <v>33</v>
      </c>
      <c r="E75" s="16" t="s">
        <v>34</v>
      </c>
      <c r="F75" s="17" t="s">
        <v>35</v>
      </c>
      <c r="G75" s="17"/>
      <c r="H75" s="17" t="s">
        <v>61</v>
      </c>
      <c r="I75" s="18">
        <v>1</v>
      </c>
      <c r="J75" s="50">
        <f>VLOOKUP(B75,[1]新表!$A:$G,7,0)</f>
        <v>1200266.33</v>
      </c>
      <c r="K75" s="50">
        <f>VLOOKUP(B75,[2]新表!$A:$G,7,0)</f>
        <v>1301261.21</v>
      </c>
      <c r="L75" s="50">
        <f>VLOOKUP(B75,[2]新表!$A:$H,8,0)</f>
        <v>1200266.33</v>
      </c>
      <c r="M75" s="50">
        <f>VLOOKUP(B75,[2]Sheet3!$A:$E,5,0)</f>
        <v>216876.86833333332</v>
      </c>
      <c r="N75" s="131">
        <f>VLOOKUP(B75,平均每月供货额!L:O,4,0)</f>
        <v>109411.12000000001</v>
      </c>
      <c r="O75" s="48"/>
      <c r="P75" s="48"/>
      <c r="Q75" s="48">
        <f t="shared" si="30"/>
        <v>0</v>
      </c>
      <c r="R75" s="20">
        <f t="shared" si="31"/>
        <v>1200266.33</v>
      </c>
      <c r="S75" s="20">
        <f t="shared" si="25"/>
        <v>109411.12000000001</v>
      </c>
      <c r="T75" s="20">
        <f t="shared" si="26"/>
        <v>110000</v>
      </c>
      <c r="U75" s="55"/>
      <c r="V75" s="19">
        <f t="shared" si="27"/>
        <v>0</v>
      </c>
      <c r="W75" s="53">
        <f t="shared" si="32"/>
        <v>0</v>
      </c>
      <c r="X75" s="54">
        <f t="shared" si="33"/>
        <v>0</v>
      </c>
      <c r="Y75" s="54" t="str">
        <f t="shared" si="34"/>
        <v>否</v>
      </c>
      <c r="Z75" s="21"/>
      <c r="AA75" s="21"/>
      <c r="AB75" s="21"/>
      <c r="AC75" s="21">
        <f t="shared" si="28"/>
        <v>0</v>
      </c>
      <c r="AD75" s="23">
        <v>0</v>
      </c>
      <c r="AE75" s="23">
        <f t="shared" si="29"/>
        <v>0</v>
      </c>
      <c r="AF75" s="19">
        <f t="shared" si="21"/>
        <v>0</v>
      </c>
      <c r="AG75" s="24">
        <v>45595</v>
      </c>
      <c r="AH75" s="13">
        <v>3</v>
      </c>
      <c r="AI75" s="24">
        <f t="shared" si="35"/>
        <v>45592</v>
      </c>
      <c r="AJ75" s="25" t="s">
        <v>47</v>
      </c>
      <c r="AK75" s="19"/>
      <c r="AL75" s="13" t="s">
        <v>68</v>
      </c>
      <c r="AM75" s="26" t="s">
        <v>159</v>
      </c>
      <c r="AN75" s="14" t="s">
        <v>240</v>
      </c>
      <c r="AO75" s="8"/>
    </row>
    <row r="76" spans="1:41" s="9" customFormat="1" ht="33" customHeight="1" x14ac:dyDescent="0.25">
      <c r="A76" s="13">
        <f t="shared" si="24"/>
        <v>73</v>
      </c>
      <c r="B76" s="14" t="s">
        <v>242</v>
      </c>
      <c r="C76" s="15" t="s">
        <v>243</v>
      </c>
      <c r="D76" s="15" t="s">
        <v>33</v>
      </c>
      <c r="E76" s="16" t="s">
        <v>34</v>
      </c>
      <c r="F76" s="17" t="s">
        <v>35</v>
      </c>
      <c r="G76" s="17"/>
      <c r="H76" s="17" t="s">
        <v>39</v>
      </c>
      <c r="I76" s="18">
        <v>1</v>
      </c>
      <c r="J76" s="50">
        <f>VLOOKUP(B76,[1]新表!$A:$G,7,0)</f>
        <v>1440623.51</v>
      </c>
      <c r="K76" s="50">
        <f>VLOOKUP(B76,[2]新表!$A:$G,7,0)</f>
        <v>840623.51</v>
      </c>
      <c r="L76" s="50">
        <f>VLOOKUP(B76,[2]新表!$A:$H,8,0)</f>
        <v>533992.19999999995</v>
      </c>
      <c r="M76" s="61">
        <f>VLOOKUP(B76,[2]Sheet3!$A:$E,5,0)</f>
        <v>210155.8775</v>
      </c>
      <c r="N76" s="131">
        <f>VLOOKUP(B76,平均每月供货额!L:O,4,0)</f>
        <v>74560.284999999989</v>
      </c>
      <c r="O76" s="48"/>
      <c r="P76" s="48"/>
      <c r="Q76" s="48">
        <f t="shared" si="30"/>
        <v>0</v>
      </c>
      <c r="R76" s="20">
        <f t="shared" si="31"/>
        <v>533992.19999999995</v>
      </c>
      <c r="S76" s="20">
        <f t="shared" si="25"/>
        <v>74560.284999999989</v>
      </c>
      <c r="T76" s="20">
        <f t="shared" si="26"/>
        <v>70000</v>
      </c>
      <c r="U76" s="55">
        <v>50000</v>
      </c>
      <c r="V76" s="19">
        <f t="shared" si="27"/>
        <v>50000</v>
      </c>
      <c r="W76" s="53">
        <f t="shared" si="32"/>
        <v>9.3634326493907599E-2</v>
      </c>
      <c r="X76" s="54">
        <f t="shared" si="33"/>
        <v>0.23791863732195642</v>
      </c>
      <c r="Y76" s="54" t="str">
        <f t="shared" si="34"/>
        <v>否</v>
      </c>
      <c r="Z76" s="21"/>
      <c r="AA76" s="21"/>
      <c r="AB76" s="21"/>
      <c r="AC76" s="21">
        <f t="shared" si="28"/>
        <v>0</v>
      </c>
      <c r="AD76" s="23">
        <v>1.4999999999999999E-2</v>
      </c>
      <c r="AE76" s="23">
        <f t="shared" si="29"/>
        <v>1.4999999999999999E-2</v>
      </c>
      <c r="AF76" s="19">
        <f t="shared" si="21"/>
        <v>49250</v>
      </c>
      <c r="AG76" s="24">
        <v>45595</v>
      </c>
      <c r="AH76" s="13">
        <v>7</v>
      </c>
      <c r="AI76" s="24">
        <f t="shared" si="35"/>
        <v>45588</v>
      </c>
      <c r="AJ76" s="27" t="s">
        <v>47</v>
      </c>
      <c r="AK76" s="19"/>
      <c r="AL76" s="17" t="s">
        <v>68</v>
      </c>
      <c r="AM76" s="26" t="s">
        <v>159</v>
      </c>
      <c r="AN76" s="14" t="s">
        <v>242</v>
      </c>
      <c r="AO76" s="30" t="s">
        <v>77</v>
      </c>
    </row>
    <row r="77" spans="1:41" s="9" customFormat="1" ht="33" customHeight="1" x14ac:dyDescent="0.25">
      <c r="A77" s="13">
        <f t="shared" si="24"/>
        <v>74</v>
      </c>
      <c r="B77" s="14" t="s">
        <v>244</v>
      </c>
      <c r="C77" s="15" t="s">
        <v>245</v>
      </c>
      <c r="D77" s="15" t="s">
        <v>33</v>
      </c>
      <c r="E77" s="16" t="s">
        <v>34</v>
      </c>
      <c r="F77" s="17" t="s">
        <v>35</v>
      </c>
      <c r="G77" s="17"/>
      <c r="H77" s="17" t="s">
        <v>39</v>
      </c>
      <c r="I77" s="18">
        <v>1</v>
      </c>
      <c r="J77" s="50">
        <f>VLOOKUP(B77,[1]新表!$A:$G,7,0)</f>
        <v>0</v>
      </c>
      <c r="K77" s="50">
        <f>VLOOKUP(B77,[2]新表!$A:$G,7,0)</f>
        <v>0</v>
      </c>
      <c r="L77" s="50">
        <f>VLOOKUP(B77,[2]新表!$A:$H,8,0)</f>
        <v>0</v>
      </c>
      <c r="M77" s="50"/>
      <c r="N77" s="131"/>
      <c r="O77" s="48"/>
      <c r="P77" s="48"/>
      <c r="Q77" s="48">
        <f t="shared" si="30"/>
        <v>0</v>
      </c>
      <c r="R77" s="20">
        <f t="shared" si="31"/>
        <v>0</v>
      </c>
      <c r="S77" s="20">
        <f t="shared" si="25"/>
        <v>0</v>
      </c>
      <c r="T77" s="20">
        <f t="shared" si="26"/>
        <v>0</v>
      </c>
      <c r="U77" s="55"/>
      <c r="V77" s="19">
        <f t="shared" si="27"/>
        <v>0</v>
      </c>
      <c r="W77" s="53">
        <f t="shared" si="32"/>
        <v>0</v>
      </c>
      <c r="X77" s="54" t="e">
        <f t="shared" si="33"/>
        <v>#DIV/0!</v>
      </c>
      <c r="Y77" s="54" t="str">
        <f t="shared" si="34"/>
        <v>是</v>
      </c>
      <c r="Z77" s="21"/>
      <c r="AA77" s="21"/>
      <c r="AB77" s="21"/>
      <c r="AC77" s="21">
        <f t="shared" si="28"/>
        <v>0</v>
      </c>
      <c r="AD77" s="23">
        <v>0</v>
      </c>
      <c r="AE77" s="23">
        <f t="shared" si="29"/>
        <v>0</v>
      </c>
      <c r="AF77" s="19">
        <f t="shared" si="21"/>
        <v>0</v>
      </c>
      <c r="AG77" s="24"/>
      <c r="AH77" s="13">
        <v>7</v>
      </c>
      <c r="AI77" s="24">
        <f t="shared" si="35"/>
        <v>-7</v>
      </c>
      <c r="AJ77" s="25" t="s">
        <v>47</v>
      </c>
      <c r="AK77" s="19"/>
      <c r="AL77" s="13" t="s">
        <v>68</v>
      </c>
      <c r="AM77" s="26"/>
      <c r="AN77" s="14" t="s">
        <v>244</v>
      </c>
      <c r="AO77" s="8"/>
    </row>
    <row r="78" spans="1:41" s="9" customFormat="1" ht="33" customHeight="1" x14ac:dyDescent="0.25">
      <c r="A78" s="13">
        <f t="shared" si="24"/>
        <v>75</v>
      </c>
      <c r="B78" s="14" t="s">
        <v>246</v>
      </c>
      <c r="C78" s="62" t="s">
        <v>247</v>
      </c>
      <c r="D78" s="15" t="s">
        <v>33</v>
      </c>
      <c r="E78" s="16" t="s">
        <v>34</v>
      </c>
      <c r="F78" s="17" t="s">
        <v>67</v>
      </c>
      <c r="G78" s="17" t="s">
        <v>564</v>
      </c>
      <c r="H78" s="17" t="s">
        <v>39</v>
      </c>
      <c r="I78" s="18">
        <v>0.8</v>
      </c>
      <c r="J78" s="50">
        <f>VLOOKUP(B78,[1]新表!$A:$G,7,0)</f>
        <v>138199.80000000002</v>
      </c>
      <c r="K78" s="50">
        <f>VLOOKUP(B78,[2]新表!$A:$G,7,0)</f>
        <v>128199.80000000002</v>
      </c>
      <c r="L78" s="50">
        <f>VLOOKUP(B78,[2]新表!$A:$H,8,0)</f>
        <v>128199.80000000002</v>
      </c>
      <c r="M78" s="61">
        <f>VLOOKUP(B78,[2]Sheet3!$A:$E,5,0)</f>
        <v>32049.950000000004</v>
      </c>
      <c r="N78" s="131"/>
      <c r="O78" s="48"/>
      <c r="P78" s="48"/>
      <c r="Q78" s="48">
        <f t="shared" si="30"/>
        <v>0</v>
      </c>
      <c r="R78" s="20">
        <f t="shared" si="31"/>
        <v>128199.80000000002</v>
      </c>
      <c r="S78" s="20">
        <f t="shared" si="25"/>
        <v>0</v>
      </c>
      <c r="T78" s="20">
        <f t="shared" si="26"/>
        <v>0</v>
      </c>
      <c r="U78" s="55"/>
      <c r="V78" s="19">
        <f t="shared" si="27"/>
        <v>0</v>
      </c>
      <c r="W78" s="53">
        <f t="shared" si="32"/>
        <v>0</v>
      </c>
      <c r="X78" s="54">
        <f t="shared" si="33"/>
        <v>0</v>
      </c>
      <c r="Y78" s="54" t="str">
        <f t="shared" si="34"/>
        <v>否</v>
      </c>
      <c r="Z78" s="21"/>
      <c r="AA78" s="21"/>
      <c r="AB78" s="21"/>
      <c r="AC78" s="21">
        <f t="shared" si="28"/>
        <v>0</v>
      </c>
      <c r="AD78" s="23">
        <v>0.03</v>
      </c>
      <c r="AE78" s="23">
        <f t="shared" si="29"/>
        <v>0</v>
      </c>
      <c r="AF78" s="19">
        <f t="shared" si="21"/>
        <v>0</v>
      </c>
      <c r="AG78" s="24"/>
      <c r="AH78" s="13">
        <v>3</v>
      </c>
      <c r="AI78" s="24">
        <f t="shared" si="35"/>
        <v>-3</v>
      </c>
      <c r="AJ78" s="27" t="s">
        <v>47</v>
      </c>
      <c r="AK78" s="19"/>
      <c r="AL78" s="17" t="s">
        <v>68</v>
      </c>
      <c r="AM78" s="26" t="s">
        <v>233</v>
      </c>
      <c r="AN78" s="14" t="s">
        <v>246</v>
      </c>
      <c r="AO78" s="8"/>
    </row>
    <row r="79" spans="1:41" s="9" customFormat="1" ht="33" customHeight="1" x14ac:dyDescent="0.25">
      <c r="A79" s="13">
        <f t="shared" si="24"/>
        <v>76</v>
      </c>
      <c r="B79" s="14" t="s">
        <v>248</v>
      </c>
      <c r="C79" s="15" t="s">
        <v>249</v>
      </c>
      <c r="D79" s="28" t="s">
        <v>33</v>
      </c>
      <c r="E79" s="16" t="s">
        <v>57</v>
      </c>
      <c r="F79" s="17" t="s">
        <v>35</v>
      </c>
      <c r="G79" s="17"/>
      <c r="H79" s="17" t="s">
        <v>36</v>
      </c>
      <c r="I79" s="18">
        <v>0.8</v>
      </c>
      <c r="J79" s="50">
        <f>VLOOKUP(B79,[1]新表!$A:$G,7,0)</f>
        <v>0</v>
      </c>
      <c r="K79" s="50">
        <f>VLOOKUP(B79,[2]新表!$A:$G,7,0)</f>
        <v>64256.09</v>
      </c>
      <c r="L79" s="50">
        <f>VLOOKUP(B79,[2]新表!$A:$H,8,0)</f>
        <v>64256.09</v>
      </c>
      <c r="M79" s="50">
        <f>VLOOKUP(B79,[2]Sheet3!$A:$E,5,0)</f>
        <v>64256.09</v>
      </c>
      <c r="N79" s="131">
        <f>VLOOKUP(B79,平均每月供货额!L:O,4,0)</f>
        <v>10709.348333333333</v>
      </c>
      <c r="O79" s="48"/>
      <c r="P79" s="48"/>
      <c r="Q79" s="48">
        <f t="shared" si="30"/>
        <v>0</v>
      </c>
      <c r="R79" s="20">
        <f t="shared" si="31"/>
        <v>64256.09</v>
      </c>
      <c r="S79" s="20">
        <f t="shared" si="25"/>
        <v>10709.348333333333</v>
      </c>
      <c r="T79" s="20">
        <f t="shared" si="26"/>
        <v>10000</v>
      </c>
      <c r="U79" s="55">
        <v>64256.09</v>
      </c>
      <c r="V79" s="19">
        <f t="shared" si="27"/>
        <v>64256.09</v>
      </c>
      <c r="W79" s="53">
        <f t="shared" si="32"/>
        <v>1</v>
      </c>
      <c r="X79" s="54">
        <f t="shared" si="33"/>
        <v>1</v>
      </c>
      <c r="Y79" s="54" t="str">
        <f t="shared" si="34"/>
        <v>是</v>
      </c>
      <c r="Z79" s="21"/>
      <c r="AA79" s="21"/>
      <c r="AB79" s="21"/>
      <c r="AC79" s="21">
        <f t="shared" si="28"/>
        <v>0</v>
      </c>
      <c r="AD79" s="23">
        <v>0</v>
      </c>
      <c r="AE79" s="23">
        <f t="shared" si="29"/>
        <v>0</v>
      </c>
      <c r="AF79" s="19">
        <f t="shared" si="21"/>
        <v>64256.09</v>
      </c>
      <c r="AG79" s="24">
        <v>45595</v>
      </c>
      <c r="AH79" s="13">
        <v>7</v>
      </c>
      <c r="AI79" s="24">
        <f t="shared" si="35"/>
        <v>45588</v>
      </c>
      <c r="AJ79" s="25" t="s">
        <v>47</v>
      </c>
      <c r="AK79" s="19"/>
      <c r="AL79" s="13" t="s">
        <v>38</v>
      </c>
      <c r="AM79" s="26" t="s">
        <v>250</v>
      </c>
      <c r="AN79" s="14" t="s">
        <v>248</v>
      </c>
      <c r="AO79" s="8"/>
    </row>
    <row r="80" spans="1:41" s="9" customFormat="1" ht="33" customHeight="1" x14ac:dyDescent="0.25">
      <c r="A80" s="13">
        <f t="shared" si="24"/>
        <v>77</v>
      </c>
      <c r="B80" s="14" t="s">
        <v>251</v>
      </c>
      <c r="C80" s="15" t="s">
        <v>252</v>
      </c>
      <c r="D80" s="15" t="s">
        <v>33</v>
      </c>
      <c r="E80" s="16" t="s">
        <v>57</v>
      </c>
      <c r="F80" s="17" t="s">
        <v>67</v>
      </c>
      <c r="G80" s="17" t="s">
        <v>564</v>
      </c>
      <c r="H80" s="17" t="s">
        <v>61</v>
      </c>
      <c r="I80" s="18">
        <v>0.8</v>
      </c>
      <c r="J80" s="50">
        <f>VLOOKUP(B80,[1]新表!$A:$G,7,0)</f>
        <v>106103.89</v>
      </c>
      <c r="K80" s="50">
        <f>VLOOKUP(B80,[2]新表!$A:$G,7,0)</f>
        <v>106103.89</v>
      </c>
      <c r="L80" s="50">
        <f>VLOOKUP(B80,[2]新表!$A:$H,8,0)</f>
        <v>106103.89</v>
      </c>
      <c r="M80" s="50">
        <f>VLOOKUP(B80,[2]Sheet3!$A:$E,5,0)</f>
        <v>53051.945</v>
      </c>
      <c r="N80" s="131"/>
      <c r="O80" s="48"/>
      <c r="P80" s="48"/>
      <c r="Q80" s="48">
        <f t="shared" si="30"/>
        <v>0</v>
      </c>
      <c r="R80" s="20">
        <f t="shared" si="31"/>
        <v>106103.89</v>
      </c>
      <c r="S80" s="20">
        <f t="shared" si="25"/>
        <v>0</v>
      </c>
      <c r="T80" s="20">
        <f t="shared" si="26"/>
        <v>0</v>
      </c>
      <c r="U80" s="55"/>
      <c r="V80" s="19">
        <f t="shared" si="27"/>
        <v>0</v>
      </c>
      <c r="W80" s="53">
        <f t="shared" si="32"/>
        <v>0</v>
      </c>
      <c r="X80" s="54">
        <f t="shared" si="33"/>
        <v>0</v>
      </c>
      <c r="Y80" s="54" t="str">
        <f t="shared" si="34"/>
        <v>否</v>
      </c>
      <c r="Z80" s="21"/>
      <c r="AA80" s="21"/>
      <c r="AB80" s="21"/>
      <c r="AC80" s="21">
        <f t="shared" si="28"/>
        <v>0</v>
      </c>
      <c r="AD80" s="23">
        <v>0.03</v>
      </c>
      <c r="AE80" s="23">
        <f t="shared" si="29"/>
        <v>0</v>
      </c>
      <c r="AF80" s="19">
        <f t="shared" si="21"/>
        <v>0</v>
      </c>
      <c r="AG80" s="24" t="s">
        <v>46</v>
      </c>
      <c r="AH80" s="13">
        <v>3</v>
      </c>
      <c r="AI80" s="24" t="e">
        <f t="shared" si="35"/>
        <v>#VALUE!</v>
      </c>
      <c r="AJ80" s="25" t="s">
        <v>47</v>
      </c>
      <c r="AK80" s="19"/>
      <c r="AL80" s="13" t="s">
        <v>176</v>
      </c>
      <c r="AM80" s="26" t="s">
        <v>250</v>
      </c>
      <c r="AN80" s="14" t="s">
        <v>251</v>
      </c>
      <c r="AO80" s="8"/>
    </row>
    <row r="81" spans="1:43" s="9" customFormat="1" ht="33" customHeight="1" x14ac:dyDescent="0.25">
      <c r="A81" s="13">
        <f t="shared" si="24"/>
        <v>78</v>
      </c>
      <c r="B81" s="14" t="s">
        <v>253</v>
      </c>
      <c r="C81" s="15" t="s">
        <v>254</v>
      </c>
      <c r="D81" s="15" t="s">
        <v>88</v>
      </c>
      <c r="E81" s="16" t="s">
        <v>34</v>
      </c>
      <c r="F81" s="17" t="s">
        <v>35</v>
      </c>
      <c r="G81" s="17"/>
      <c r="H81" s="17" t="s">
        <v>39</v>
      </c>
      <c r="I81" s="18">
        <v>0.8</v>
      </c>
      <c r="J81" s="50">
        <f>VLOOKUP(B81,[1]新表!$A:$G,7,0)</f>
        <v>0</v>
      </c>
      <c r="K81" s="50">
        <f>VLOOKUP(B81,[2]新表!$A:$G,7,0)</f>
        <v>7109.07</v>
      </c>
      <c r="L81" s="50">
        <f>VLOOKUP(B81,[2]新表!$A:$H,8,0)</f>
        <v>0</v>
      </c>
      <c r="M81" s="50">
        <f>VLOOKUP(B81,[2]Sheet3!$A:$E,5,0)</f>
        <v>7109.07</v>
      </c>
      <c r="N81" s="131">
        <f>VLOOKUP(B81,平均每月供货额!L:O,4,0)</f>
        <v>1184.845</v>
      </c>
      <c r="O81" s="48">
        <v>7109.07</v>
      </c>
      <c r="P81" s="48"/>
      <c r="Q81" s="48">
        <f t="shared" si="30"/>
        <v>7109.07</v>
      </c>
      <c r="R81" s="20">
        <f t="shared" si="31"/>
        <v>-7109.07</v>
      </c>
      <c r="S81" s="20">
        <f t="shared" si="25"/>
        <v>0</v>
      </c>
      <c r="T81" s="20">
        <f t="shared" si="26"/>
        <v>0</v>
      </c>
      <c r="U81" s="55"/>
      <c r="V81" s="19">
        <f t="shared" si="27"/>
        <v>0</v>
      </c>
      <c r="W81" s="53">
        <f t="shared" si="32"/>
        <v>0</v>
      </c>
      <c r="X81" s="54">
        <f t="shared" si="33"/>
        <v>0</v>
      </c>
      <c r="Y81" s="54" t="str">
        <f t="shared" si="34"/>
        <v>否</v>
      </c>
      <c r="Z81" s="21"/>
      <c r="AA81" s="21"/>
      <c r="AB81" s="21"/>
      <c r="AC81" s="21">
        <f t="shared" si="28"/>
        <v>0</v>
      </c>
      <c r="AD81" s="23">
        <v>0</v>
      </c>
      <c r="AE81" s="23">
        <f t="shared" si="29"/>
        <v>0</v>
      </c>
      <c r="AF81" s="19">
        <f t="shared" si="21"/>
        <v>0</v>
      </c>
      <c r="AG81" s="24"/>
      <c r="AH81" s="13">
        <v>7</v>
      </c>
      <c r="AI81" s="24">
        <f t="shared" si="35"/>
        <v>-7</v>
      </c>
      <c r="AJ81" s="25" t="s">
        <v>47</v>
      </c>
      <c r="AK81" s="19"/>
      <c r="AL81" s="13" t="s">
        <v>68</v>
      </c>
      <c r="AM81" s="26"/>
      <c r="AN81" s="14" t="s">
        <v>253</v>
      </c>
      <c r="AO81" s="8"/>
    </row>
    <row r="82" spans="1:43" s="9" customFormat="1" ht="33" customHeight="1" x14ac:dyDescent="0.25">
      <c r="A82" s="13">
        <f t="shared" si="24"/>
        <v>79</v>
      </c>
      <c r="B82" s="14" t="s">
        <v>255</v>
      </c>
      <c r="C82" s="15" t="s">
        <v>256</v>
      </c>
      <c r="D82" s="15" t="s">
        <v>88</v>
      </c>
      <c r="E82" s="16" t="s">
        <v>34</v>
      </c>
      <c r="F82" s="17" t="s">
        <v>35</v>
      </c>
      <c r="G82" s="17"/>
      <c r="H82" s="17" t="s">
        <v>61</v>
      </c>
      <c r="I82" s="18">
        <v>0.8</v>
      </c>
      <c r="J82" s="50">
        <f>VLOOKUP(B82,[1]新表!$A:$G,7,0)</f>
        <v>1097070.0100000002</v>
      </c>
      <c r="K82" s="50">
        <f>VLOOKUP(B82,[2]新表!$A:$G,7,0)</f>
        <v>591737.99</v>
      </c>
      <c r="L82" s="50">
        <f>VLOOKUP(B82,[2]新表!$A:$H,8,0)</f>
        <v>586765.99</v>
      </c>
      <c r="M82" s="61">
        <f>VLOOKUP(B82,[2]Sheet3!$A:$E,5,0)</f>
        <v>98622.998333333337</v>
      </c>
      <c r="N82" s="131">
        <f>VLOOKUP(B82,平均每月供货额!L:O,4,0)</f>
        <v>828.66666666666663</v>
      </c>
      <c r="O82" s="48"/>
      <c r="P82" s="48"/>
      <c r="Q82" s="48">
        <f t="shared" si="30"/>
        <v>0</v>
      </c>
      <c r="R82" s="20">
        <f t="shared" si="31"/>
        <v>586765.99</v>
      </c>
      <c r="S82" s="20">
        <f t="shared" si="25"/>
        <v>828.66666666666663</v>
      </c>
      <c r="T82" s="20">
        <f t="shared" si="26"/>
        <v>0</v>
      </c>
      <c r="U82" s="55"/>
      <c r="V82" s="19">
        <f t="shared" si="27"/>
        <v>0</v>
      </c>
      <c r="W82" s="53">
        <f t="shared" si="32"/>
        <v>0</v>
      </c>
      <c r="X82" s="54">
        <f t="shared" si="33"/>
        <v>0</v>
      </c>
      <c r="Y82" s="54" t="str">
        <f t="shared" si="34"/>
        <v>否</v>
      </c>
      <c r="Z82" s="21"/>
      <c r="AA82" s="21"/>
      <c r="AB82" s="21"/>
      <c r="AC82" s="21">
        <f t="shared" si="28"/>
        <v>0</v>
      </c>
      <c r="AD82" s="23">
        <v>0.02</v>
      </c>
      <c r="AE82" s="23">
        <f t="shared" si="29"/>
        <v>0</v>
      </c>
      <c r="AF82" s="19">
        <f t="shared" si="21"/>
        <v>0</v>
      </c>
      <c r="AG82" s="24"/>
      <c r="AH82" s="13">
        <v>7</v>
      </c>
      <c r="AI82" s="24">
        <f t="shared" si="35"/>
        <v>-7</v>
      </c>
      <c r="AJ82" s="27" t="s">
        <v>47</v>
      </c>
      <c r="AK82" s="19"/>
      <c r="AL82" s="17" t="s">
        <v>189</v>
      </c>
      <c r="AM82" s="26" t="s">
        <v>257</v>
      </c>
      <c r="AN82" s="14" t="s">
        <v>255</v>
      </c>
      <c r="AO82" s="8"/>
    </row>
    <row r="83" spans="1:43" s="9" customFormat="1" ht="33" customHeight="1" x14ac:dyDescent="0.25">
      <c r="A83" s="13">
        <f t="shared" si="24"/>
        <v>80</v>
      </c>
      <c r="B83" s="14" t="s">
        <v>258</v>
      </c>
      <c r="C83" s="15" t="s">
        <v>259</v>
      </c>
      <c r="D83" s="15" t="s">
        <v>52</v>
      </c>
      <c r="E83" s="25" t="s">
        <v>57</v>
      </c>
      <c r="F83" s="17" t="s">
        <v>35</v>
      </c>
      <c r="G83" s="17"/>
      <c r="H83" s="17" t="s">
        <v>260</v>
      </c>
      <c r="I83" s="18">
        <v>1</v>
      </c>
      <c r="J83" s="50">
        <f>VLOOKUP(B83,[1]新表!$A:$G,7,0)</f>
        <v>0</v>
      </c>
      <c r="K83" s="50">
        <f>VLOOKUP(B83,[2]新表!$A:$G,7,0)</f>
        <v>0</v>
      </c>
      <c r="L83" s="50">
        <f>VLOOKUP(B83,[2]新表!$A:$H,8,0)</f>
        <v>0</v>
      </c>
      <c r="M83" s="50"/>
      <c r="N83" s="131">
        <f>VLOOKUP(B83,平均每月供货额!L:O,4,0)</f>
        <v>0</v>
      </c>
      <c r="O83" s="48"/>
      <c r="P83" s="48"/>
      <c r="Q83" s="48">
        <f t="shared" si="30"/>
        <v>0</v>
      </c>
      <c r="R83" s="20">
        <f t="shared" si="31"/>
        <v>0</v>
      </c>
      <c r="S83" s="20">
        <f t="shared" si="25"/>
        <v>0</v>
      </c>
      <c r="T83" s="20">
        <f t="shared" si="26"/>
        <v>0</v>
      </c>
      <c r="U83" s="55">
        <v>2051.2800000000002</v>
      </c>
      <c r="V83" s="19">
        <f t="shared" si="27"/>
        <v>2051.2800000000002</v>
      </c>
      <c r="W83" s="53">
        <f t="shared" si="32"/>
        <v>0</v>
      </c>
      <c r="X83" s="54" t="e">
        <f t="shared" si="33"/>
        <v>#DIV/0!</v>
      </c>
      <c r="Y83" s="54" t="str">
        <f t="shared" si="34"/>
        <v>是</v>
      </c>
      <c r="Z83" s="21"/>
      <c r="AA83" s="21"/>
      <c r="AB83" s="21"/>
      <c r="AC83" s="21">
        <f t="shared" si="28"/>
        <v>0</v>
      </c>
      <c r="AD83" s="23">
        <v>0</v>
      </c>
      <c r="AE83" s="23">
        <f t="shared" si="29"/>
        <v>0</v>
      </c>
      <c r="AF83" s="19">
        <f t="shared" si="21"/>
        <v>2051.2800000000002</v>
      </c>
      <c r="AG83" s="24">
        <v>45595</v>
      </c>
      <c r="AH83" s="13">
        <v>7</v>
      </c>
      <c r="AI83" s="24">
        <f t="shared" si="35"/>
        <v>45588</v>
      </c>
      <c r="AJ83" s="25" t="s">
        <v>47</v>
      </c>
      <c r="AK83" s="19"/>
      <c r="AL83" s="13" t="s">
        <v>121</v>
      </c>
      <c r="AM83" s="26" t="s">
        <v>261</v>
      </c>
      <c r="AN83" s="14" t="s">
        <v>258</v>
      </c>
      <c r="AO83" s="8"/>
    </row>
    <row r="84" spans="1:43" s="9" customFormat="1" ht="33" customHeight="1" x14ac:dyDescent="0.25">
      <c r="A84" s="13">
        <f t="shared" si="24"/>
        <v>81</v>
      </c>
      <c r="B84" s="14" t="s">
        <v>262</v>
      </c>
      <c r="C84" s="15" t="s">
        <v>263</v>
      </c>
      <c r="D84" s="15" t="s">
        <v>33</v>
      </c>
      <c r="E84" s="16" t="s">
        <v>264</v>
      </c>
      <c r="F84" s="17" t="s">
        <v>35</v>
      </c>
      <c r="G84" s="17"/>
      <c r="H84" s="17" t="s">
        <v>61</v>
      </c>
      <c r="I84" s="18">
        <v>1</v>
      </c>
      <c r="J84" s="50">
        <f>VLOOKUP(B84,[1]新表!$A:$G,7,0)</f>
        <v>218568.16</v>
      </c>
      <c r="K84" s="50">
        <f>VLOOKUP(B84,[2]新表!$A:$G,7,0)</f>
        <v>176109.72</v>
      </c>
      <c r="L84" s="50">
        <f>VLOOKUP(B84,[2]新表!$A:$H,8,0)</f>
        <v>63255.08</v>
      </c>
      <c r="M84" s="61">
        <f>VLOOKUP(B84,[2]Sheet3!$A:$E,5,0)</f>
        <v>35221.944000000003</v>
      </c>
      <c r="N84" s="131">
        <f>VLOOKUP(B84,平均每月供货额!L:O,4,0)</f>
        <v>29351.62</v>
      </c>
      <c r="O84" s="48"/>
      <c r="P84" s="48"/>
      <c r="Q84" s="48">
        <f t="shared" si="30"/>
        <v>0</v>
      </c>
      <c r="R84" s="20">
        <f t="shared" si="31"/>
        <v>63255.08</v>
      </c>
      <c r="S84" s="20">
        <f t="shared" si="25"/>
        <v>29351.62</v>
      </c>
      <c r="T84" s="20">
        <f t="shared" si="26"/>
        <v>30000</v>
      </c>
      <c r="U84" s="55">
        <v>63255.08</v>
      </c>
      <c r="V84" s="19">
        <f t="shared" si="27"/>
        <v>63255.08</v>
      </c>
      <c r="W84" s="53">
        <f t="shared" si="32"/>
        <v>1</v>
      </c>
      <c r="X84" s="54">
        <f t="shared" si="33"/>
        <v>1.7958997379588133</v>
      </c>
      <c r="Y84" s="54" t="str">
        <f t="shared" si="34"/>
        <v>是</v>
      </c>
      <c r="Z84" s="21"/>
      <c r="AA84" s="21"/>
      <c r="AB84" s="21"/>
      <c r="AC84" s="21">
        <f t="shared" si="28"/>
        <v>0</v>
      </c>
      <c r="AD84" s="23">
        <v>0</v>
      </c>
      <c r="AE84" s="23">
        <f t="shared" si="29"/>
        <v>0</v>
      </c>
      <c r="AF84" s="19">
        <f t="shared" si="21"/>
        <v>63255.08</v>
      </c>
      <c r="AG84" s="24">
        <v>45635</v>
      </c>
      <c r="AH84" s="13">
        <v>7</v>
      </c>
      <c r="AI84" s="24">
        <f t="shared" si="35"/>
        <v>45628</v>
      </c>
      <c r="AJ84" s="27" t="s">
        <v>47</v>
      </c>
      <c r="AK84" s="19"/>
      <c r="AL84" s="17" t="s">
        <v>132</v>
      </c>
      <c r="AM84" s="26" t="s">
        <v>212</v>
      </c>
      <c r="AN84" s="14" t="s">
        <v>262</v>
      </c>
      <c r="AO84" s="8"/>
    </row>
    <row r="85" spans="1:43" s="9" customFormat="1" ht="33" customHeight="1" x14ac:dyDescent="0.25">
      <c r="A85" s="13">
        <f t="shared" si="24"/>
        <v>82</v>
      </c>
      <c r="B85" s="14" t="s">
        <v>265</v>
      </c>
      <c r="C85" s="15" t="s">
        <v>266</v>
      </c>
      <c r="D85" s="15" t="s">
        <v>88</v>
      </c>
      <c r="E85" s="16" t="s">
        <v>34</v>
      </c>
      <c r="F85" s="17" t="s">
        <v>35</v>
      </c>
      <c r="G85" s="17"/>
      <c r="H85" s="17" t="s">
        <v>39</v>
      </c>
      <c r="I85" s="18">
        <v>0.8</v>
      </c>
      <c r="J85" s="50">
        <f>VLOOKUP(B85,[1]新表!$A:$G,7,0)</f>
        <v>0</v>
      </c>
      <c r="K85" s="50">
        <f>VLOOKUP(B85,[2]新表!$A:$G,7,0)</f>
        <v>0</v>
      </c>
      <c r="L85" s="50">
        <f>VLOOKUP(B85,[2]新表!$A:$H,8,0)</f>
        <v>0</v>
      </c>
      <c r="M85" s="50"/>
      <c r="N85" s="131"/>
      <c r="O85" s="48"/>
      <c r="P85" s="48"/>
      <c r="Q85" s="48">
        <f t="shared" si="30"/>
        <v>0</v>
      </c>
      <c r="R85" s="20">
        <f t="shared" si="31"/>
        <v>0</v>
      </c>
      <c r="S85" s="20">
        <f t="shared" si="25"/>
        <v>0</v>
      </c>
      <c r="T85" s="20">
        <f t="shared" si="26"/>
        <v>0</v>
      </c>
      <c r="U85" s="55"/>
      <c r="V85" s="19">
        <f t="shared" si="27"/>
        <v>0</v>
      </c>
      <c r="W85" s="53">
        <f t="shared" si="32"/>
        <v>0</v>
      </c>
      <c r="X85" s="54" t="e">
        <f t="shared" si="33"/>
        <v>#DIV/0!</v>
      </c>
      <c r="Y85" s="54" t="str">
        <f t="shared" si="34"/>
        <v>是</v>
      </c>
      <c r="Z85" s="21"/>
      <c r="AA85" s="21"/>
      <c r="AB85" s="21"/>
      <c r="AC85" s="21">
        <f t="shared" si="28"/>
        <v>0</v>
      </c>
      <c r="AD85" s="23">
        <v>0</v>
      </c>
      <c r="AE85" s="23">
        <f t="shared" si="29"/>
        <v>0</v>
      </c>
      <c r="AF85" s="19">
        <f t="shared" si="21"/>
        <v>0</v>
      </c>
      <c r="AG85" s="24"/>
      <c r="AH85" s="13">
        <v>7</v>
      </c>
      <c r="AI85" s="24">
        <f t="shared" si="35"/>
        <v>-7</v>
      </c>
      <c r="AJ85" s="25" t="s">
        <v>47</v>
      </c>
      <c r="AK85" s="19"/>
      <c r="AL85" s="13" t="s">
        <v>68</v>
      </c>
      <c r="AM85" s="26"/>
      <c r="AN85" s="14" t="s">
        <v>265</v>
      </c>
      <c r="AO85" s="8"/>
    </row>
    <row r="86" spans="1:43" s="9" customFormat="1" ht="33" customHeight="1" x14ac:dyDescent="0.25">
      <c r="A86" s="13">
        <f t="shared" si="24"/>
        <v>83</v>
      </c>
      <c r="B86" s="14" t="s">
        <v>267</v>
      </c>
      <c r="C86" s="15" t="s">
        <v>646</v>
      </c>
      <c r="D86" s="15" t="s">
        <v>33</v>
      </c>
      <c r="E86" s="16" t="s">
        <v>57</v>
      </c>
      <c r="F86" s="17" t="s">
        <v>35</v>
      </c>
      <c r="G86" s="17"/>
      <c r="H86" s="17" t="s">
        <v>61</v>
      </c>
      <c r="I86" s="18">
        <v>1</v>
      </c>
      <c r="J86" s="50">
        <f>VLOOKUP(B86,[1]新表!$A:$G,7,0)</f>
        <v>1235288.19</v>
      </c>
      <c r="K86" s="50">
        <f>VLOOKUP(B86,[2]新表!$A:$G,7,0)</f>
        <v>365288.19</v>
      </c>
      <c r="L86" s="50">
        <f>VLOOKUP(B86,[2]新表!$A:$H,8,0)</f>
        <v>2097.15</v>
      </c>
      <c r="M86" s="50">
        <f>VLOOKUP(B86,[2]Sheet3!$A:$E,5,0)</f>
        <v>182644.095</v>
      </c>
      <c r="N86" s="131">
        <f>VLOOKUP(B86,平均每月供货额!L:O,4,0)</f>
        <v>60531.839999999997</v>
      </c>
      <c r="O86" s="48"/>
      <c r="P86" s="48"/>
      <c r="Q86" s="48">
        <f t="shared" si="30"/>
        <v>0</v>
      </c>
      <c r="R86" s="20">
        <f t="shared" si="31"/>
        <v>2097.15</v>
      </c>
      <c r="S86" s="20">
        <f t="shared" si="25"/>
        <v>60531.839999999997</v>
      </c>
      <c r="T86" s="20">
        <f t="shared" si="26"/>
        <v>60000</v>
      </c>
      <c r="U86" s="55">
        <v>2097.15</v>
      </c>
      <c r="V86" s="19">
        <f t="shared" si="27"/>
        <v>2097.15</v>
      </c>
      <c r="W86" s="53">
        <f t="shared" si="32"/>
        <v>1</v>
      </c>
      <c r="X86" s="54">
        <f t="shared" si="33"/>
        <v>1.1482166998062544E-2</v>
      </c>
      <c r="Y86" s="54" t="str">
        <f t="shared" si="34"/>
        <v>否</v>
      </c>
      <c r="Z86" s="21"/>
      <c r="AA86" s="21"/>
      <c r="AB86" s="21"/>
      <c r="AC86" s="21">
        <f t="shared" si="28"/>
        <v>0</v>
      </c>
      <c r="AD86" s="23">
        <v>0</v>
      </c>
      <c r="AE86" s="23">
        <f t="shared" si="29"/>
        <v>0</v>
      </c>
      <c r="AF86" s="19">
        <f t="shared" si="21"/>
        <v>2097.15</v>
      </c>
      <c r="AG86" s="24">
        <v>45636</v>
      </c>
      <c r="AH86" s="29">
        <v>7</v>
      </c>
      <c r="AI86" s="24">
        <f t="shared" si="35"/>
        <v>45629</v>
      </c>
      <c r="AJ86" s="25" t="s">
        <v>37</v>
      </c>
      <c r="AK86" s="19"/>
      <c r="AL86" s="13" t="s">
        <v>121</v>
      </c>
      <c r="AM86" s="26" t="s">
        <v>269</v>
      </c>
      <c r="AN86" s="14" t="s">
        <v>267</v>
      </c>
      <c r="AO86" s="30" t="s">
        <v>77</v>
      </c>
    </row>
    <row r="87" spans="1:43" s="9" customFormat="1" ht="33" customHeight="1" x14ac:dyDescent="0.25">
      <c r="A87" s="13">
        <f t="shared" si="24"/>
        <v>84</v>
      </c>
      <c r="B87" s="14" t="s">
        <v>270</v>
      </c>
      <c r="C87" s="15" t="s">
        <v>271</v>
      </c>
      <c r="D87" s="15" t="s">
        <v>33</v>
      </c>
      <c r="E87" s="16" t="s">
        <v>264</v>
      </c>
      <c r="F87" s="17" t="s">
        <v>98</v>
      </c>
      <c r="G87" s="17"/>
      <c r="H87" s="17" t="s">
        <v>61</v>
      </c>
      <c r="I87" s="18">
        <v>1</v>
      </c>
      <c r="J87" s="50">
        <f>VLOOKUP(B87,[1]新表!$A:$G,7,0)</f>
        <v>194693.49999999991</v>
      </c>
      <c r="K87" s="50">
        <f>VLOOKUP(B87,[2]新表!$A:$G,7,0)</f>
        <v>312283.43</v>
      </c>
      <c r="L87" s="50">
        <f>VLOOKUP(B87,[2]新表!$A:$H,8,0)</f>
        <v>12647.29</v>
      </c>
      <c r="M87" s="50">
        <f>VLOOKUP(B87,[2]Sheet3!$A:$E,5,0)</f>
        <v>104094.47666666667</v>
      </c>
      <c r="N87" s="131">
        <f>VLOOKUP(B87,平均每月供货额!L:O,4,0)</f>
        <v>52047.238333333335</v>
      </c>
      <c r="O87" s="48"/>
      <c r="P87" s="48"/>
      <c r="Q87" s="48">
        <f t="shared" si="30"/>
        <v>0</v>
      </c>
      <c r="R87" s="20">
        <f t="shared" si="31"/>
        <v>12647.29</v>
      </c>
      <c r="S87" s="20">
        <f t="shared" si="25"/>
        <v>52047.238333333335</v>
      </c>
      <c r="T87" s="20">
        <f t="shared" si="26"/>
        <v>50000</v>
      </c>
      <c r="U87" s="55">
        <v>80000</v>
      </c>
      <c r="V87" s="19">
        <f t="shared" si="27"/>
        <v>80000</v>
      </c>
      <c r="W87" s="53">
        <f t="shared" si="32"/>
        <v>6.325465771718684</v>
      </c>
      <c r="X87" s="54">
        <f t="shared" si="33"/>
        <v>0.76853261154458308</v>
      </c>
      <c r="Y87" s="54" t="str">
        <f t="shared" si="34"/>
        <v>否</v>
      </c>
      <c r="Z87" s="21"/>
      <c r="AA87" s="22"/>
      <c r="AB87" s="22"/>
      <c r="AC87" s="21">
        <f t="shared" si="28"/>
        <v>0</v>
      </c>
      <c r="AD87" s="23">
        <v>0</v>
      </c>
      <c r="AE87" s="23">
        <f t="shared" si="29"/>
        <v>0</v>
      </c>
      <c r="AF87" s="19">
        <f t="shared" si="21"/>
        <v>80000</v>
      </c>
      <c r="AG87" s="24">
        <v>45628</v>
      </c>
      <c r="AH87" s="29">
        <v>7</v>
      </c>
      <c r="AI87" s="24">
        <f t="shared" si="35"/>
        <v>45621</v>
      </c>
      <c r="AJ87" s="27" t="s">
        <v>47</v>
      </c>
      <c r="AK87" s="19"/>
      <c r="AL87" s="17" t="s">
        <v>132</v>
      </c>
      <c r="AM87" s="26" t="s">
        <v>133</v>
      </c>
      <c r="AN87" s="14" t="s">
        <v>270</v>
      </c>
      <c r="AO87" s="8"/>
    </row>
    <row r="88" spans="1:43" s="9" customFormat="1" ht="33" customHeight="1" x14ac:dyDescent="0.25">
      <c r="A88" s="13">
        <f t="shared" si="24"/>
        <v>85</v>
      </c>
      <c r="B88" s="14" t="s">
        <v>272</v>
      </c>
      <c r="C88" s="15" t="s">
        <v>273</v>
      </c>
      <c r="D88" s="15" t="s">
        <v>33</v>
      </c>
      <c r="E88" s="16" t="s">
        <v>34</v>
      </c>
      <c r="F88" s="17" t="s">
        <v>35</v>
      </c>
      <c r="G88" s="17"/>
      <c r="H88" s="17" t="s">
        <v>39</v>
      </c>
      <c r="I88" s="18">
        <v>1</v>
      </c>
      <c r="J88" s="50">
        <f>VLOOKUP(B88,[1]新表!$A:$G,7,0)</f>
        <v>202540.4</v>
      </c>
      <c r="K88" s="50">
        <f>VLOOKUP(B88,[2]新表!$A:$G,7,0)</f>
        <v>132540.4</v>
      </c>
      <c r="L88" s="50">
        <f>VLOOKUP(B88,[2]新表!$A:$H,8,0)</f>
        <v>132540.4</v>
      </c>
      <c r="M88" s="61">
        <f>VLOOKUP(B88,[2]Sheet3!$A:$E,5,0)</f>
        <v>33135.1</v>
      </c>
      <c r="N88" s="131">
        <f>VLOOKUP(B88,平均每月供货额!L:O,4,0)</f>
        <v>5461.0666666666666</v>
      </c>
      <c r="O88" s="48"/>
      <c r="P88" s="48"/>
      <c r="Q88" s="48">
        <f t="shared" si="30"/>
        <v>0</v>
      </c>
      <c r="R88" s="20">
        <f t="shared" si="31"/>
        <v>132540.4</v>
      </c>
      <c r="S88" s="20">
        <f t="shared" si="25"/>
        <v>5461.0666666666666</v>
      </c>
      <c r="T88" s="20">
        <f t="shared" si="26"/>
        <v>10000</v>
      </c>
      <c r="U88" s="55"/>
      <c r="V88" s="19">
        <f t="shared" si="27"/>
        <v>0</v>
      </c>
      <c r="W88" s="53">
        <f t="shared" si="32"/>
        <v>0</v>
      </c>
      <c r="X88" s="54">
        <f t="shared" si="33"/>
        <v>0</v>
      </c>
      <c r="Y88" s="54" t="str">
        <f t="shared" si="34"/>
        <v>否</v>
      </c>
      <c r="Z88" s="21"/>
      <c r="AA88" s="22"/>
      <c r="AB88" s="22"/>
      <c r="AC88" s="21">
        <f t="shared" si="28"/>
        <v>0</v>
      </c>
      <c r="AD88" s="23">
        <v>0</v>
      </c>
      <c r="AE88" s="23">
        <f t="shared" si="29"/>
        <v>0</v>
      </c>
      <c r="AF88" s="19">
        <f t="shared" si="21"/>
        <v>0</v>
      </c>
      <c r="AG88" s="24">
        <v>45636</v>
      </c>
      <c r="AH88" s="29">
        <v>7</v>
      </c>
      <c r="AI88" s="24">
        <f t="shared" si="35"/>
        <v>45629</v>
      </c>
      <c r="AJ88" s="27" t="s">
        <v>47</v>
      </c>
      <c r="AK88" s="19"/>
      <c r="AL88" s="17" t="s">
        <v>121</v>
      </c>
      <c r="AM88" s="26"/>
      <c r="AN88" s="14" t="s">
        <v>272</v>
      </c>
      <c r="AO88" s="8"/>
    </row>
    <row r="89" spans="1:43" s="9" customFormat="1" ht="33" customHeight="1" x14ac:dyDescent="0.25">
      <c r="A89" s="13">
        <f t="shared" si="24"/>
        <v>86</v>
      </c>
      <c r="B89" s="14" t="s">
        <v>274</v>
      </c>
      <c r="C89" s="15" t="s">
        <v>275</v>
      </c>
      <c r="D89" s="15" t="s">
        <v>88</v>
      </c>
      <c r="E89" s="16" t="s">
        <v>34</v>
      </c>
      <c r="F89" s="17" t="s">
        <v>35</v>
      </c>
      <c r="G89" s="17"/>
      <c r="H89" s="17" t="s">
        <v>39</v>
      </c>
      <c r="I89" s="18">
        <v>1</v>
      </c>
      <c r="J89" s="50" t="e">
        <f>VLOOKUP(B89,[1]新表!$A:$G,7,0)</f>
        <v>#N/A</v>
      </c>
      <c r="K89" s="50"/>
      <c r="L89" s="50"/>
      <c r="M89" s="50"/>
      <c r="N89" s="131"/>
      <c r="O89" s="48"/>
      <c r="P89" s="48"/>
      <c r="Q89" s="48">
        <f t="shared" si="30"/>
        <v>0</v>
      </c>
      <c r="R89" s="20">
        <f t="shared" si="31"/>
        <v>0</v>
      </c>
      <c r="S89" s="20">
        <f t="shared" si="25"/>
        <v>0</v>
      </c>
      <c r="T89" s="20">
        <f t="shared" si="26"/>
        <v>0</v>
      </c>
      <c r="U89" s="55"/>
      <c r="V89" s="19">
        <f t="shared" si="27"/>
        <v>0</v>
      </c>
      <c r="W89" s="53">
        <f t="shared" si="32"/>
        <v>0</v>
      </c>
      <c r="X89" s="54" t="e">
        <f t="shared" si="33"/>
        <v>#DIV/0!</v>
      </c>
      <c r="Y89" s="54" t="str">
        <f t="shared" si="34"/>
        <v>是</v>
      </c>
      <c r="Z89" s="21"/>
      <c r="AA89" s="21"/>
      <c r="AB89" s="21"/>
      <c r="AC89" s="21">
        <f t="shared" si="28"/>
        <v>0</v>
      </c>
      <c r="AD89" s="23">
        <v>0</v>
      </c>
      <c r="AE89" s="23">
        <f t="shared" si="29"/>
        <v>0</v>
      </c>
      <c r="AF89" s="19">
        <f t="shared" si="21"/>
        <v>0</v>
      </c>
      <c r="AG89" s="24"/>
      <c r="AH89" s="29">
        <v>3</v>
      </c>
      <c r="AI89" s="24">
        <f t="shared" si="35"/>
        <v>-3</v>
      </c>
      <c r="AJ89" s="25" t="s">
        <v>47</v>
      </c>
      <c r="AK89" s="19"/>
      <c r="AL89" s="13" t="s">
        <v>68</v>
      </c>
      <c r="AM89" s="26"/>
      <c r="AN89" s="14" t="s">
        <v>274</v>
      </c>
      <c r="AO89" s="8"/>
    </row>
    <row r="90" spans="1:43" s="9" customFormat="1" ht="33" customHeight="1" x14ac:dyDescent="0.25">
      <c r="A90" s="13">
        <f t="shared" si="24"/>
        <v>87</v>
      </c>
      <c r="B90" s="14" t="s">
        <v>276</v>
      </c>
      <c r="C90" s="15" t="s">
        <v>277</v>
      </c>
      <c r="D90" s="15" t="s">
        <v>33</v>
      </c>
      <c r="E90" s="16" t="s">
        <v>34</v>
      </c>
      <c r="F90" s="17" t="s">
        <v>98</v>
      </c>
      <c r="G90" s="17"/>
      <c r="H90" s="17" t="s">
        <v>61</v>
      </c>
      <c r="I90" s="18">
        <v>0.8</v>
      </c>
      <c r="J90" s="50">
        <f>VLOOKUP(B90,[1]新表!$A:$G,7,0)</f>
        <v>40817.640000000014</v>
      </c>
      <c r="K90" s="50">
        <f>VLOOKUP(B90,[2]新表!$A:$G,7,0)</f>
        <v>30817.640000000003</v>
      </c>
      <c r="L90" s="50">
        <f>VLOOKUP(B90,[2]新表!$A:$H,8,0)</f>
        <v>30817.640000000003</v>
      </c>
      <c r="M90" s="61">
        <f>VLOOKUP(B90,[2]Sheet3!$A:$E,5,0)</f>
        <v>7704.4100000000008</v>
      </c>
      <c r="N90" s="131"/>
      <c r="O90" s="48"/>
      <c r="P90" s="48"/>
      <c r="Q90" s="48">
        <f t="shared" si="30"/>
        <v>0</v>
      </c>
      <c r="R90" s="20">
        <f t="shared" si="31"/>
        <v>30817.640000000003</v>
      </c>
      <c r="S90" s="20">
        <f t="shared" si="25"/>
        <v>0</v>
      </c>
      <c r="T90" s="20">
        <f t="shared" si="26"/>
        <v>0</v>
      </c>
      <c r="U90" s="55"/>
      <c r="V90" s="19">
        <f t="shared" si="27"/>
        <v>0</v>
      </c>
      <c r="W90" s="53">
        <f t="shared" si="32"/>
        <v>0</v>
      </c>
      <c r="X90" s="54">
        <f t="shared" si="33"/>
        <v>0</v>
      </c>
      <c r="Y90" s="54" t="str">
        <f t="shared" si="34"/>
        <v>否</v>
      </c>
      <c r="Z90" s="21"/>
      <c r="AA90" s="21"/>
      <c r="AB90" s="21"/>
      <c r="AC90" s="21">
        <f t="shared" si="28"/>
        <v>0</v>
      </c>
      <c r="AD90" s="23">
        <v>0.03</v>
      </c>
      <c r="AE90" s="23">
        <f t="shared" si="29"/>
        <v>0</v>
      </c>
      <c r="AF90" s="19">
        <f t="shared" si="21"/>
        <v>0</v>
      </c>
      <c r="AG90" s="24">
        <v>45595</v>
      </c>
      <c r="AH90" s="29">
        <v>3</v>
      </c>
      <c r="AI90" s="24">
        <f t="shared" si="35"/>
        <v>45592</v>
      </c>
      <c r="AJ90" s="25" t="s">
        <v>47</v>
      </c>
      <c r="AK90" s="19"/>
      <c r="AL90" s="13" t="s">
        <v>68</v>
      </c>
      <c r="AM90" s="26" t="s">
        <v>278</v>
      </c>
      <c r="AN90" s="14" t="s">
        <v>276</v>
      </c>
      <c r="AO90" s="8"/>
      <c r="AQ90" s="8"/>
    </row>
    <row r="91" spans="1:43" s="9" customFormat="1" ht="33" customHeight="1" x14ac:dyDescent="0.25">
      <c r="A91" s="13">
        <f t="shared" si="24"/>
        <v>88</v>
      </c>
      <c r="B91" s="14" t="s">
        <v>279</v>
      </c>
      <c r="C91" s="15" t="s">
        <v>280</v>
      </c>
      <c r="D91" s="15" t="s">
        <v>33</v>
      </c>
      <c r="E91" s="16" t="s">
        <v>34</v>
      </c>
      <c r="F91" s="17" t="s">
        <v>67</v>
      </c>
      <c r="G91" s="17" t="s">
        <v>564</v>
      </c>
      <c r="H91" s="17" t="s">
        <v>39</v>
      </c>
      <c r="I91" s="18">
        <v>0.8</v>
      </c>
      <c r="J91" s="50">
        <f>VLOOKUP(B91,[1]新表!$A:$G,7,0)</f>
        <v>61998.93</v>
      </c>
      <c r="K91" s="50">
        <f>VLOOKUP(B91,[2]新表!$A:$G,7,0)</f>
        <v>31998.929999999989</v>
      </c>
      <c r="L91" s="50">
        <f>VLOOKUP(B91,[2]新表!$A:$H,8,0)</f>
        <v>31998.929999999989</v>
      </c>
      <c r="M91" s="61">
        <f>VLOOKUP(B91,[2]Sheet3!$A:$E,5,0)</f>
        <v>7999.7324999999973</v>
      </c>
      <c r="N91" s="131">
        <f>VLOOKUP(B91,平均每月供货额!L:O,4,0)</f>
        <v>3431.5833333333335</v>
      </c>
      <c r="O91" s="48"/>
      <c r="P91" s="48"/>
      <c r="Q91" s="48">
        <f t="shared" si="30"/>
        <v>0</v>
      </c>
      <c r="R91" s="20">
        <f t="shared" si="31"/>
        <v>31998.929999999989</v>
      </c>
      <c r="S91" s="20">
        <f t="shared" si="25"/>
        <v>3431.5833333333335</v>
      </c>
      <c r="T91" s="20">
        <f t="shared" si="26"/>
        <v>0</v>
      </c>
      <c r="U91" s="55"/>
      <c r="V91" s="19">
        <f t="shared" si="27"/>
        <v>0</v>
      </c>
      <c r="W91" s="53">
        <f t="shared" si="32"/>
        <v>0</v>
      </c>
      <c r="X91" s="54">
        <f t="shared" si="33"/>
        <v>0</v>
      </c>
      <c r="Y91" s="54" t="str">
        <f t="shared" si="34"/>
        <v>否</v>
      </c>
      <c r="Z91" s="21"/>
      <c r="AA91" s="21"/>
      <c r="AB91" s="21"/>
      <c r="AC91" s="21">
        <f t="shared" si="28"/>
        <v>0</v>
      </c>
      <c r="AD91" s="23">
        <v>0</v>
      </c>
      <c r="AE91" s="23">
        <f t="shared" si="29"/>
        <v>0</v>
      </c>
      <c r="AF91" s="19">
        <f t="shared" si="21"/>
        <v>0</v>
      </c>
      <c r="AG91" s="24">
        <v>45595</v>
      </c>
      <c r="AH91" s="29">
        <v>1</v>
      </c>
      <c r="AI91" s="24">
        <f t="shared" si="35"/>
        <v>45594</v>
      </c>
      <c r="AJ91" s="25" t="s">
        <v>47</v>
      </c>
      <c r="AK91" s="19"/>
      <c r="AL91" s="13" t="s">
        <v>68</v>
      </c>
      <c r="AM91" s="26" t="s">
        <v>212</v>
      </c>
      <c r="AN91" s="14" t="s">
        <v>279</v>
      </c>
      <c r="AO91" s="8"/>
      <c r="AQ91" s="8"/>
    </row>
    <row r="92" spans="1:43" s="9" customFormat="1" ht="33" customHeight="1" x14ac:dyDescent="0.25">
      <c r="A92" s="13">
        <f t="shared" si="24"/>
        <v>89</v>
      </c>
      <c r="B92" s="14" t="s">
        <v>281</v>
      </c>
      <c r="C92" s="15" t="s">
        <v>282</v>
      </c>
      <c r="D92" s="15" t="s">
        <v>52</v>
      </c>
      <c r="E92" s="16" t="s">
        <v>34</v>
      </c>
      <c r="F92" s="17" t="s">
        <v>35</v>
      </c>
      <c r="G92" s="17"/>
      <c r="H92" s="17" t="s">
        <v>61</v>
      </c>
      <c r="I92" s="18">
        <v>0.8</v>
      </c>
      <c r="J92" s="50">
        <f>VLOOKUP(B92,[1]新表!$A:$G,7,0)</f>
        <v>658663.25</v>
      </c>
      <c r="K92" s="50">
        <f>VLOOKUP(B92,[2]新表!$A:$G,7,0)</f>
        <v>658663.25</v>
      </c>
      <c r="L92" s="50">
        <f>VLOOKUP(B92,[2]新表!$A:$H,8,0)</f>
        <v>658663.25</v>
      </c>
      <c r="M92" s="61">
        <f>VLOOKUP(B92,[2]Sheet3!$A:$E,5,0)</f>
        <v>94094.75</v>
      </c>
      <c r="N92" s="131">
        <f>VLOOKUP(B92,平均每月供货额!L:O,4,0)</f>
        <v>-936.24666666666678</v>
      </c>
      <c r="O92" s="48"/>
      <c r="P92" s="48"/>
      <c r="Q92" s="48">
        <f t="shared" si="30"/>
        <v>0</v>
      </c>
      <c r="R92" s="20">
        <f t="shared" si="31"/>
        <v>658663.25</v>
      </c>
      <c r="S92" s="20">
        <f t="shared" si="25"/>
        <v>-936.24666666666678</v>
      </c>
      <c r="T92" s="20">
        <f t="shared" si="26"/>
        <v>0</v>
      </c>
      <c r="U92" s="92"/>
      <c r="V92" s="19">
        <f t="shared" si="27"/>
        <v>0</v>
      </c>
      <c r="W92" s="53">
        <f t="shared" si="32"/>
        <v>0</v>
      </c>
      <c r="X92" s="54">
        <f t="shared" si="33"/>
        <v>0</v>
      </c>
      <c r="Y92" s="54" t="str">
        <f t="shared" si="34"/>
        <v>否</v>
      </c>
      <c r="Z92" s="21"/>
      <c r="AA92" s="21"/>
      <c r="AB92" s="21"/>
      <c r="AC92" s="21">
        <f t="shared" si="28"/>
        <v>0</v>
      </c>
      <c r="AD92" s="23">
        <v>0</v>
      </c>
      <c r="AE92" s="23">
        <f t="shared" si="29"/>
        <v>0</v>
      </c>
      <c r="AF92" s="19">
        <f t="shared" si="21"/>
        <v>0</v>
      </c>
      <c r="AG92" s="24"/>
      <c r="AH92" s="29">
        <v>3</v>
      </c>
      <c r="AI92" s="24">
        <f t="shared" si="35"/>
        <v>-3</v>
      </c>
      <c r="AJ92" s="25" t="s">
        <v>47</v>
      </c>
      <c r="AK92" s="19"/>
      <c r="AL92" s="13" t="s">
        <v>68</v>
      </c>
      <c r="AM92" s="26" t="s">
        <v>159</v>
      </c>
      <c r="AN92" s="14" t="s">
        <v>281</v>
      </c>
      <c r="AO92" s="8"/>
      <c r="AQ92" s="8"/>
    </row>
    <row r="93" spans="1:43" s="9" customFormat="1" ht="33" customHeight="1" x14ac:dyDescent="0.25">
      <c r="A93" s="13">
        <f t="shared" si="24"/>
        <v>90</v>
      </c>
      <c r="B93" s="14" t="s">
        <v>283</v>
      </c>
      <c r="C93" s="15" t="s">
        <v>284</v>
      </c>
      <c r="D93" s="15" t="s">
        <v>33</v>
      </c>
      <c r="E93" s="16" t="s">
        <v>34</v>
      </c>
      <c r="F93" s="17" t="s">
        <v>98</v>
      </c>
      <c r="G93" s="17"/>
      <c r="H93" s="17" t="s">
        <v>61</v>
      </c>
      <c r="I93" s="18">
        <v>0.8</v>
      </c>
      <c r="J93" s="50">
        <f>VLOOKUP(B93,[1]新表!$A:$G,7,0)</f>
        <v>78073.920000000013</v>
      </c>
      <c r="K93" s="50">
        <f>VLOOKUP(B93,[2]新表!$A:$G,7,0)</f>
        <v>96346.92</v>
      </c>
      <c r="L93" s="50">
        <f>VLOOKUP(B93,[2]新表!$A:$H,8,0)</f>
        <v>31055.52</v>
      </c>
      <c r="M93" s="50">
        <f>VLOOKUP(B93,[2]Sheet3!$A:$E,5,0)</f>
        <v>24086.73</v>
      </c>
      <c r="N93" s="131">
        <f>VLOOKUP(B93,平均每月供货额!L:O,4,0)</f>
        <v>13365.593333333332</v>
      </c>
      <c r="O93" s="48"/>
      <c r="P93" s="48"/>
      <c r="Q93" s="48">
        <f t="shared" si="30"/>
        <v>0</v>
      </c>
      <c r="R93" s="20">
        <f t="shared" si="31"/>
        <v>31055.52</v>
      </c>
      <c r="S93" s="20">
        <f t="shared" si="25"/>
        <v>13365.593333333332</v>
      </c>
      <c r="T93" s="20">
        <f t="shared" si="26"/>
        <v>10000</v>
      </c>
      <c r="U93" s="55"/>
      <c r="V93" s="19">
        <f t="shared" si="27"/>
        <v>0</v>
      </c>
      <c r="W93" s="53">
        <f t="shared" si="32"/>
        <v>0</v>
      </c>
      <c r="X93" s="54">
        <f t="shared" si="33"/>
        <v>0</v>
      </c>
      <c r="Y93" s="54" t="str">
        <f t="shared" si="34"/>
        <v>否</v>
      </c>
      <c r="Z93" s="21"/>
      <c r="AA93" s="21"/>
      <c r="AB93" s="21"/>
      <c r="AC93" s="21">
        <f t="shared" si="28"/>
        <v>0</v>
      </c>
      <c r="AD93" s="23">
        <v>0</v>
      </c>
      <c r="AE93" s="23">
        <f t="shared" si="29"/>
        <v>0</v>
      </c>
      <c r="AF93" s="19">
        <f t="shared" si="21"/>
        <v>0</v>
      </c>
      <c r="AG93" s="24"/>
      <c r="AH93" s="29">
        <v>3</v>
      </c>
      <c r="AI93" s="24">
        <f t="shared" si="35"/>
        <v>-3</v>
      </c>
      <c r="AJ93" s="27" t="s">
        <v>47</v>
      </c>
      <c r="AK93" s="19"/>
      <c r="AL93" s="17" t="s">
        <v>68</v>
      </c>
      <c r="AM93" s="26" t="s">
        <v>212</v>
      </c>
      <c r="AN93" s="14" t="s">
        <v>283</v>
      </c>
      <c r="AO93" s="8"/>
      <c r="AQ93" s="8"/>
    </row>
    <row r="94" spans="1:43" s="9" customFormat="1" ht="33" customHeight="1" x14ac:dyDescent="0.25">
      <c r="A94" s="13">
        <f t="shared" si="24"/>
        <v>91</v>
      </c>
      <c r="B94" s="14" t="s">
        <v>285</v>
      </c>
      <c r="C94" s="15" t="s">
        <v>286</v>
      </c>
      <c r="D94" s="15" t="s">
        <v>88</v>
      </c>
      <c r="E94" s="16" t="s">
        <v>34</v>
      </c>
      <c r="F94" s="17" t="s">
        <v>35</v>
      </c>
      <c r="G94" s="17"/>
      <c r="H94" s="17" t="s">
        <v>39</v>
      </c>
      <c r="I94" s="18">
        <v>0.8</v>
      </c>
      <c r="J94" s="50">
        <f>VLOOKUP(B94,[1]新表!$A:$G,7,0)</f>
        <v>7670</v>
      </c>
      <c r="K94" s="50">
        <f>VLOOKUP(B94,[2]新表!$A:$G,7,0)</f>
        <v>7670</v>
      </c>
      <c r="L94" s="50">
        <f>VLOOKUP(B94,[2]新表!$A:$H,8,0)</f>
        <v>7670</v>
      </c>
      <c r="M94" s="61">
        <f>VLOOKUP(B94,[2]Sheet3!$A:$E,5,0)</f>
        <v>3835</v>
      </c>
      <c r="N94" s="131"/>
      <c r="O94" s="48"/>
      <c r="P94" s="48"/>
      <c r="Q94" s="48">
        <f t="shared" si="30"/>
        <v>0</v>
      </c>
      <c r="R94" s="20">
        <f t="shared" si="31"/>
        <v>7670</v>
      </c>
      <c r="S94" s="20">
        <f t="shared" si="25"/>
        <v>0</v>
      </c>
      <c r="T94" s="20">
        <f t="shared" si="26"/>
        <v>0</v>
      </c>
      <c r="U94" s="55"/>
      <c r="V94" s="19">
        <f t="shared" si="27"/>
        <v>0</v>
      </c>
      <c r="W94" s="53">
        <f t="shared" si="32"/>
        <v>0</v>
      </c>
      <c r="X94" s="54">
        <f t="shared" si="33"/>
        <v>0</v>
      </c>
      <c r="Y94" s="54" t="str">
        <f t="shared" si="34"/>
        <v>否</v>
      </c>
      <c r="Z94" s="21"/>
      <c r="AA94" s="21"/>
      <c r="AB94" s="21"/>
      <c r="AC94" s="21">
        <f t="shared" si="28"/>
        <v>0</v>
      </c>
      <c r="AD94" s="23">
        <v>0</v>
      </c>
      <c r="AE94" s="23">
        <f t="shared" si="29"/>
        <v>0</v>
      </c>
      <c r="AF94" s="19">
        <f t="shared" si="21"/>
        <v>0</v>
      </c>
      <c r="AG94" s="24"/>
      <c r="AH94" s="29">
        <v>3</v>
      </c>
      <c r="AI94" s="24">
        <f t="shared" si="35"/>
        <v>-3</v>
      </c>
      <c r="AJ94" s="25" t="s">
        <v>47</v>
      </c>
      <c r="AK94" s="19"/>
      <c r="AL94" s="13" t="s">
        <v>68</v>
      </c>
      <c r="AM94" s="26"/>
      <c r="AN94" s="14" t="s">
        <v>285</v>
      </c>
      <c r="AO94" s="8"/>
      <c r="AQ94" s="8"/>
    </row>
    <row r="95" spans="1:43" s="9" customFormat="1" ht="33" customHeight="1" x14ac:dyDescent="0.25">
      <c r="A95" s="13">
        <f t="shared" si="24"/>
        <v>92</v>
      </c>
      <c r="B95" s="14" t="s">
        <v>287</v>
      </c>
      <c r="C95" s="15" t="s">
        <v>288</v>
      </c>
      <c r="D95" s="15" t="s">
        <v>33</v>
      </c>
      <c r="E95" s="16" t="s">
        <v>57</v>
      </c>
      <c r="F95" s="17" t="s">
        <v>67</v>
      </c>
      <c r="G95" s="17" t="s">
        <v>564</v>
      </c>
      <c r="H95" s="17" t="s">
        <v>39</v>
      </c>
      <c r="I95" s="18">
        <v>0.8</v>
      </c>
      <c r="J95" s="50">
        <f>VLOOKUP(B95,[1]新表!$A:$G,7,0)</f>
        <v>70113.27</v>
      </c>
      <c r="K95" s="50">
        <f>VLOOKUP(B95,[2]新表!$A:$G,7,0)</f>
        <v>60113.27</v>
      </c>
      <c r="L95" s="50">
        <f>VLOOKUP(B95,[2]新表!$A:$H,8,0)</f>
        <v>60113.27</v>
      </c>
      <c r="M95" s="50">
        <f>VLOOKUP(B95,[2]Sheet3!$A:$E,5,0)</f>
        <v>60113.27</v>
      </c>
      <c r="N95" s="131"/>
      <c r="O95" s="48"/>
      <c r="P95" s="48"/>
      <c r="Q95" s="48">
        <f t="shared" si="30"/>
        <v>0</v>
      </c>
      <c r="R95" s="20">
        <f t="shared" si="31"/>
        <v>60113.27</v>
      </c>
      <c r="S95" s="20">
        <f t="shared" si="25"/>
        <v>0</v>
      </c>
      <c r="T95" s="20">
        <f t="shared" si="26"/>
        <v>0</v>
      </c>
      <c r="U95" s="55"/>
      <c r="V95" s="19">
        <f t="shared" si="27"/>
        <v>0</v>
      </c>
      <c r="W95" s="53">
        <f t="shared" si="32"/>
        <v>0</v>
      </c>
      <c r="X95" s="54">
        <f t="shared" si="33"/>
        <v>0</v>
      </c>
      <c r="Y95" s="54" t="str">
        <f t="shared" si="34"/>
        <v>否</v>
      </c>
      <c r="Z95" s="21"/>
      <c r="AA95" s="21"/>
      <c r="AB95" s="21"/>
      <c r="AC95" s="21">
        <f t="shared" si="28"/>
        <v>0</v>
      </c>
      <c r="AD95" s="23">
        <v>0.03</v>
      </c>
      <c r="AE95" s="23">
        <f t="shared" si="29"/>
        <v>0</v>
      </c>
      <c r="AF95" s="19">
        <f t="shared" si="21"/>
        <v>0</v>
      </c>
      <c r="AG95" s="24">
        <v>45595</v>
      </c>
      <c r="AH95" s="29">
        <v>3</v>
      </c>
      <c r="AI95" s="24">
        <f t="shared" si="35"/>
        <v>45592</v>
      </c>
      <c r="AJ95" s="27" t="s">
        <v>47</v>
      </c>
      <c r="AK95" s="19"/>
      <c r="AL95" s="17" t="s">
        <v>176</v>
      </c>
      <c r="AM95" s="26" t="s">
        <v>89</v>
      </c>
      <c r="AN95" s="14" t="s">
        <v>287</v>
      </c>
      <c r="AO95" s="8"/>
      <c r="AQ95" s="8"/>
    </row>
    <row r="96" spans="1:43" s="9" customFormat="1" ht="33" customHeight="1" x14ac:dyDescent="0.25">
      <c r="A96" s="13">
        <f t="shared" si="24"/>
        <v>93</v>
      </c>
      <c r="B96" s="14" t="s">
        <v>289</v>
      </c>
      <c r="C96" s="15" t="s">
        <v>290</v>
      </c>
      <c r="D96" s="15" t="s">
        <v>33</v>
      </c>
      <c r="E96" s="16" t="s">
        <v>57</v>
      </c>
      <c r="F96" s="17" t="s">
        <v>98</v>
      </c>
      <c r="G96" s="17"/>
      <c r="H96" s="17" t="s">
        <v>61</v>
      </c>
      <c r="I96" s="18">
        <v>1</v>
      </c>
      <c r="J96" s="50">
        <f>VLOOKUP(B96,[1]新表!$A:$G,7,0)</f>
        <v>59279.85</v>
      </c>
      <c r="K96" s="50">
        <f>VLOOKUP(B96,[2]新表!$A:$G,7,0)</f>
        <v>59279.85</v>
      </c>
      <c r="L96" s="50">
        <f>VLOOKUP(B96,[2]新表!$A:$H,8,0)</f>
        <v>28454.98</v>
      </c>
      <c r="M96" s="50">
        <f>VLOOKUP(B96,[2]Sheet3!$A:$E,5,0)</f>
        <v>29639.924999999999</v>
      </c>
      <c r="N96" s="131">
        <f>VLOOKUP(B96,平均每月供货额!L:O,4,0)</f>
        <v>5137.4783333333335</v>
      </c>
      <c r="O96" s="48"/>
      <c r="P96" s="48"/>
      <c r="Q96" s="48">
        <f t="shared" si="30"/>
        <v>0</v>
      </c>
      <c r="R96" s="20">
        <f t="shared" si="31"/>
        <v>28454.98</v>
      </c>
      <c r="S96" s="20">
        <f t="shared" si="25"/>
        <v>5137.4783333333335</v>
      </c>
      <c r="T96" s="20">
        <f t="shared" si="26"/>
        <v>10000</v>
      </c>
      <c r="U96" s="55">
        <v>10000</v>
      </c>
      <c r="V96" s="19">
        <f t="shared" si="27"/>
        <v>10000</v>
      </c>
      <c r="W96" s="53">
        <f t="shared" si="32"/>
        <v>0.35143233275862434</v>
      </c>
      <c r="X96" s="54">
        <f t="shared" si="33"/>
        <v>0.33738277003062594</v>
      </c>
      <c r="Y96" s="54" t="str">
        <f t="shared" si="34"/>
        <v>否</v>
      </c>
      <c r="Z96" s="21"/>
      <c r="AA96" s="21"/>
      <c r="AB96" s="21"/>
      <c r="AC96" s="21">
        <f t="shared" si="28"/>
        <v>0</v>
      </c>
      <c r="AD96" s="23">
        <v>0</v>
      </c>
      <c r="AE96" s="23">
        <f t="shared" si="29"/>
        <v>0</v>
      </c>
      <c r="AF96" s="19">
        <f t="shared" si="21"/>
        <v>10000</v>
      </c>
      <c r="AG96" s="24">
        <v>45595</v>
      </c>
      <c r="AH96" s="29">
        <v>3</v>
      </c>
      <c r="AI96" s="24">
        <f t="shared" si="35"/>
        <v>45592</v>
      </c>
      <c r="AJ96" s="27" t="s">
        <v>47</v>
      </c>
      <c r="AK96" s="19"/>
      <c r="AL96" s="17" t="s">
        <v>176</v>
      </c>
      <c r="AM96" s="26" t="s">
        <v>89</v>
      </c>
      <c r="AN96" s="14" t="s">
        <v>289</v>
      </c>
      <c r="AO96" s="8"/>
      <c r="AQ96" s="8"/>
    </row>
    <row r="97" spans="1:43" s="9" customFormat="1" ht="33" customHeight="1" x14ac:dyDescent="0.25">
      <c r="A97" s="13">
        <f t="shared" si="24"/>
        <v>94</v>
      </c>
      <c r="B97" s="14" t="s">
        <v>291</v>
      </c>
      <c r="C97" s="15" t="s">
        <v>292</v>
      </c>
      <c r="D97" s="15" t="s">
        <v>33</v>
      </c>
      <c r="E97" s="16" t="s">
        <v>34</v>
      </c>
      <c r="F97" s="17" t="s">
        <v>35</v>
      </c>
      <c r="G97" s="17"/>
      <c r="H97" s="17" t="s">
        <v>39</v>
      </c>
      <c r="I97" s="18">
        <v>0.8</v>
      </c>
      <c r="J97" s="50">
        <f>VLOOKUP(B97,[1]新表!$A:$G,7,0)</f>
        <v>562765.66999999993</v>
      </c>
      <c r="K97" s="50">
        <f>VLOOKUP(B97,[2]新表!$A:$G,7,0)</f>
        <v>562765.66999999993</v>
      </c>
      <c r="L97" s="50">
        <f>VLOOKUP(B97,[2]新表!$A:$H,8,0)</f>
        <v>538323.7699999999</v>
      </c>
      <c r="M97" s="61">
        <f>VLOOKUP(B97,[2]Sheet3!$A:$E,5,0)</f>
        <v>93794.278333333321</v>
      </c>
      <c r="N97" s="131">
        <f>VLOOKUP(B97,平均每月供货额!L:O,4,0)</f>
        <v>4073.65</v>
      </c>
      <c r="O97" s="48"/>
      <c r="P97" s="48"/>
      <c r="Q97" s="48">
        <f t="shared" si="30"/>
        <v>0</v>
      </c>
      <c r="R97" s="20">
        <f t="shared" si="31"/>
        <v>538323.7699999999</v>
      </c>
      <c r="S97" s="20">
        <f t="shared" si="25"/>
        <v>4073.65</v>
      </c>
      <c r="T97" s="20">
        <f t="shared" si="26"/>
        <v>0</v>
      </c>
      <c r="U97" s="167">
        <v>20000</v>
      </c>
      <c r="V97" s="19">
        <f t="shared" si="27"/>
        <v>20000</v>
      </c>
      <c r="W97" s="53">
        <f t="shared" si="32"/>
        <v>3.7152362787175465E-2</v>
      </c>
      <c r="X97" s="54">
        <f t="shared" si="33"/>
        <v>0.21323262309159693</v>
      </c>
      <c r="Y97" s="54" t="str">
        <f t="shared" si="34"/>
        <v>否</v>
      </c>
      <c r="Z97" s="21"/>
      <c r="AA97" s="21"/>
      <c r="AB97" s="21"/>
      <c r="AC97" s="21">
        <f t="shared" si="28"/>
        <v>0</v>
      </c>
      <c r="AD97" s="23">
        <v>0</v>
      </c>
      <c r="AE97" s="23">
        <f t="shared" si="29"/>
        <v>0</v>
      </c>
      <c r="AF97" s="19">
        <f t="shared" si="21"/>
        <v>20000</v>
      </c>
      <c r="AG97" s="24">
        <v>45595</v>
      </c>
      <c r="AH97" s="29">
        <v>3</v>
      </c>
      <c r="AI97" s="24">
        <f t="shared" si="35"/>
        <v>45592</v>
      </c>
      <c r="AJ97" s="27" t="s">
        <v>47</v>
      </c>
      <c r="AK97" s="19"/>
      <c r="AL97" s="17" t="s">
        <v>68</v>
      </c>
      <c r="AM97" s="26"/>
      <c r="AN97" s="14" t="s">
        <v>291</v>
      </c>
      <c r="AO97" s="8"/>
      <c r="AQ97" s="8"/>
    </row>
    <row r="98" spans="1:43" s="9" customFormat="1" ht="33" customHeight="1" x14ac:dyDescent="0.25">
      <c r="A98" s="13">
        <f t="shared" si="24"/>
        <v>95</v>
      </c>
      <c r="B98" s="14" t="s">
        <v>293</v>
      </c>
      <c r="C98" s="15" t="s">
        <v>294</v>
      </c>
      <c r="D98" s="15" t="s">
        <v>52</v>
      </c>
      <c r="E98" s="16" t="s">
        <v>57</v>
      </c>
      <c r="F98" s="34" t="s">
        <v>67</v>
      </c>
      <c r="G98" s="34" t="s">
        <v>564</v>
      </c>
      <c r="H98" s="17" t="s">
        <v>61</v>
      </c>
      <c r="I98" s="18">
        <v>0.8</v>
      </c>
      <c r="J98" s="50">
        <f>VLOOKUP(B98,[1]新表!$A:$G,7,0)</f>
        <v>88852.55</v>
      </c>
      <c r="K98" s="50">
        <f>VLOOKUP(B98,[2]新表!$A:$G,7,0)</f>
        <v>88895.99</v>
      </c>
      <c r="L98" s="50">
        <f>VLOOKUP(B98,[2]新表!$A:$H,8,0)</f>
        <v>0</v>
      </c>
      <c r="M98" s="50">
        <f>VLOOKUP(B98,[2]Sheet3!$A:$E,5,0)</f>
        <v>44447.995000000003</v>
      </c>
      <c r="N98" s="131">
        <f>VLOOKUP(B98,平均每月供货额!L:O,4,0)</f>
        <v>14815.998333333335</v>
      </c>
      <c r="O98" s="48"/>
      <c r="P98" s="48"/>
      <c r="Q98" s="48">
        <f t="shared" si="30"/>
        <v>0</v>
      </c>
      <c r="R98" s="20">
        <f t="shared" si="31"/>
        <v>0</v>
      </c>
      <c r="S98" s="20">
        <f t="shared" si="25"/>
        <v>0</v>
      </c>
      <c r="T98" s="20">
        <f t="shared" si="26"/>
        <v>0</v>
      </c>
      <c r="U98" s="55">
        <v>6800</v>
      </c>
      <c r="V98" s="19">
        <f t="shared" si="27"/>
        <v>6800</v>
      </c>
      <c r="W98" s="53">
        <f t="shared" si="32"/>
        <v>0</v>
      </c>
      <c r="X98" s="54">
        <f t="shared" si="33"/>
        <v>0.15298777818886994</v>
      </c>
      <c r="Y98" s="54" t="str">
        <f t="shared" si="34"/>
        <v>否</v>
      </c>
      <c r="Z98" s="21"/>
      <c r="AA98" s="21"/>
      <c r="AB98" s="21"/>
      <c r="AC98" s="21">
        <f t="shared" si="28"/>
        <v>0</v>
      </c>
      <c r="AD98" s="23">
        <v>0</v>
      </c>
      <c r="AE98" s="23">
        <f t="shared" si="29"/>
        <v>0</v>
      </c>
      <c r="AF98" s="19">
        <f t="shared" si="21"/>
        <v>6800</v>
      </c>
      <c r="AG98" s="24">
        <v>45595</v>
      </c>
      <c r="AH98" s="29">
        <v>3</v>
      </c>
      <c r="AI98" s="24">
        <f t="shared" si="35"/>
        <v>45592</v>
      </c>
      <c r="AJ98" s="27" t="s">
        <v>47</v>
      </c>
      <c r="AK98" s="19"/>
      <c r="AL98" s="17" t="s">
        <v>68</v>
      </c>
      <c r="AM98" s="26"/>
      <c r="AN98" s="14" t="s">
        <v>293</v>
      </c>
      <c r="AO98" s="8"/>
      <c r="AQ98" s="8"/>
    </row>
    <row r="99" spans="1:43" s="9" customFormat="1" ht="33" customHeight="1" x14ac:dyDescent="0.25">
      <c r="A99" s="13">
        <f t="shared" si="24"/>
        <v>96</v>
      </c>
      <c r="B99" s="14" t="s">
        <v>295</v>
      </c>
      <c r="C99" s="15" t="s">
        <v>296</v>
      </c>
      <c r="D99" s="15" t="s">
        <v>88</v>
      </c>
      <c r="E99" s="25" t="s">
        <v>34</v>
      </c>
      <c r="F99" s="17" t="s">
        <v>35</v>
      </c>
      <c r="G99" s="17"/>
      <c r="H99" s="17" t="s">
        <v>39</v>
      </c>
      <c r="I99" s="18">
        <v>1</v>
      </c>
      <c r="J99" s="50">
        <f>VLOOKUP(B99,[1]新表!$A:$G,7,0)</f>
        <v>6802.78</v>
      </c>
      <c r="K99" s="50">
        <f>VLOOKUP(B99,[2]新表!$A:$G,7,0)</f>
        <v>4297.21</v>
      </c>
      <c r="L99" s="50">
        <f>VLOOKUP(B99,[2]新表!$A:$H,8,0)</f>
        <v>895.82</v>
      </c>
      <c r="M99" s="50">
        <f>VLOOKUP(B99,[2]Sheet3!$A:$E,5,0)</f>
        <v>2148.605</v>
      </c>
      <c r="N99" s="131">
        <f>VLOOKUP(B99,平均每月供货额!L:O,4,0)</f>
        <v>716.20166666666671</v>
      </c>
      <c r="O99" s="48"/>
      <c r="P99" s="48"/>
      <c r="Q99" s="48">
        <f t="shared" si="30"/>
        <v>0</v>
      </c>
      <c r="R99" s="20">
        <f t="shared" si="31"/>
        <v>895.82</v>
      </c>
      <c r="S99" s="20">
        <f t="shared" si="25"/>
        <v>716.20166666666671</v>
      </c>
      <c r="T99" s="20">
        <f t="shared" si="26"/>
        <v>0</v>
      </c>
      <c r="U99" s="55"/>
      <c r="V99" s="19">
        <f t="shared" si="27"/>
        <v>0</v>
      </c>
      <c r="W99" s="53">
        <f t="shared" si="32"/>
        <v>0</v>
      </c>
      <c r="X99" s="54">
        <f t="shared" si="33"/>
        <v>0</v>
      </c>
      <c r="Y99" s="54" t="str">
        <f t="shared" si="34"/>
        <v>否</v>
      </c>
      <c r="Z99" s="21"/>
      <c r="AA99" s="21"/>
      <c r="AB99" s="21"/>
      <c r="AC99" s="21">
        <f t="shared" si="28"/>
        <v>0</v>
      </c>
      <c r="AD99" s="23">
        <v>0</v>
      </c>
      <c r="AE99" s="23">
        <f t="shared" si="29"/>
        <v>0</v>
      </c>
      <c r="AF99" s="19">
        <f t="shared" si="21"/>
        <v>0</v>
      </c>
      <c r="AG99" s="24"/>
      <c r="AH99" s="29"/>
      <c r="AI99" s="24"/>
      <c r="AJ99" s="27" t="s">
        <v>47</v>
      </c>
      <c r="AK99" s="19"/>
      <c r="AL99" s="17" t="s">
        <v>68</v>
      </c>
      <c r="AM99" s="26"/>
      <c r="AN99" s="14" t="s">
        <v>295</v>
      </c>
      <c r="AO99" s="8"/>
      <c r="AQ99" s="8"/>
    </row>
    <row r="100" spans="1:43" s="9" customFormat="1" ht="33" customHeight="1" x14ac:dyDescent="0.25">
      <c r="A100" s="13">
        <f t="shared" si="24"/>
        <v>97</v>
      </c>
      <c r="B100" s="14" t="s">
        <v>297</v>
      </c>
      <c r="C100" s="15" t="s">
        <v>298</v>
      </c>
      <c r="D100" s="15" t="s">
        <v>88</v>
      </c>
      <c r="E100" s="16" t="s">
        <v>34</v>
      </c>
      <c r="F100" s="17" t="s">
        <v>35</v>
      </c>
      <c r="G100" s="17"/>
      <c r="H100" s="17" t="s">
        <v>39</v>
      </c>
      <c r="I100" s="18">
        <v>0.8</v>
      </c>
      <c r="J100" s="50">
        <f>VLOOKUP(B100,[1]新表!$A:$G,7,0)</f>
        <v>116087.61</v>
      </c>
      <c r="K100" s="50">
        <f>VLOOKUP(B100,[2]新表!$A:$G,7,0)</f>
        <v>116087.61</v>
      </c>
      <c r="L100" s="50">
        <f>VLOOKUP(B100,[2]新表!$A:$H,8,0)</f>
        <v>116087.61</v>
      </c>
      <c r="M100" s="61">
        <f>VLOOKUP(B100,[2]Sheet3!$A:$E,5,0)</f>
        <v>8929.8161538461536</v>
      </c>
      <c r="N100" s="131"/>
      <c r="O100" s="48"/>
      <c r="P100" s="48"/>
      <c r="Q100" s="48">
        <f t="shared" si="30"/>
        <v>0</v>
      </c>
      <c r="R100" s="20">
        <f t="shared" si="31"/>
        <v>116087.61</v>
      </c>
      <c r="S100" s="20">
        <f t="shared" si="25"/>
        <v>0</v>
      </c>
      <c r="T100" s="20">
        <f t="shared" si="26"/>
        <v>0</v>
      </c>
      <c r="U100" s="55"/>
      <c r="V100" s="19">
        <f t="shared" si="27"/>
        <v>0</v>
      </c>
      <c r="W100" s="53">
        <f t="shared" si="32"/>
        <v>0</v>
      </c>
      <c r="X100" s="54">
        <f t="shared" si="33"/>
        <v>0</v>
      </c>
      <c r="Y100" s="54" t="str">
        <f t="shared" si="34"/>
        <v>否</v>
      </c>
      <c r="Z100" s="21"/>
      <c r="AA100" s="21"/>
      <c r="AB100" s="21"/>
      <c r="AC100" s="21">
        <f t="shared" si="28"/>
        <v>0</v>
      </c>
      <c r="AD100" s="23">
        <v>0</v>
      </c>
      <c r="AE100" s="23">
        <f t="shared" si="29"/>
        <v>0</v>
      </c>
      <c r="AF100" s="19">
        <f t="shared" si="21"/>
        <v>0</v>
      </c>
      <c r="AG100" s="24"/>
      <c r="AH100" s="29">
        <v>3</v>
      </c>
      <c r="AI100" s="24">
        <f t="shared" ref="AI100:AI117" si="36">AG100-AH100</f>
        <v>-3</v>
      </c>
      <c r="AJ100" s="27" t="s">
        <v>47</v>
      </c>
      <c r="AK100" s="19"/>
      <c r="AL100" s="17" t="s">
        <v>68</v>
      </c>
      <c r="AM100" s="26"/>
      <c r="AN100" s="14" t="s">
        <v>297</v>
      </c>
      <c r="AO100" s="8"/>
      <c r="AQ100" s="8"/>
    </row>
    <row r="101" spans="1:43" s="9" customFormat="1" ht="33" customHeight="1" x14ac:dyDescent="0.25">
      <c r="A101" s="13">
        <f t="shared" si="24"/>
        <v>98</v>
      </c>
      <c r="B101" s="14" t="s">
        <v>299</v>
      </c>
      <c r="C101" s="15" t="s">
        <v>300</v>
      </c>
      <c r="D101" s="15" t="s">
        <v>219</v>
      </c>
      <c r="E101" s="16" t="s">
        <v>301</v>
      </c>
      <c r="F101" s="17" t="s">
        <v>35</v>
      </c>
      <c r="G101" s="17"/>
      <c r="H101" s="17" t="s">
        <v>39</v>
      </c>
      <c r="I101" s="18">
        <v>0.8</v>
      </c>
      <c r="J101" s="50">
        <f>VLOOKUP(B101,[1]新表!$A:$G,7,0)</f>
        <v>566668.86</v>
      </c>
      <c r="K101" s="50">
        <f>VLOOKUP(B101,[2]新表!$A:$G,7,0)</f>
        <v>546668.86</v>
      </c>
      <c r="L101" s="50">
        <f>VLOOKUP(B101,[2]新表!$A:$H,8,0)</f>
        <v>541434.03</v>
      </c>
      <c r="M101" s="50">
        <f>VLOOKUP(B101,[2]Sheet3!$A:$E,5,0)</f>
        <v>68333.607499999998</v>
      </c>
      <c r="N101" s="131">
        <f>VLOOKUP(B101,平均每月供货额!L:O,4,0)</f>
        <v>872.47166666666669</v>
      </c>
      <c r="O101" s="48"/>
      <c r="P101" s="48"/>
      <c r="Q101" s="48">
        <f t="shared" si="30"/>
        <v>0</v>
      </c>
      <c r="R101" s="20">
        <f t="shared" si="31"/>
        <v>541434.03</v>
      </c>
      <c r="S101" s="20">
        <f t="shared" si="25"/>
        <v>872.47166666666669</v>
      </c>
      <c r="T101" s="20">
        <f t="shared" si="26"/>
        <v>0</v>
      </c>
      <c r="U101" s="55"/>
      <c r="V101" s="19">
        <f t="shared" si="27"/>
        <v>0</v>
      </c>
      <c r="W101" s="53">
        <f t="shared" si="32"/>
        <v>0</v>
      </c>
      <c r="X101" s="54">
        <f t="shared" si="33"/>
        <v>0</v>
      </c>
      <c r="Y101" s="54" t="str">
        <f t="shared" si="34"/>
        <v>否</v>
      </c>
      <c r="Z101" s="21"/>
      <c r="AA101" s="21"/>
      <c r="AB101" s="21"/>
      <c r="AC101" s="21">
        <f t="shared" si="28"/>
        <v>0</v>
      </c>
      <c r="AD101" s="23">
        <v>0</v>
      </c>
      <c r="AE101" s="23">
        <f t="shared" si="29"/>
        <v>0</v>
      </c>
      <c r="AF101" s="19">
        <f t="shared" ref="AF101:AF164" si="37">V101*(1-AE101)</f>
        <v>0</v>
      </c>
      <c r="AG101" s="24"/>
      <c r="AH101" s="29">
        <v>3</v>
      </c>
      <c r="AI101" s="24">
        <f t="shared" si="36"/>
        <v>-3</v>
      </c>
      <c r="AJ101" s="25" t="s">
        <v>47</v>
      </c>
      <c r="AK101" s="19"/>
      <c r="AL101" s="13" t="s">
        <v>121</v>
      </c>
      <c r="AM101" s="26" t="s">
        <v>89</v>
      </c>
      <c r="AN101" s="14" t="s">
        <v>299</v>
      </c>
      <c r="AO101" s="8"/>
      <c r="AQ101" s="8"/>
    </row>
    <row r="102" spans="1:43" s="9" customFormat="1" ht="33" customHeight="1" x14ac:dyDescent="0.25">
      <c r="A102" s="13">
        <f t="shared" si="24"/>
        <v>99</v>
      </c>
      <c r="B102" s="14" t="s">
        <v>302</v>
      </c>
      <c r="C102" s="15" t="s">
        <v>303</v>
      </c>
      <c r="D102" s="15" t="s">
        <v>88</v>
      </c>
      <c r="E102" s="16" t="s">
        <v>34</v>
      </c>
      <c r="F102" s="34" t="s">
        <v>98</v>
      </c>
      <c r="G102" s="34"/>
      <c r="H102" s="17" t="s">
        <v>39</v>
      </c>
      <c r="I102" s="18">
        <v>1</v>
      </c>
      <c r="J102" s="50">
        <f>VLOOKUP(B102,[1]新表!$A:$G,7,0)</f>
        <v>0</v>
      </c>
      <c r="K102" s="50">
        <f>VLOOKUP(B102,[2]新表!$A:$G,7,0)</f>
        <v>0</v>
      </c>
      <c r="L102" s="50">
        <f>VLOOKUP(B102,[2]新表!$A:$H,8,0)</f>
        <v>0</v>
      </c>
      <c r="M102" s="50"/>
      <c r="N102" s="131"/>
      <c r="O102" s="48"/>
      <c r="P102" s="48"/>
      <c r="Q102" s="48">
        <f t="shared" si="30"/>
        <v>0</v>
      </c>
      <c r="R102" s="20">
        <f t="shared" si="31"/>
        <v>0</v>
      </c>
      <c r="S102" s="20">
        <f t="shared" si="25"/>
        <v>0</v>
      </c>
      <c r="T102" s="20">
        <f t="shared" si="26"/>
        <v>0</v>
      </c>
      <c r="U102" s="55"/>
      <c r="V102" s="19">
        <f t="shared" si="27"/>
        <v>0</v>
      </c>
      <c r="W102" s="53">
        <f t="shared" si="32"/>
        <v>0</v>
      </c>
      <c r="X102" s="54" t="e">
        <f t="shared" si="33"/>
        <v>#DIV/0!</v>
      </c>
      <c r="Y102" s="54" t="str">
        <f t="shared" si="34"/>
        <v>是</v>
      </c>
      <c r="Z102" s="21"/>
      <c r="AA102" s="21"/>
      <c r="AB102" s="21"/>
      <c r="AC102" s="21">
        <f t="shared" si="28"/>
        <v>0</v>
      </c>
      <c r="AD102" s="23">
        <v>0</v>
      </c>
      <c r="AE102" s="23">
        <f t="shared" si="29"/>
        <v>0</v>
      </c>
      <c r="AF102" s="19">
        <f t="shared" si="37"/>
        <v>0</v>
      </c>
      <c r="AG102" s="24"/>
      <c r="AH102" s="29">
        <v>7</v>
      </c>
      <c r="AI102" s="24">
        <f t="shared" si="36"/>
        <v>-7</v>
      </c>
      <c r="AJ102" s="25" t="s">
        <v>47</v>
      </c>
      <c r="AK102" s="19"/>
      <c r="AL102" s="13" t="s">
        <v>189</v>
      </c>
      <c r="AM102" s="26" t="s">
        <v>304</v>
      </c>
      <c r="AN102" s="14" t="s">
        <v>302</v>
      </c>
      <c r="AO102" s="8"/>
      <c r="AQ102" s="8"/>
    </row>
    <row r="103" spans="1:43" s="9" customFormat="1" ht="33" customHeight="1" x14ac:dyDescent="0.25">
      <c r="A103" s="13">
        <f t="shared" si="24"/>
        <v>100</v>
      </c>
      <c r="B103" s="14" t="s">
        <v>305</v>
      </c>
      <c r="C103" s="15" t="s">
        <v>306</v>
      </c>
      <c r="D103" s="15" t="s">
        <v>33</v>
      </c>
      <c r="E103" s="16" t="s">
        <v>34</v>
      </c>
      <c r="F103" s="17" t="s">
        <v>35</v>
      </c>
      <c r="G103" s="17"/>
      <c r="H103" s="17" t="s">
        <v>39</v>
      </c>
      <c r="I103" s="18">
        <v>0.8</v>
      </c>
      <c r="J103" s="50">
        <f>VLOOKUP(B103,[1]新表!$A:$G,7,0)</f>
        <v>859220.91000000015</v>
      </c>
      <c r="K103" s="50">
        <f>VLOOKUP(B103,[2]新表!$A:$G,7,0)</f>
        <v>696711.5199999999</v>
      </c>
      <c r="L103" s="50">
        <f>VLOOKUP(B103,[2]新表!$A:$H,8,0)</f>
        <v>430409.4599999999</v>
      </c>
      <c r="M103" s="61">
        <f>VLOOKUP(B103,[2]Sheet3!$A:$E,5,0)</f>
        <v>63337.410909090897</v>
      </c>
      <c r="N103" s="131">
        <f>VLOOKUP(B103,平均每月供货额!L:O,4,0)</f>
        <v>49835.896666666667</v>
      </c>
      <c r="O103" s="48"/>
      <c r="P103" s="48"/>
      <c r="Q103" s="48">
        <f t="shared" si="30"/>
        <v>0</v>
      </c>
      <c r="R103" s="20">
        <f t="shared" si="31"/>
        <v>430409.4599999999</v>
      </c>
      <c r="S103" s="20">
        <f t="shared" si="25"/>
        <v>49835.896666666667</v>
      </c>
      <c r="T103" s="20">
        <f t="shared" si="26"/>
        <v>50000</v>
      </c>
      <c r="U103" s="55">
        <v>250000</v>
      </c>
      <c r="V103" s="19">
        <f t="shared" si="27"/>
        <v>250000</v>
      </c>
      <c r="W103" s="53">
        <f t="shared" si="32"/>
        <v>0.58084225193377503</v>
      </c>
      <c r="X103" s="54">
        <f t="shared" si="33"/>
        <v>3.9471142948806137</v>
      </c>
      <c r="Y103" s="54" t="str">
        <f t="shared" si="34"/>
        <v>是</v>
      </c>
      <c r="Z103" s="21"/>
      <c r="AA103" s="22"/>
      <c r="AB103" s="22"/>
      <c r="AC103" s="21">
        <f t="shared" si="28"/>
        <v>0</v>
      </c>
      <c r="AD103" s="23">
        <v>0</v>
      </c>
      <c r="AE103" s="23">
        <f t="shared" si="29"/>
        <v>0</v>
      </c>
      <c r="AF103" s="19">
        <f t="shared" si="37"/>
        <v>250000</v>
      </c>
      <c r="AG103" s="24">
        <v>45631</v>
      </c>
      <c r="AH103" s="29">
        <v>7</v>
      </c>
      <c r="AI103" s="24">
        <f t="shared" si="36"/>
        <v>45624</v>
      </c>
      <c r="AJ103" s="27" t="s">
        <v>47</v>
      </c>
      <c r="AK103" s="19"/>
      <c r="AL103" s="17" t="s">
        <v>68</v>
      </c>
      <c r="AM103" s="26" t="s">
        <v>136</v>
      </c>
      <c r="AN103" s="14" t="s">
        <v>305</v>
      </c>
      <c r="AO103" s="8"/>
      <c r="AQ103" s="8"/>
    </row>
    <row r="104" spans="1:43" s="9" customFormat="1" ht="33" customHeight="1" x14ac:dyDescent="0.25">
      <c r="A104" s="13">
        <f t="shared" si="24"/>
        <v>101</v>
      </c>
      <c r="B104" s="36" t="s">
        <v>307</v>
      </c>
      <c r="C104" s="28" t="s">
        <v>308</v>
      </c>
      <c r="D104" s="15" t="s">
        <v>33</v>
      </c>
      <c r="E104" s="16" t="s">
        <v>34</v>
      </c>
      <c r="F104" s="17" t="s">
        <v>67</v>
      </c>
      <c r="G104" s="17" t="s">
        <v>564</v>
      </c>
      <c r="H104" s="17" t="s">
        <v>39</v>
      </c>
      <c r="I104" s="18">
        <v>0.8</v>
      </c>
      <c r="J104" s="50">
        <f>VLOOKUP(B104,[1]新表!$A:$G,7,0)</f>
        <v>3299526.1900000004</v>
      </c>
      <c r="K104" s="50">
        <f>VLOOKUP(B104,[2]新表!$A:$G,7,0)</f>
        <v>3080721.7600000002</v>
      </c>
      <c r="L104" s="50">
        <f>VLOOKUP(B104,[2]新表!$A:$H,8,0)</f>
        <v>2730271.18</v>
      </c>
      <c r="M104" s="61">
        <f>VLOOKUP(B104,[2]Sheet3!$A:$E,5,0)</f>
        <v>118489.29846153848</v>
      </c>
      <c r="N104" s="131">
        <f>VLOOKUP(B104,平均每月供货额!L:O,4,0)</f>
        <v>69769.475000000006</v>
      </c>
      <c r="O104" s="48">
        <v>1500</v>
      </c>
      <c r="P104" s="48"/>
      <c r="Q104" s="48">
        <f t="shared" si="30"/>
        <v>1500</v>
      </c>
      <c r="R104" s="20">
        <f t="shared" si="31"/>
        <v>2728771.18</v>
      </c>
      <c r="S104" s="20">
        <f t="shared" si="25"/>
        <v>69769.475000000006</v>
      </c>
      <c r="T104" s="20">
        <f t="shared" si="26"/>
        <v>70000</v>
      </c>
      <c r="U104" s="55">
        <v>60000</v>
      </c>
      <c r="V104" s="19">
        <f t="shared" si="27"/>
        <v>60000</v>
      </c>
      <c r="W104" s="53">
        <f t="shared" si="32"/>
        <v>2.1987919118964014E-2</v>
      </c>
      <c r="X104" s="54">
        <f t="shared" si="33"/>
        <v>0.50637484379634456</v>
      </c>
      <c r="Y104" s="54" t="str">
        <f t="shared" si="34"/>
        <v>否</v>
      </c>
      <c r="Z104" s="21"/>
      <c r="AA104" s="21"/>
      <c r="AB104" s="21"/>
      <c r="AC104" s="21">
        <f t="shared" si="28"/>
        <v>0</v>
      </c>
      <c r="AD104" s="35">
        <v>0.03</v>
      </c>
      <c r="AE104" s="23">
        <f t="shared" si="29"/>
        <v>0.03</v>
      </c>
      <c r="AF104" s="19">
        <f t="shared" si="37"/>
        <v>58200</v>
      </c>
      <c r="AG104" s="24">
        <v>45628</v>
      </c>
      <c r="AH104" s="29">
        <v>1</v>
      </c>
      <c r="AI104" s="24">
        <f t="shared" si="36"/>
        <v>45627</v>
      </c>
      <c r="AJ104" s="27" t="s">
        <v>47</v>
      </c>
      <c r="AK104" s="19"/>
      <c r="AL104" s="17" t="s">
        <v>68</v>
      </c>
      <c r="AM104" s="26" t="s">
        <v>177</v>
      </c>
      <c r="AN104" s="36" t="s">
        <v>307</v>
      </c>
      <c r="AO104" s="8"/>
      <c r="AQ104" s="8"/>
    </row>
    <row r="105" spans="1:43" s="9" customFormat="1" ht="33" customHeight="1" x14ac:dyDescent="0.25">
      <c r="A105" s="13">
        <f t="shared" si="24"/>
        <v>102</v>
      </c>
      <c r="B105" s="14" t="s">
        <v>309</v>
      </c>
      <c r="C105" s="15" t="s">
        <v>310</v>
      </c>
      <c r="D105" s="15" t="s">
        <v>88</v>
      </c>
      <c r="E105" s="16" t="s">
        <v>34</v>
      </c>
      <c r="F105" s="17" t="s">
        <v>35</v>
      </c>
      <c r="G105" s="17"/>
      <c r="H105" s="17" t="s">
        <v>61</v>
      </c>
      <c r="I105" s="18">
        <v>1</v>
      </c>
      <c r="J105" s="50">
        <f>VLOOKUP(B105,[1]新表!$A:$G,7,0)</f>
        <v>24521</v>
      </c>
      <c r="K105" s="50">
        <f>VLOOKUP(B105,[2]新表!$A:$G,7,0)</f>
        <v>123848</v>
      </c>
      <c r="L105" s="50">
        <f>VLOOKUP(B105,[2]新表!$A:$H,8,0)</f>
        <v>24521</v>
      </c>
      <c r="M105" s="50">
        <f>VLOOKUP(B105,[2]Sheet3!$A:$E,5,0)</f>
        <v>61924</v>
      </c>
      <c r="N105" s="131">
        <f>VLOOKUP(B105,平均每月供货额!L:O,4,0)</f>
        <v>20641.333333333332</v>
      </c>
      <c r="O105" s="48">
        <v>24521</v>
      </c>
      <c r="P105" s="48"/>
      <c r="Q105" s="48">
        <f t="shared" si="30"/>
        <v>24521</v>
      </c>
      <c r="R105" s="20">
        <f t="shared" si="31"/>
        <v>0</v>
      </c>
      <c r="S105" s="20">
        <f t="shared" si="25"/>
        <v>0</v>
      </c>
      <c r="T105" s="20">
        <f t="shared" si="26"/>
        <v>0</v>
      </c>
      <c r="U105" s="55"/>
      <c r="V105" s="19">
        <f t="shared" si="27"/>
        <v>0</v>
      </c>
      <c r="W105" s="53">
        <f t="shared" si="32"/>
        <v>0</v>
      </c>
      <c r="X105" s="54">
        <f t="shared" si="33"/>
        <v>0</v>
      </c>
      <c r="Y105" s="54" t="str">
        <f t="shared" si="34"/>
        <v>否</v>
      </c>
      <c r="Z105" s="21"/>
      <c r="AA105" s="21"/>
      <c r="AB105" s="21"/>
      <c r="AC105" s="21">
        <f t="shared" si="28"/>
        <v>0</v>
      </c>
      <c r="AD105" s="23">
        <v>0</v>
      </c>
      <c r="AE105" s="23">
        <f t="shared" si="29"/>
        <v>0</v>
      </c>
      <c r="AF105" s="19">
        <f t="shared" si="37"/>
        <v>0</v>
      </c>
      <c r="AG105" s="24">
        <v>45595</v>
      </c>
      <c r="AH105" s="29">
        <v>3</v>
      </c>
      <c r="AI105" s="24">
        <f t="shared" si="36"/>
        <v>45592</v>
      </c>
      <c r="AJ105" s="25" t="s">
        <v>47</v>
      </c>
      <c r="AK105" s="19"/>
      <c r="AL105" s="13" t="s">
        <v>68</v>
      </c>
      <c r="AM105" s="26"/>
      <c r="AN105" s="14" t="s">
        <v>309</v>
      </c>
      <c r="AO105" s="8"/>
    </row>
    <row r="106" spans="1:43" s="9" customFormat="1" ht="33" customHeight="1" x14ac:dyDescent="0.25">
      <c r="A106" s="13">
        <f t="shared" si="24"/>
        <v>103</v>
      </c>
      <c r="B106" s="14" t="s">
        <v>311</v>
      </c>
      <c r="C106" s="15" t="s">
        <v>312</v>
      </c>
      <c r="D106" s="15" t="s">
        <v>33</v>
      </c>
      <c r="E106" s="16" t="s">
        <v>57</v>
      </c>
      <c r="F106" s="17" t="s">
        <v>35</v>
      </c>
      <c r="G106" s="17"/>
      <c r="H106" s="17" t="s">
        <v>39</v>
      </c>
      <c r="I106" s="18">
        <v>0.8</v>
      </c>
      <c r="J106" s="50">
        <f>VLOOKUP(B106,[1]新表!$A:$G,7,0)</f>
        <v>21038.47</v>
      </c>
      <c r="K106" s="50">
        <f>VLOOKUP(B106,[2]新表!$A:$G,7,0)</f>
        <v>26766.379999999997</v>
      </c>
      <c r="L106" s="50">
        <f>VLOOKUP(B106,[2]新表!$A:$H,8,0)</f>
        <v>0</v>
      </c>
      <c r="M106" s="50">
        <f>VLOOKUP(B106,[2]Sheet3!$A:$E,5,0)</f>
        <v>8922.1266666666652</v>
      </c>
      <c r="N106" s="131">
        <f>VLOOKUP(B106,平均每月供货额!L:O,4,0)</f>
        <v>4461.0633333333326</v>
      </c>
      <c r="O106" s="48"/>
      <c r="P106" s="48"/>
      <c r="Q106" s="48">
        <f t="shared" si="30"/>
        <v>0</v>
      </c>
      <c r="R106" s="20">
        <f t="shared" si="31"/>
        <v>0</v>
      </c>
      <c r="S106" s="20">
        <f t="shared" si="25"/>
        <v>0</v>
      </c>
      <c r="T106" s="20">
        <f t="shared" si="26"/>
        <v>0</v>
      </c>
      <c r="U106" s="55"/>
      <c r="V106" s="19">
        <f t="shared" si="27"/>
        <v>0</v>
      </c>
      <c r="W106" s="53">
        <f t="shared" si="32"/>
        <v>0</v>
      </c>
      <c r="X106" s="54">
        <f t="shared" si="33"/>
        <v>0</v>
      </c>
      <c r="Y106" s="54" t="str">
        <f t="shared" si="34"/>
        <v>否</v>
      </c>
      <c r="Z106" s="21"/>
      <c r="AA106" s="21"/>
      <c r="AB106" s="21"/>
      <c r="AC106" s="21">
        <f t="shared" si="28"/>
        <v>0</v>
      </c>
      <c r="AD106" s="23">
        <v>0</v>
      </c>
      <c r="AE106" s="23">
        <f t="shared" si="29"/>
        <v>0</v>
      </c>
      <c r="AF106" s="19">
        <f t="shared" si="37"/>
        <v>0</v>
      </c>
      <c r="AG106" s="24">
        <v>45595</v>
      </c>
      <c r="AH106" s="29">
        <v>3</v>
      </c>
      <c r="AI106" s="24">
        <f t="shared" si="36"/>
        <v>45592</v>
      </c>
      <c r="AJ106" s="25" t="s">
        <v>47</v>
      </c>
      <c r="AK106" s="19"/>
      <c r="AL106" s="13" t="s">
        <v>121</v>
      </c>
      <c r="AM106" s="26"/>
      <c r="AN106" s="14" t="s">
        <v>311</v>
      </c>
      <c r="AO106" s="8"/>
    </row>
    <row r="107" spans="1:43" s="9" customFormat="1" ht="33" customHeight="1" x14ac:dyDescent="0.25">
      <c r="A107" s="13">
        <f t="shared" si="24"/>
        <v>104</v>
      </c>
      <c r="B107" s="14" t="s">
        <v>313</v>
      </c>
      <c r="C107" s="15" t="s">
        <v>314</v>
      </c>
      <c r="D107" s="15" t="s">
        <v>33</v>
      </c>
      <c r="E107" s="16" t="s">
        <v>57</v>
      </c>
      <c r="F107" s="17" t="s">
        <v>35</v>
      </c>
      <c r="G107" s="17"/>
      <c r="H107" s="17" t="s">
        <v>39</v>
      </c>
      <c r="I107" s="18">
        <v>0.8</v>
      </c>
      <c r="J107" s="50">
        <f>VLOOKUP(B107,[1]新表!$A:$G,7,0)</f>
        <v>12326.04</v>
      </c>
      <c r="K107" s="50">
        <f>VLOOKUP(B107,[2]新表!$A:$G,7,0)</f>
        <v>37034.620000000003</v>
      </c>
      <c r="L107" s="50">
        <f>VLOOKUP(B107,[2]新表!$A:$H,8,0)</f>
        <v>0</v>
      </c>
      <c r="M107" s="50">
        <f>VLOOKUP(B107,[2]Sheet3!$A:$E,5,0)</f>
        <v>18517.310000000001</v>
      </c>
      <c r="N107" s="131">
        <f>VLOOKUP(B107,平均每月供货额!L:O,4,0)</f>
        <v>6172.4366666666674</v>
      </c>
      <c r="O107" s="48"/>
      <c r="P107" s="48"/>
      <c r="Q107" s="48">
        <f t="shared" si="30"/>
        <v>0</v>
      </c>
      <c r="R107" s="20">
        <f t="shared" si="31"/>
        <v>0</v>
      </c>
      <c r="S107" s="20">
        <f t="shared" si="25"/>
        <v>0</v>
      </c>
      <c r="T107" s="20">
        <f t="shared" si="26"/>
        <v>0</v>
      </c>
      <c r="U107" s="55"/>
      <c r="V107" s="19">
        <f t="shared" si="27"/>
        <v>0</v>
      </c>
      <c r="W107" s="53">
        <f t="shared" si="32"/>
        <v>0</v>
      </c>
      <c r="X107" s="54">
        <f t="shared" si="33"/>
        <v>0</v>
      </c>
      <c r="Y107" s="54" t="str">
        <f t="shared" si="34"/>
        <v>否</v>
      </c>
      <c r="Z107" s="21"/>
      <c r="AA107" s="21"/>
      <c r="AB107" s="21"/>
      <c r="AC107" s="21">
        <f t="shared" si="28"/>
        <v>0</v>
      </c>
      <c r="AD107" s="23">
        <v>0</v>
      </c>
      <c r="AE107" s="23">
        <f t="shared" si="29"/>
        <v>0</v>
      </c>
      <c r="AF107" s="19">
        <f t="shared" si="37"/>
        <v>0</v>
      </c>
      <c r="AG107" s="24"/>
      <c r="AH107" s="29">
        <v>3</v>
      </c>
      <c r="AI107" s="24">
        <f t="shared" si="36"/>
        <v>-3</v>
      </c>
      <c r="AJ107" s="25" t="s">
        <v>47</v>
      </c>
      <c r="AK107" s="19"/>
      <c r="AL107" s="13" t="s">
        <v>176</v>
      </c>
      <c r="AM107" s="26" t="s">
        <v>315</v>
      </c>
      <c r="AN107" s="14" t="s">
        <v>313</v>
      </c>
      <c r="AO107" s="8"/>
    </row>
    <row r="108" spans="1:43" s="9" customFormat="1" ht="33" customHeight="1" x14ac:dyDescent="0.25">
      <c r="A108" s="13">
        <f t="shared" si="24"/>
        <v>105</v>
      </c>
      <c r="B108" s="14" t="s">
        <v>316</v>
      </c>
      <c r="C108" s="15" t="s">
        <v>317</v>
      </c>
      <c r="D108" s="15" t="s">
        <v>88</v>
      </c>
      <c r="E108" s="16" t="s">
        <v>34</v>
      </c>
      <c r="F108" s="17" t="s">
        <v>35</v>
      </c>
      <c r="G108" s="17"/>
      <c r="H108" s="17" t="s">
        <v>39</v>
      </c>
      <c r="I108" s="18">
        <v>0.8</v>
      </c>
      <c r="J108" s="50">
        <f>VLOOKUP(B108,[1]新表!$A:$G,7,0)</f>
        <v>0</v>
      </c>
      <c r="K108" s="50">
        <f>VLOOKUP(B108,[2]新表!$A:$G,7,0)</f>
        <v>0</v>
      </c>
      <c r="L108" s="50">
        <f>VLOOKUP(B108,[2]新表!$A:$H,8,0)</f>
        <v>0</v>
      </c>
      <c r="M108" s="50"/>
      <c r="N108" s="131"/>
      <c r="O108" s="48"/>
      <c r="P108" s="48"/>
      <c r="Q108" s="48">
        <f t="shared" si="30"/>
        <v>0</v>
      </c>
      <c r="R108" s="20">
        <f t="shared" si="31"/>
        <v>0</v>
      </c>
      <c r="S108" s="20">
        <f t="shared" si="25"/>
        <v>0</v>
      </c>
      <c r="T108" s="20">
        <f t="shared" si="26"/>
        <v>0</v>
      </c>
      <c r="U108" s="55"/>
      <c r="V108" s="19">
        <f t="shared" si="27"/>
        <v>0</v>
      </c>
      <c r="W108" s="53">
        <f t="shared" si="32"/>
        <v>0</v>
      </c>
      <c r="X108" s="54" t="e">
        <f t="shared" si="33"/>
        <v>#DIV/0!</v>
      </c>
      <c r="Y108" s="54" t="str">
        <f t="shared" si="34"/>
        <v>是</v>
      </c>
      <c r="Z108" s="21"/>
      <c r="AA108" s="21"/>
      <c r="AB108" s="21"/>
      <c r="AC108" s="21">
        <f t="shared" si="28"/>
        <v>0</v>
      </c>
      <c r="AD108" s="23">
        <v>0</v>
      </c>
      <c r="AE108" s="23">
        <f t="shared" si="29"/>
        <v>0</v>
      </c>
      <c r="AF108" s="19">
        <f t="shared" si="37"/>
        <v>0</v>
      </c>
      <c r="AG108" s="24"/>
      <c r="AH108" s="29">
        <v>3</v>
      </c>
      <c r="AI108" s="24">
        <f t="shared" si="36"/>
        <v>-3</v>
      </c>
      <c r="AJ108" s="25" t="s">
        <v>47</v>
      </c>
      <c r="AK108" s="19"/>
      <c r="AL108" s="13" t="s">
        <v>68</v>
      </c>
      <c r="AM108" s="26"/>
      <c r="AN108" s="14" t="s">
        <v>316</v>
      </c>
      <c r="AO108" s="8"/>
    </row>
    <row r="109" spans="1:43" s="9" customFormat="1" ht="33" customHeight="1" x14ac:dyDescent="0.25">
      <c r="A109" s="13">
        <f t="shared" si="24"/>
        <v>106</v>
      </c>
      <c r="B109" s="14" t="s">
        <v>318</v>
      </c>
      <c r="C109" s="15" t="s">
        <v>319</v>
      </c>
      <c r="D109" s="15" t="s">
        <v>88</v>
      </c>
      <c r="E109" s="16" t="s">
        <v>34</v>
      </c>
      <c r="F109" s="17" t="s">
        <v>35</v>
      </c>
      <c r="G109" s="17"/>
      <c r="H109" s="17" t="s">
        <v>260</v>
      </c>
      <c r="I109" s="18">
        <v>1</v>
      </c>
      <c r="J109" s="50">
        <f>VLOOKUP(B109,[1]新表!$A:$G,7,0)</f>
        <v>0</v>
      </c>
      <c r="K109" s="50">
        <f>VLOOKUP(B109,[2]新表!$A:$G,7,0)</f>
        <v>0</v>
      </c>
      <c r="L109" s="50">
        <f>VLOOKUP(B109,[2]新表!$A:$H,8,0)</f>
        <v>0</v>
      </c>
      <c r="M109" s="50"/>
      <c r="N109" s="131"/>
      <c r="O109" s="48"/>
      <c r="P109" s="48"/>
      <c r="Q109" s="48">
        <f t="shared" si="30"/>
        <v>0</v>
      </c>
      <c r="R109" s="20">
        <f t="shared" si="31"/>
        <v>0</v>
      </c>
      <c r="S109" s="20">
        <f t="shared" si="25"/>
        <v>0</v>
      </c>
      <c r="T109" s="20">
        <f t="shared" si="26"/>
        <v>0</v>
      </c>
      <c r="U109" s="55"/>
      <c r="V109" s="19">
        <f t="shared" si="27"/>
        <v>0</v>
      </c>
      <c r="W109" s="53">
        <f t="shared" si="32"/>
        <v>0</v>
      </c>
      <c r="X109" s="54" t="e">
        <f t="shared" si="33"/>
        <v>#DIV/0!</v>
      </c>
      <c r="Y109" s="54" t="str">
        <f t="shared" si="34"/>
        <v>是</v>
      </c>
      <c r="Z109" s="21"/>
      <c r="AA109" s="21"/>
      <c r="AB109" s="21"/>
      <c r="AC109" s="21">
        <f t="shared" si="28"/>
        <v>0</v>
      </c>
      <c r="AD109" s="23">
        <v>0</v>
      </c>
      <c r="AE109" s="23">
        <f t="shared" si="29"/>
        <v>0</v>
      </c>
      <c r="AF109" s="19">
        <f t="shared" si="37"/>
        <v>0</v>
      </c>
      <c r="AG109" s="24"/>
      <c r="AH109" s="29">
        <v>3</v>
      </c>
      <c r="AI109" s="24">
        <f t="shared" si="36"/>
        <v>-3</v>
      </c>
      <c r="AJ109" s="25" t="s">
        <v>47</v>
      </c>
      <c r="AK109" s="19"/>
      <c r="AL109" s="13" t="s">
        <v>121</v>
      </c>
      <c r="AM109" s="26"/>
      <c r="AN109" s="14" t="s">
        <v>318</v>
      </c>
      <c r="AO109" s="8"/>
    </row>
    <row r="110" spans="1:43" s="9" customFormat="1" ht="33" customHeight="1" x14ac:dyDescent="0.25">
      <c r="A110" s="13">
        <f t="shared" si="24"/>
        <v>107</v>
      </c>
      <c r="B110" s="14" t="s">
        <v>320</v>
      </c>
      <c r="C110" s="15" t="s">
        <v>321</v>
      </c>
      <c r="D110" s="15" t="s">
        <v>52</v>
      </c>
      <c r="E110" s="16" t="s">
        <v>57</v>
      </c>
      <c r="F110" s="17" t="s">
        <v>98</v>
      </c>
      <c r="G110" s="17"/>
      <c r="H110" s="17" t="s">
        <v>39</v>
      </c>
      <c r="I110" s="18">
        <v>0.8</v>
      </c>
      <c r="J110" s="50">
        <f>VLOOKUP(B110,[1]新表!$A:$G,7,0)</f>
        <v>35629.15</v>
      </c>
      <c r="K110" s="50">
        <f>VLOOKUP(B110,[2]新表!$A:$G,7,0)</f>
        <v>25629.149999999998</v>
      </c>
      <c r="L110" s="50">
        <f>VLOOKUP(B110,[2]新表!$A:$H,8,0)</f>
        <v>8066.19</v>
      </c>
      <c r="M110" s="50">
        <f>VLOOKUP(B110,[2]Sheet3!$A:$E,5,0)</f>
        <v>12814.574999999999</v>
      </c>
      <c r="N110" s="131">
        <f>VLOOKUP(B110,平均每月供货额!L:O,4,0)</f>
        <v>2927.16</v>
      </c>
      <c r="O110" s="48"/>
      <c r="P110" s="48"/>
      <c r="Q110" s="48">
        <f t="shared" si="30"/>
        <v>0</v>
      </c>
      <c r="R110" s="20">
        <f t="shared" si="31"/>
        <v>8066.19</v>
      </c>
      <c r="S110" s="20">
        <f t="shared" si="25"/>
        <v>2927.16</v>
      </c>
      <c r="T110" s="20">
        <f t="shared" si="26"/>
        <v>0</v>
      </c>
      <c r="U110" s="55"/>
      <c r="V110" s="19">
        <f t="shared" si="27"/>
        <v>0</v>
      </c>
      <c r="W110" s="53">
        <f t="shared" si="32"/>
        <v>0</v>
      </c>
      <c r="X110" s="54">
        <f t="shared" si="33"/>
        <v>0</v>
      </c>
      <c r="Y110" s="54" t="str">
        <f t="shared" si="34"/>
        <v>否</v>
      </c>
      <c r="Z110" s="21"/>
      <c r="AA110" s="21"/>
      <c r="AB110" s="21"/>
      <c r="AC110" s="21">
        <f t="shared" si="28"/>
        <v>0</v>
      </c>
      <c r="AD110" s="23">
        <v>0</v>
      </c>
      <c r="AE110" s="23">
        <f t="shared" si="29"/>
        <v>0</v>
      </c>
      <c r="AF110" s="19">
        <f t="shared" si="37"/>
        <v>0</v>
      </c>
      <c r="AG110" s="24">
        <v>45595</v>
      </c>
      <c r="AH110" s="29">
        <v>3</v>
      </c>
      <c r="AI110" s="24">
        <f t="shared" si="36"/>
        <v>45592</v>
      </c>
      <c r="AJ110" s="25" t="s">
        <v>47</v>
      </c>
      <c r="AK110" s="19"/>
      <c r="AL110" s="13" t="s">
        <v>68</v>
      </c>
      <c r="AM110" s="26"/>
      <c r="AN110" s="14" t="s">
        <v>320</v>
      </c>
      <c r="AO110" s="8"/>
    </row>
    <row r="111" spans="1:43" s="9" customFormat="1" ht="33" customHeight="1" x14ac:dyDescent="0.25">
      <c r="A111" s="13">
        <f t="shared" si="24"/>
        <v>108</v>
      </c>
      <c r="B111" s="14" t="s">
        <v>322</v>
      </c>
      <c r="C111" s="15" t="s">
        <v>323</v>
      </c>
      <c r="D111" s="15" t="s">
        <v>52</v>
      </c>
      <c r="E111" s="16" t="s">
        <v>34</v>
      </c>
      <c r="F111" s="17" t="s">
        <v>35</v>
      </c>
      <c r="G111" s="17"/>
      <c r="H111" s="17" t="s">
        <v>61</v>
      </c>
      <c r="I111" s="18">
        <v>1</v>
      </c>
      <c r="J111" s="50">
        <f>VLOOKUP(B111,[1]新表!$A:$G,7,0)</f>
        <v>412503.79000000004</v>
      </c>
      <c r="K111" s="50">
        <f>VLOOKUP(B111,[2]新表!$A:$G,7,0)</f>
        <v>0</v>
      </c>
      <c r="L111" s="50">
        <f>VLOOKUP(B111,[2]新表!$A:$H,8,0)</f>
        <v>0</v>
      </c>
      <c r="M111" s="50"/>
      <c r="N111" s="131"/>
      <c r="O111" s="48"/>
      <c r="P111" s="48"/>
      <c r="Q111" s="48">
        <f t="shared" si="30"/>
        <v>0</v>
      </c>
      <c r="R111" s="20">
        <f t="shared" si="31"/>
        <v>0</v>
      </c>
      <c r="S111" s="20">
        <f t="shared" si="25"/>
        <v>0</v>
      </c>
      <c r="T111" s="20">
        <f t="shared" si="26"/>
        <v>0</v>
      </c>
      <c r="U111" s="167"/>
      <c r="V111" s="19">
        <f t="shared" si="27"/>
        <v>0</v>
      </c>
      <c r="W111" s="53">
        <f t="shared" si="32"/>
        <v>0</v>
      </c>
      <c r="X111" s="54" t="e">
        <f t="shared" si="33"/>
        <v>#DIV/0!</v>
      </c>
      <c r="Y111" s="54" t="str">
        <f t="shared" si="34"/>
        <v>是</v>
      </c>
      <c r="Z111" s="21"/>
      <c r="AA111" s="21"/>
      <c r="AB111" s="21"/>
      <c r="AC111" s="21">
        <f t="shared" si="28"/>
        <v>0</v>
      </c>
      <c r="AD111" s="23">
        <v>0</v>
      </c>
      <c r="AE111" s="23">
        <f t="shared" si="29"/>
        <v>0</v>
      </c>
      <c r="AF111" s="19">
        <f t="shared" si="37"/>
        <v>0</v>
      </c>
      <c r="AG111" s="24"/>
      <c r="AH111" s="29">
        <v>3</v>
      </c>
      <c r="AI111" s="24">
        <f t="shared" si="36"/>
        <v>-3</v>
      </c>
      <c r="AJ111" s="25" t="s">
        <v>47</v>
      </c>
      <c r="AK111" s="19"/>
      <c r="AL111" s="13" t="s">
        <v>68</v>
      </c>
      <c r="AM111" s="26"/>
      <c r="AN111" s="14" t="s">
        <v>322</v>
      </c>
      <c r="AO111" s="30" t="s">
        <v>77</v>
      </c>
    </row>
    <row r="112" spans="1:43" s="9" customFormat="1" ht="33" customHeight="1" x14ac:dyDescent="0.25">
      <c r="A112" s="13">
        <f t="shared" si="24"/>
        <v>109</v>
      </c>
      <c r="B112" s="14" t="s">
        <v>324</v>
      </c>
      <c r="C112" s="15" t="s">
        <v>325</v>
      </c>
      <c r="D112" s="15" t="s">
        <v>88</v>
      </c>
      <c r="E112" s="16" t="s">
        <v>34</v>
      </c>
      <c r="F112" s="17" t="s">
        <v>35</v>
      </c>
      <c r="G112" s="17"/>
      <c r="H112" s="17" t="s">
        <v>39</v>
      </c>
      <c r="I112" s="18">
        <v>0.8</v>
      </c>
      <c r="J112" s="50">
        <f>VLOOKUP(B112,[1]新表!$A:$G,7,0)</f>
        <v>0</v>
      </c>
      <c r="K112" s="50">
        <f>VLOOKUP(B112,[2]新表!$A:$G,7,0)</f>
        <v>0</v>
      </c>
      <c r="L112" s="50">
        <f>VLOOKUP(B112,[2]新表!$A:$H,8,0)</f>
        <v>0</v>
      </c>
      <c r="M112" s="50"/>
      <c r="N112" s="131"/>
      <c r="O112" s="48"/>
      <c r="P112" s="48"/>
      <c r="Q112" s="48">
        <f t="shared" si="30"/>
        <v>0</v>
      </c>
      <c r="R112" s="20">
        <f t="shared" si="31"/>
        <v>0</v>
      </c>
      <c r="S112" s="20">
        <f t="shared" si="25"/>
        <v>0</v>
      </c>
      <c r="T112" s="20">
        <f t="shared" si="26"/>
        <v>0</v>
      </c>
      <c r="U112" s="55"/>
      <c r="V112" s="19">
        <f t="shared" si="27"/>
        <v>0</v>
      </c>
      <c r="W112" s="53">
        <f t="shared" si="32"/>
        <v>0</v>
      </c>
      <c r="X112" s="54" t="e">
        <f t="shared" si="33"/>
        <v>#DIV/0!</v>
      </c>
      <c r="Y112" s="54" t="str">
        <f t="shared" si="34"/>
        <v>是</v>
      </c>
      <c r="Z112" s="21"/>
      <c r="AA112" s="21"/>
      <c r="AB112" s="21"/>
      <c r="AC112" s="21">
        <f t="shared" si="28"/>
        <v>0</v>
      </c>
      <c r="AD112" s="23">
        <v>0</v>
      </c>
      <c r="AE112" s="23">
        <f t="shared" si="29"/>
        <v>0</v>
      </c>
      <c r="AF112" s="19">
        <f t="shared" si="37"/>
        <v>0</v>
      </c>
      <c r="AG112" s="24"/>
      <c r="AH112" s="29">
        <v>3</v>
      </c>
      <c r="AI112" s="24">
        <f t="shared" si="36"/>
        <v>-3</v>
      </c>
      <c r="AJ112" s="25" t="s">
        <v>47</v>
      </c>
      <c r="AK112" s="19"/>
      <c r="AL112" s="13" t="s">
        <v>68</v>
      </c>
      <c r="AM112" s="26"/>
      <c r="AN112" s="14" t="s">
        <v>324</v>
      </c>
      <c r="AO112" s="8"/>
    </row>
    <row r="113" spans="1:41" s="9" customFormat="1" ht="33" customHeight="1" x14ac:dyDescent="0.25">
      <c r="A113" s="13">
        <f t="shared" si="24"/>
        <v>110</v>
      </c>
      <c r="B113" s="14" t="s">
        <v>326</v>
      </c>
      <c r="C113" s="15" t="s">
        <v>327</v>
      </c>
      <c r="D113" s="15" t="s">
        <v>33</v>
      </c>
      <c r="E113" s="16" t="s">
        <v>34</v>
      </c>
      <c r="F113" s="17" t="s">
        <v>67</v>
      </c>
      <c r="G113" s="17"/>
      <c r="H113" s="17" t="s">
        <v>49</v>
      </c>
      <c r="I113" s="18">
        <v>1</v>
      </c>
      <c r="J113" s="50">
        <f>VLOOKUP(B113,[1]新表!$A:$G,7,0)</f>
        <v>0</v>
      </c>
      <c r="K113" s="50">
        <f>VLOOKUP(B113,[2]新表!$A:$G,7,0)</f>
        <v>0</v>
      </c>
      <c r="L113" s="50">
        <f>VLOOKUP(B113,[2]新表!$A:$H,8,0)</f>
        <v>0</v>
      </c>
      <c r="M113" s="50"/>
      <c r="N113" s="131"/>
      <c r="O113" s="48"/>
      <c r="P113" s="48"/>
      <c r="Q113" s="48">
        <f t="shared" si="30"/>
        <v>0</v>
      </c>
      <c r="R113" s="20">
        <f t="shared" si="31"/>
        <v>0</v>
      </c>
      <c r="S113" s="20">
        <f t="shared" si="25"/>
        <v>0</v>
      </c>
      <c r="T113" s="20">
        <f t="shared" si="26"/>
        <v>0</v>
      </c>
      <c r="U113" s="55"/>
      <c r="V113" s="19">
        <f t="shared" si="27"/>
        <v>0</v>
      </c>
      <c r="W113" s="53">
        <f t="shared" si="32"/>
        <v>0</v>
      </c>
      <c r="X113" s="54" t="e">
        <f t="shared" si="33"/>
        <v>#DIV/0!</v>
      </c>
      <c r="Y113" s="54" t="str">
        <f t="shared" si="34"/>
        <v>是</v>
      </c>
      <c r="Z113" s="21"/>
      <c r="AA113" s="21"/>
      <c r="AB113" s="21"/>
      <c r="AC113" s="21">
        <f t="shared" si="28"/>
        <v>0</v>
      </c>
      <c r="AD113" s="23">
        <v>0</v>
      </c>
      <c r="AE113" s="23">
        <f t="shared" si="29"/>
        <v>0</v>
      </c>
      <c r="AF113" s="19">
        <f t="shared" si="37"/>
        <v>0</v>
      </c>
      <c r="AG113" s="24"/>
      <c r="AH113" s="29">
        <v>3</v>
      </c>
      <c r="AI113" s="24">
        <f t="shared" si="36"/>
        <v>-3</v>
      </c>
      <c r="AJ113" s="27" t="s">
        <v>47</v>
      </c>
      <c r="AK113" s="19"/>
      <c r="AL113" s="13" t="s">
        <v>68</v>
      </c>
      <c r="AM113" s="15"/>
      <c r="AN113" s="14" t="s">
        <v>326</v>
      </c>
      <c r="AO113" s="8"/>
    </row>
    <row r="114" spans="1:41" s="9" customFormat="1" ht="33" customHeight="1" x14ac:dyDescent="0.25">
      <c r="A114" s="13">
        <f t="shared" si="24"/>
        <v>111</v>
      </c>
      <c r="B114" s="14" t="s">
        <v>328</v>
      </c>
      <c r="C114" s="15" t="s">
        <v>329</v>
      </c>
      <c r="D114" s="15" t="s">
        <v>88</v>
      </c>
      <c r="E114" s="16" t="s">
        <v>34</v>
      </c>
      <c r="F114" s="17" t="s">
        <v>35</v>
      </c>
      <c r="G114" s="17"/>
      <c r="H114" s="17" t="s">
        <v>39</v>
      </c>
      <c r="I114" s="18">
        <v>0.8</v>
      </c>
      <c r="J114" s="50">
        <f>VLOOKUP(B114,[1]新表!$A:$G,7,0)</f>
        <v>0</v>
      </c>
      <c r="K114" s="50">
        <f>VLOOKUP(B114,[2]新表!$A:$G,7,0)</f>
        <v>0</v>
      </c>
      <c r="L114" s="50">
        <f>VLOOKUP(B114,[2]新表!$A:$H,8,0)</f>
        <v>0</v>
      </c>
      <c r="M114" s="50"/>
      <c r="N114" s="131"/>
      <c r="O114" s="48"/>
      <c r="P114" s="48"/>
      <c r="Q114" s="48">
        <f t="shared" si="30"/>
        <v>0</v>
      </c>
      <c r="R114" s="20">
        <f t="shared" si="31"/>
        <v>0</v>
      </c>
      <c r="S114" s="20">
        <f t="shared" si="25"/>
        <v>0</v>
      </c>
      <c r="T114" s="20">
        <f t="shared" si="26"/>
        <v>0</v>
      </c>
      <c r="U114" s="55"/>
      <c r="V114" s="19">
        <f t="shared" si="27"/>
        <v>0</v>
      </c>
      <c r="W114" s="53">
        <f t="shared" si="32"/>
        <v>0</v>
      </c>
      <c r="X114" s="54" t="e">
        <f t="shared" si="33"/>
        <v>#DIV/0!</v>
      </c>
      <c r="Y114" s="54" t="str">
        <f t="shared" si="34"/>
        <v>是</v>
      </c>
      <c r="Z114" s="21"/>
      <c r="AA114" s="21"/>
      <c r="AB114" s="21"/>
      <c r="AC114" s="21">
        <f t="shared" si="28"/>
        <v>0</v>
      </c>
      <c r="AD114" s="23">
        <v>0</v>
      </c>
      <c r="AE114" s="23">
        <f t="shared" si="29"/>
        <v>0</v>
      </c>
      <c r="AF114" s="19">
        <f t="shared" si="37"/>
        <v>0</v>
      </c>
      <c r="AG114" s="24"/>
      <c r="AH114" s="29">
        <v>3</v>
      </c>
      <c r="AI114" s="24">
        <f t="shared" si="36"/>
        <v>-3</v>
      </c>
      <c r="AJ114" s="25" t="s">
        <v>47</v>
      </c>
      <c r="AK114" s="19"/>
      <c r="AL114" s="13" t="s">
        <v>68</v>
      </c>
      <c r="AM114" s="26"/>
      <c r="AN114" s="14" t="s">
        <v>328</v>
      </c>
      <c r="AO114" s="8"/>
    </row>
    <row r="115" spans="1:41" s="9" customFormat="1" ht="33" customHeight="1" x14ac:dyDescent="0.25">
      <c r="A115" s="13">
        <f t="shared" si="24"/>
        <v>112</v>
      </c>
      <c r="B115" s="14" t="s">
        <v>330</v>
      </c>
      <c r="C115" s="15" t="s">
        <v>331</v>
      </c>
      <c r="D115" s="15" t="s">
        <v>33</v>
      </c>
      <c r="E115" s="16" t="s">
        <v>211</v>
      </c>
      <c r="F115" s="17" t="s">
        <v>67</v>
      </c>
      <c r="G115" s="17" t="s">
        <v>564</v>
      </c>
      <c r="H115" s="17" t="s">
        <v>39</v>
      </c>
      <c r="I115" s="18">
        <v>0.8</v>
      </c>
      <c r="J115" s="50">
        <f>VLOOKUP(B115,[1]新表!$A:$G,7,0)</f>
        <v>69687.679999999993</v>
      </c>
      <c r="K115" s="50">
        <f>VLOOKUP(B115,[2]新表!$A:$G,7,0)</f>
        <v>59687.68</v>
      </c>
      <c r="L115" s="50">
        <f>VLOOKUP(B115,[2]新表!$A:$H,8,0)</f>
        <v>59687.68</v>
      </c>
      <c r="M115" s="50">
        <f>VLOOKUP(B115,[2]Sheet3!$A:$E,5,0)</f>
        <v>59687.68</v>
      </c>
      <c r="N115" s="131"/>
      <c r="O115" s="48"/>
      <c r="P115" s="48"/>
      <c r="Q115" s="48">
        <f t="shared" si="30"/>
        <v>0</v>
      </c>
      <c r="R115" s="20">
        <f t="shared" si="31"/>
        <v>59687.68</v>
      </c>
      <c r="S115" s="20">
        <f t="shared" si="25"/>
        <v>0</v>
      </c>
      <c r="T115" s="20">
        <f t="shared" si="26"/>
        <v>0</v>
      </c>
      <c r="U115" s="55"/>
      <c r="V115" s="19">
        <f t="shared" si="27"/>
        <v>0</v>
      </c>
      <c r="W115" s="53">
        <f t="shared" si="32"/>
        <v>0</v>
      </c>
      <c r="X115" s="54">
        <f t="shared" si="33"/>
        <v>0</v>
      </c>
      <c r="Y115" s="54" t="str">
        <f t="shared" si="34"/>
        <v>否</v>
      </c>
      <c r="Z115" s="21"/>
      <c r="AA115" s="21"/>
      <c r="AB115" s="21"/>
      <c r="AC115" s="21">
        <f t="shared" si="28"/>
        <v>0</v>
      </c>
      <c r="AD115" s="23">
        <v>0.03</v>
      </c>
      <c r="AE115" s="23">
        <f t="shared" si="29"/>
        <v>0</v>
      </c>
      <c r="AF115" s="19">
        <f t="shared" si="37"/>
        <v>0</v>
      </c>
      <c r="AG115" s="24">
        <v>45595</v>
      </c>
      <c r="AH115" s="29">
        <v>3</v>
      </c>
      <c r="AI115" s="24">
        <f t="shared" si="36"/>
        <v>45592</v>
      </c>
      <c r="AJ115" s="25" t="s">
        <v>47</v>
      </c>
      <c r="AK115" s="19"/>
      <c r="AL115" s="13" t="s">
        <v>121</v>
      </c>
      <c r="AM115" s="26"/>
      <c r="AN115" s="14" t="s">
        <v>330</v>
      </c>
      <c r="AO115" s="8"/>
    </row>
    <row r="116" spans="1:41" s="9" customFormat="1" ht="33" customHeight="1" x14ac:dyDescent="0.25">
      <c r="A116" s="13">
        <f t="shared" si="24"/>
        <v>113</v>
      </c>
      <c r="B116" s="14" t="s">
        <v>332</v>
      </c>
      <c r="C116" s="15" t="s">
        <v>333</v>
      </c>
      <c r="D116" s="15" t="s">
        <v>88</v>
      </c>
      <c r="E116" s="16" t="s">
        <v>34</v>
      </c>
      <c r="F116" s="17" t="s">
        <v>35</v>
      </c>
      <c r="G116" s="17"/>
      <c r="H116" s="17" t="s">
        <v>39</v>
      </c>
      <c r="I116" s="18">
        <v>0.8</v>
      </c>
      <c r="J116" s="50">
        <f>VLOOKUP(B116,[1]新表!$A:$G,7,0)</f>
        <v>0</v>
      </c>
      <c r="K116" s="50">
        <f>VLOOKUP(B116,[2]新表!$A:$G,7,0)</f>
        <v>0</v>
      </c>
      <c r="L116" s="50">
        <f>VLOOKUP(B116,[2]新表!$A:$H,8,0)</f>
        <v>0</v>
      </c>
      <c r="M116" s="50"/>
      <c r="N116" s="131"/>
      <c r="O116" s="48"/>
      <c r="P116" s="48"/>
      <c r="Q116" s="48">
        <f t="shared" si="30"/>
        <v>0</v>
      </c>
      <c r="R116" s="20">
        <f t="shared" si="31"/>
        <v>0</v>
      </c>
      <c r="S116" s="20">
        <f t="shared" si="25"/>
        <v>0</v>
      </c>
      <c r="T116" s="20">
        <f t="shared" si="26"/>
        <v>0</v>
      </c>
      <c r="U116" s="55"/>
      <c r="V116" s="19">
        <f t="shared" si="27"/>
        <v>0</v>
      </c>
      <c r="W116" s="53">
        <f t="shared" si="32"/>
        <v>0</v>
      </c>
      <c r="X116" s="54" t="e">
        <f t="shared" si="33"/>
        <v>#DIV/0!</v>
      </c>
      <c r="Y116" s="54" t="str">
        <f t="shared" si="34"/>
        <v>是</v>
      </c>
      <c r="Z116" s="21"/>
      <c r="AA116" s="21"/>
      <c r="AB116" s="21"/>
      <c r="AC116" s="21">
        <f t="shared" si="28"/>
        <v>0</v>
      </c>
      <c r="AD116" s="23">
        <v>0</v>
      </c>
      <c r="AE116" s="23">
        <f t="shared" si="29"/>
        <v>0</v>
      </c>
      <c r="AF116" s="19">
        <f t="shared" si="37"/>
        <v>0</v>
      </c>
      <c r="AG116" s="24"/>
      <c r="AH116" s="29">
        <v>3</v>
      </c>
      <c r="AI116" s="24">
        <f t="shared" si="36"/>
        <v>-3</v>
      </c>
      <c r="AJ116" s="25" t="s">
        <v>47</v>
      </c>
      <c r="AK116" s="19"/>
      <c r="AL116" s="13" t="s">
        <v>68</v>
      </c>
      <c r="AM116" s="26"/>
      <c r="AN116" s="14" t="s">
        <v>332</v>
      </c>
      <c r="AO116" s="8"/>
    </row>
    <row r="117" spans="1:41" s="9" customFormat="1" ht="33" customHeight="1" x14ac:dyDescent="0.25">
      <c r="A117" s="13">
        <f t="shared" si="24"/>
        <v>114</v>
      </c>
      <c r="B117" s="14" t="s">
        <v>334</v>
      </c>
      <c r="C117" s="15" t="s">
        <v>335</v>
      </c>
      <c r="D117" s="15" t="s">
        <v>33</v>
      </c>
      <c r="E117" s="16" t="s">
        <v>34</v>
      </c>
      <c r="F117" s="17" t="s">
        <v>35</v>
      </c>
      <c r="G117" s="17"/>
      <c r="H117" s="17" t="s">
        <v>39</v>
      </c>
      <c r="I117" s="18">
        <v>0.8</v>
      </c>
      <c r="J117" s="50">
        <f>VLOOKUP(B117,[1]新表!$A:$G,7,0)</f>
        <v>202652.38999999998</v>
      </c>
      <c r="K117" s="50">
        <f>VLOOKUP(B117,[2]新表!$A:$G,7,0)</f>
        <v>202652.38999999998</v>
      </c>
      <c r="L117" s="50">
        <f>VLOOKUP(B117,[2]新表!$A:$H,8,0)</f>
        <v>175117.68</v>
      </c>
      <c r="M117" s="61">
        <f>VLOOKUP(B117,[2]Sheet3!$A:$E,5,0)</f>
        <v>25331.548749999998</v>
      </c>
      <c r="N117" s="131">
        <f>VLOOKUP(B117,平均每月供货额!L:O,4,0)</f>
        <v>4589.1183333333329</v>
      </c>
      <c r="O117" s="48"/>
      <c r="P117" s="48"/>
      <c r="Q117" s="48">
        <f t="shared" si="30"/>
        <v>0</v>
      </c>
      <c r="R117" s="20">
        <f t="shared" si="31"/>
        <v>175117.68</v>
      </c>
      <c r="S117" s="20">
        <f t="shared" si="25"/>
        <v>4589.1183333333329</v>
      </c>
      <c r="T117" s="20">
        <f t="shared" si="26"/>
        <v>0</v>
      </c>
      <c r="U117" s="55">
        <v>10000</v>
      </c>
      <c r="V117" s="19">
        <f t="shared" si="27"/>
        <v>10000</v>
      </c>
      <c r="W117" s="53">
        <f t="shared" si="32"/>
        <v>5.7104456842964113E-2</v>
      </c>
      <c r="X117" s="54">
        <f t="shared" si="33"/>
        <v>0.39476465093749946</v>
      </c>
      <c r="Y117" s="54" t="str">
        <f t="shared" si="34"/>
        <v>否</v>
      </c>
      <c r="Z117" s="21"/>
      <c r="AA117" s="21"/>
      <c r="AB117" s="21"/>
      <c r="AC117" s="21">
        <f t="shared" si="28"/>
        <v>0</v>
      </c>
      <c r="AD117" s="23">
        <v>0</v>
      </c>
      <c r="AE117" s="23">
        <f t="shared" si="29"/>
        <v>0</v>
      </c>
      <c r="AF117" s="19">
        <f t="shared" si="37"/>
        <v>10000</v>
      </c>
      <c r="AG117" s="24"/>
      <c r="AH117" s="29">
        <v>3</v>
      </c>
      <c r="AI117" s="24">
        <f t="shared" si="36"/>
        <v>-3</v>
      </c>
      <c r="AJ117" s="25" t="s">
        <v>47</v>
      </c>
      <c r="AK117" s="19"/>
      <c r="AL117" s="13" t="s">
        <v>68</v>
      </c>
      <c r="AM117" s="26" t="s">
        <v>89</v>
      </c>
      <c r="AN117" s="14" t="s">
        <v>334</v>
      </c>
      <c r="AO117" s="8"/>
    </row>
    <row r="118" spans="1:41" s="9" customFormat="1" ht="33" customHeight="1" x14ac:dyDescent="0.25">
      <c r="A118" s="13">
        <f t="shared" si="24"/>
        <v>115</v>
      </c>
      <c r="B118" s="14" t="s">
        <v>336</v>
      </c>
      <c r="C118" s="52" t="s">
        <v>337</v>
      </c>
      <c r="D118" s="15" t="s">
        <v>88</v>
      </c>
      <c r="E118" s="16" t="s">
        <v>57</v>
      </c>
      <c r="F118" s="17" t="s">
        <v>35</v>
      </c>
      <c r="G118" s="17"/>
      <c r="H118" s="17" t="s">
        <v>39</v>
      </c>
      <c r="I118" s="18">
        <v>1</v>
      </c>
      <c r="J118" s="50">
        <f>VLOOKUP(B118,[1]新表!$A:$G,7,0)</f>
        <v>10108.77</v>
      </c>
      <c r="K118" s="50">
        <f>VLOOKUP(B118,[2]新表!$A:$G,7,0)</f>
        <v>10108.77</v>
      </c>
      <c r="L118" s="50">
        <f>VLOOKUP(B118,[2]新表!$A:$H,8,0)</f>
        <v>10108.77</v>
      </c>
      <c r="M118" s="61">
        <f>VLOOKUP(B118,[2]Sheet3!$A:$E,5,0)</f>
        <v>10108.77</v>
      </c>
      <c r="N118" s="131"/>
      <c r="O118" s="48"/>
      <c r="P118" s="48"/>
      <c r="Q118" s="48">
        <f t="shared" si="30"/>
        <v>0</v>
      </c>
      <c r="R118" s="20">
        <f t="shared" si="31"/>
        <v>10108.77</v>
      </c>
      <c r="S118" s="20">
        <f t="shared" si="25"/>
        <v>0</v>
      </c>
      <c r="T118" s="20">
        <f t="shared" si="26"/>
        <v>0</v>
      </c>
      <c r="U118" s="55">
        <v>10108.77</v>
      </c>
      <c r="V118" s="19">
        <f t="shared" si="27"/>
        <v>10108.77</v>
      </c>
      <c r="W118" s="53">
        <f t="shared" si="32"/>
        <v>1</v>
      </c>
      <c r="X118" s="54">
        <f t="shared" si="33"/>
        <v>1</v>
      </c>
      <c r="Y118" s="54" t="str">
        <f t="shared" si="34"/>
        <v>是</v>
      </c>
      <c r="Z118" s="21"/>
      <c r="AA118" s="21"/>
      <c r="AB118" s="21"/>
      <c r="AC118" s="21">
        <f t="shared" si="28"/>
        <v>0</v>
      </c>
      <c r="AD118" s="23">
        <v>0</v>
      </c>
      <c r="AE118" s="23">
        <f t="shared" si="29"/>
        <v>0</v>
      </c>
      <c r="AF118" s="19">
        <f t="shared" si="37"/>
        <v>10108.77</v>
      </c>
      <c r="AG118" s="24"/>
      <c r="AH118" s="29"/>
      <c r="AI118" s="24"/>
      <c r="AJ118" s="25" t="s">
        <v>47</v>
      </c>
      <c r="AK118" s="19"/>
      <c r="AL118" s="13" t="s">
        <v>121</v>
      </c>
      <c r="AM118" s="26" t="s">
        <v>632</v>
      </c>
      <c r="AN118" s="14" t="s">
        <v>336</v>
      </c>
      <c r="AO118" s="8"/>
    </row>
    <row r="119" spans="1:41" s="9" customFormat="1" ht="33" customHeight="1" x14ac:dyDescent="0.25">
      <c r="A119" s="13">
        <f t="shared" si="24"/>
        <v>116</v>
      </c>
      <c r="B119" s="14" t="s">
        <v>338</v>
      </c>
      <c r="C119" s="15" t="s">
        <v>339</v>
      </c>
      <c r="D119" s="15" t="s">
        <v>88</v>
      </c>
      <c r="E119" s="16" t="s">
        <v>57</v>
      </c>
      <c r="F119" s="17" t="s">
        <v>35</v>
      </c>
      <c r="G119" s="17"/>
      <c r="H119" s="17" t="s">
        <v>39</v>
      </c>
      <c r="I119" s="18">
        <v>0.8</v>
      </c>
      <c r="J119" s="50">
        <f>VLOOKUP(B119,[1]新表!$A:$G,7,0)</f>
        <v>35466.18</v>
      </c>
      <c r="K119" s="50">
        <f>VLOOKUP(B119,[2]新表!$A:$G,7,0)</f>
        <v>0</v>
      </c>
      <c r="L119" s="50">
        <f>VLOOKUP(B119,[2]新表!$A:$H,8,0)</f>
        <v>0</v>
      </c>
      <c r="M119" s="50"/>
      <c r="N119" s="131">
        <f>VLOOKUP(B119,平均每月供货额!L:O,4,0)</f>
        <v>0</v>
      </c>
      <c r="O119" s="48"/>
      <c r="P119" s="48"/>
      <c r="Q119" s="48">
        <f t="shared" si="30"/>
        <v>0</v>
      </c>
      <c r="R119" s="20">
        <f t="shared" si="31"/>
        <v>0</v>
      </c>
      <c r="S119" s="20">
        <f t="shared" si="25"/>
        <v>0</v>
      </c>
      <c r="T119" s="20">
        <f t="shared" si="26"/>
        <v>0</v>
      </c>
      <c r="U119" s="55"/>
      <c r="V119" s="19">
        <f t="shared" si="27"/>
        <v>0</v>
      </c>
      <c r="W119" s="53">
        <f t="shared" si="32"/>
        <v>0</v>
      </c>
      <c r="X119" s="54" t="e">
        <f t="shared" si="33"/>
        <v>#DIV/0!</v>
      </c>
      <c r="Y119" s="54" t="str">
        <f t="shared" si="34"/>
        <v>是</v>
      </c>
      <c r="Z119" s="21"/>
      <c r="AA119" s="21"/>
      <c r="AB119" s="21"/>
      <c r="AC119" s="21">
        <f t="shared" si="28"/>
        <v>0</v>
      </c>
      <c r="AD119" s="23">
        <v>0</v>
      </c>
      <c r="AE119" s="23">
        <f t="shared" si="29"/>
        <v>0</v>
      </c>
      <c r="AF119" s="19">
        <f t="shared" si="37"/>
        <v>0</v>
      </c>
      <c r="AG119" s="24"/>
      <c r="AH119" s="29">
        <v>3</v>
      </c>
      <c r="AI119" s="24">
        <f t="shared" ref="AI119:AI132" si="38">AG119-AH119</f>
        <v>-3</v>
      </c>
      <c r="AJ119" s="25" t="s">
        <v>47</v>
      </c>
      <c r="AK119" s="19"/>
      <c r="AL119" s="13" t="s">
        <v>121</v>
      </c>
      <c r="AM119" s="26"/>
      <c r="AN119" s="14" t="s">
        <v>338</v>
      </c>
      <c r="AO119" s="8"/>
    </row>
    <row r="120" spans="1:41" s="9" customFormat="1" ht="33" customHeight="1" x14ac:dyDescent="0.25">
      <c r="A120" s="13">
        <f t="shared" si="24"/>
        <v>117</v>
      </c>
      <c r="B120" s="14" t="s">
        <v>340</v>
      </c>
      <c r="C120" s="15" t="s">
        <v>341</v>
      </c>
      <c r="D120" s="15" t="s">
        <v>88</v>
      </c>
      <c r="E120" s="16" t="s">
        <v>57</v>
      </c>
      <c r="F120" s="17" t="s">
        <v>35</v>
      </c>
      <c r="G120" s="17"/>
      <c r="H120" s="17" t="s">
        <v>260</v>
      </c>
      <c r="I120" s="18">
        <v>1</v>
      </c>
      <c r="J120" s="50">
        <f>VLOOKUP(B120,[1]新表!$A:$G,7,0)</f>
        <v>0</v>
      </c>
      <c r="K120" s="50">
        <f>VLOOKUP(B120,[2]新表!$A:$G,7,0)</f>
        <v>0</v>
      </c>
      <c r="L120" s="50">
        <f>VLOOKUP(B120,[2]新表!$A:$H,8,0)</f>
        <v>0</v>
      </c>
      <c r="M120" s="50"/>
      <c r="N120" s="131">
        <f>VLOOKUP(B120,平均每月供货额!L:O,4,0)</f>
        <v>0</v>
      </c>
      <c r="O120" s="48"/>
      <c r="P120" s="25"/>
      <c r="Q120" s="48">
        <f t="shared" si="30"/>
        <v>0</v>
      </c>
      <c r="R120" s="20">
        <f t="shared" si="31"/>
        <v>0</v>
      </c>
      <c r="S120" s="20">
        <f t="shared" si="25"/>
        <v>0</v>
      </c>
      <c r="T120" s="20">
        <f t="shared" si="26"/>
        <v>0</v>
      </c>
      <c r="U120" s="57"/>
      <c r="V120" s="19">
        <f t="shared" si="27"/>
        <v>0</v>
      </c>
      <c r="W120" s="53">
        <f t="shared" si="32"/>
        <v>0</v>
      </c>
      <c r="X120" s="54" t="e">
        <f t="shared" si="33"/>
        <v>#DIV/0!</v>
      </c>
      <c r="Y120" s="54" t="str">
        <f t="shared" si="34"/>
        <v>是</v>
      </c>
      <c r="Z120" s="21"/>
      <c r="AA120" s="21"/>
      <c r="AB120" s="21"/>
      <c r="AC120" s="21">
        <f t="shared" si="28"/>
        <v>0</v>
      </c>
      <c r="AD120" s="23">
        <v>0</v>
      </c>
      <c r="AE120" s="23">
        <f t="shared" si="29"/>
        <v>0</v>
      </c>
      <c r="AF120" s="19">
        <f t="shared" si="37"/>
        <v>0</v>
      </c>
      <c r="AG120" s="24">
        <v>45595</v>
      </c>
      <c r="AH120" s="29">
        <v>7</v>
      </c>
      <c r="AI120" s="24">
        <f t="shared" si="38"/>
        <v>45588</v>
      </c>
      <c r="AJ120" s="27" t="s">
        <v>47</v>
      </c>
      <c r="AK120" s="19"/>
      <c r="AL120" s="13" t="s">
        <v>121</v>
      </c>
      <c r="AM120" s="26" t="s">
        <v>342</v>
      </c>
      <c r="AN120" s="14" t="s">
        <v>340</v>
      </c>
      <c r="AO120" s="8"/>
    </row>
    <row r="121" spans="1:41" s="9" customFormat="1" ht="33" customHeight="1" x14ac:dyDescent="0.25">
      <c r="A121" s="13">
        <f t="shared" si="24"/>
        <v>118</v>
      </c>
      <c r="B121" s="14" t="s">
        <v>343</v>
      </c>
      <c r="C121" s="15" t="s">
        <v>344</v>
      </c>
      <c r="D121" s="15" t="s">
        <v>33</v>
      </c>
      <c r="E121" s="16" t="s">
        <v>34</v>
      </c>
      <c r="F121" s="17" t="s">
        <v>35</v>
      </c>
      <c r="G121" s="17"/>
      <c r="H121" s="17" t="s">
        <v>49</v>
      </c>
      <c r="I121" s="18">
        <v>1</v>
      </c>
      <c r="J121" s="50">
        <f>VLOOKUP(B121,[1]新表!$A:$G,7,0)</f>
        <v>338661</v>
      </c>
      <c r="K121" s="50">
        <f>VLOOKUP(B121,[2]新表!$A:$G,7,0)</f>
        <v>298661</v>
      </c>
      <c r="L121" s="50">
        <f>VLOOKUP(B121,[2]新表!$A:$H,8,0)</f>
        <v>298661</v>
      </c>
      <c r="M121" s="61">
        <f>VLOOKUP(B121,[2]Sheet3!$A:$E,5,0)</f>
        <v>149330.5</v>
      </c>
      <c r="N121" s="131"/>
      <c r="O121" s="48"/>
      <c r="P121" s="48"/>
      <c r="Q121" s="48">
        <f t="shared" si="30"/>
        <v>0</v>
      </c>
      <c r="R121" s="20">
        <f t="shared" si="31"/>
        <v>298661</v>
      </c>
      <c r="S121" s="20">
        <f t="shared" si="25"/>
        <v>0</v>
      </c>
      <c r="T121" s="20">
        <f t="shared" si="26"/>
        <v>0</v>
      </c>
      <c r="U121" s="55"/>
      <c r="V121" s="19">
        <f t="shared" si="27"/>
        <v>0</v>
      </c>
      <c r="W121" s="53">
        <f t="shared" si="32"/>
        <v>0</v>
      </c>
      <c r="X121" s="54">
        <f t="shared" si="33"/>
        <v>0</v>
      </c>
      <c r="Y121" s="54" t="str">
        <f t="shared" si="34"/>
        <v>否</v>
      </c>
      <c r="Z121" s="21"/>
      <c r="AA121" s="21"/>
      <c r="AB121" s="21"/>
      <c r="AC121" s="21">
        <f t="shared" si="28"/>
        <v>0</v>
      </c>
      <c r="AD121" s="23">
        <v>0</v>
      </c>
      <c r="AE121" s="23">
        <f t="shared" si="29"/>
        <v>0</v>
      </c>
      <c r="AF121" s="19">
        <f t="shared" si="37"/>
        <v>0</v>
      </c>
      <c r="AG121" s="24"/>
      <c r="AH121" s="29">
        <v>3</v>
      </c>
      <c r="AI121" s="24">
        <f t="shared" si="38"/>
        <v>-3</v>
      </c>
      <c r="AJ121" s="25" t="s">
        <v>47</v>
      </c>
      <c r="AK121" s="19"/>
      <c r="AL121" s="13" t="s">
        <v>68</v>
      </c>
      <c r="AM121" s="26" t="s">
        <v>49</v>
      </c>
      <c r="AN121" s="14" t="s">
        <v>343</v>
      </c>
      <c r="AO121" s="8"/>
    </row>
    <row r="122" spans="1:41" s="9" customFormat="1" ht="33" customHeight="1" x14ac:dyDescent="0.25">
      <c r="A122" s="13">
        <f t="shared" si="24"/>
        <v>119</v>
      </c>
      <c r="B122" s="14" t="s">
        <v>345</v>
      </c>
      <c r="C122" s="15" t="s">
        <v>346</v>
      </c>
      <c r="D122" s="15" t="s">
        <v>33</v>
      </c>
      <c r="E122" s="16" t="s">
        <v>57</v>
      </c>
      <c r="F122" s="17" t="s">
        <v>67</v>
      </c>
      <c r="G122" s="17"/>
      <c r="H122" s="17" t="s">
        <v>260</v>
      </c>
      <c r="I122" s="18">
        <v>1</v>
      </c>
      <c r="J122" s="50">
        <f>VLOOKUP(B122,[1]新表!$A:$G,7,0)</f>
        <v>0</v>
      </c>
      <c r="K122" s="50">
        <f>VLOOKUP(B122,[2]新表!$A:$G,7,0)</f>
        <v>0</v>
      </c>
      <c r="L122" s="50">
        <f>VLOOKUP(B122,[2]新表!$A:$H,8,0)</f>
        <v>0</v>
      </c>
      <c r="M122" s="50"/>
      <c r="N122" s="131">
        <f>VLOOKUP(B122,平均每月供货额!L:O,4,0)</f>
        <v>0</v>
      </c>
      <c r="O122" s="48">
        <v>9231</v>
      </c>
      <c r="P122" s="48"/>
      <c r="Q122" s="48">
        <f t="shared" si="30"/>
        <v>9231</v>
      </c>
      <c r="R122" s="20">
        <f t="shared" si="31"/>
        <v>-9231</v>
      </c>
      <c r="S122" s="20">
        <f t="shared" si="25"/>
        <v>0</v>
      </c>
      <c r="T122" s="20">
        <f t="shared" si="26"/>
        <v>0</v>
      </c>
      <c r="U122" s="55"/>
      <c r="V122" s="19">
        <f t="shared" si="27"/>
        <v>0</v>
      </c>
      <c r="W122" s="53">
        <f t="shared" si="32"/>
        <v>0</v>
      </c>
      <c r="X122" s="54" t="e">
        <f t="shared" si="33"/>
        <v>#DIV/0!</v>
      </c>
      <c r="Y122" s="54" t="str">
        <f t="shared" si="34"/>
        <v>是</v>
      </c>
      <c r="Z122" s="21"/>
      <c r="AA122" s="21"/>
      <c r="AB122" s="21"/>
      <c r="AC122" s="21">
        <f t="shared" si="28"/>
        <v>0</v>
      </c>
      <c r="AD122" s="23">
        <v>0</v>
      </c>
      <c r="AE122" s="23">
        <f t="shared" si="29"/>
        <v>0</v>
      </c>
      <c r="AF122" s="19">
        <f t="shared" si="37"/>
        <v>0</v>
      </c>
      <c r="AG122" s="24"/>
      <c r="AH122" s="29">
        <v>3</v>
      </c>
      <c r="AI122" s="24">
        <f t="shared" si="38"/>
        <v>-3</v>
      </c>
      <c r="AJ122" s="25" t="s">
        <v>47</v>
      </c>
      <c r="AK122" s="19"/>
      <c r="AL122" s="13" t="s">
        <v>121</v>
      </c>
      <c r="AM122" s="26"/>
      <c r="AN122" s="14" t="s">
        <v>345</v>
      </c>
      <c r="AO122" s="8"/>
    </row>
    <row r="123" spans="1:41" s="9" customFormat="1" ht="33" customHeight="1" x14ac:dyDescent="0.25">
      <c r="A123" s="13">
        <f t="shared" si="24"/>
        <v>120</v>
      </c>
      <c r="B123" s="14" t="s">
        <v>347</v>
      </c>
      <c r="C123" s="15" t="s">
        <v>348</v>
      </c>
      <c r="D123" s="15" t="s">
        <v>88</v>
      </c>
      <c r="E123" s="16" t="s">
        <v>34</v>
      </c>
      <c r="F123" s="17" t="s">
        <v>35</v>
      </c>
      <c r="G123" s="17"/>
      <c r="H123" s="17" t="s">
        <v>39</v>
      </c>
      <c r="I123" s="18">
        <v>0.8</v>
      </c>
      <c r="J123" s="50">
        <f>VLOOKUP(B123,[1]新表!$A:$G,7,0)</f>
        <v>0</v>
      </c>
      <c r="K123" s="50">
        <f>VLOOKUP(B123,[2]新表!$A:$G,7,0)</f>
        <v>0</v>
      </c>
      <c r="L123" s="50">
        <f>VLOOKUP(B123,[2]新表!$A:$H,8,0)</f>
        <v>0</v>
      </c>
      <c r="M123" s="50"/>
      <c r="N123" s="131"/>
      <c r="O123" s="48"/>
      <c r="P123" s="48"/>
      <c r="Q123" s="48">
        <f t="shared" si="30"/>
        <v>0</v>
      </c>
      <c r="R123" s="20">
        <f t="shared" si="31"/>
        <v>0</v>
      </c>
      <c r="S123" s="20">
        <f t="shared" si="25"/>
        <v>0</v>
      </c>
      <c r="T123" s="20">
        <f t="shared" si="26"/>
        <v>0</v>
      </c>
      <c r="U123" s="55"/>
      <c r="V123" s="19">
        <f t="shared" si="27"/>
        <v>0</v>
      </c>
      <c r="W123" s="53">
        <f t="shared" si="32"/>
        <v>0</v>
      </c>
      <c r="X123" s="54" t="e">
        <f t="shared" si="33"/>
        <v>#DIV/0!</v>
      </c>
      <c r="Y123" s="54" t="str">
        <f t="shared" si="34"/>
        <v>是</v>
      </c>
      <c r="Z123" s="21"/>
      <c r="AA123" s="21"/>
      <c r="AB123" s="21"/>
      <c r="AC123" s="21">
        <f t="shared" si="28"/>
        <v>0</v>
      </c>
      <c r="AD123" s="23">
        <v>0</v>
      </c>
      <c r="AE123" s="23">
        <f t="shared" si="29"/>
        <v>0</v>
      </c>
      <c r="AF123" s="19">
        <f t="shared" si="37"/>
        <v>0</v>
      </c>
      <c r="AG123" s="24"/>
      <c r="AH123" s="29">
        <v>3</v>
      </c>
      <c r="AI123" s="24">
        <f t="shared" si="38"/>
        <v>-3</v>
      </c>
      <c r="AJ123" s="25" t="s">
        <v>47</v>
      </c>
      <c r="AK123" s="19"/>
      <c r="AL123" s="13" t="s">
        <v>68</v>
      </c>
      <c r="AM123" s="26"/>
      <c r="AN123" s="14" t="s">
        <v>347</v>
      </c>
      <c r="AO123" s="8"/>
    </row>
    <row r="124" spans="1:41" s="9" customFormat="1" ht="33" customHeight="1" x14ac:dyDescent="0.25">
      <c r="A124" s="13">
        <f t="shared" si="24"/>
        <v>121</v>
      </c>
      <c r="B124" s="14" t="s">
        <v>349</v>
      </c>
      <c r="C124" s="15" t="s">
        <v>350</v>
      </c>
      <c r="D124" s="15" t="s">
        <v>33</v>
      </c>
      <c r="E124" s="16" t="s">
        <v>34</v>
      </c>
      <c r="F124" s="17" t="s">
        <v>98</v>
      </c>
      <c r="G124" s="17"/>
      <c r="H124" s="17" t="s">
        <v>39</v>
      </c>
      <c r="I124" s="18">
        <v>1</v>
      </c>
      <c r="J124" s="50">
        <f>VLOOKUP(B124,[1]新表!$A:$G,7,0)</f>
        <v>50935.51</v>
      </c>
      <c r="K124" s="50">
        <f>VLOOKUP(B124,[2]新表!$A:$G,7,0)</f>
        <v>50935.51</v>
      </c>
      <c r="L124" s="50">
        <f>VLOOKUP(B124,[2]新表!$A:$H,8,0)</f>
        <v>50935.51</v>
      </c>
      <c r="M124" s="61">
        <f>VLOOKUP(B124,[2]Sheet3!$A:$E,5,0)</f>
        <v>25467.755000000001</v>
      </c>
      <c r="N124" s="131"/>
      <c r="O124" s="48"/>
      <c r="P124" s="48"/>
      <c r="Q124" s="48">
        <f t="shared" si="30"/>
        <v>0</v>
      </c>
      <c r="R124" s="20">
        <f t="shared" si="31"/>
        <v>50935.51</v>
      </c>
      <c r="S124" s="20">
        <f t="shared" si="25"/>
        <v>0</v>
      </c>
      <c r="T124" s="20">
        <f t="shared" si="26"/>
        <v>0</v>
      </c>
      <c r="U124" s="55"/>
      <c r="V124" s="19">
        <f t="shared" si="27"/>
        <v>0</v>
      </c>
      <c r="W124" s="53">
        <f t="shared" si="32"/>
        <v>0</v>
      </c>
      <c r="X124" s="54">
        <f t="shared" si="33"/>
        <v>0</v>
      </c>
      <c r="Y124" s="54" t="str">
        <f t="shared" si="34"/>
        <v>否</v>
      </c>
      <c r="Z124" s="21"/>
      <c r="AA124" s="21"/>
      <c r="AB124" s="21"/>
      <c r="AC124" s="21">
        <f t="shared" si="28"/>
        <v>0</v>
      </c>
      <c r="AD124" s="23">
        <v>0</v>
      </c>
      <c r="AE124" s="23">
        <f t="shared" si="29"/>
        <v>0</v>
      </c>
      <c r="AF124" s="19">
        <f t="shared" si="37"/>
        <v>0</v>
      </c>
      <c r="AG124" s="24"/>
      <c r="AH124" s="29">
        <v>3</v>
      </c>
      <c r="AI124" s="24">
        <f t="shared" si="38"/>
        <v>-3</v>
      </c>
      <c r="AJ124" s="25" t="s">
        <v>47</v>
      </c>
      <c r="AK124" s="19"/>
      <c r="AL124" s="13" t="s">
        <v>68</v>
      </c>
      <c r="AM124" s="26" t="s">
        <v>351</v>
      </c>
      <c r="AN124" s="14" t="s">
        <v>349</v>
      </c>
      <c r="AO124" s="8"/>
    </row>
    <row r="125" spans="1:41" s="9" customFormat="1" ht="33" customHeight="1" x14ac:dyDescent="0.25">
      <c r="A125" s="13">
        <f t="shared" si="24"/>
        <v>122</v>
      </c>
      <c r="B125" s="14" t="s">
        <v>352</v>
      </c>
      <c r="C125" s="15" t="s">
        <v>353</v>
      </c>
      <c r="D125" s="15" t="s">
        <v>88</v>
      </c>
      <c r="E125" s="16" t="s">
        <v>34</v>
      </c>
      <c r="F125" s="17" t="s">
        <v>67</v>
      </c>
      <c r="G125" s="17"/>
      <c r="H125" s="17" t="s">
        <v>39</v>
      </c>
      <c r="I125" s="18">
        <v>0.8</v>
      </c>
      <c r="J125" s="50">
        <f>VLOOKUP(B125,[1]新表!$A:$G,7,0)</f>
        <v>-344.5</v>
      </c>
      <c r="K125" s="50">
        <f>VLOOKUP(B125,[2]新表!$A:$G,7,0)</f>
        <v>-344.5</v>
      </c>
      <c r="L125" s="50">
        <f>VLOOKUP(B125,[2]新表!$A:$H,8,0)</f>
        <v>-344.5</v>
      </c>
      <c r="M125" s="50"/>
      <c r="N125" s="131"/>
      <c r="O125" s="48"/>
      <c r="P125" s="48"/>
      <c r="Q125" s="48">
        <f t="shared" si="30"/>
        <v>0</v>
      </c>
      <c r="R125" s="20">
        <f t="shared" si="31"/>
        <v>-344.5</v>
      </c>
      <c r="S125" s="20">
        <f t="shared" si="25"/>
        <v>0</v>
      </c>
      <c r="T125" s="20">
        <f t="shared" si="26"/>
        <v>0</v>
      </c>
      <c r="U125" s="55"/>
      <c r="V125" s="19">
        <f t="shared" si="27"/>
        <v>0</v>
      </c>
      <c r="W125" s="53">
        <f t="shared" si="32"/>
        <v>0</v>
      </c>
      <c r="X125" s="54" t="e">
        <f t="shared" si="33"/>
        <v>#DIV/0!</v>
      </c>
      <c r="Y125" s="54" t="str">
        <f t="shared" si="34"/>
        <v>是</v>
      </c>
      <c r="Z125" s="21"/>
      <c r="AA125" s="21"/>
      <c r="AB125" s="21"/>
      <c r="AC125" s="21">
        <f t="shared" si="28"/>
        <v>0</v>
      </c>
      <c r="AD125" s="23">
        <v>0</v>
      </c>
      <c r="AE125" s="23">
        <f t="shared" si="29"/>
        <v>0</v>
      </c>
      <c r="AF125" s="19">
        <f t="shared" si="37"/>
        <v>0</v>
      </c>
      <c r="AG125" s="24"/>
      <c r="AH125" s="29">
        <v>3</v>
      </c>
      <c r="AI125" s="24">
        <f t="shared" si="38"/>
        <v>-3</v>
      </c>
      <c r="AJ125" s="27" t="s">
        <v>47</v>
      </c>
      <c r="AK125" s="19"/>
      <c r="AL125" s="17" t="s">
        <v>189</v>
      </c>
      <c r="AM125" s="26"/>
      <c r="AN125" s="14" t="s">
        <v>352</v>
      </c>
      <c r="AO125" s="8"/>
    </row>
    <row r="126" spans="1:41" s="9" customFormat="1" ht="33" customHeight="1" x14ac:dyDescent="0.25">
      <c r="A126" s="13">
        <f t="shared" si="24"/>
        <v>123</v>
      </c>
      <c r="B126" s="14" t="s">
        <v>354</v>
      </c>
      <c r="C126" s="15" t="s">
        <v>355</v>
      </c>
      <c r="D126" s="15" t="s">
        <v>33</v>
      </c>
      <c r="E126" s="16" t="s">
        <v>57</v>
      </c>
      <c r="F126" s="34" t="s">
        <v>67</v>
      </c>
      <c r="G126" s="34" t="s">
        <v>565</v>
      </c>
      <c r="H126" s="17" t="s">
        <v>39</v>
      </c>
      <c r="I126" s="18">
        <v>0.8</v>
      </c>
      <c r="J126" s="50">
        <f>VLOOKUP(B126,[1]新表!$A:$G,7,0)</f>
        <v>652960.24</v>
      </c>
      <c r="K126" s="50">
        <f>VLOOKUP(B126,[2]新表!$A:$G,7,0)</f>
        <v>603937.30000000051</v>
      </c>
      <c r="L126" s="50">
        <f>VLOOKUP(B126,[2]新表!$A:$H,8,0)</f>
        <v>534730.1600000005</v>
      </c>
      <c r="M126" s="61">
        <f>VLOOKUP(B126,[2]Sheet3!$A:$E,5,0)</f>
        <v>43138.378571428606</v>
      </c>
      <c r="N126" s="131">
        <f>VLOOKUP(B126,平均每月供货额!L:O,4,0)</f>
        <v>15544.123333333331</v>
      </c>
      <c r="O126" s="48"/>
      <c r="P126" s="48"/>
      <c r="Q126" s="48">
        <f t="shared" si="30"/>
        <v>0</v>
      </c>
      <c r="R126" s="20">
        <f t="shared" si="31"/>
        <v>534730.1600000005</v>
      </c>
      <c r="S126" s="20">
        <f t="shared" si="25"/>
        <v>15544.123333333331</v>
      </c>
      <c r="T126" s="20">
        <f t="shared" si="26"/>
        <v>20000</v>
      </c>
      <c r="U126" s="55">
        <v>30000</v>
      </c>
      <c r="V126" s="19">
        <f t="shared" si="27"/>
        <v>30000</v>
      </c>
      <c r="W126" s="53">
        <f t="shared" si="32"/>
        <v>5.6103063272137058E-2</v>
      </c>
      <c r="X126" s="54">
        <f t="shared" si="33"/>
        <v>0.69543643023870139</v>
      </c>
      <c r="Y126" s="54" t="str">
        <f t="shared" si="34"/>
        <v>否</v>
      </c>
      <c r="Z126" s="21">
        <v>500</v>
      </c>
      <c r="AA126" s="21"/>
      <c r="AB126" s="21"/>
      <c r="AC126" s="21">
        <f t="shared" si="28"/>
        <v>500</v>
      </c>
      <c r="AD126" s="23">
        <v>0.03</v>
      </c>
      <c r="AE126" s="23">
        <f t="shared" si="29"/>
        <v>4.6666666666666662E-2</v>
      </c>
      <c r="AF126" s="19">
        <f t="shared" si="37"/>
        <v>28600</v>
      </c>
      <c r="AG126" s="24">
        <v>45631</v>
      </c>
      <c r="AH126" s="29">
        <v>3</v>
      </c>
      <c r="AI126" s="24">
        <f t="shared" si="38"/>
        <v>45628</v>
      </c>
      <c r="AJ126" s="27" t="s">
        <v>47</v>
      </c>
      <c r="AK126" s="19"/>
      <c r="AL126" s="17" t="s">
        <v>176</v>
      </c>
      <c r="AM126" s="26" t="s">
        <v>177</v>
      </c>
      <c r="AN126" s="14" t="s">
        <v>354</v>
      </c>
      <c r="AO126" s="8"/>
    </row>
    <row r="127" spans="1:41" s="9" customFormat="1" ht="33" customHeight="1" x14ac:dyDescent="0.25">
      <c r="A127" s="13">
        <f t="shared" si="24"/>
        <v>124</v>
      </c>
      <c r="B127" s="14" t="s">
        <v>356</v>
      </c>
      <c r="C127" s="15" t="s">
        <v>357</v>
      </c>
      <c r="D127" s="15" t="s">
        <v>88</v>
      </c>
      <c r="E127" s="16" t="s">
        <v>57</v>
      </c>
      <c r="F127" s="17" t="s">
        <v>98</v>
      </c>
      <c r="G127" s="17"/>
      <c r="H127" s="17" t="s">
        <v>39</v>
      </c>
      <c r="I127" s="18">
        <v>1</v>
      </c>
      <c r="J127" s="50">
        <f>VLOOKUP(B127,[1]新表!$A:$G,7,0)</f>
        <v>9241.48</v>
      </c>
      <c r="K127" s="50">
        <f>VLOOKUP(B127,[2]新表!$A:$G,7,0)</f>
        <v>9241.48</v>
      </c>
      <c r="L127" s="50">
        <f>VLOOKUP(B127,[2]新表!$A:$H,8,0)</f>
        <v>9241.48</v>
      </c>
      <c r="M127" s="61">
        <f>VLOOKUP(B127,[2]Sheet3!$A:$E,5,0)</f>
        <v>9241.48</v>
      </c>
      <c r="N127" s="131"/>
      <c r="O127" s="48"/>
      <c r="P127" s="48"/>
      <c r="Q127" s="48">
        <f t="shared" si="30"/>
        <v>0</v>
      </c>
      <c r="R127" s="20">
        <f t="shared" si="31"/>
        <v>9241.48</v>
      </c>
      <c r="S127" s="20">
        <f t="shared" si="25"/>
        <v>0</v>
      </c>
      <c r="T127" s="20">
        <f t="shared" si="26"/>
        <v>0</v>
      </c>
      <c r="U127" s="55">
        <v>9241.48</v>
      </c>
      <c r="V127" s="19">
        <f t="shared" si="27"/>
        <v>9241.48</v>
      </c>
      <c r="W127" s="53">
        <f t="shared" si="32"/>
        <v>1</v>
      </c>
      <c r="X127" s="54">
        <f t="shared" si="33"/>
        <v>1</v>
      </c>
      <c r="Y127" s="54" t="str">
        <f t="shared" si="34"/>
        <v>是</v>
      </c>
      <c r="Z127" s="21"/>
      <c r="AA127" s="21"/>
      <c r="AB127" s="21"/>
      <c r="AC127" s="21">
        <f t="shared" si="28"/>
        <v>0</v>
      </c>
      <c r="AD127" s="23">
        <v>0</v>
      </c>
      <c r="AE127" s="23">
        <f t="shared" si="29"/>
        <v>0</v>
      </c>
      <c r="AF127" s="19">
        <f t="shared" si="37"/>
        <v>9241.48</v>
      </c>
      <c r="AG127" s="24"/>
      <c r="AH127" s="29">
        <v>3</v>
      </c>
      <c r="AI127" s="24">
        <f t="shared" si="38"/>
        <v>-3</v>
      </c>
      <c r="AJ127" s="25" t="s">
        <v>47</v>
      </c>
      <c r="AK127" s="19"/>
      <c r="AL127" s="13" t="s">
        <v>121</v>
      </c>
      <c r="AM127" s="26"/>
      <c r="AN127" s="14" t="s">
        <v>356</v>
      </c>
      <c r="AO127" s="8"/>
    </row>
    <row r="128" spans="1:41" s="9" customFormat="1" ht="33" customHeight="1" x14ac:dyDescent="0.25">
      <c r="A128" s="13">
        <f t="shared" si="24"/>
        <v>125</v>
      </c>
      <c r="B128" s="14" t="s">
        <v>358</v>
      </c>
      <c r="C128" s="15" t="s">
        <v>359</v>
      </c>
      <c r="D128" s="15" t="s">
        <v>88</v>
      </c>
      <c r="E128" s="16" t="s">
        <v>34</v>
      </c>
      <c r="F128" s="17" t="s">
        <v>35</v>
      </c>
      <c r="G128" s="17"/>
      <c r="H128" s="17" t="s">
        <v>39</v>
      </c>
      <c r="I128" s="18">
        <v>1</v>
      </c>
      <c r="J128" s="50">
        <f>VLOOKUP(B128,[1]新表!$A:$G,7,0)</f>
        <v>47526.44</v>
      </c>
      <c r="K128" s="50">
        <f>VLOOKUP(B128,[2]新表!$A:$G,7,0)</f>
        <v>114157.76000000001</v>
      </c>
      <c r="L128" s="50">
        <f>VLOOKUP(B128,[2]新表!$A:$H,8,0)</f>
        <v>47526.44</v>
      </c>
      <c r="M128" s="50">
        <f>VLOOKUP(B128,[2]Sheet3!$A:$E,5,0)</f>
        <v>57078.880000000005</v>
      </c>
      <c r="N128" s="131">
        <f>VLOOKUP(B128,平均每月供货额!L:O,4,0)</f>
        <v>19026.293333333335</v>
      </c>
      <c r="O128" s="48"/>
      <c r="P128" s="48"/>
      <c r="Q128" s="48">
        <f t="shared" si="30"/>
        <v>0</v>
      </c>
      <c r="R128" s="20">
        <f t="shared" si="31"/>
        <v>47526.44</v>
      </c>
      <c r="S128" s="20">
        <f t="shared" si="25"/>
        <v>19026.293333333335</v>
      </c>
      <c r="T128" s="20">
        <f t="shared" si="26"/>
        <v>20000</v>
      </c>
      <c r="U128" s="55"/>
      <c r="V128" s="19">
        <f t="shared" si="27"/>
        <v>0</v>
      </c>
      <c r="W128" s="53">
        <f t="shared" si="32"/>
        <v>0</v>
      </c>
      <c r="X128" s="54">
        <f t="shared" si="33"/>
        <v>0</v>
      </c>
      <c r="Y128" s="54" t="str">
        <f t="shared" si="34"/>
        <v>否</v>
      </c>
      <c r="Z128" s="21"/>
      <c r="AA128" s="21"/>
      <c r="AB128" s="21"/>
      <c r="AC128" s="21">
        <f t="shared" si="28"/>
        <v>0</v>
      </c>
      <c r="AD128" s="23">
        <v>0</v>
      </c>
      <c r="AE128" s="23">
        <f t="shared" si="29"/>
        <v>0</v>
      </c>
      <c r="AF128" s="19">
        <f t="shared" si="37"/>
        <v>0</v>
      </c>
      <c r="AG128" s="24"/>
      <c r="AH128" s="29">
        <v>3</v>
      </c>
      <c r="AI128" s="24">
        <f t="shared" si="38"/>
        <v>-3</v>
      </c>
      <c r="AJ128" s="25" t="s">
        <v>47</v>
      </c>
      <c r="AK128" s="19"/>
      <c r="AL128" s="13" t="s">
        <v>68</v>
      </c>
      <c r="AM128" s="26"/>
      <c r="AN128" s="14" t="s">
        <v>358</v>
      </c>
      <c r="AO128" s="8"/>
    </row>
    <row r="129" spans="1:41" s="9" customFormat="1" ht="33" customHeight="1" x14ac:dyDescent="0.25">
      <c r="A129" s="13">
        <f t="shared" si="24"/>
        <v>126</v>
      </c>
      <c r="B129" s="14" t="s">
        <v>360</v>
      </c>
      <c r="C129" s="15" t="s">
        <v>361</v>
      </c>
      <c r="D129" s="15" t="s">
        <v>52</v>
      </c>
      <c r="E129" s="16" t="s">
        <v>57</v>
      </c>
      <c r="F129" s="17" t="s">
        <v>67</v>
      </c>
      <c r="G129" s="17"/>
      <c r="H129" s="17" t="s">
        <v>39</v>
      </c>
      <c r="I129" s="18">
        <v>0.8</v>
      </c>
      <c r="J129" s="50">
        <f>VLOOKUP(B129,[1]新表!$A:$G,7,0)</f>
        <v>24140.68</v>
      </c>
      <c r="K129" s="50">
        <f>VLOOKUP(B129,[2]新表!$A:$G,7,0)</f>
        <v>14140.68</v>
      </c>
      <c r="L129" s="50">
        <f>VLOOKUP(B129,[2]新表!$A:$H,8,0)</f>
        <v>14140.68</v>
      </c>
      <c r="M129" s="50">
        <f>VLOOKUP(B129,[2]Sheet3!$A:$E,5,0)</f>
        <v>14140.68</v>
      </c>
      <c r="N129" s="131"/>
      <c r="O129" s="48"/>
      <c r="P129" s="48"/>
      <c r="Q129" s="48">
        <f t="shared" si="30"/>
        <v>0</v>
      </c>
      <c r="R129" s="20">
        <f t="shared" si="31"/>
        <v>14140.68</v>
      </c>
      <c r="S129" s="20">
        <f t="shared" si="25"/>
        <v>0</v>
      </c>
      <c r="T129" s="20">
        <f t="shared" si="26"/>
        <v>0</v>
      </c>
      <c r="U129" s="55"/>
      <c r="V129" s="19">
        <f t="shared" si="27"/>
        <v>0</v>
      </c>
      <c r="W129" s="53">
        <f t="shared" si="32"/>
        <v>0</v>
      </c>
      <c r="X129" s="54">
        <f t="shared" si="33"/>
        <v>0</v>
      </c>
      <c r="Y129" s="54" t="str">
        <f t="shared" si="34"/>
        <v>否</v>
      </c>
      <c r="Z129" s="21"/>
      <c r="AA129" s="21"/>
      <c r="AB129" s="21"/>
      <c r="AC129" s="21">
        <f t="shared" si="28"/>
        <v>0</v>
      </c>
      <c r="AD129" s="23">
        <v>0</v>
      </c>
      <c r="AE129" s="23">
        <f t="shared" si="29"/>
        <v>0</v>
      </c>
      <c r="AF129" s="19">
        <f t="shared" si="37"/>
        <v>0</v>
      </c>
      <c r="AG129" s="24">
        <v>45646</v>
      </c>
      <c r="AH129" s="29">
        <v>3</v>
      </c>
      <c r="AI129" s="24">
        <f t="shared" si="38"/>
        <v>45643</v>
      </c>
      <c r="AJ129" s="25" t="s">
        <v>47</v>
      </c>
      <c r="AK129" s="19"/>
      <c r="AL129" s="13" t="s">
        <v>176</v>
      </c>
      <c r="AM129" s="26" t="s">
        <v>362</v>
      </c>
      <c r="AN129" s="14" t="s">
        <v>360</v>
      </c>
      <c r="AO129" s="8"/>
    </row>
    <row r="130" spans="1:41" s="9" customFormat="1" ht="33" customHeight="1" x14ac:dyDescent="0.25">
      <c r="A130" s="13">
        <f t="shared" si="24"/>
        <v>127</v>
      </c>
      <c r="B130" s="14" t="s">
        <v>363</v>
      </c>
      <c r="C130" s="15" t="s">
        <v>364</v>
      </c>
      <c r="D130" s="15" t="s">
        <v>88</v>
      </c>
      <c r="E130" s="16" t="s">
        <v>57</v>
      </c>
      <c r="F130" s="17" t="s">
        <v>67</v>
      </c>
      <c r="G130" s="17" t="s">
        <v>564</v>
      </c>
      <c r="H130" s="17" t="s">
        <v>39</v>
      </c>
      <c r="I130" s="18">
        <v>0.8</v>
      </c>
      <c r="J130" s="50">
        <f>VLOOKUP(B130,[1]新表!$A:$G,7,0)</f>
        <v>15691.95</v>
      </c>
      <c r="K130" s="50">
        <f>VLOOKUP(B130,[2]新表!$A:$G,7,0)</f>
        <v>36801.550000000003</v>
      </c>
      <c r="L130" s="50">
        <f>VLOOKUP(B130,[2]新表!$A:$H,8,0)</f>
        <v>15691.95</v>
      </c>
      <c r="M130" s="50">
        <f>VLOOKUP(B130,[2]Sheet3!$A:$E,5,0)</f>
        <v>18400.775000000001</v>
      </c>
      <c r="N130" s="131">
        <f>VLOOKUP(B130,平均每月供货额!L:O,4,0)</f>
        <v>3518.2666666666664</v>
      </c>
      <c r="O130" s="48"/>
      <c r="P130" s="48"/>
      <c r="Q130" s="48">
        <f t="shared" si="30"/>
        <v>0</v>
      </c>
      <c r="R130" s="20">
        <f t="shared" si="31"/>
        <v>15691.95</v>
      </c>
      <c r="S130" s="20">
        <f t="shared" si="25"/>
        <v>3518.2666666666664</v>
      </c>
      <c r="T130" s="20">
        <f t="shared" si="26"/>
        <v>0</v>
      </c>
      <c r="U130" s="55">
        <v>10000</v>
      </c>
      <c r="V130" s="19">
        <f t="shared" si="27"/>
        <v>10000</v>
      </c>
      <c r="W130" s="53">
        <f t="shared" si="32"/>
        <v>0.637269427955098</v>
      </c>
      <c r="X130" s="54">
        <f t="shared" si="33"/>
        <v>0.54345537076563344</v>
      </c>
      <c r="Y130" s="54" t="str">
        <f t="shared" si="34"/>
        <v>否</v>
      </c>
      <c r="Z130" s="21"/>
      <c r="AA130" s="21"/>
      <c r="AB130" s="21"/>
      <c r="AC130" s="21">
        <f t="shared" si="28"/>
        <v>0</v>
      </c>
      <c r="AD130" s="23">
        <v>0.03</v>
      </c>
      <c r="AE130" s="23">
        <f t="shared" si="29"/>
        <v>0.03</v>
      </c>
      <c r="AF130" s="19">
        <f t="shared" si="37"/>
        <v>9700</v>
      </c>
      <c r="AG130" s="24"/>
      <c r="AH130" s="29">
        <v>3</v>
      </c>
      <c r="AI130" s="24">
        <f t="shared" si="38"/>
        <v>-3</v>
      </c>
      <c r="AJ130" s="25" t="s">
        <v>47</v>
      </c>
      <c r="AK130" s="19"/>
      <c r="AL130" s="13" t="s">
        <v>176</v>
      </c>
      <c r="AM130" s="26"/>
      <c r="AN130" s="14" t="s">
        <v>363</v>
      </c>
      <c r="AO130" s="8"/>
    </row>
    <row r="131" spans="1:41" s="9" customFormat="1" ht="33" customHeight="1" x14ac:dyDescent="0.25">
      <c r="A131" s="13">
        <f t="shared" si="24"/>
        <v>128</v>
      </c>
      <c r="B131" s="14" t="s">
        <v>365</v>
      </c>
      <c r="C131" s="15" t="s">
        <v>366</v>
      </c>
      <c r="D131" s="15" t="s">
        <v>33</v>
      </c>
      <c r="E131" s="16" t="s">
        <v>57</v>
      </c>
      <c r="F131" s="17" t="s">
        <v>98</v>
      </c>
      <c r="G131" s="17"/>
      <c r="H131" s="17" t="s">
        <v>260</v>
      </c>
      <c r="I131" s="18">
        <v>1</v>
      </c>
      <c r="J131" s="50">
        <f>VLOOKUP(B131,[1]新表!$A:$G,7,0)</f>
        <v>0</v>
      </c>
      <c r="K131" s="50">
        <f>VLOOKUP(B131,[2]新表!$A:$G,7,0)</f>
        <v>0</v>
      </c>
      <c r="L131" s="50">
        <f>VLOOKUP(B131,[2]新表!$A:$H,8,0)</f>
        <v>0</v>
      </c>
      <c r="M131" s="50"/>
      <c r="N131" s="131">
        <f>VLOOKUP(B131,平均每月供货额!L:O,4,0)</f>
        <v>0</v>
      </c>
      <c r="O131" s="48"/>
      <c r="P131" s="48"/>
      <c r="Q131" s="48">
        <f t="shared" si="30"/>
        <v>0</v>
      </c>
      <c r="R131" s="20">
        <f t="shared" si="31"/>
        <v>0</v>
      </c>
      <c r="S131" s="20">
        <f t="shared" si="25"/>
        <v>0</v>
      </c>
      <c r="T131" s="20">
        <f t="shared" si="26"/>
        <v>0</v>
      </c>
      <c r="U131" s="55">
        <v>22600</v>
      </c>
      <c r="V131" s="19">
        <f t="shared" si="27"/>
        <v>22600</v>
      </c>
      <c r="W131" s="53">
        <f t="shared" si="32"/>
        <v>0</v>
      </c>
      <c r="X131" s="54" t="e">
        <f t="shared" si="33"/>
        <v>#DIV/0!</v>
      </c>
      <c r="Y131" s="54" t="str">
        <f t="shared" si="34"/>
        <v>是</v>
      </c>
      <c r="Z131" s="21"/>
      <c r="AA131" s="21"/>
      <c r="AB131" s="21"/>
      <c r="AC131" s="21">
        <f t="shared" si="28"/>
        <v>0</v>
      </c>
      <c r="AD131" s="23">
        <v>0</v>
      </c>
      <c r="AE131" s="23">
        <f t="shared" si="29"/>
        <v>0</v>
      </c>
      <c r="AF131" s="19">
        <f t="shared" si="37"/>
        <v>22600</v>
      </c>
      <c r="AG131" s="24">
        <v>45595</v>
      </c>
      <c r="AH131" s="29">
        <v>4</v>
      </c>
      <c r="AI131" s="24">
        <f t="shared" si="38"/>
        <v>45591</v>
      </c>
      <c r="AJ131" s="25" t="s">
        <v>47</v>
      </c>
      <c r="AK131" s="19"/>
      <c r="AL131" s="13" t="s">
        <v>121</v>
      </c>
      <c r="AM131" s="26"/>
      <c r="AN131" s="14" t="s">
        <v>365</v>
      </c>
      <c r="AO131" s="8"/>
    </row>
    <row r="132" spans="1:41" s="9" customFormat="1" ht="33" customHeight="1" x14ac:dyDescent="0.25">
      <c r="A132" s="13">
        <f t="shared" si="24"/>
        <v>129</v>
      </c>
      <c r="B132" s="14" t="s">
        <v>367</v>
      </c>
      <c r="C132" s="15" t="s">
        <v>368</v>
      </c>
      <c r="D132" s="15" t="s">
        <v>33</v>
      </c>
      <c r="E132" s="25" t="s">
        <v>57</v>
      </c>
      <c r="F132" s="17" t="s">
        <v>35</v>
      </c>
      <c r="G132" s="17"/>
      <c r="H132" s="17" t="s">
        <v>61</v>
      </c>
      <c r="I132" s="18">
        <v>1</v>
      </c>
      <c r="J132" s="50">
        <f>VLOOKUP(B132,[1]新表!$A:$G,7,0)</f>
        <v>296110.01000000007</v>
      </c>
      <c r="K132" s="50">
        <f>VLOOKUP(B132,[2]新表!$A:$G,7,0)</f>
        <v>158753.70000000001</v>
      </c>
      <c r="L132" s="50">
        <f>VLOOKUP(B132,[2]新表!$A:$H,8,0)</f>
        <v>0</v>
      </c>
      <c r="M132" s="50">
        <f>VLOOKUP(B132,[2]Sheet3!$A:$E,5,0)</f>
        <v>158753.70000000001</v>
      </c>
      <c r="N132" s="131">
        <f>VLOOKUP(B132,平均每月供货额!L:O,4,0)</f>
        <v>26458.95</v>
      </c>
      <c r="O132" s="48">
        <v>158753.70000000001</v>
      </c>
      <c r="P132" s="48"/>
      <c r="Q132" s="48">
        <f t="shared" si="30"/>
        <v>158753.70000000001</v>
      </c>
      <c r="R132" s="20">
        <f t="shared" si="31"/>
        <v>-158753.70000000001</v>
      </c>
      <c r="S132" s="20">
        <f t="shared" si="25"/>
        <v>0</v>
      </c>
      <c r="T132" s="20">
        <f t="shared" si="26"/>
        <v>0</v>
      </c>
      <c r="U132" s="55"/>
      <c r="V132" s="19">
        <f t="shared" si="27"/>
        <v>0</v>
      </c>
      <c r="W132" s="53">
        <f t="shared" si="32"/>
        <v>0</v>
      </c>
      <c r="X132" s="54">
        <f t="shared" si="33"/>
        <v>0</v>
      </c>
      <c r="Y132" s="54" t="str">
        <f t="shared" si="34"/>
        <v>否</v>
      </c>
      <c r="Z132" s="21"/>
      <c r="AA132" s="21"/>
      <c r="AB132" s="21"/>
      <c r="AC132" s="21">
        <f t="shared" si="28"/>
        <v>0</v>
      </c>
      <c r="AD132" s="23">
        <v>0</v>
      </c>
      <c r="AE132" s="23">
        <f t="shared" si="29"/>
        <v>0</v>
      </c>
      <c r="AF132" s="19">
        <f t="shared" si="37"/>
        <v>0</v>
      </c>
      <c r="AG132" s="24">
        <v>45628</v>
      </c>
      <c r="AH132" s="29">
        <v>3</v>
      </c>
      <c r="AI132" s="24">
        <f t="shared" si="38"/>
        <v>45625</v>
      </c>
      <c r="AJ132" s="25" t="s">
        <v>369</v>
      </c>
      <c r="AK132" s="19"/>
      <c r="AL132" s="13" t="s">
        <v>121</v>
      </c>
      <c r="AM132" s="26" t="s">
        <v>370</v>
      </c>
      <c r="AN132" s="14" t="s">
        <v>367</v>
      </c>
      <c r="AO132" s="30" t="s">
        <v>77</v>
      </c>
    </row>
    <row r="133" spans="1:41" s="9" customFormat="1" ht="33" customHeight="1" x14ac:dyDescent="0.25">
      <c r="A133" s="13">
        <f t="shared" ref="A133:A196" si="39">ROW()-3</f>
        <v>130</v>
      </c>
      <c r="B133" s="14" t="s">
        <v>371</v>
      </c>
      <c r="C133" s="15" t="s">
        <v>372</v>
      </c>
      <c r="D133" s="15" t="s">
        <v>33</v>
      </c>
      <c r="E133" s="16" t="s">
        <v>57</v>
      </c>
      <c r="F133" s="17" t="s">
        <v>67</v>
      </c>
      <c r="G133" s="17" t="s">
        <v>564</v>
      </c>
      <c r="H133" s="17" t="s">
        <v>373</v>
      </c>
      <c r="I133" s="18">
        <v>1</v>
      </c>
      <c r="J133" s="50">
        <f>VLOOKUP(B133,[1]新表!$A:$G,7,0)</f>
        <v>4138</v>
      </c>
      <c r="K133" s="50">
        <f>VLOOKUP(B133,[2]新表!$A:$G,7,0)</f>
        <v>38</v>
      </c>
      <c r="L133" s="50">
        <f>VLOOKUP(B133,[2]新表!$A:$H,8,0)</f>
        <v>38</v>
      </c>
      <c r="M133" s="50">
        <f>VLOOKUP(B133,[2]Sheet3!$A:$E,5,0)</f>
        <v>38</v>
      </c>
      <c r="N133" s="131">
        <f>VLOOKUP(B133,平均每月供货额!L:O,4,0)</f>
        <v>6.333333333333333</v>
      </c>
      <c r="O133" s="48"/>
      <c r="P133" s="48"/>
      <c r="Q133" s="48">
        <f t="shared" si="30"/>
        <v>0</v>
      </c>
      <c r="R133" s="20">
        <f t="shared" si="31"/>
        <v>38</v>
      </c>
      <c r="S133" s="20">
        <f t="shared" ref="S133:S196" si="40">IF(R133&lt;=0,0,N133)</f>
        <v>6.333333333333333</v>
      </c>
      <c r="T133" s="20">
        <f t="shared" ref="T133:T196" si="41">IF(L133=0,0,ROUND(S133,-4))</f>
        <v>0</v>
      </c>
      <c r="U133" s="55"/>
      <c r="V133" s="19">
        <f t="shared" ref="V133:V196" si="42">U133</f>
        <v>0</v>
      </c>
      <c r="W133" s="53">
        <f t="shared" si="32"/>
        <v>0</v>
      </c>
      <c r="X133" s="54">
        <f t="shared" si="33"/>
        <v>0</v>
      </c>
      <c r="Y133" s="54" t="str">
        <f t="shared" si="34"/>
        <v>否</v>
      </c>
      <c r="Z133" s="21"/>
      <c r="AA133" s="22"/>
      <c r="AB133" s="22"/>
      <c r="AC133" s="21">
        <f t="shared" ref="AC133:AC145" si="43">SUM(Z133:AB133)</f>
        <v>0</v>
      </c>
      <c r="AD133" s="23">
        <v>0</v>
      </c>
      <c r="AE133" s="23">
        <f t="shared" ref="AE133:AE196" si="44">IF(V133=0,0,AC133/V133+AD133)</f>
        <v>0</v>
      </c>
      <c r="AF133" s="19">
        <f t="shared" si="37"/>
        <v>0</v>
      </c>
      <c r="AG133" s="24"/>
      <c r="AH133" s="29"/>
      <c r="AI133" s="24"/>
      <c r="AJ133" s="25" t="s">
        <v>47</v>
      </c>
      <c r="AK133" s="19"/>
      <c r="AL133" s="13" t="s">
        <v>176</v>
      </c>
      <c r="AM133" s="26"/>
      <c r="AN133" s="14" t="s">
        <v>371</v>
      </c>
      <c r="AO133" s="8"/>
    </row>
    <row r="134" spans="1:41" s="9" customFormat="1" ht="33" customHeight="1" x14ac:dyDescent="0.25">
      <c r="A134" s="13">
        <f t="shared" si="39"/>
        <v>131</v>
      </c>
      <c r="B134" s="14" t="s">
        <v>374</v>
      </c>
      <c r="C134" s="15" t="s">
        <v>375</v>
      </c>
      <c r="D134" s="15" t="s">
        <v>88</v>
      </c>
      <c r="E134" s="16" t="s">
        <v>301</v>
      </c>
      <c r="F134" s="17" t="s">
        <v>67</v>
      </c>
      <c r="G134" s="17" t="s">
        <v>564</v>
      </c>
      <c r="H134" s="17" t="s">
        <v>373</v>
      </c>
      <c r="I134" s="18">
        <v>1</v>
      </c>
      <c r="J134" s="50">
        <f>VLOOKUP(B134,[1]新表!$A:$G,7,0)</f>
        <v>194627.4</v>
      </c>
      <c r="K134" s="50">
        <f>VLOOKUP(B134,[2]新表!$A:$G,7,0)</f>
        <v>184627.4</v>
      </c>
      <c r="L134" s="50">
        <f>VLOOKUP(B134,[2]新表!$A:$H,8,0)</f>
        <v>184627.4</v>
      </c>
      <c r="M134" s="61">
        <f>VLOOKUP(B134,[2]Sheet3!$A:$E,5,0)</f>
        <v>20514.155555555553</v>
      </c>
      <c r="N134" s="131">
        <f>VLOOKUP(B134,平均每月供货额!L:O,4,0)</f>
        <v>682.75</v>
      </c>
      <c r="O134" s="48"/>
      <c r="P134" s="48"/>
      <c r="Q134" s="48">
        <f t="shared" ref="Q134:Q197" si="45">SUM(O134:P134)</f>
        <v>0</v>
      </c>
      <c r="R134" s="20">
        <f t="shared" ref="R134:R197" si="46">L134-O134</f>
        <v>184627.4</v>
      </c>
      <c r="S134" s="20">
        <f t="shared" si="40"/>
        <v>682.75</v>
      </c>
      <c r="T134" s="20">
        <f t="shared" si="41"/>
        <v>0</v>
      </c>
      <c r="U134" s="55"/>
      <c r="V134" s="19">
        <f t="shared" si="42"/>
        <v>0</v>
      </c>
      <c r="W134" s="53">
        <f t="shared" ref="W134:W197" si="47">IF(R134=0,0,V134/R134)</f>
        <v>0</v>
      </c>
      <c r="X134" s="54">
        <f t="shared" ref="X134:X197" si="48">V134/M134</f>
        <v>0</v>
      </c>
      <c r="Y134" s="54" t="str">
        <f t="shared" ref="Y134:Y197" si="49">IF(V134&gt;=M134,"是","否")</f>
        <v>否</v>
      </c>
      <c r="Z134" s="21"/>
      <c r="AA134" s="22"/>
      <c r="AB134" s="22"/>
      <c r="AC134" s="21">
        <f t="shared" si="43"/>
        <v>0</v>
      </c>
      <c r="AD134" s="23">
        <v>0</v>
      </c>
      <c r="AE134" s="23">
        <f t="shared" si="44"/>
        <v>0</v>
      </c>
      <c r="AF134" s="19">
        <f t="shared" si="37"/>
        <v>0</v>
      </c>
      <c r="AG134" s="24"/>
      <c r="AH134" s="29"/>
      <c r="AI134" s="24"/>
      <c r="AJ134" s="25" t="s">
        <v>47</v>
      </c>
      <c r="AK134" s="19"/>
      <c r="AL134" s="13" t="s">
        <v>38</v>
      </c>
      <c r="AM134" s="26" t="s">
        <v>373</v>
      </c>
      <c r="AN134" s="14" t="s">
        <v>374</v>
      </c>
      <c r="AO134" s="8"/>
    </row>
    <row r="135" spans="1:41" s="9" customFormat="1" ht="33" customHeight="1" x14ac:dyDescent="0.25">
      <c r="A135" s="13">
        <f t="shared" si="39"/>
        <v>132</v>
      </c>
      <c r="B135" s="14" t="s">
        <v>376</v>
      </c>
      <c r="C135" s="15" t="s">
        <v>377</v>
      </c>
      <c r="D135" s="15" t="s">
        <v>88</v>
      </c>
      <c r="E135" s="16" t="s">
        <v>57</v>
      </c>
      <c r="F135" s="17" t="s">
        <v>67</v>
      </c>
      <c r="G135" s="17" t="s">
        <v>564</v>
      </c>
      <c r="H135" s="17" t="s">
        <v>373</v>
      </c>
      <c r="I135" s="18">
        <v>1</v>
      </c>
      <c r="J135" s="50">
        <f>VLOOKUP(B135,[1]新表!$A:$G,7,0)</f>
        <v>44064.5</v>
      </c>
      <c r="K135" s="50">
        <f>VLOOKUP(B135,[2]新表!$A:$G,7,0)</f>
        <v>44064.5</v>
      </c>
      <c r="L135" s="50">
        <f>VLOOKUP(B135,[2]新表!$A:$H,8,0)</f>
        <v>44064.5</v>
      </c>
      <c r="M135" s="50">
        <f>VLOOKUP(B135,[2]Sheet3!$A:$E,5,0)</f>
        <v>22032.25</v>
      </c>
      <c r="N135" s="131"/>
      <c r="O135" s="48"/>
      <c r="P135" s="48"/>
      <c r="Q135" s="48">
        <f t="shared" si="45"/>
        <v>0</v>
      </c>
      <c r="R135" s="20">
        <f t="shared" si="46"/>
        <v>44064.5</v>
      </c>
      <c r="S135" s="20">
        <f t="shared" si="40"/>
        <v>0</v>
      </c>
      <c r="T135" s="20">
        <f t="shared" si="41"/>
        <v>0</v>
      </c>
      <c r="U135" s="55"/>
      <c r="V135" s="19">
        <f t="shared" si="42"/>
        <v>0</v>
      </c>
      <c r="W135" s="53">
        <f t="shared" si="47"/>
        <v>0</v>
      </c>
      <c r="X135" s="54">
        <f t="shared" si="48"/>
        <v>0</v>
      </c>
      <c r="Y135" s="54" t="str">
        <f t="shared" si="49"/>
        <v>否</v>
      </c>
      <c r="Z135" s="21"/>
      <c r="AA135" s="22"/>
      <c r="AB135" s="22"/>
      <c r="AC135" s="21">
        <f t="shared" si="43"/>
        <v>0</v>
      </c>
      <c r="AD135" s="23">
        <v>0</v>
      </c>
      <c r="AE135" s="23">
        <f t="shared" si="44"/>
        <v>0</v>
      </c>
      <c r="AF135" s="19">
        <f t="shared" si="37"/>
        <v>0</v>
      </c>
      <c r="AG135" s="24"/>
      <c r="AH135" s="29"/>
      <c r="AI135" s="24"/>
      <c r="AJ135" s="25" t="s">
        <v>47</v>
      </c>
      <c r="AK135" s="19"/>
      <c r="AL135" s="13" t="s">
        <v>38</v>
      </c>
      <c r="AM135" s="26"/>
      <c r="AN135" s="14" t="s">
        <v>376</v>
      </c>
      <c r="AO135" s="8"/>
    </row>
    <row r="136" spans="1:41" s="9" customFormat="1" ht="33" customHeight="1" x14ac:dyDescent="0.25">
      <c r="A136" s="13">
        <f t="shared" si="39"/>
        <v>133</v>
      </c>
      <c r="B136" s="14" t="s">
        <v>378</v>
      </c>
      <c r="C136" s="15" t="s">
        <v>379</v>
      </c>
      <c r="D136" s="15" t="s">
        <v>88</v>
      </c>
      <c r="E136" s="16" t="s">
        <v>57</v>
      </c>
      <c r="F136" s="17" t="s">
        <v>35</v>
      </c>
      <c r="G136" s="17"/>
      <c r="H136" s="17" t="s">
        <v>373</v>
      </c>
      <c r="I136" s="18">
        <v>1</v>
      </c>
      <c r="J136" s="50">
        <f>VLOOKUP(B136,[1]新表!$A:$G,7,0)</f>
        <v>0</v>
      </c>
      <c r="K136" s="50">
        <f>VLOOKUP(B136,[2]新表!$A:$G,7,0)</f>
        <v>0</v>
      </c>
      <c r="L136" s="50">
        <f>VLOOKUP(B136,[2]新表!$A:$H,8,0)</f>
        <v>0</v>
      </c>
      <c r="M136" s="50"/>
      <c r="N136" s="131"/>
      <c r="O136" s="48"/>
      <c r="P136" s="48"/>
      <c r="Q136" s="48">
        <f t="shared" si="45"/>
        <v>0</v>
      </c>
      <c r="R136" s="20">
        <f t="shared" si="46"/>
        <v>0</v>
      </c>
      <c r="S136" s="20">
        <f t="shared" si="40"/>
        <v>0</v>
      </c>
      <c r="T136" s="20">
        <f t="shared" si="41"/>
        <v>0</v>
      </c>
      <c r="U136" s="55"/>
      <c r="V136" s="19">
        <f t="shared" si="42"/>
        <v>0</v>
      </c>
      <c r="W136" s="53">
        <f t="shared" si="47"/>
        <v>0</v>
      </c>
      <c r="X136" s="54" t="e">
        <f t="shared" si="48"/>
        <v>#DIV/0!</v>
      </c>
      <c r="Y136" s="54" t="str">
        <f t="shared" si="49"/>
        <v>是</v>
      </c>
      <c r="Z136" s="21"/>
      <c r="AA136" s="22"/>
      <c r="AB136" s="22"/>
      <c r="AC136" s="21">
        <f t="shared" si="43"/>
        <v>0</v>
      </c>
      <c r="AD136" s="23">
        <v>0</v>
      </c>
      <c r="AE136" s="23">
        <f t="shared" si="44"/>
        <v>0</v>
      </c>
      <c r="AF136" s="19">
        <f t="shared" si="37"/>
        <v>0</v>
      </c>
      <c r="AG136" s="24"/>
      <c r="AH136" s="29"/>
      <c r="AI136" s="24"/>
      <c r="AJ136" s="27" t="s">
        <v>47</v>
      </c>
      <c r="AK136" s="19"/>
      <c r="AL136" s="13" t="s">
        <v>38</v>
      </c>
      <c r="AM136" s="26"/>
      <c r="AN136" s="14" t="s">
        <v>378</v>
      </c>
      <c r="AO136" s="8"/>
    </row>
    <row r="137" spans="1:41" s="9" customFormat="1" ht="33" customHeight="1" x14ac:dyDescent="0.25">
      <c r="A137" s="13">
        <f t="shared" si="39"/>
        <v>134</v>
      </c>
      <c r="B137" s="14" t="s">
        <v>380</v>
      </c>
      <c r="C137" s="15" t="s">
        <v>381</v>
      </c>
      <c r="D137" s="15" t="s">
        <v>88</v>
      </c>
      <c r="E137" s="16" t="s">
        <v>57</v>
      </c>
      <c r="F137" s="17" t="s">
        <v>67</v>
      </c>
      <c r="G137" s="17" t="s">
        <v>564</v>
      </c>
      <c r="H137" s="17" t="s">
        <v>373</v>
      </c>
      <c r="I137" s="18">
        <v>0.8</v>
      </c>
      <c r="J137" s="50">
        <f>VLOOKUP(B137,[1]新表!$A:$G,7,0)</f>
        <v>16908.5</v>
      </c>
      <c r="K137" s="50">
        <f>VLOOKUP(B137,[2]新表!$A:$G,7,0)</f>
        <v>16908.5</v>
      </c>
      <c r="L137" s="50">
        <f>VLOOKUP(B137,[2]新表!$A:$H,8,0)</f>
        <v>16908.5</v>
      </c>
      <c r="M137" s="50">
        <f>VLOOKUP(B137,[2]Sheet3!$A:$E,5,0)</f>
        <v>16908.5</v>
      </c>
      <c r="N137" s="131"/>
      <c r="O137" s="48"/>
      <c r="P137" s="48"/>
      <c r="Q137" s="48">
        <f t="shared" si="45"/>
        <v>0</v>
      </c>
      <c r="R137" s="20">
        <f t="shared" si="46"/>
        <v>16908.5</v>
      </c>
      <c r="S137" s="20">
        <f t="shared" si="40"/>
        <v>0</v>
      </c>
      <c r="T137" s="20">
        <f t="shared" si="41"/>
        <v>0</v>
      </c>
      <c r="U137" s="55"/>
      <c r="V137" s="19">
        <f t="shared" si="42"/>
        <v>0</v>
      </c>
      <c r="W137" s="53">
        <f t="shared" si="47"/>
        <v>0</v>
      </c>
      <c r="X137" s="54">
        <f t="shared" si="48"/>
        <v>0</v>
      </c>
      <c r="Y137" s="54" t="str">
        <f t="shared" si="49"/>
        <v>否</v>
      </c>
      <c r="Z137" s="21"/>
      <c r="AA137" s="22"/>
      <c r="AB137" s="22"/>
      <c r="AC137" s="21">
        <f t="shared" si="43"/>
        <v>0</v>
      </c>
      <c r="AD137" s="23">
        <v>0</v>
      </c>
      <c r="AE137" s="23">
        <f t="shared" si="44"/>
        <v>0</v>
      </c>
      <c r="AF137" s="19">
        <f t="shared" si="37"/>
        <v>0</v>
      </c>
      <c r="AG137" s="24"/>
      <c r="AH137" s="29"/>
      <c r="AI137" s="24"/>
      <c r="AJ137" s="25" t="s">
        <v>47</v>
      </c>
      <c r="AK137" s="19"/>
      <c r="AL137" s="13" t="s">
        <v>38</v>
      </c>
      <c r="AM137" s="26"/>
      <c r="AN137" s="14" t="s">
        <v>380</v>
      </c>
      <c r="AO137" s="8"/>
    </row>
    <row r="138" spans="1:41" s="9" customFormat="1" ht="33" customHeight="1" x14ac:dyDescent="0.25">
      <c r="A138" s="13">
        <f t="shared" si="39"/>
        <v>135</v>
      </c>
      <c r="B138" s="14" t="s">
        <v>382</v>
      </c>
      <c r="C138" s="15" t="s">
        <v>383</v>
      </c>
      <c r="D138" s="15" t="s">
        <v>33</v>
      </c>
      <c r="E138" s="16" t="s">
        <v>57</v>
      </c>
      <c r="F138" s="17" t="s">
        <v>35</v>
      </c>
      <c r="G138" s="17"/>
      <c r="H138" s="17" t="s">
        <v>54</v>
      </c>
      <c r="I138" s="18">
        <v>1</v>
      </c>
      <c r="J138" s="50">
        <f>VLOOKUP(B138,[1]新表!$A:$G,7,0)</f>
        <v>372088</v>
      </c>
      <c r="K138" s="50">
        <f>VLOOKUP(B138,[2]新表!$A:$G,7,0)</f>
        <v>352088</v>
      </c>
      <c r="L138" s="50">
        <f>VLOOKUP(B138,[2]新表!$A:$H,8,0)</f>
        <v>352088</v>
      </c>
      <c r="M138" s="50">
        <f>VLOOKUP(B138,[2]Sheet3!$A:$E,5,0)</f>
        <v>176044</v>
      </c>
      <c r="N138" s="131">
        <f>VLOOKUP(B138,平均每月供货额!L:O,4,0)</f>
        <v>58681.333333333336</v>
      </c>
      <c r="O138" s="48"/>
      <c r="P138" s="48"/>
      <c r="Q138" s="48">
        <f t="shared" si="45"/>
        <v>0</v>
      </c>
      <c r="R138" s="20">
        <f t="shared" si="46"/>
        <v>352088</v>
      </c>
      <c r="S138" s="20">
        <f t="shared" si="40"/>
        <v>58681.333333333336</v>
      </c>
      <c r="T138" s="20">
        <f t="shared" si="41"/>
        <v>60000</v>
      </c>
      <c r="U138" s="55"/>
      <c r="V138" s="19">
        <f t="shared" si="42"/>
        <v>0</v>
      </c>
      <c r="W138" s="53">
        <f t="shared" si="47"/>
        <v>0</v>
      </c>
      <c r="X138" s="54">
        <f t="shared" si="48"/>
        <v>0</v>
      </c>
      <c r="Y138" s="54" t="str">
        <f t="shared" si="49"/>
        <v>否</v>
      </c>
      <c r="Z138" s="21"/>
      <c r="AA138" s="22"/>
      <c r="AB138" s="22"/>
      <c r="AC138" s="21">
        <f t="shared" si="43"/>
        <v>0</v>
      </c>
      <c r="AD138" s="23">
        <v>0</v>
      </c>
      <c r="AE138" s="23">
        <f t="shared" si="44"/>
        <v>0</v>
      </c>
      <c r="AF138" s="19">
        <f t="shared" si="37"/>
        <v>0</v>
      </c>
      <c r="AG138" s="24"/>
      <c r="AH138" s="29">
        <v>3</v>
      </c>
      <c r="AI138" s="24">
        <f t="shared" ref="AI138:AI145" si="50">AG138-AH138</f>
        <v>-3</v>
      </c>
      <c r="AJ138" s="25" t="s">
        <v>47</v>
      </c>
      <c r="AK138" s="19"/>
      <c r="AL138" s="13" t="s">
        <v>103</v>
      </c>
      <c r="AM138" s="26" t="s">
        <v>384</v>
      </c>
      <c r="AN138" s="14" t="s">
        <v>382</v>
      </c>
      <c r="AO138" s="8"/>
    </row>
    <row r="139" spans="1:41" s="9" customFormat="1" ht="33" customHeight="1" x14ac:dyDescent="0.25">
      <c r="A139" s="13">
        <f t="shared" si="39"/>
        <v>136</v>
      </c>
      <c r="B139" s="14" t="s">
        <v>385</v>
      </c>
      <c r="C139" s="15" t="s">
        <v>386</v>
      </c>
      <c r="D139" s="15" t="s">
        <v>88</v>
      </c>
      <c r="E139" s="16" t="s">
        <v>57</v>
      </c>
      <c r="F139" s="17" t="s">
        <v>67</v>
      </c>
      <c r="G139" s="17"/>
      <c r="H139" s="17" t="s">
        <v>54</v>
      </c>
      <c r="I139" s="18">
        <v>1</v>
      </c>
      <c r="J139" s="50">
        <f>VLOOKUP(B139,[1]新表!$A:$G,7,0)</f>
        <v>0</v>
      </c>
      <c r="K139" s="50">
        <f>VLOOKUP(B139,[2]新表!$A:$G,7,0)</f>
        <v>0</v>
      </c>
      <c r="L139" s="50">
        <f>VLOOKUP(B139,[2]新表!$A:$H,8,0)</f>
        <v>0</v>
      </c>
      <c r="M139" s="50"/>
      <c r="N139" s="131"/>
      <c r="O139" s="48"/>
      <c r="P139" s="48"/>
      <c r="Q139" s="48">
        <f t="shared" si="45"/>
        <v>0</v>
      </c>
      <c r="R139" s="20">
        <f t="shared" si="46"/>
        <v>0</v>
      </c>
      <c r="S139" s="20">
        <f t="shared" si="40"/>
        <v>0</v>
      </c>
      <c r="T139" s="20">
        <f t="shared" si="41"/>
        <v>0</v>
      </c>
      <c r="U139" s="55"/>
      <c r="V139" s="19">
        <f t="shared" si="42"/>
        <v>0</v>
      </c>
      <c r="W139" s="53">
        <f t="shared" si="47"/>
        <v>0</v>
      </c>
      <c r="X139" s="54" t="e">
        <f t="shared" si="48"/>
        <v>#DIV/0!</v>
      </c>
      <c r="Y139" s="54" t="str">
        <f t="shared" si="49"/>
        <v>是</v>
      </c>
      <c r="Z139" s="21"/>
      <c r="AA139" s="22"/>
      <c r="AB139" s="22"/>
      <c r="AC139" s="21">
        <f t="shared" si="43"/>
        <v>0</v>
      </c>
      <c r="AD139" s="23">
        <v>0</v>
      </c>
      <c r="AE139" s="23">
        <f t="shared" si="44"/>
        <v>0</v>
      </c>
      <c r="AF139" s="19">
        <f t="shared" si="37"/>
        <v>0</v>
      </c>
      <c r="AG139" s="24"/>
      <c r="AH139" s="29">
        <v>3</v>
      </c>
      <c r="AI139" s="24">
        <f t="shared" si="50"/>
        <v>-3</v>
      </c>
      <c r="AJ139" s="25" t="s">
        <v>47</v>
      </c>
      <c r="AK139" s="19"/>
      <c r="AL139" s="13" t="s">
        <v>103</v>
      </c>
      <c r="AM139" s="26" t="s">
        <v>387</v>
      </c>
      <c r="AN139" s="14" t="s">
        <v>385</v>
      </c>
      <c r="AO139" s="8"/>
    </row>
    <row r="140" spans="1:41" s="9" customFormat="1" ht="33" customHeight="1" x14ac:dyDescent="0.25">
      <c r="A140" s="13">
        <f t="shared" si="39"/>
        <v>137</v>
      </c>
      <c r="B140" s="14" t="s">
        <v>388</v>
      </c>
      <c r="C140" s="15" t="s">
        <v>389</v>
      </c>
      <c r="D140" s="15" t="s">
        <v>88</v>
      </c>
      <c r="E140" s="16" t="s">
        <v>57</v>
      </c>
      <c r="F140" s="17" t="s">
        <v>67</v>
      </c>
      <c r="G140" s="17"/>
      <c r="H140" s="17" t="s">
        <v>54</v>
      </c>
      <c r="I140" s="18">
        <v>1</v>
      </c>
      <c r="J140" s="50">
        <f>VLOOKUP(B140,[1]新表!$A:$G,7,0)</f>
        <v>13740</v>
      </c>
      <c r="K140" s="50">
        <f>VLOOKUP(B140,[2]新表!$A:$G,7,0)</f>
        <v>13740</v>
      </c>
      <c r="L140" s="50">
        <f>VLOOKUP(B140,[2]新表!$A:$H,8,0)</f>
        <v>13740</v>
      </c>
      <c r="M140" s="50">
        <f>VLOOKUP(B140,[2]Sheet3!$A:$E,5,0)</f>
        <v>13740</v>
      </c>
      <c r="N140" s="131"/>
      <c r="O140" s="48"/>
      <c r="P140" s="48"/>
      <c r="Q140" s="48">
        <f t="shared" si="45"/>
        <v>0</v>
      </c>
      <c r="R140" s="20">
        <f t="shared" si="46"/>
        <v>13740</v>
      </c>
      <c r="S140" s="20">
        <f t="shared" si="40"/>
        <v>0</v>
      </c>
      <c r="T140" s="20">
        <f t="shared" si="41"/>
        <v>0</v>
      </c>
      <c r="U140" s="55"/>
      <c r="V140" s="19">
        <f t="shared" si="42"/>
        <v>0</v>
      </c>
      <c r="W140" s="53">
        <f t="shared" si="47"/>
        <v>0</v>
      </c>
      <c r="X140" s="54">
        <f t="shared" si="48"/>
        <v>0</v>
      </c>
      <c r="Y140" s="54" t="str">
        <f t="shared" si="49"/>
        <v>否</v>
      </c>
      <c r="Z140" s="21"/>
      <c r="AA140" s="22"/>
      <c r="AB140" s="22"/>
      <c r="AC140" s="21">
        <f t="shared" si="43"/>
        <v>0</v>
      </c>
      <c r="AD140" s="23">
        <v>0</v>
      </c>
      <c r="AE140" s="23">
        <f t="shared" si="44"/>
        <v>0</v>
      </c>
      <c r="AF140" s="19">
        <f t="shared" si="37"/>
        <v>0</v>
      </c>
      <c r="AG140" s="24"/>
      <c r="AH140" s="29">
        <v>3</v>
      </c>
      <c r="AI140" s="24">
        <f t="shared" si="50"/>
        <v>-3</v>
      </c>
      <c r="AJ140" s="25" t="s">
        <v>47</v>
      </c>
      <c r="AK140" s="19"/>
      <c r="AL140" s="13" t="s">
        <v>103</v>
      </c>
      <c r="AM140" s="26"/>
      <c r="AN140" s="14" t="s">
        <v>388</v>
      </c>
      <c r="AO140" s="8"/>
    </row>
    <row r="141" spans="1:41" s="9" customFormat="1" ht="33" customHeight="1" x14ac:dyDescent="0.25">
      <c r="A141" s="13">
        <f t="shared" si="39"/>
        <v>138</v>
      </c>
      <c r="B141" s="14" t="s">
        <v>390</v>
      </c>
      <c r="C141" s="15" t="s">
        <v>391</v>
      </c>
      <c r="D141" s="15" t="s">
        <v>33</v>
      </c>
      <c r="E141" s="16" t="s">
        <v>57</v>
      </c>
      <c r="F141" s="17" t="s">
        <v>67</v>
      </c>
      <c r="G141" s="17"/>
      <c r="H141" s="17" t="s">
        <v>54</v>
      </c>
      <c r="I141" s="18">
        <v>1</v>
      </c>
      <c r="J141" s="50">
        <f>VLOOKUP(B141,[1]新表!$A:$G,7,0)</f>
        <v>30700</v>
      </c>
      <c r="K141" s="50">
        <f>VLOOKUP(B141,[2]新表!$A:$G,7,0)</f>
        <v>30700</v>
      </c>
      <c r="L141" s="50">
        <f>VLOOKUP(B141,[2]新表!$A:$H,8,0)</f>
        <v>30700</v>
      </c>
      <c r="M141" s="61">
        <f>VLOOKUP(B141,[2]Sheet3!$A:$E,5,0)</f>
        <v>15350</v>
      </c>
      <c r="N141" s="131"/>
      <c r="O141" s="48"/>
      <c r="P141" s="48"/>
      <c r="Q141" s="48">
        <f t="shared" si="45"/>
        <v>0</v>
      </c>
      <c r="R141" s="20">
        <f t="shared" si="46"/>
        <v>30700</v>
      </c>
      <c r="S141" s="20">
        <f t="shared" si="40"/>
        <v>0</v>
      </c>
      <c r="T141" s="20">
        <f t="shared" si="41"/>
        <v>0</v>
      </c>
      <c r="U141" s="55"/>
      <c r="V141" s="19">
        <f t="shared" si="42"/>
        <v>0</v>
      </c>
      <c r="W141" s="53">
        <f t="shared" si="47"/>
        <v>0</v>
      </c>
      <c r="X141" s="54">
        <f t="shared" si="48"/>
        <v>0</v>
      </c>
      <c r="Y141" s="54" t="str">
        <f t="shared" si="49"/>
        <v>否</v>
      </c>
      <c r="Z141" s="21"/>
      <c r="AA141" s="22"/>
      <c r="AB141" s="22"/>
      <c r="AC141" s="21">
        <f t="shared" si="43"/>
        <v>0</v>
      </c>
      <c r="AD141" s="23">
        <v>0</v>
      </c>
      <c r="AE141" s="23">
        <f t="shared" si="44"/>
        <v>0</v>
      </c>
      <c r="AF141" s="19">
        <f t="shared" si="37"/>
        <v>0</v>
      </c>
      <c r="AG141" s="24"/>
      <c r="AH141" s="29">
        <v>3</v>
      </c>
      <c r="AI141" s="24">
        <f t="shared" si="50"/>
        <v>-3</v>
      </c>
      <c r="AJ141" s="25" t="s">
        <v>47</v>
      </c>
      <c r="AK141" s="19"/>
      <c r="AL141" s="13" t="s">
        <v>103</v>
      </c>
      <c r="AM141" s="26" t="s">
        <v>89</v>
      </c>
      <c r="AN141" s="14" t="s">
        <v>390</v>
      </c>
      <c r="AO141" s="8"/>
    </row>
    <row r="142" spans="1:41" s="9" customFormat="1" ht="33" customHeight="1" x14ac:dyDescent="0.25">
      <c r="A142" s="13">
        <f t="shared" si="39"/>
        <v>139</v>
      </c>
      <c r="B142" s="14" t="s">
        <v>392</v>
      </c>
      <c r="C142" s="15" t="s">
        <v>393</v>
      </c>
      <c r="D142" s="15" t="s">
        <v>88</v>
      </c>
      <c r="E142" s="16" t="s">
        <v>57</v>
      </c>
      <c r="F142" s="17" t="s">
        <v>67</v>
      </c>
      <c r="G142" s="17"/>
      <c r="H142" s="17" t="s">
        <v>54</v>
      </c>
      <c r="I142" s="18">
        <v>1</v>
      </c>
      <c r="J142" s="50">
        <f>VLOOKUP(B142,[1]新表!$A:$G,7,0)</f>
        <v>82560</v>
      </c>
      <c r="K142" s="50">
        <f>VLOOKUP(B142,[2]新表!$A:$G,7,0)</f>
        <v>82560</v>
      </c>
      <c r="L142" s="50">
        <f>VLOOKUP(B142,[2]新表!$A:$H,8,0)</f>
        <v>82560</v>
      </c>
      <c r="M142" s="50">
        <f>VLOOKUP(B142,[2]Sheet3!$A:$E,5,0)</f>
        <v>82560</v>
      </c>
      <c r="N142" s="131"/>
      <c r="O142" s="48"/>
      <c r="P142" s="48"/>
      <c r="Q142" s="48">
        <f t="shared" si="45"/>
        <v>0</v>
      </c>
      <c r="R142" s="20">
        <f t="shared" si="46"/>
        <v>82560</v>
      </c>
      <c r="S142" s="20">
        <f t="shared" si="40"/>
        <v>0</v>
      </c>
      <c r="T142" s="20">
        <f t="shared" si="41"/>
        <v>0</v>
      </c>
      <c r="U142" s="55"/>
      <c r="V142" s="19">
        <f t="shared" si="42"/>
        <v>0</v>
      </c>
      <c r="W142" s="53">
        <f t="shared" si="47"/>
        <v>0</v>
      </c>
      <c r="X142" s="54">
        <f t="shared" si="48"/>
        <v>0</v>
      </c>
      <c r="Y142" s="54" t="str">
        <f t="shared" si="49"/>
        <v>否</v>
      </c>
      <c r="Z142" s="21"/>
      <c r="AA142" s="22"/>
      <c r="AB142" s="22"/>
      <c r="AC142" s="21">
        <f t="shared" si="43"/>
        <v>0</v>
      </c>
      <c r="AD142" s="23">
        <v>0</v>
      </c>
      <c r="AE142" s="23">
        <f t="shared" si="44"/>
        <v>0</v>
      </c>
      <c r="AF142" s="19">
        <f t="shared" si="37"/>
        <v>0</v>
      </c>
      <c r="AG142" s="24"/>
      <c r="AH142" s="29">
        <v>3</v>
      </c>
      <c r="AI142" s="24">
        <f t="shared" si="50"/>
        <v>-3</v>
      </c>
      <c r="AJ142" s="25" t="s">
        <v>47</v>
      </c>
      <c r="AK142" s="19"/>
      <c r="AL142" s="13" t="s">
        <v>103</v>
      </c>
      <c r="AM142" s="26" t="s">
        <v>89</v>
      </c>
      <c r="AN142" s="14" t="s">
        <v>392</v>
      </c>
      <c r="AO142" s="8"/>
    </row>
    <row r="143" spans="1:41" s="9" customFormat="1" ht="33" customHeight="1" x14ac:dyDescent="0.25">
      <c r="A143" s="13">
        <f t="shared" si="39"/>
        <v>140</v>
      </c>
      <c r="B143" s="14" t="s">
        <v>394</v>
      </c>
      <c r="C143" s="15" t="s">
        <v>395</v>
      </c>
      <c r="D143" s="15" t="s">
        <v>219</v>
      </c>
      <c r="E143" s="16" t="s">
        <v>57</v>
      </c>
      <c r="F143" s="17" t="s">
        <v>67</v>
      </c>
      <c r="G143" s="17"/>
      <c r="H143" s="17" t="s">
        <v>39</v>
      </c>
      <c r="I143" s="18">
        <v>1</v>
      </c>
      <c r="J143" s="50">
        <f>VLOOKUP(B143,[1]新表!$A:$G,7,0)</f>
        <v>310693.04000000004</v>
      </c>
      <c r="K143" s="50">
        <f>VLOOKUP(B143,[2]新表!$A:$G,7,0)</f>
        <v>582693.04</v>
      </c>
      <c r="L143" s="50">
        <f>VLOOKUP(B143,[2]新表!$A:$H,8,0)</f>
        <v>142692.1</v>
      </c>
      <c r="M143" s="61">
        <f>VLOOKUP(B143,[2]Sheet3!$A:$E,5,0)</f>
        <v>97115.506666666668</v>
      </c>
      <c r="N143" s="131">
        <f>VLOOKUP(B143,平均每月供货额!L:O,4,0)</f>
        <v>85873.840000000011</v>
      </c>
      <c r="O143" s="48"/>
      <c r="P143" s="48"/>
      <c r="Q143" s="48">
        <f t="shared" si="45"/>
        <v>0</v>
      </c>
      <c r="R143" s="20">
        <f t="shared" si="46"/>
        <v>142692.1</v>
      </c>
      <c r="S143" s="20">
        <f t="shared" si="40"/>
        <v>85873.840000000011</v>
      </c>
      <c r="T143" s="20">
        <f t="shared" si="41"/>
        <v>90000</v>
      </c>
      <c r="U143" s="55">
        <v>40000</v>
      </c>
      <c r="V143" s="19">
        <f t="shared" si="42"/>
        <v>40000</v>
      </c>
      <c r="W143" s="53">
        <f t="shared" si="47"/>
        <v>0.2803238581533245</v>
      </c>
      <c r="X143" s="54">
        <f t="shared" si="48"/>
        <v>0.41188067048132238</v>
      </c>
      <c r="Y143" s="54" t="str">
        <f t="shared" si="49"/>
        <v>否</v>
      </c>
      <c r="Z143" s="21"/>
      <c r="AA143" s="22"/>
      <c r="AB143" s="22"/>
      <c r="AC143" s="21">
        <f t="shared" si="43"/>
        <v>0</v>
      </c>
      <c r="AD143" s="23">
        <v>0</v>
      </c>
      <c r="AE143" s="23">
        <f t="shared" si="44"/>
        <v>0</v>
      </c>
      <c r="AF143" s="19">
        <f t="shared" si="37"/>
        <v>40000</v>
      </c>
      <c r="AG143" s="24"/>
      <c r="AH143" s="29">
        <v>3</v>
      </c>
      <c r="AI143" s="24">
        <f t="shared" si="50"/>
        <v>-3</v>
      </c>
      <c r="AJ143" s="25" t="s">
        <v>47</v>
      </c>
      <c r="AK143" s="19"/>
      <c r="AL143" s="13" t="s">
        <v>103</v>
      </c>
      <c r="AM143" s="26" t="s">
        <v>89</v>
      </c>
      <c r="AN143" s="14" t="s">
        <v>394</v>
      </c>
      <c r="AO143" s="8"/>
    </row>
    <row r="144" spans="1:41" s="9" customFormat="1" ht="33" customHeight="1" x14ac:dyDescent="0.25">
      <c r="A144" s="13">
        <f t="shared" si="39"/>
        <v>141</v>
      </c>
      <c r="B144" s="14" t="s">
        <v>396</v>
      </c>
      <c r="C144" s="15" t="s">
        <v>397</v>
      </c>
      <c r="D144" s="15" t="s">
        <v>88</v>
      </c>
      <c r="E144" s="16" t="s">
        <v>57</v>
      </c>
      <c r="F144" s="17" t="s">
        <v>398</v>
      </c>
      <c r="G144" s="17"/>
      <c r="H144" s="17" t="s">
        <v>54</v>
      </c>
      <c r="I144" s="18">
        <v>1</v>
      </c>
      <c r="J144" s="50">
        <f>VLOOKUP(B144,[1]新表!$A:$G,7,0)</f>
        <v>0</v>
      </c>
      <c r="K144" s="50">
        <f>VLOOKUP(B144,[2]新表!$A:$G,7,0)</f>
        <v>0</v>
      </c>
      <c r="L144" s="50">
        <f>VLOOKUP(B144,[2]新表!$A:$H,8,0)</f>
        <v>0</v>
      </c>
      <c r="M144" s="50"/>
      <c r="N144" s="131"/>
      <c r="O144" s="48"/>
      <c r="P144" s="48"/>
      <c r="Q144" s="48">
        <f t="shared" si="45"/>
        <v>0</v>
      </c>
      <c r="R144" s="20">
        <f t="shared" si="46"/>
        <v>0</v>
      </c>
      <c r="S144" s="20">
        <f t="shared" si="40"/>
        <v>0</v>
      </c>
      <c r="T144" s="20">
        <f t="shared" si="41"/>
        <v>0</v>
      </c>
      <c r="U144" s="55"/>
      <c r="V144" s="19">
        <f t="shared" si="42"/>
        <v>0</v>
      </c>
      <c r="W144" s="53">
        <f t="shared" si="47"/>
        <v>0</v>
      </c>
      <c r="X144" s="54" t="e">
        <f t="shared" si="48"/>
        <v>#DIV/0!</v>
      </c>
      <c r="Y144" s="54" t="str">
        <f t="shared" si="49"/>
        <v>是</v>
      </c>
      <c r="Z144" s="21"/>
      <c r="AA144" s="22"/>
      <c r="AB144" s="22"/>
      <c r="AC144" s="21">
        <f t="shared" si="43"/>
        <v>0</v>
      </c>
      <c r="AD144" s="23">
        <v>0</v>
      </c>
      <c r="AE144" s="23">
        <f t="shared" si="44"/>
        <v>0</v>
      </c>
      <c r="AF144" s="19">
        <f t="shared" si="37"/>
        <v>0</v>
      </c>
      <c r="AG144" s="24"/>
      <c r="AH144" s="29">
        <v>3</v>
      </c>
      <c r="AI144" s="24">
        <f t="shared" si="50"/>
        <v>-3</v>
      </c>
      <c r="AJ144" s="25" t="s">
        <v>47</v>
      </c>
      <c r="AK144" s="19"/>
      <c r="AL144" s="13" t="s">
        <v>103</v>
      </c>
      <c r="AM144" s="26"/>
      <c r="AN144" s="14" t="s">
        <v>396</v>
      </c>
      <c r="AO144" s="8"/>
    </row>
    <row r="145" spans="1:42" s="9" customFormat="1" ht="33" customHeight="1" x14ac:dyDescent="0.25">
      <c r="A145" s="13">
        <f t="shared" si="39"/>
        <v>142</v>
      </c>
      <c r="B145" s="14" t="s">
        <v>399</v>
      </c>
      <c r="C145" s="15" t="s">
        <v>400</v>
      </c>
      <c r="D145" s="15" t="s">
        <v>52</v>
      </c>
      <c r="E145" s="16" t="s">
        <v>57</v>
      </c>
      <c r="F145" s="17" t="s">
        <v>67</v>
      </c>
      <c r="G145" s="17" t="s">
        <v>564</v>
      </c>
      <c r="H145" s="17" t="s">
        <v>39</v>
      </c>
      <c r="I145" s="18">
        <v>1</v>
      </c>
      <c r="J145" s="50">
        <f>VLOOKUP(B145,[1]新表!$A:$G,7,0)</f>
        <v>0</v>
      </c>
      <c r="K145" s="50">
        <f>VLOOKUP(B145,[2]新表!$A:$G,7,0)</f>
        <v>0</v>
      </c>
      <c r="L145" s="50">
        <f>VLOOKUP(B145,[2]新表!$A:$H,8,0)</f>
        <v>0</v>
      </c>
      <c r="M145" s="50"/>
      <c r="N145" s="131"/>
      <c r="O145" s="48"/>
      <c r="P145" s="48"/>
      <c r="Q145" s="48">
        <f t="shared" si="45"/>
        <v>0</v>
      </c>
      <c r="R145" s="20">
        <f t="shared" si="46"/>
        <v>0</v>
      </c>
      <c r="S145" s="20">
        <f t="shared" si="40"/>
        <v>0</v>
      </c>
      <c r="T145" s="20">
        <f t="shared" si="41"/>
        <v>0</v>
      </c>
      <c r="U145" s="55"/>
      <c r="V145" s="19">
        <f t="shared" si="42"/>
        <v>0</v>
      </c>
      <c r="W145" s="53">
        <f t="shared" si="47"/>
        <v>0</v>
      </c>
      <c r="X145" s="54" t="e">
        <f t="shared" si="48"/>
        <v>#DIV/0!</v>
      </c>
      <c r="Y145" s="54" t="str">
        <f t="shared" si="49"/>
        <v>是</v>
      </c>
      <c r="Z145" s="21"/>
      <c r="AA145" s="22"/>
      <c r="AB145" s="22"/>
      <c r="AC145" s="21">
        <f t="shared" si="43"/>
        <v>0</v>
      </c>
      <c r="AD145" s="23">
        <v>0</v>
      </c>
      <c r="AE145" s="23">
        <f t="shared" si="44"/>
        <v>0</v>
      </c>
      <c r="AF145" s="19">
        <f t="shared" si="37"/>
        <v>0</v>
      </c>
      <c r="AG145" s="24">
        <v>45611</v>
      </c>
      <c r="AH145" s="29">
        <v>3</v>
      </c>
      <c r="AI145" s="24">
        <f t="shared" si="50"/>
        <v>45608</v>
      </c>
      <c r="AJ145" s="25" t="s">
        <v>47</v>
      </c>
      <c r="AK145" s="19"/>
      <c r="AL145" s="13" t="s">
        <v>121</v>
      </c>
      <c r="AM145" s="26"/>
      <c r="AN145" s="14" t="s">
        <v>399</v>
      </c>
      <c r="AO145" s="8"/>
    </row>
    <row r="146" spans="1:42" ht="33" customHeight="1" x14ac:dyDescent="0.25">
      <c r="A146" s="13">
        <f t="shared" si="39"/>
        <v>143</v>
      </c>
      <c r="B146" s="14" t="s">
        <v>401</v>
      </c>
      <c r="C146" s="15" t="s">
        <v>402</v>
      </c>
      <c r="D146" s="15" t="s">
        <v>33</v>
      </c>
      <c r="E146" s="16" t="s">
        <v>57</v>
      </c>
      <c r="F146" s="17" t="s">
        <v>67</v>
      </c>
      <c r="G146" s="17" t="s">
        <v>564</v>
      </c>
      <c r="H146" s="17" t="s">
        <v>39</v>
      </c>
      <c r="I146" s="18">
        <v>1</v>
      </c>
      <c r="J146" s="50">
        <f>VLOOKUP(B146,[1]新表!$A:$G,7,0)</f>
        <v>27880</v>
      </c>
      <c r="K146" s="50">
        <f>VLOOKUP(B146,[2]新表!$A:$G,7,0)</f>
        <v>27880</v>
      </c>
      <c r="L146" s="50">
        <f>VLOOKUP(B146,[2]新表!$A:$H,8,0)</f>
        <v>27880</v>
      </c>
      <c r="M146" s="61">
        <f>VLOOKUP(B146,[2]Sheet3!$A:$E,5,0)</f>
        <v>13940</v>
      </c>
      <c r="N146" s="131"/>
      <c r="O146" s="48"/>
      <c r="P146" s="48"/>
      <c r="Q146" s="48">
        <f t="shared" si="45"/>
        <v>0</v>
      </c>
      <c r="R146" s="20">
        <f t="shared" si="46"/>
        <v>27880</v>
      </c>
      <c r="S146" s="20">
        <f t="shared" si="40"/>
        <v>0</v>
      </c>
      <c r="T146" s="20">
        <f t="shared" si="41"/>
        <v>0</v>
      </c>
      <c r="U146" s="55"/>
      <c r="V146" s="19">
        <f t="shared" si="42"/>
        <v>0</v>
      </c>
      <c r="W146" s="53">
        <f t="shared" si="47"/>
        <v>0</v>
      </c>
      <c r="X146" s="54">
        <f t="shared" si="48"/>
        <v>0</v>
      </c>
      <c r="Y146" s="54" t="str">
        <f t="shared" si="49"/>
        <v>否</v>
      </c>
      <c r="Z146" s="21"/>
      <c r="AA146" s="22"/>
      <c r="AB146" s="22"/>
      <c r="AC146" s="21"/>
      <c r="AD146" s="23">
        <v>0</v>
      </c>
      <c r="AE146" s="23">
        <f t="shared" si="44"/>
        <v>0</v>
      </c>
      <c r="AF146" s="19">
        <f t="shared" si="37"/>
        <v>0</v>
      </c>
      <c r="AG146" s="24"/>
      <c r="AH146" s="29"/>
      <c r="AI146" s="24"/>
      <c r="AJ146" s="25" t="s">
        <v>47</v>
      </c>
      <c r="AK146" s="19"/>
      <c r="AL146" s="13" t="s">
        <v>38</v>
      </c>
      <c r="AM146" s="26" t="s">
        <v>403</v>
      </c>
      <c r="AN146" s="14" t="s">
        <v>401</v>
      </c>
    </row>
    <row r="147" spans="1:42" s="9" customFormat="1" ht="33" customHeight="1" x14ac:dyDescent="0.25">
      <c r="A147" s="13">
        <f t="shared" si="39"/>
        <v>144</v>
      </c>
      <c r="B147" s="34" t="s">
        <v>404</v>
      </c>
      <c r="C147" s="15" t="s">
        <v>405</v>
      </c>
      <c r="D147" s="15" t="s">
        <v>33</v>
      </c>
      <c r="E147" s="37" t="s">
        <v>34</v>
      </c>
      <c r="F147" s="17" t="s">
        <v>398</v>
      </c>
      <c r="G147" s="17"/>
      <c r="H147" s="37" t="s">
        <v>260</v>
      </c>
      <c r="I147" s="18">
        <v>1</v>
      </c>
      <c r="J147" s="50">
        <f>VLOOKUP(B147,[1]新表!$A:$G,7,0)</f>
        <v>0</v>
      </c>
      <c r="K147" s="50">
        <f>VLOOKUP(B147,[2]新表!$A:$G,7,0)</f>
        <v>0</v>
      </c>
      <c r="L147" s="50">
        <f>VLOOKUP(B147,[2]新表!$A:$H,8,0)</f>
        <v>0</v>
      </c>
      <c r="M147" s="50"/>
      <c r="N147" s="131">
        <f>VLOOKUP(B147,平均每月供货额!L:O,4,0)</f>
        <v>0</v>
      </c>
      <c r="O147" s="48">
        <v>100000</v>
      </c>
      <c r="P147" s="48"/>
      <c r="Q147" s="48">
        <f t="shared" si="45"/>
        <v>100000</v>
      </c>
      <c r="R147" s="20">
        <f t="shared" si="46"/>
        <v>-100000</v>
      </c>
      <c r="S147" s="20">
        <f t="shared" si="40"/>
        <v>0</v>
      </c>
      <c r="T147" s="20">
        <f t="shared" si="41"/>
        <v>0</v>
      </c>
      <c r="U147" s="55"/>
      <c r="V147" s="19">
        <f t="shared" si="42"/>
        <v>0</v>
      </c>
      <c r="W147" s="53">
        <f t="shared" si="47"/>
        <v>0</v>
      </c>
      <c r="X147" s="54" t="e">
        <f t="shared" si="48"/>
        <v>#DIV/0!</v>
      </c>
      <c r="Y147" s="54" t="str">
        <f t="shared" si="49"/>
        <v>是</v>
      </c>
      <c r="Z147" s="21"/>
      <c r="AA147" s="37"/>
      <c r="AB147" s="37"/>
      <c r="AC147" s="37">
        <v>0</v>
      </c>
      <c r="AD147" s="23">
        <v>0</v>
      </c>
      <c r="AE147" s="23">
        <f t="shared" si="44"/>
        <v>0</v>
      </c>
      <c r="AF147" s="19">
        <f t="shared" si="37"/>
        <v>0</v>
      </c>
      <c r="AG147" s="24">
        <v>45611</v>
      </c>
      <c r="AH147" s="37">
        <v>2</v>
      </c>
      <c r="AI147" s="24">
        <f t="shared" ref="AI147:AI154" si="51">AG147-AH147</f>
        <v>45609</v>
      </c>
      <c r="AJ147" s="25" t="s">
        <v>47</v>
      </c>
      <c r="AK147" s="19"/>
      <c r="AL147" s="13" t="s">
        <v>68</v>
      </c>
      <c r="AM147" s="38" t="s">
        <v>406</v>
      </c>
      <c r="AN147" s="34" t="s">
        <v>404</v>
      </c>
      <c r="AO147" s="30" t="s">
        <v>77</v>
      </c>
    </row>
    <row r="148" spans="1:42" ht="33" customHeight="1" x14ac:dyDescent="0.25">
      <c r="A148" s="13">
        <f t="shared" si="39"/>
        <v>145</v>
      </c>
      <c r="B148" s="14" t="s">
        <v>407</v>
      </c>
      <c r="C148" s="15" t="s">
        <v>408</v>
      </c>
      <c r="D148" s="15" t="s">
        <v>33</v>
      </c>
      <c r="E148" s="16" t="s">
        <v>57</v>
      </c>
      <c r="F148" s="16" t="s">
        <v>35</v>
      </c>
      <c r="G148" s="16"/>
      <c r="H148" s="16" t="s">
        <v>572</v>
      </c>
      <c r="I148" s="18">
        <v>0.8</v>
      </c>
      <c r="J148" s="50">
        <f>VLOOKUP(B148,[1]新表!$A:$G,7,0)</f>
        <v>0</v>
      </c>
      <c r="K148" s="50">
        <f>VLOOKUP(B148,[2]新表!$A:$G,7,0)</f>
        <v>142786.80000000101</v>
      </c>
      <c r="L148" s="50">
        <f>VLOOKUP(B148,[2]新表!$A:$H,8,0)</f>
        <v>142786.80000000101</v>
      </c>
      <c r="M148" s="61">
        <f>VLOOKUP(B148,[2]Sheet3!$A:$E,5,0)</f>
        <v>142786.80000000101</v>
      </c>
      <c r="N148" s="131">
        <f>VLOOKUP(B148,平均每月供货额!L:O,4,0)</f>
        <v>23797.800000000167</v>
      </c>
      <c r="O148" s="48">
        <v>270000</v>
      </c>
      <c r="P148" s="48"/>
      <c r="Q148" s="48">
        <f t="shared" si="45"/>
        <v>270000</v>
      </c>
      <c r="R148" s="20">
        <f t="shared" si="46"/>
        <v>-127213.19999999899</v>
      </c>
      <c r="S148" s="20">
        <f t="shared" si="40"/>
        <v>0</v>
      </c>
      <c r="T148" s="20">
        <f t="shared" si="41"/>
        <v>0</v>
      </c>
      <c r="U148" s="168"/>
      <c r="V148" s="19">
        <f t="shared" si="42"/>
        <v>0</v>
      </c>
      <c r="W148" s="53">
        <f t="shared" si="47"/>
        <v>0</v>
      </c>
      <c r="X148" s="54">
        <f t="shared" si="48"/>
        <v>0</v>
      </c>
      <c r="Y148" s="54" t="str">
        <f t="shared" si="49"/>
        <v>否</v>
      </c>
      <c r="Z148" s="21"/>
      <c r="AA148" s="21"/>
      <c r="AB148" s="21"/>
      <c r="AC148" s="21">
        <f t="shared" ref="AC148:AC202" si="52">SUM(Z148:AB148)</f>
        <v>0</v>
      </c>
      <c r="AD148" s="23">
        <v>0</v>
      </c>
      <c r="AE148" s="23">
        <f t="shared" si="44"/>
        <v>0</v>
      </c>
      <c r="AF148" s="19">
        <f t="shared" si="37"/>
        <v>0</v>
      </c>
      <c r="AG148" s="24">
        <v>45646</v>
      </c>
      <c r="AH148" s="13">
        <v>7</v>
      </c>
      <c r="AI148" s="24">
        <f t="shared" si="51"/>
        <v>45639</v>
      </c>
      <c r="AJ148" s="25" t="s">
        <v>409</v>
      </c>
      <c r="AK148" s="19"/>
      <c r="AL148" s="13" t="s">
        <v>121</v>
      </c>
      <c r="AM148" s="38" t="s">
        <v>643</v>
      </c>
      <c r="AN148" s="14" t="s">
        <v>407</v>
      </c>
    </row>
    <row r="149" spans="1:42" s="9" customFormat="1" ht="33" customHeight="1" x14ac:dyDescent="0.25">
      <c r="A149" s="13">
        <f t="shared" si="39"/>
        <v>146</v>
      </c>
      <c r="B149" s="14" t="s">
        <v>410</v>
      </c>
      <c r="C149" s="15" t="s">
        <v>411</v>
      </c>
      <c r="D149" s="15" t="s">
        <v>33</v>
      </c>
      <c r="E149" s="16" t="s">
        <v>34</v>
      </c>
      <c r="F149" s="34" t="s">
        <v>98</v>
      </c>
      <c r="G149" s="34"/>
      <c r="H149" s="17" t="s">
        <v>61</v>
      </c>
      <c r="I149" s="18">
        <v>0.8</v>
      </c>
      <c r="J149" s="50">
        <f>VLOOKUP(B149,[1]新表!$A:$G,7,0)</f>
        <v>336206.49</v>
      </c>
      <c r="K149" s="50">
        <f>VLOOKUP(B149,[2]新表!$A:$G,7,0)</f>
        <v>341075.63</v>
      </c>
      <c r="L149" s="50">
        <f>VLOOKUP(B149,[2]新表!$A:$H,8,0)</f>
        <v>191762.11000000002</v>
      </c>
      <c r="M149" s="61">
        <f>VLOOKUP(B149,[2]Sheet3!$A:$E,5,0)</f>
        <v>42634.453750000001</v>
      </c>
      <c r="N149" s="131">
        <f>VLOOKUP(B149,平均每月供货额!L:O,4,0)</f>
        <v>36064.143333333333</v>
      </c>
      <c r="O149" s="48">
        <v>60000</v>
      </c>
      <c r="P149" s="48"/>
      <c r="Q149" s="48">
        <f t="shared" si="45"/>
        <v>60000</v>
      </c>
      <c r="R149" s="20">
        <f t="shared" si="46"/>
        <v>131762.11000000002</v>
      </c>
      <c r="S149" s="20">
        <f t="shared" si="40"/>
        <v>36064.143333333333</v>
      </c>
      <c r="T149" s="20">
        <f t="shared" si="41"/>
        <v>40000</v>
      </c>
      <c r="U149" s="55"/>
      <c r="V149" s="19">
        <f t="shared" si="42"/>
        <v>0</v>
      </c>
      <c r="W149" s="53">
        <f t="shared" si="47"/>
        <v>0</v>
      </c>
      <c r="X149" s="54">
        <f t="shared" si="48"/>
        <v>0</v>
      </c>
      <c r="Y149" s="54" t="str">
        <f t="shared" si="49"/>
        <v>否</v>
      </c>
      <c r="Z149" s="21"/>
      <c r="AA149" s="21"/>
      <c r="AB149" s="21"/>
      <c r="AC149" s="21">
        <f t="shared" si="52"/>
        <v>0</v>
      </c>
      <c r="AD149" s="23">
        <v>0.03</v>
      </c>
      <c r="AE149" s="23">
        <f t="shared" si="44"/>
        <v>0</v>
      </c>
      <c r="AF149" s="19">
        <f t="shared" si="37"/>
        <v>0</v>
      </c>
      <c r="AG149" s="24">
        <v>45632</v>
      </c>
      <c r="AH149" s="13">
        <v>3</v>
      </c>
      <c r="AI149" s="24">
        <f t="shared" si="51"/>
        <v>45629</v>
      </c>
      <c r="AJ149" s="25" t="s">
        <v>47</v>
      </c>
      <c r="AK149" s="19"/>
      <c r="AL149" s="13" t="s">
        <v>68</v>
      </c>
      <c r="AM149" s="26" t="s">
        <v>412</v>
      </c>
      <c r="AN149" s="14" t="s">
        <v>410</v>
      </c>
      <c r="AO149" s="8"/>
    </row>
    <row r="150" spans="1:42" s="9" customFormat="1" ht="33" customHeight="1" x14ac:dyDescent="0.25">
      <c r="A150" s="13">
        <f t="shared" si="39"/>
        <v>147</v>
      </c>
      <c r="B150" s="14" t="s">
        <v>413</v>
      </c>
      <c r="C150" s="15" t="s">
        <v>414</v>
      </c>
      <c r="D150" s="15" t="s">
        <v>33</v>
      </c>
      <c r="E150" s="16" t="s">
        <v>34</v>
      </c>
      <c r="F150" s="17" t="s">
        <v>35</v>
      </c>
      <c r="G150" s="17"/>
      <c r="H150" s="17" t="s">
        <v>61</v>
      </c>
      <c r="I150" s="18">
        <v>0.8</v>
      </c>
      <c r="J150" s="50">
        <f>VLOOKUP(B150,[1]新表!$A:$G,7,0)</f>
        <v>2916279.72</v>
      </c>
      <c r="K150" s="50">
        <f>VLOOKUP(B150,[2]新表!$A:$G,7,0)</f>
        <v>1863279.7199999997</v>
      </c>
      <c r="L150" s="50">
        <f>VLOOKUP(B150,[2]新表!$A:$H,8,0)</f>
        <v>602034.63</v>
      </c>
      <c r="M150" s="61">
        <f>VLOOKUP(B150,[2]Sheet3!$A:$E,5,0)</f>
        <v>465819.92999999993</v>
      </c>
      <c r="N150" s="131">
        <f>VLOOKUP(B150,平均每月供货额!L:O,4,0)</f>
        <v>271825.0616666667</v>
      </c>
      <c r="O150" s="48"/>
      <c r="P150" s="48"/>
      <c r="Q150" s="48">
        <f t="shared" si="45"/>
        <v>0</v>
      </c>
      <c r="R150" s="20">
        <f t="shared" si="46"/>
        <v>602034.63</v>
      </c>
      <c r="S150" s="20">
        <f t="shared" si="40"/>
        <v>271825.0616666667</v>
      </c>
      <c r="T150" s="20">
        <f t="shared" si="41"/>
        <v>270000</v>
      </c>
      <c r="U150" s="55"/>
      <c r="V150" s="19">
        <f t="shared" si="42"/>
        <v>0</v>
      </c>
      <c r="W150" s="53">
        <f t="shared" si="47"/>
        <v>0</v>
      </c>
      <c r="X150" s="54">
        <f t="shared" si="48"/>
        <v>0</v>
      </c>
      <c r="Y150" s="54" t="str">
        <f t="shared" si="49"/>
        <v>否</v>
      </c>
      <c r="Z150" s="21"/>
      <c r="AA150" s="21"/>
      <c r="AB150" s="21"/>
      <c r="AC150" s="21">
        <f t="shared" si="52"/>
        <v>0</v>
      </c>
      <c r="AD150" s="23">
        <v>0</v>
      </c>
      <c r="AE150" s="23">
        <f t="shared" si="44"/>
        <v>0</v>
      </c>
      <c r="AF150" s="19">
        <f t="shared" si="37"/>
        <v>0</v>
      </c>
      <c r="AG150" s="24">
        <v>45632</v>
      </c>
      <c r="AH150" s="29">
        <v>2</v>
      </c>
      <c r="AI150" s="32">
        <f t="shared" si="51"/>
        <v>45630</v>
      </c>
      <c r="AJ150" s="25" t="s">
        <v>37</v>
      </c>
      <c r="AK150" s="19"/>
      <c r="AL150" s="13" t="s">
        <v>68</v>
      </c>
      <c r="AM150" s="26" t="s">
        <v>159</v>
      </c>
      <c r="AN150" s="14" t="s">
        <v>413</v>
      </c>
      <c r="AO150" s="30" t="s">
        <v>77</v>
      </c>
    </row>
    <row r="151" spans="1:42" s="9" customFormat="1" ht="33" customHeight="1" x14ac:dyDescent="0.25">
      <c r="A151" s="13">
        <f t="shared" si="39"/>
        <v>148</v>
      </c>
      <c r="B151" s="14" t="s">
        <v>415</v>
      </c>
      <c r="C151" s="15" t="s">
        <v>416</v>
      </c>
      <c r="D151" s="15" t="s">
        <v>33</v>
      </c>
      <c r="E151" s="16" t="s">
        <v>57</v>
      </c>
      <c r="F151" s="17" t="s">
        <v>35</v>
      </c>
      <c r="G151" s="17"/>
      <c r="H151" s="17" t="s">
        <v>61</v>
      </c>
      <c r="I151" s="18">
        <v>0.8</v>
      </c>
      <c r="J151" s="50">
        <f>VLOOKUP(B151,[1]新表!$A:$G,7,0)</f>
        <v>2921935.3600000003</v>
      </c>
      <c r="K151" s="50">
        <f>VLOOKUP(B151,[2]新表!$A:$G,7,0)</f>
        <v>2831935.3600000003</v>
      </c>
      <c r="L151" s="50">
        <f>VLOOKUP(B151,[2]新表!$A:$H,8,0)</f>
        <v>2770939.37</v>
      </c>
      <c r="M151" s="50">
        <f>VLOOKUP(B151,[2]Sheet3!$A:$E,5,0)</f>
        <v>217841.18153846156</v>
      </c>
      <c r="N151" s="131">
        <f>VLOOKUP(B151,平均每月供货额!L:O,4,0)</f>
        <v>10165.998333333333</v>
      </c>
      <c r="O151" s="48">
        <v>31648.86</v>
      </c>
      <c r="P151" s="48">
        <v>100000</v>
      </c>
      <c r="Q151" s="48">
        <f t="shared" si="45"/>
        <v>131648.85999999999</v>
      </c>
      <c r="R151" s="20">
        <f t="shared" si="46"/>
        <v>2739290.5100000002</v>
      </c>
      <c r="S151" s="20">
        <f t="shared" si="40"/>
        <v>10165.998333333333</v>
      </c>
      <c r="T151" s="20">
        <f t="shared" si="41"/>
        <v>10000</v>
      </c>
      <c r="U151" s="55"/>
      <c r="V151" s="19">
        <f t="shared" si="42"/>
        <v>0</v>
      </c>
      <c r="W151" s="53">
        <f t="shared" si="47"/>
        <v>0</v>
      </c>
      <c r="X151" s="54">
        <f t="shared" si="48"/>
        <v>0</v>
      </c>
      <c r="Y151" s="54" t="str">
        <f t="shared" si="49"/>
        <v>否</v>
      </c>
      <c r="Z151" s="21"/>
      <c r="AA151" s="21" t="s">
        <v>417</v>
      </c>
      <c r="AB151" s="21"/>
      <c r="AC151" s="21">
        <f t="shared" si="52"/>
        <v>0</v>
      </c>
      <c r="AD151" s="23">
        <v>0</v>
      </c>
      <c r="AE151" s="23">
        <f t="shared" si="44"/>
        <v>0</v>
      </c>
      <c r="AF151" s="19">
        <f t="shared" si="37"/>
        <v>0</v>
      </c>
      <c r="AG151" s="24">
        <v>45595</v>
      </c>
      <c r="AH151" s="13">
        <v>7</v>
      </c>
      <c r="AI151" s="24">
        <f t="shared" si="51"/>
        <v>45588</v>
      </c>
      <c r="AJ151" s="27" t="s">
        <v>75</v>
      </c>
      <c r="AK151" s="19"/>
      <c r="AL151" s="17" t="s">
        <v>68</v>
      </c>
      <c r="AM151" s="26" t="s">
        <v>159</v>
      </c>
      <c r="AN151" s="14" t="s">
        <v>415</v>
      </c>
      <c r="AO151" s="8"/>
    </row>
    <row r="152" spans="1:42" s="9" customFormat="1" ht="33" customHeight="1" x14ac:dyDescent="0.25">
      <c r="A152" s="13">
        <f t="shared" si="39"/>
        <v>149</v>
      </c>
      <c r="B152" s="14" t="s">
        <v>418</v>
      </c>
      <c r="C152" s="15" t="s">
        <v>419</v>
      </c>
      <c r="D152" s="15" t="s">
        <v>33</v>
      </c>
      <c r="E152" s="16" t="s">
        <v>57</v>
      </c>
      <c r="F152" s="17" t="s">
        <v>67</v>
      </c>
      <c r="G152" s="17"/>
      <c r="H152" s="17" t="s">
        <v>61</v>
      </c>
      <c r="I152" s="18">
        <v>0.8</v>
      </c>
      <c r="J152" s="50">
        <f>VLOOKUP(B152,[1]新表!$A:$G,7,0)</f>
        <v>6436207.6500000004</v>
      </c>
      <c r="K152" s="50">
        <f>VLOOKUP(B152,[2]新表!$A:$G,7,0)</f>
        <v>5484086.9700000007</v>
      </c>
      <c r="L152" s="50">
        <f>VLOOKUP(B152,[2]新表!$A:$H,8,0)</f>
        <v>4875799.16</v>
      </c>
      <c r="M152" s="61">
        <f>VLOOKUP(B152,[2]Sheet3!$A:$E,5,0)</f>
        <v>498553.36090909096</v>
      </c>
      <c r="N152" s="131">
        <f>VLOOKUP(B152,平均每月供货额!L:O,4,0)</f>
        <v>140261.37000000002</v>
      </c>
      <c r="O152" s="48"/>
      <c r="P152" s="48"/>
      <c r="Q152" s="48">
        <f t="shared" si="45"/>
        <v>0</v>
      </c>
      <c r="R152" s="20">
        <f t="shared" si="46"/>
        <v>4875799.16</v>
      </c>
      <c r="S152" s="20">
        <f t="shared" si="40"/>
        <v>140261.37000000002</v>
      </c>
      <c r="T152" s="20">
        <f t="shared" si="41"/>
        <v>140000</v>
      </c>
      <c r="U152" s="55">
        <v>200000</v>
      </c>
      <c r="V152" s="19">
        <f t="shared" si="42"/>
        <v>200000</v>
      </c>
      <c r="W152" s="53">
        <f t="shared" si="47"/>
        <v>4.1018916784094937E-2</v>
      </c>
      <c r="X152" s="54">
        <f t="shared" si="48"/>
        <v>0.4011606694122139</v>
      </c>
      <c r="Y152" s="54" t="str">
        <f t="shared" si="49"/>
        <v>否</v>
      </c>
      <c r="Z152" s="21"/>
      <c r="AA152" s="21"/>
      <c r="AB152" s="21"/>
      <c r="AC152" s="21">
        <f t="shared" si="52"/>
        <v>0</v>
      </c>
      <c r="AD152" s="23">
        <v>0</v>
      </c>
      <c r="AE152" s="23">
        <f t="shared" si="44"/>
        <v>0</v>
      </c>
      <c r="AF152" s="19">
        <f t="shared" si="37"/>
        <v>200000</v>
      </c>
      <c r="AG152" s="24">
        <v>45631</v>
      </c>
      <c r="AH152" s="13">
        <v>3</v>
      </c>
      <c r="AI152" s="24">
        <f t="shared" si="51"/>
        <v>45628</v>
      </c>
      <c r="AJ152" s="27" t="s">
        <v>369</v>
      </c>
      <c r="AK152" s="19"/>
      <c r="AL152" s="17" t="s">
        <v>176</v>
      </c>
      <c r="AM152" s="26" t="s">
        <v>159</v>
      </c>
      <c r="AN152" s="14" t="s">
        <v>418</v>
      </c>
      <c r="AO152" s="8"/>
    </row>
    <row r="153" spans="1:42" s="9" customFormat="1" ht="33" customHeight="1" x14ac:dyDescent="0.25">
      <c r="A153" s="13">
        <f t="shared" si="39"/>
        <v>150</v>
      </c>
      <c r="B153" s="14" t="s">
        <v>420</v>
      </c>
      <c r="C153" s="15" t="s">
        <v>421</v>
      </c>
      <c r="D153" s="15" t="s">
        <v>33</v>
      </c>
      <c r="E153" s="16" t="s">
        <v>57</v>
      </c>
      <c r="F153" s="17" t="s">
        <v>35</v>
      </c>
      <c r="G153" s="17"/>
      <c r="H153" s="17" t="s">
        <v>39</v>
      </c>
      <c r="I153" s="18">
        <v>1</v>
      </c>
      <c r="J153" s="50">
        <f>VLOOKUP(B153,[1]新表!$A:$G,7,0)</f>
        <v>1397663.7000000007</v>
      </c>
      <c r="K153" s="50">
        <f>VLOOKUP(B153,[2]新表!$A:$G,7,0)</f>
        <v>1097663.7</v>
      </c>
      <c r="L153" s="50">
        <f>VLOOKUP(B153,[2]新表!$A:$H,8,0)</f>
        <v>993075.61999999988</v>
      </c>
      <c r="M153" s="61">
        <f>VLOOKUP(B153,[2]Sheet3!$A:$E,5,0)</f>
        <v>99787.609090909085</v>
      </c>
      <c r="N153" s="131">
        <f>VLOOKUP(B153,平均每月供货额!L:O,4,0)</f>
        <v>36636.178333333337</v>
      </c>
      <c r="O153" s="48"/>
      <c r="P153" s="48"/>
      <c r="Q153" s="48">
        <f t="shared" si="45"/>
        <v>0</v>
      </c>
      <c r="R153" s="20">
        <f t="shared" si="46"/>
        <v>993075.61999999988</v>
      </c>
      <c r="S153" s="20">
        <f t="shared" si="40"/>
        <v>36636.178333333337</v>
      </c>
      <c r="T153" s="20">
        <f t="shared" si="41"/>
        <v>40000</v>
      </c>
      <c r="U153" s="55">
        <v>180000</v>
      </c>
      <c r="V153" s="19">
        <f t="shared" si="42"/>
        <v>180000</v>
      </c>
      <c r="W153" s="53">
        <f t="shared" si="47"/>
        <v>0.18125507904423233</v>
      </c>
      <c r="X153" s="54">
        <f t="shared" si="48"/>
        <v>1.8038311734277084</v>
      </c>
      <c r="Y153" s="54" t="str">
        <f t="shared" si="49"/>
        <v>是</v>
      </c>
      <c r="Z153" s="21"/>
      <c r="AA153" s="21"/>
      <c r="AB153" s="21"/>
      <c r="AC153" s="21">
        <f t="shared" si="52"/>
        <v>0</v>
      </c>
      <c r="AD153" s="23">
        <v>0.03</v>
      </c>
      <c r="AE153" s="23">
        <f t="shared" si="44"/>
        <v>0.03</v>
      </c>
      <c r="AF153" s="19">
        <f t="shared" si="37"/>
        <v>174600</v>
      </c>
      <c r="AG153" s="24">
        <v>45628</v>
      </c>
      <c r="AH153" s="13">
        <v>7</v>
      </c>
      <c r="AI153" s="24">
        <f t="shared" si="51"/>
        <v>45621</v>
      </c>
      <c r="AJ153" s="25" t="s">
        <v>47</v>
      </c>
      <c r="AK153" s="19"/>
      <c r="AL153" s="13" t="s">
        <v>121</v>
      </c>
      <c r="AM153" s="26" t="s">
        <v>133</v>
      </c>
      <c r="AN153" s="14" t="s">
        <v>420</v>
      </c>
      <c r="AO153" s="8"/>
    </row>
    <row r="154" spans="1:42" s="9" customFormat="1" ht="33" customHeight="1" x14ac:dyDescent="0.25">
      <c r="A154" s="13">
        <f t="shared" si="39"/>
        <v>151</v>
      </c>
      <c r="B154" s="14" t="s">
        <v>422</v>
      </c>
      <c r="C154" s="15" t="s">
        <v>423</v>
      </c>
      <c r="D154" s="15" t="s">
        <v>33</v>
      </c>
      <c r="E154" s="16" t="s">
        <v>57</v>
      </c>
      <c r="F154" s="17" t="s">
        <v>35</v>
      </c>
      <c r="G154" s="17"/>
      <c r="H154" s="17" t="s">
        <v>61</v>
      </c>
      <c r="I154" s="18">
        <v>1</v>
      </c>
      <c r="J154" s="50">
        <f>VLOOKUP(B154,[1]新表!$A:$G,7,0)</f>
        <v>1780526.36</v>
      </c>
      <c r="K154" s="50">
        <f>VLOOKUP(B154,[2]新表!$A:$G,7,0)</f>
        <v>1673593.64</v>
      </c>
      <c r="L154" s="50">
        <f>VLOOKUP(B154,[2]新表!$A:$H,8,0)</f>
        <v>1480526.3599999999</v>
      </c>
      <c r="M154" s="61">
        <f>VLOOKUP(B154,[2]Sheet3!$A:$E,5,0)</f>
        <v>418398.41</v>
      </c>
      <c r="N154" s="131">
        <f>VLOOKUP(B154,平均每月供货额!L:O,4,0)</f>
        <v>32177.88</v>
      </c>
      <c r="O154" s="48">
        <v>200000</v>
      </c>
      <c r="P154" s="48"/>
      <c r="Q154" s="48">
        <f t="shared" si="45"/>
        <v>200000</v>
      </c>
      <c r="R154" s="20">
        <f t="shared" si="46"/>
        <v>1280526.3599999999</v>
      </c>
      <c r="S154" s="20">
        <f t="shared" si="40"/>
        <v>32177.88</v>
      </c>
      <c r="T154" s="20">
        <f t="shared" si="41"/>
        <v>30000</v>
      </c>
      <c r="U154" s="55">
        <v>150000</v>
      </c>
      <c r="V154" s="19">
        <f t="shared" si="42"/>
        <v>150000</v>
      </c>
      <c r="W154" s="53">
        <f t="shared" si="47"/>
        <v>0.1171393301110959</v>
      </c>
      <c r="X154" s="54">
        <f t="shared" si="48"/>
        <v>0.35850996661292284</v>
      </c>
      <c r="Y154" s="54" t="str">
        <f t="shared" si="49"/>
        <v>否</v>
      </c>
      <c r="Z154" s="21"/>
      <c r="AA154" s="21"/>
      <c r="AB154" s="21"/>
      <c r="AC154" s="21">
        <f t="shared" si="52"/>
        <v>0</v>
      </c>
      <c r="AD154" s="23">
        <v>0</v>
      </c>
      <c r="AE154" s="23">
        <f t="shared" si="44"/>
        <v>0</v>
      </c>
      <c r="AF154" s="19">
        <f t="shared" si="37"/>
        <v>150000</v>
      </c>
      <c r="AG154" s="24"/>
      <c r="AH154" s="13">
        <v>7</v>
      </c>
      <c r="AI154" s="24">
        <f t="shared" si="51"/>
        <v>-7</v>
      </c>
      <c r="AJ154" s="25" t="s">
        <v>47</v>
      </c>
      <c r="AK154" s="19"/>
      <c r="AL154" s="13" t="s">
        <v>176</v>
      </c>
      <c r="AM154" s="26" t="s">
        <v>133</v>
      </c>
      <c r="AN154" s="14" t="s">
        <v>422</v>
      </c>
      <c r="AO154" s="8"/>
    </row>
    <row r="155" spans="1:42" ht="33" customHeight="1" x14ac:dyDescent="0.25">
      <c r="A155" s="13">
        <f t="shared" si="39"/>
        <v>152</v>
      </c>
      <c r="B155" s="14" t="s">
        <v>424</v>
      </c>
      <c r="C155" s="15" t="s">
        <v>425</v>
      </c>
      <c r="D155" s="15" t="s">
        <v>88</v>
      </c>
      <c r="E155" s="16" t="s">
        <v>34</v>
      </c>
      <c r="F155" s="16" t="s">
        <v>35</v>
      </c>
      <c r="G155" s="16"/>
      <c r="H155" s="17" t="s">
        <v>36</v>
      </c>
      <c r="I155" s="18">
        <v>1</v>
      </c>
      <c r="J155" s="50">
        <f>VLOOKUP(B155,[1]新表!$A:$G,7,0)</f>
        <v>377112.5</v>
      </c>
      <c r="K155" s="50">
        <f>VLOOKUP(B155,[2]新表!$A:$G,7,0)</f>
        <v>0</v>
      </c>
      <c r="L155" s="50">
        <f>VLOOKUP(B155,[2]新表!$A:$H,8,0)</f>
        <v>0</v>
      </c>
      <c r="M155" s="50"/>
      <c r="N155" s="131"/>
      <c r="O155" s="48"/>
      <c r="P155" s="48"/>
      <c r="Q155" s="48">
        <f t="shared" si="45"/>
        <v>0</v>
      </c>
      <c r="R155" s="20">
        <f t="shared" si="46"/>
        <v>0</v>
      </c>
      <c r="S155" s="20">
        <f t="shared" si="40"/>
        <v>0</v>
      </c>
      <c r="T155" s="20">
        <f t="shared" si="41"/>
        <v>0</v>
      </c>
      <c r="U155" s="55"/>
      <c r="V155" s="19">
        <f t="shared" si="42"/>
        <v>0</v>
      </c>
      <c r="W155" s="53">
        <f t="shared" si="47"/>
        <v>0</v>
      </c>
      <c r="X155" s="54" t="e">
        <f t="shared" si="48"/>
        <v>#DIV/0!</v>
      </c>
      <c r="Y155" s="54" t="str">
        <f t="shared" si="49"/>
        <v>是</v>
      </c>
      <c r="Z155" s="21"/>
      <c r="AA155" s="22"/>
      <c r="AB155" s="22"/>
      <c r="AC155" s="21">
        <f t="shared" si="52"/>
        <v>0</v>
      </c>
      <c r="AD155" s="23">
        <v>0</v>
      </c>
      <c r="AE155" s="23">
        <f t="shared" si="44"/>
        <v>0</v>
      </c>
      <c r="AF155" s="19">
        <f t="shared" si="37"/>
        <v>0</v>
      </c>
      <c r="AG155" s="24"/>
      <c r="AH155" s="13">
        <v>7</v>
      </c>
      <c r="AI155" s="24"/>
      <c r="AJ155" s="25" t="s">
        <v>369</v>
      </c>
      <c r="AK155" s="19"/>
      <c r="AL155" s="13" t="s">
        <v>38</v>
      </c>
      <c r="AM155" s="26" t="s">
        <v>426</v>
      </c>
      <c r="AN155" s="14" t="s">
        <v>424</v>
      </c>
      <c r="AP155" s="9" t="s">
        <v>92</v>
      </c>
    </row>
    <row r="156" spans="1:42" s="9" customFormat="1" ht="33" customHeight="1" x14ac:dyDescent="0.25">
      <c r="A156" s="13">
        <f t="shared" si="39"/>
        <v>153</v>
      </c>
      <c r="B156" s="14" t="s">
        <v>427</v>
      </c>
      <c r="C156" s="15" t="s">
        <v>428</v>
      </c>
      <c r="D156" s="15" t="s">
        <v>33</v>
      </c>
      <c r="E156" s="16" t="s">
        <v>57</v>
      </c>
      <c r="F156" s="34" t="s">
        <v>67</v>
      </c>
      <c r="G156" s="34" t="s">
        <v>565</v>
      </c>
      <c r="H156" s="17" t="s">
        <v>39</v>
      </c>
      <c r="I156" s="18">
        <v>0.8</v>
      </c>
      <c r="J156" s="50">
        <f>VLOOKUP(B156,[1]新表!$A:$G,7,0)</f>
        <v>799829.29</v>
      </c>
      <c r="K156" s="50">
        <f>VLOOKUP(B156,[2]新表!$A:$G,7,0)</f>
        <v>838428.23</v>
      </c>
      <c r="L156" s="50">
        <f>VLOOKUP(B156,[2]新表!$A:$H,8,0)</f>
        <v>566617.5</v>
      </c>
      <c r="M156" s="50">
        <f>VLOOKUP(B156,[2]Sheet3!$A:$E,5,0)</f>
        <v>167685.64600000001</v>
      </c>
      <c r="N156" s="131">
        <f>VLOOKUP(B156,平均每月供货额!L:O,4,0)</f>
        <v>82938.11</v>
      </c>
      <c r="O156" s="48"/>
      <c r="P156" s="48"/>
      <c r="Q156" s="48">
        <f t="shared" si="45"/>
        <v>0</v>
      </c>
      <c r="R156" s="20">
        <f t="shared" si="46"/>
        <v>566617.5</v>
      </c>
      <c r="S156" s="20">
        <f t="shared" si="40"/>
        <v>82938.11</v>
      </c>
      <c r="T156" s="20">
        <f t="shared" si="41"/>
        <v>80000</v>
      </c>
      <c r="U156" s="55">
        <v>70000</v>
      </c>
      <c r="V156" s="19">
        <f t="shared" si="42"/>
        <v>70000</v>
      </c>
      <c r="W156" s="53">
        <f t="shared" si="47"/>
        <v>0.12354013068780968</v>
      </c>
      <c r="X156" s="54">
        <f t="shared" si="48"/>
        <v>0.41744777606068917</v>
      </c>
      <c r="Y156" s="54" t="str">
        <f t="shared" si="49"/>
        <v>否</v>
      </c>
      <c r="Z156" s="21"/>
      <c r="AA156" s="22"/>
      <c r="AB156" s="22"/>
      <c r="AC156" s="21">
        <f t="shared" si="52"/>
        <v>0</v>
      </c>
      <c r="AD156" s="23">
        <v>0.03</v>
      </c>
      <c r="AE156" s="23">
        <f t="shared" si="44"/>
        <v>0.03</v>
      </c>
      <c r="AF156" s="19">
        <f t="shared" si="37"/>
        <v>67900</v>
      </c>
      <c r="AG156" s="24">
        <v>45628</v>
      </c>
      <c r="AH156" s="13">
        <v>7</v>
      </c>
      <c r="AI156" s="24">
        <f t="shared" ref="AI156:AI218" si="53">AG156-AH156</f>
        <v>45621</v>
      </c>
      <c r="AJ156" s="27" t="s">
        <v>47</v>
      </c>
      <c r="AK156" s="19"/>
      <c r="AL156" s="17" t="s">
        <v>121</v>
      </c>
      <c r="AM156" s="26" t="s">
        <v>212</v>
      </c>
      <c r="AN156" s="14" t="s">
        <v>427</v>
      </c>
      <c r="AO156" s="8"/>
    </row>
    <row r="157" spans="1:42" s="9" customFormat="1" ht="33" customHeight="1" x14ac:dyDescent="0.25">
      <c r="A157" s="13">
        <f t="shared" si="39"/>
        <v>154</v>
      </c>
      <c r="B157" s="14" t="s">
        <v>429</v>
      </c>
      <c r="C157" s="15" t="s">
        <v>430</v>
      </c>
      <c r="D157" s="15" t="s">
        <v>33</v>
      </c>
      <c r="E157" s="16" t="s">
        <v>57</v>
      </c>
      <c r="F157" s="17" t="s">
        <v>67</v>
      </c>
      <c r="G157" s="17" t="s">
        <v>565</v>
      </c>
      <c r="H157" s="17" t="s">
        <v>39</v>
      </c>
      <c r="I157" s="18">
        <v>0.8</v>
      </c>
      <c r="J157" s="50">
        <f>VLOOKUP(B157,[1]新表!$A:$G,7,0)</f>
        <v>596013.19999999995</v>
      </c>
      <c r="K157" s="50">
        <f>VLOOKUP(B157,[2]新表!$A:$G,7,0)</f>
        <v>606973.14999999991</v>
      </c>
      <c r="L157" s="50">
        <f>VLOOKUP(B157,[2]新表!$A:$H,8,0)</f>
        <v>537853.26</v>
      </c>
      <c r="M157" s="61">
        <f>VLOOKUP(B157,[2]Sheet3!$A:$E,5,0)</f>
        <v>28903.48333333333</v>
      </c>
      <c r="N157" s="131">
        <f>VLOOKUP(B157,平均每月供货额!L:O,4,0)</f>
        <v>11519.981666666667</v>
      </c>
      <c r="O157" s="48"/>
      <c r="P157" s="48"/>
      <c r="Q157" s="48">
        <f t="shared" si="45"/>
        <v>0</v>
      </c>
      <c r="R157" s="20">
        <f t="shared" si="46"/>
        <v>537853.26</v>
      </c>
      <c r="S157" s="20">
        <f t="shared" si="40"/>
        <v>11519.981666666667</v>
      </c>
      <c r="T157" s="20">
        <f t="shared" si="41"/>
        <v>10000</v>
      </c>
      <c r="U157" s="55">
        <v>50000</v>
      </c>
      <c r="V157" s="19">
        <f t="shared" si="42"/>
        <v>50000</v>
      </c>
      <c r="W157" s="53">
        <f t="shared" si="47"/>
        <v>9.2962158489101651E-2</v>
      </c>
      <c r="X157" s="54">
        <f t="shared" si="48"/>
        <v>1.7298953009700677</v>
      </c>
      <c r="Y157" s="54" t="str">
        <f t="shared" si="49"/>
        <v>是</v>
      </c>
      <c r="Z157" s="21"/>
      <c r="AA157" s="22"/>
      <c r="AB157" s="22"/>
      <c r="AC157" s="21">
        <f t="shared" si="52"/>
        <v>0</v>
      </c>
      <c r="AD157" s="23">
        <v>0.03</v>
      </c>
      <c r="AE157" s="23">
        <f t="shared" si="44"/>
        <v>0.03</v>
      </c>
      <c r="AF157" s="19">
        <f t="shared" si="37"/>
        <v>48500</v>
      </c>
      <c r="AG157" s="24">
        <v>45630</v>
      </c>
      <c r="AH157" s="29">
        <v>3</v>
      </c>
      <c r="AI157" s="32">
        <f t="shared" si="53"/>
        <v>45627</v>
      </c>
      <c r="AJ157" s="27" t="s">
        <v>47</v>
      </c>
      <c r="AK157" s="19"/>
      <c r="AL157" s="17" t="s">
        <v>176</v>
      </c>
      <c r="AM157" s="26" t="s">
        <v>133</v>
      </c>
      <c r="AN157" s="14" t="s">
        <v>429</v>
      </c>
      <c r="AO157" s="8"/>
    </row>
    <row r="158" spans="1:42" s="9" customFormat="1" ht="33" customHeight="1" x14ac:dyDescent="0.25">
      <c r="A158" s="13">
        <f t="shared" si="39"/>
        <v>155</v>
      </c>
      <c r="B158" s="14" t="s">
        <v>431</v>
      </c>
      <c r="C158" s="15" t="s">
        <v>432</v>
      </c>
      <c r="D158" s="15" t="s">
        <v>33</v>
      </c>
      <c r="E158" s="16" t="s">
        <v>57</v>
      </c>
      <c r="F158" s="17" t="s">
        <v>98</v>
      </c>
      <c r="G158" s="17"/>
      <c r="H158" s="17" t="s">
        <v>61</v>
      </c>
      <c r="I158" s="18">
        <v>0.8</v>
      </c>
      <c r="J158" s="50">
        <f>VLOOKUP(B158,[1]新表!$A:$G,7,0)</f>
        <v>1680225</v>
      </c>
      <c r="K158" s="50">
        <f>VLOOKUP(B158,[2]新表!$A:$G,7,0)</f>
        <v>1610225</v>
      </c>
      <c r="L158" s="50">
        <f>VLOOKUP(B158,[2]新表!$A:$H,8,0)</f>
        <v>1562146.96</v>
      </c>
      <c r="M158" s="61">
        <f>VLOOKUP(B158,[2]Sheet3!$A:$E,5,0)</f>
        <v>146384.09090909091</v>
      </c>
      <c r="N158" s="131">
        <f>VLOOKUP(B158,平均每月供货额!L:O,4,0)</f>
        <v>8013.0066666666671</v>
      </c>
      <c r="O158" s="48"/>
      <c r="P158" s="48"/>
      <c r="Q158" s="48">
        <f t="shared" si="45"/>
        <v>0</v>
      </c>
      <c r="R158" s="20">
        <f t="shared" si="46"/>
        <v>1562146.96</v>
      </c>
      <c r="S158" s="20">
        <f t="shared" si="40"/>
        <v>8013.0066666666671</v>
      </c>
      <c r="T158" s="20">
        <f t="shared" si="41"/>
        <v>10000</v>
      </c>
      <c r="U158" s="55"/>
      <c r="V158" s="19">
        <f t="shared" si="42"/>
        <v>0</v>
      </c>
      <c r="W158" s="53">
        <f t="shared" si="47"/>
        <v>0</v>
      </c>
      <c r="X158" s="54">
        <f t="shared" si="48"/>
        <v>0</v>
      </c>
      <c r="Y158" s="54" t="str">
        <f t="shared" si="49"/>
        <v>否</v>
      </c>
      <c r="Z158" s="21"/>
      <c r="AA158" s="21"/>
      <c r="AB158" s="21"/>
      <c r="AC158" s="21">
        <f t="shared" si="52"/>
        <v>0</v>
      </c>
      <c r="AD158" s="23">
        <v>0.03</v>
      </c>
      <c r="AE158" s="23">
        <f t="shared" si="44"/>
        <v>0</v>
      </c>
      <c r="AF158" s="19">
        <f t="shared" si="37"/>
        <v>0</v>
      </c>
      <c r="AG158" s="24" t="s">
        <v>46</v>
      </c>
      <c r="AH158" s="29">
        <v>3</v>
      </c>
      <c r="AI158" s="32" t="e">
        <f t="shared" si="53"/>
        <v>#VALUE!</v>
      </c>
      <c r="AJ158" s="25" t="s">
        <v>47</v>
      </c>
      <c r="AK158" s="19"/>
      <c r="AL158" s="13" t="s">
        <v>121</v>
      </c>
      <c r="AM158" s="26" t="s">
        <v>162</v>
      </c>
      <c r="AN158" s="14" t="s">
        <v>431</v>
      </c>
      <c r="AO158" s="8"/>
    </row>
    <row r="159" spans="1:42" s="9" customFormat="1" ht="33" customHeight="1" x14ac:dyDescent="0.25">
      <c r="A159" s="13">
        <f t="shared" si="39"/>
        <v>156</v>
      </c>
      <c r="B159" s="14" t="s">
        <v>433</v>
      </c>
      <c r="C159" s="15" t="s">
        <v>434</v>
      </c>
      <c r="D159" s="15" t="s">
        <v>33</v>
      </c>
      <c r="E159" s="16" t="s">
        <v>264</v>
      </c>
      <c r="F159" s="17" t="s">
        <v>35</v>
      </c>
      <c r="G159" s="17"/>
      <c r="H159" s="17" t="s">
        <v>39</v>
      </c>
      <c r="I159" s="18">
        <v>1</v>
      </c>
      <c r="J159" s="50">
        <f>VLOOKUP(B159,[1]新表!$A:$G,7,0)</f>
        <v>39788.339999999997</v>
      </c>
      <c r="K159" s="50">
        <f>VLOOKUP(B159,[2]新表!$A:$G,7,0)</f>
        <v>76672.95</v>
      </c>
      <c r="L159" s="50">
        <f>VLOOKUP(B159,[2]新表!$A:$H,8,0)</f>
        <v>76672.95</v>
      </c>
      <c r="M159" s="61">
        <f>VLOOKUP(B159,[2]Sheet3!$A:$E,5,0)</f>
        <v>19168.237499999999</v>
      </c>
      <c r="N159" s="131">
        <f>VLOOKUP(B159,平均每月供货额!L:O,4,0)</f>
        <v>12778.824999999999</v>
      </c>
      <c r="O159" s="48"/>
      <c r="P159" s="48"/>
      <c r="Q159" s="48">
        <f t="shared" si="45"/>
        <v>0</v>
      </c>
      <c r="R159" s="20">
        <f t="shared" si="46"/>
        <v>76672.95</v>
      </c>
      <c r="S159" s="20">
        <f t="shared" si="40"/>
        <v>12778.824999999999</v>
      </c>
      <c r="T159" s="20">
        <f t="shared" si="41"/>
        <v>10000</v>
      </c>
      <c r="U159" s="55">
        <v>30000</v>
      </c>
      <c r="V159" s="19">
        <f t="shared" si="42"/>
        <v>30000</v>
      </c>
      <c r="W159" s="53">
        <f t="shared" si="47"/>
        <v>0.39127228051092333</v>
      </c>
      <c r="X159" s="54">
        <f t="shared" si="48"/>
        <v>1.5650891220436933</v>
      </c>
      <c r="Y159" s="54" t="str">
        <f t="shared" si="49"/>
        <v>是</v>
      </c>
      <c r="Z159" s="21"/>
      <c r="AA159" s="21"/>
      <c r="AB159" s="21"/>
      <c r="AC159" s="21">
        <f t="shared" si="52"/>
        <v>0</v>
      </c>
      <c r="AD159" s="23">
        <v>0</v>
      </c>
      <c r="AE159" s="23">
        <f t="shared" si="44"/>
        <v>0</v>
      </c>
      <c r="AF159" s="19">
        <f t="shared" si="37"/>
        <v>30000</v>
      </c>
      <c r="AG159" s="24">
        <v>45630</v>
      </c>
      <c r="AH159" s="13">
        <v>3</v>
      </c>
      <c r="AI159" s="32">
        <f t="shared" si="53"/>
        <v>45627</v>
      </c>
      <c r="AJ159" s="25" t="s">
        <v>47</v>
      </c>
      <c r="AK159" s="19"/>
      <c r="AL159" s="13" t="s">
        <v>121</v>
      </c>
      <c r="AM159" s="26" t="s">
        <v>435</v>
      </c>
      <c r="AN159" s="14" t="s">
        <v>433</v>
      </c>
      <c r="AO159" s="8"/>
    </row>
    <row r="160" spans="1:42" s="9" customFormat="1" ht="33" customHeight="1" x14ac:dyDescent="0.25">
      <c r="A160" s="13">
        <f t="shared" si="39"/>
        <v>157</v>
      </c>
      <c r="B160" s="14" t="s">
        <v>436</v>
      </c>
      <c r="C160" s="15" t="s">
        <v>437</v>
      </c>
      <c r="D160" s="15" t="s">
        <v>33</v>
      </c>
      <c r="E160" s="16" t="s">
        <v>57</v>
      </c>
      <c r="F160" s="17" t="s">
        <v>67</v>
      </c>
      <c r="G160" s="17"/>
      <c r="H160" s="17" t="s">
        <v>49</v>
      </c>
      <c r="I160" s="18">
        <v>0.8</v>
      </c>
      <c r="J160" s="50">
        <f>VLOOKUP(B160,[1]新表!$A:$G,7,0)</f>
        <v>1133869.1800000002</v>
      </c>
      <c r="K160" s="50">
        <f>VLOOKUP(B160,[2]新表!$A:$G,7,0)</f>
        <v>533869.18000000017</v>
      </c>
      <c r="L160" s="50">
        <f>VLOOKUP(B160,[2]新表!$A:$H,8,0)</f>
        <v>358094.34000000014</v>
      </c>
      <c r="M160" s="61">
        <f>VLOOKUP(B160,[2]Sheet3!$A:$E,5,0)</f>
        <v>88978.196666666699</v>
      </c>
      <c r="N160" s="131">
        <f>VLOOKUP(B160,平均每月供货额!L:O,4,0)</f>
        <v>29295.806666666667</v>
      </c>
      <c r="O160" s="48"/>
      <c r="P160" s="48"/>
      <c r="Q160" s="48">
        <f t="shared" si="45"/>
        <v>0</v>
      </c>
      <c r="R160" s="20">
        <f t="shared" si="46"/>
        <v>358094.34000000014</v>
      </c>
      <c r="S160" s="20">
        <f t="shared" si="40"/>
        <v>29295.806666666667</v>
      </c>
      <c r="T160" s="20">
        <f t="shared" si="41"/>
        <v>30000</v>
      </c>
      <c r="U160" s="55"/>
      <c r="V160" s="19">
        <f t="shared" si="42"/>
        <v>0</v>
      </c>
      <c r="W160" s="53">
        <f t="shared" si="47"/>
        <v>0</v>
      </c>
      <c r="X160" s="54">
        <f t="shared" si="48"/>
        <v>0</v>
      </c>
      <c r="Y160" s="54" t="str">
        <f t="shared" si="49"/>
        <v>否</v>
      </c>
      <c r="Z160" s="21"/>
      <c r="AA160" s="21"/>
      <c r="AB160" s="21"/>
      <c r="AC160" s="21">
        <f t="shared" si="52"/>
        <v>0</v>
      </c>
      <c r="AD160" s="23">
        <v>0.03</v>
      </c>
      <c r="AE160" s="23">
        <f t="shared" si="44"/>
        <v>0</v>
      </c>
      <c r="AF160" s="19">
        <f t="shared" si="37"/>
        <v>0</v>
      </c>
      <c r="AG160" s="24" t="s">
        <v>46</v>
      </c>
      <c r="AH160" s="29">
        <v>3</v>
      </c>
      <c r="AI160" s="32" t="e">
        <f t="shared" si="53"/>
        <v>#VALUE!</v>
      </c>
      <c r="AJ160" s="27" t="s">
        <v>47</v>
      </c>
      <c r="AK160" s="19"/>
      <c r="AL160" s="17" t="s">
        <v>176</v>
      </c>
      <c r="AM160" s="26" t="s">
        <v>438</v>
      </c>
      <c r="AN160" s="14" t="s">
        <v>436</v>
      </c>
      <c r="AO160" s="8"/>
    </row>
    <row r="161" spans="1:43" s="9" customFormat="1" ht="33" customHeight="1" x14ac:dyDescent="0.25">
      <c r="A161" s="13">
        <f t="shared" si="39"/>
        <v>158</v>
      </c>
      <c r="B161" s="14" t="s">
        <v>439</v>
      </c>
      <c r="C161" s="15" t="s">
        <v>617</v>
      </c>
      <c r="D161" s="15" t="s">
        <v>33</v>
      </c>
      <c r="E161" s="16" t="s">
        <v>57</v>
      </c>
      <c r="F161" s="17" t="s">
        <v>35</v>
      </c>
      <c r="G161" s="17" t="s">
        <v>564</v>
      </c>
      <c r="H161" s="17" t="s">
        <v>39</v>
      </c>
      <c r="I161" s="18">
        <v>0.8</v>
      </c>
      <c r="J161" s="50">
        <f>VLOOKUP(B161,[1]新表!$A:$G,7,0)</f>
        <v>623340.32000000018</v>
      </c>
      <c r="K161" s="50">
        <f>VLOOKUP(B161,[2]新表!$A:$G,7,0)</f>
        <v>796086.15000000014</v>
      </c>
      <c r="L161" s="50">
        <f>VLOOKUP(B161,[2]新表!$A:$H,8,0)</f>
        <v>506255.32000000007</v>
      </c>
      <c r="M161" s="61">
        <f>VLOOKUP(B161,[2]Sheet3!$A:$E,5,0)</f>
        <v>99510.768750000017</v>
      </c>
      <c r="N161" s="131">
        <f>VLOOKUP(B161,平均每月供货额!L:O,4,0)</f>
        <v>98987.501666666663</v>
      </c>
      <c r="O161" s="48"/>
      <c r="P161" s="48"/>
      <c r="Q161" s="48">
        <f t="shared" si="45"/>
        <v>0</v>
      </c>
      <c r="R161" s="20">
        <f t="shared" si="46"/>
        <v>506255.32000000007</v>
      </c>
      <c r="S161" s="20">
        <f t="shared" si="40"/>
        <v>98987.501666666663</v>
      </c>
      <c r="T161" s="20">
        <f t="shared" si="41"/>
        <v>100000</v>
      </c>
      <c r="U161" s="55"/>
      <c r="V161" s="19">
        <f t="shared" si="42"/>
        <v>0</v>
      </c>
      <c r="W161" s="53">
        <f t="shared" si="47"/>
        <v>0</v>
      </c>
      <c r="X161" s="54">
        <f t="shared" si="48"/>
        <v>0</v>
      </c>
      <c r="Y161" s="54" t="str">
        <f t="shared" si="49"/>
        <v>否</v>
      </c>
      <c r="Z161" s="21"/>
      <c r="AA161" s="22"/>
      <c r="AB161" s="22"/>
      <c r="AC161" s="21">
        <f t="shared" si="52"/>
        <v>0</v>
      </c>
      <c r="AD161" s="23">
        <v>0.03</v>
      </c>
      <c r="AE161" s="23">
        <f t="shared" si="44"/>
        <v>0</v>
      </c>
      <c r="AF161" s="19">
        <f t="shared" si="37"/>
        <v>0</v>
      </c>
      <c r="AG161" s="24"/>
      <c r="AH161" s="13">
        <v>8</v>
      </c>
      <c r="AI161" s="32">
        <f t="shared" si="53"/>
        <v>-8</v>
      </c>
      <c r="AJ161" s="27" t="s">
        <v>47</v>
      </c>
      <c r="AK161" s="19"/>
      <c r="AL161" s="17" t="s">
        <v>121</v>
      </c>
      <c r="AM161" s="26" t="s">
        <v>441</v>
      </c>
      <c r="AN161" s="14" t="s">
        <v>439</v>
      </c>
      <c r="AO161" s="8"/>
    </row>
    <row r="162" spans="1:43" s="9" customFormat="1" ht="33" customHeight="1" x14ac:dyDescent="0.25">
      <c r="A162" s="13">
        <f t="shared" si="39"/>
        <v>159</v>
      </c>
      <c r="B162" s="14" t="s">
        <v>442</v>
      </c>
      <c r="C162" s="15" t="s">
        <v>443</v>
      </c>
      <c r="D162" s="15" t="s">
        <v>33</v>
      </c>
      <c r="E162" s="16" t="s">
        <v>57</v>
      </c>
      <c r="F162" s="34" t="s">
        <v>98</v>
      </c>
      <c r="G162" s="34"/>
      <c r="H162" s="17" t="s">
        <v>61</v>
      </c>
      <c r="I162" s="18">
        <v>1</v>
      </c>
      <c r="J162" s="50">
        <f>VLOOKUP(B162,[1]新表!$A:$G,7,0)</f>
        <v>32912.620000000003</v>
      </c>
      <c r="K162" s="50">
        <f>VLOOKUP(B162,[2]新表!$A:$G,7,0)</f>
        <v>32912.620000000003</v>
      </c>
      <c r="L162" s="50">
        <f>VLOOKUP(B162,[2]新表!$A:$H,8,0)</f>
        <v>32912.620000000003</v>
      </c>
      <c r="M162" s="61">
        <f>VLOOKUP(B162,[2]Sheet3!$A:$E,5,0)</f>
        <v>32912.620000000003</v>
      </c>
      <c r="N162" s="131"/>
      <c r="O162" s="48"/>
      <c r="P162" s="48"/>
      <c r="Q162" s="48">
        <f t="shared" si="45"/>
        <v>0</v>
      </c>
      <c r="R162" s="20">
        <f t="shared" si="46"/>
        <v>32912.620000000003</v>
      </c>
      <c r="S162" s="20">
        <f t="shared" si="40"/>
        <v>0</v>
      </c>
      <c r="T162" s="20">
        <f t="shared" si="41"/>
        <v>0</v>
      </c>
      <c r="U162" s="55"/>
      <c r="V162" s="19">
        <f t="shared" si="42"/>
        <v>0</v>
      </c>
      <c r="W162" s="53">
        <f t="shared" si="47"/>
        <v>0</v>
      </c>
      <c r="X162" s="54">
        <f t="shared" si="48"/>
        <v>0</v>
      </c>
      <c r="Y162" s="54" t="str">
        <f t="shared" si="49"/>
        <v>否</v>
      </c>
      <c r="Z162" s="21"/>
      <c r="AA162" s="21"/>
      <c r="AB162" s="21"/>
      <c r="AC162" s="21">
        <f t="shared" si="52"/>
        <v>0</v>
      </c>
      <c r="AD162" s="23">
        <v>0</v>
      </c>
      <c r="AE162" s="23">
        <f t="shared" si="44"/>
        <v>0</v>
      </c>
      <c r="AF162" s="19">
        <f t="shared" si="37"/>
        <v>0</v>
      </c>
      <c r="AG162" s="24"/>
      <c r="AH162" s="29">
        <v>3</v>
      </c>
      <c r="AI162" s="32">
        <f t="shared" si="53"/>
        <v>-3</v>
      </c>
      <c r="AJ162" s="25" t="s">
        <v>47</v>
      </c>
      <c r="AK162" s="19"/>
      <c r="AL162" s="13" t="s">
        <v>121</v>
      </c>
      <c r="AM162" s="26" t="s">
        <v>444</v>
      </c>
      <c r="AN162" s="14" t="s">
        <v>442</v>
      </c>
      <c r="AO162" s="8"/>
    </row>
    <row r="163" spans="1:43" s="9" customFormat="1" ht="33" customHeight="1" x14ac:dyDescent="0.25">
      <c r="A163" s="13">
        <f t="shared" si="39"/>
        <v>160</v>
      </c>
      <c r="B163" s="14" t="s">
        <v>445</v>
      </c>
      <c r="C163" s="15" t="s">
        <v>446</v>
      </c>
      <c r="D163" s="15" t="s">
        <v>33</v>
      </c>
      <c r="E163" s="16" t="s">
        <v>34</v>
      </c>
      <c r="F163" s="17" t="s">
        <v>35</v>
      </c>
      <c r="G163" s="17"/>
      <c r="H163" s="17" t="s">
        <v>61</v>
      </c>
      <c r="I163" s="18">
        <v>1</v>
      </c>
      <c r="J163" s="50">
        <f>VLOOKUP(B163,[1]新表!$A:$G,7,0)</f>
        <v>423466.01000000024</v>
      </c>
      <c r="K163" s="50">
        <f>VLOOKUP(B163,[2]新表!$A:$G,7,0)</f>
        <v>341246.12</v>
      </c>
      <c r="L163" s="50">
        <f>VLOOKUP(B163,[2]新表!$A:$H,8,0)</f>
        <v>210485.7</v>
      </c>
      <c r="M163" s="61">
        <f>VLOOKUP(B163,[2]Sheet3!$A:$E,5,0)</f>
        <v>48749.445714285714</v>
      </c>
      <c r="N163" s="131">
        <f>VLOOKUP(B163,平均每月供货额!L:O,4,0)</f>
        <v>40669.285000000003</v>
      </c>
      <c r="O163" s="48"/>
      <c r="P163" s="48"/>
      <c r="Q163" s="48">
        <f t="shared" si="45"/>
        <v>0</v>
      </c>
      <c r="R163" s="20">
        <f t="shared" si="46"/>
        <v>210485.7</v>
      </c>
      <c r="S163" s="20">
        <f t="shared" si="40"/>
        <v>40669.285000000003</v>
      </c>
      <c r="T163" s="20">
        <f t="shared" si="41"/>
        <v>40000</v>
      </c>
      <c r="U163" s="55"/>
      <c r="V163" s="19">
        <f t="shared" si="42"/>
        <v>0</v>
      </c>
      <c r="W163" s="53">
        <f t="shared" si="47"/>
        <v>0</v>
      </c>
      <c r="X163" s="54">
        <f t="shared" si="48"/>
        <v>0</v>
      </c>
      <c r="Y163" s="54" t="str">
        <f t="shared" si="49"/>
        <v>否</v>
      </c>
      <c r="Z163" s="21"/>
      <c r="AA163" s="21"/>
      <c r="AB163" s="21"/>
      <c r="AC163" s="21">
        <f t="shared" si="52"/>
        <v>0</v>
      </c>
      <c r="AD163" s="23">
        <v>0</v>
      </c>
      <c r="AE163" s="23">
        <f t="shared" si="44"/>
        <v>0</v>
      </c>
      <c r="AF163" s="19">
        <f t="shared" si="37"/>
        <v>0</v>
      </c>
      <c r="AG163" s="24"/>
      <c r="AH163" s="13">
        <v>7</v>
      </c>
      <c r="AI163" s="24">
        <f t="shared" si="53"/>
        <v>-7</v>
      </c>
      <c r="AJ163" s="27" t="s">
        <v>47</v>
      </c>
      <c r="AK163" s="19"/>
      <c r="AL163" s="17" t="s">
        <v>121</v>
      </c>
      <c r="AM163" s="26" t="s">
        <v>447</v>
      </c>
      <c r="AN163" s="14" t="s">
        <v>445</v>
      </c>
      <c r="AO163" s="8"/>
    </row>
    <row r="164" spans="1:43" s="9" customFormat="1" ht="33" customHeight="1" x14ac:dyDescent="0.25">
      <c r="A164" s="13">
        <f t="shared" si="39"/>
        <v>161</v>
      </c>
      <c r="B164" s="14" t="s">
        <v>448</v>
      </c>
      <c r="C164" s="15" t="s">
        <v>449</v>
      </c>
      <c r="D164" s="15" t="s">
        <v>33</v>
      </c>
      <c r="E164" s="16" t="s">
        <v>34</v>
      </c>
      <c r="F164" s="17" t="s">
        <v>35</v>
      </c>
      <c r="G164" s="17"/>
      <c r="H164" s="17" t="s">
        <v>39</v>
      </c>
      <c r="I164" s="18">
        <v>1</v>
      </c>
      <c r="J164" s="50">
        <f>VLOOKUP(B164,[1]新表!$A:$G,7,0)</f>
        <v>509647.39</v>
      </c>
      <c r="K164" s="50">
        <f>VLOOKUP(B164,[2]新表!$A:$G,7,0)</f>
        <v>509647.39</v>
      </c>
      <c r="L164" s="50">
        <f>VLOOKUP(B164,[2]新表!$A:$H,8,0)</f>
        <v>509647.39</v>
      </c>
      <c r="M164" s="61">
        <f>VLOOKUP(B164,[2]Sheet3!$A:$E,5,0)</f>
        <v>72806.77</v>
      </c>
      <c r="N164" s="131">
        <f>VLOOKUP(B164,平均每月供货额!L:O,4,0)</f>
        <v>7657.6333333333341</v>
      </c>
      <c r="O164" s="48"/>
      <c r="P164" s="48"/>
      <c r="Q164" s="48">
        <f t="shared" si="45"/>
        <v>0</v>
      </c>
      <c r="R164" s="20">
        <f t="shared" si="46"/>
        <v>509647.39</v>
      </c>
      <c r="S164" s="20">
        <f t="shared" si="40"/>
        <v>7657.6333333333341</v>
      </c>
      <c r="T164" s="20">
        <f t="shared" si="41"/>
        <v>10000</v>
      </c>
      <c r="U164" s="55"/>
      <c r="V164" s="19">
        <f t="shared" si="42"/>
        <v>0</v>
      </c>
      <c r="W164" s="53">
        <f t="shared" si="47"/>
        <v>0</v>
      </c>
      <c r="X164" s="54">
        <f t="shared" si="48"/>
        <v>0</v>
      </c>
      <c r="Y164" s="54" t="str">
        <f t="shared" si="49"/>
        <v>否</v>
      </c>
      <c r="Z164" s="21"/>
      <c r="AA164" s="21"/>
      <c r="AB164" s="21"/>
      <c r="AC164" s="21">
        <f t="shared" si="52"/>
        <v>0</v>
      </c>
      <c r="AD164" s="23">
        <v>0</v>
      </c>
      <c r="AE164" s="23">
        <f t="shared" si="44"/>
        <v>0</v>
      </c>
      <c r="AF164" s="19">
        <f t="shared" si="37"/>
        <v>0</v>
      </c>
      <c r="AG164" s="24"/>
      <c r="AH164" s="29">
        <v>3</v>
      </c>
      <c r="AI164" s="24">
        <f t="shared" si="53"/>
        <v>-3</v>
      </c>
      <c r="AJ164" s="27" t="s">
        <v>47</v>
      </c>
      <c r="AK164" s="19"/>
      <c r="AL164" s="17" t="s">
        <v>68</v>
      </c>
      <c r="AM164" s="26" t="s">
        <v>447</v>
      </c>
      <c r="AN164" s="14" t="s">
        <v>448</v>
      </c>
      <c r="AO164" s="8"/>
    </row>
    <row r="165" spans="1:43" s="9" customFormat="1" ht="33" customHeight="1" x14ac:dyDescent="0.25">
      <c r="A165" s="13">
        <f t="shared" si="39"/>
        <v>162</v>
      </c>
      <c r="B165" s="14" t="s">
        <v>450</v>
      </c>
      <c r="C165" s="15" t="s">
        <v>451</v>
      </c>
      <c r="D165" s="15" t="s">
        <v>33</v>
      </c>
      <c r="E165" s="16" t="s">
        <v>34</v>
      </c>
      <c r="F165" s="17" t="s">
        <v>67</v>
      </c>
      <c r="G165" s="17"/>
      <c r="H165" s="17" t="s">
        <v>39</v>
      </c>
      <c r="I165" s="18">
        <v>1</v>
      </c>
      <c r="J165" s="50">
        <f>VLOOKUP(B165,[1]新表!$A:$G,7,0)</f>
        <v>102012.91</v>
      </c>
      <c r="K165" s="50">
        <f>VLOOKUP(B165,[2]新表!$A:$G,7,0)</f>
        <v>102012.91</v>
      </c>
      <c r="L165" s="50">
        <f>VLOOKUP(B165,[2]新表!$A:$H,8,0)</f>
        <v>102012.91</v>
      </c>
      <c r="M165" s="50">
        <f>VLOOKUP(B165,[2]Sheet3!$A:$E,5,0)</f>
        <v>102012.91</v>
      </c>
      <c r="N165" s="131"/>
      <c r="O165" s="48"/>
      <c r="P165" s="48"/>
      <c r="Q165" s="48">
        <f t="shared" si="45"/>
        <v>0</v>
      </c>
      <c r="R165" s="20">
        <f t="shared" si="46"/>
        <v>102012.91</v>
      </c>
      <c r="S165" s="20">
        <f t="shared" si="40"/>
        <v>0</v>
      </c>
      <c r="T165" s="20">
        <f t="shared" si="41"/>
        <v>0</v>
      </c>
      <c r="U165" s="55"/>
      <c r="V165" s="19">
        <f t="shared" si="42"/>
        <v>0</v>
      </c>
      <c r="W165" s="53">
        <f t="shared" si="47"/>
        <v>0</v>
      </c>
      <c r="X165" s="54">
        <f t="shared" si="48"/>
        <v>0</v>
      </c>
      <c r="Y165" s="54" t="str">
        <f t="shared" si="49"/>
        <v>否</v>
      </c>
      <c r="Z165" s="21"/>
      <c r="AA165" s="21"/>
      <c r="AB165" s="21"/>
      <c r="AC165" s="21">
        <f t="shared" si="52"/>
        <v>0</v>
      </c>
      <c r="AD165" s="23">
        <v>0</v>
      </c>
      <c r="AE165" s="23">
        <f t="shared" si="44"/>
        <v>0</v>
      </c>
      <c r="AF165" s="19">
        <f t="shared" ref="AF165:AF207" si="54">V165*(1-AE165)</f>
        <v>0</v>
      </c>
      <c r="AG165" s="24"/>
      <c r="AH165" s="29">
        <v>3</v>
      </c>
      <c r="AI165" s="24">
        <f t="shared" si="53"/>
        <v>-3</v>
      </c>
      <c r="AJ165" s="25" t="s">
        <v>47</v>
      </c>
      <c r="AK165" s="19"/>
      <c r="AL165" s="13" t="s">
        <v>38</v>
      </c>
      <c r="AM165" s="26" t="s">
        <v>167</v>
      </c>
      <c r="AN165" s="14" t="s">
        <v>450</v>
      </c>
      <c r="AO165" s="8"/>
    </row>
    <row r="166" spans="1:43" s="9" customFormat="1" ht="33" customHeight="1" x14ac:dyDescent="0.25">
      <c r="A166" s="13">
        <f t="shared" si="39"/>
        <v>163</v>
      </c>
      <c r="B166" s="15" t="s">
        <v>452</v>
      </c>
      <c r="C166" s="15" t="s">
        <v>453</v>
      </c>
      <c r="D166" s="15" t="s">
        <v>33</v>
      </c>
      <c r="E166" s="16" t="s">
        <v>57</v>
      </c>
      <c r="F166" s="16" t="s">
        <v>35</v>
      </c>
      <c r="G166" s="16"/>
      <c r="H166" s="17" t="s">
        <v>36</v>
      </c>
      <c r="I166" s="18">
        <v>1</v>
      </c>
      <c r="J166" s="50">
        <f>VLOOKUP(B166,[1]新表!$A:$G,7,0)</f>
        <v>0</v>
      </c>
      <c r="K166" s="50">
        <f>VLOOKUP(B166,[2]新表!$A:$G,7,0)</f>
        <v>0</v>
      </c>
      <c r="L166" s="50">
        <f>VLOOKUP(B166,[2]新表!$A:$H,8,0)</f>
        <v>0</v>
      </c>
      <c r="M166" s="50"/>
      <c r="N166" s="131">
        <f>VLOOKUP(B166,平均每月供货额!L:O,4,0)</f>
        <v>0</v>
      </c>
      <c r="O166" s="48">
        <v>110584</v>
      </c>
      <c r="P166" s="48"/>
      <c r="Q166" s="48">
        <f t="shared" si="45"/>
        <v>110584</v>
      </c>
      <c r="R166" s="20">
        <f t="shared" si="46"/>
        <v>-110584</v>
      </c>
      <c r="S166" s="20">
        <f t="shared" si="40"/>
        <v>0</v>
      </c>
      <c r="T166" s="20">
        <f t="shared" si="41"/>
        <v>0</v>
      </c>
      <c r="U166" s="55"/>
      <c r="V166" s="19">
        <f t="shared" si="42"/>
        <v>0</v>
      </c>
      <c r="W166" s="53">
        <f t="shared" si="47"/>
        <v>0</v>
      </c>
      <c r="X166" s="54" t="e">
        <f t="shared" si="48"/>
        <v>#DIV/0!</v>
      </c>
      <c r="Y166" s="54" t="str">
        <f t="shared" si="49"/>
        <v>是</v>
      </c>
      <c r="Z166" s="21"/>
      <c r="AA166" s="22"/>
      <c r="AB166" s="22"/>
      <c r="AC166" s="21">
        <f t="shared" si="52"/>
        <v>0</v>
      </c>
      <c r="AD166" s="23">
        <v>0</v>
      </c>
      <c r="AE166" s="23">
        <f t="shared" si="44"/>
        <v>0</v>
      </c>
      <c r="AF166" s="19">
        <f t="shared" si="54"/>
        <v>0</v>
      </c>
      <c r="AG166" s="24">
        <v>45595</v>
      </c>
      <c r="AH166" s="29">
        <v>7</v>
      </c>
      <c r="AI166" s="24">
        <f t="shared" si="53"/>
        <v>45588</v>
      </c>
      <c r="AJ166" s="27" t="s">
        <v>47</v>
      </c>
      <c r="AK166" s="19"/>
      <c r="AL166" s="17" t="s">
        <v>38</v>
      </c>
      <c r="AM166" s="26" t="s">
        <v>454</v>
      </c>
      <c r="AN166" s="15" t="s">
        <v>452</v>
      </c>
      <c r="AO166" s="8"/>
      <c r="AQ166" s="8"/>
    </row>
    <row r="167" spans="1:43" s="9" customFormat="1" ht="33" customHeight="1" x14ac:dyDescent="0.25">
      <c r="A167" s="13">
        <f t="shared" si="39"/>
        <v>164</v>
      </c>
      <c r="B167" s="15" t="s">
        <v>455</v>
      </c>
      <c r="C167" s="15" t="s">
        <v>456</v>
      </c>
      <c r="D167" s="15" t="s">
        <v>33</v>
      </c>
      <c r="E167" s="16" t="s">
        <v>34</v>
      </c>
      <c r="F167" s="16" t="s">
        <v>35</v>
      </c>
      <c r="G167" s="16"/>
      <c r="H167" s="17" t="s">
        <v>260</v>
      </c>
      <c r="I167" s="18">
        <v>1</v>
      </c>
      <c r="J167" s="50">
        <f>VLOOKUP(B167,[1]新表!$A:$G,7,0)</f>
        <v>5475.3200000000015</v>
      </c>
      <c r="K167" s="50">
        <f>VLOOKUP(B167,[2]新表!$A:$G,7,0)</f>
        <v>0</v>
      </c>
      <c r="L167" s="50">
        <f>VLOOKUP(B167,[2]新表!$A:$H,8,0)</f>
        <v>0</v>
      </c>
      <c r="M167" s="50"/>
      <c r="N167" s="131">
        <f>VLOOKUP(B167,平均每月供货额!L:O,4,0)</f>
        <v>0</v>
      </c>
      <c r="O167" s="48"/>
      <c r="P167" s="48"/>
      <c r="Q167" s="48">
        <f t="shared" si="45"/>
        <v>0</v>
      </c>
      <c r="R167" s="20">
        <f t="shared" si="46"/>
        <v>0</v>
      </c>
      <c r="S167" s="20">
        <f t="shared" si="40"/>
        <v>0</v>
      </c>
      <c r="T167" s="20">
        <f t="shared" si="41"/>
        <v>0</v>
      </c>
      <c r="U167" s="55"/>
      <c r="V167" s="19">
        <f t="shared" si="42"/>
        <v>0</v>
      </c>
      <c r="W167" s="53">
        <f t="shared" si="47"/>
        <v>0</v>
      </c>
      <c r="X167" s="54" t="e">
        <f t="shared" si="48"/>
        <v>#DIV/0!</v>
      </c>
      <c r="Y167" s="54" t="str">
        <f t="shared" si="49"/>
        <v>是</v>
      </c>
      <c r="Z167" s="21"/>
      <c r="AA167" s="22"/>
      <c r="AB167" s="22"/>
      <c r="AC167" s="21">
        <f t="shared" si="52"/>
        <v>0</v>
      </c>
      <c r="AD167" s="23">
        <v>0</v>
      </c>
      <c r="AE167" s="23">
        <f t="shared" si="44"/>
        <v>0</v>
      </c>
      <c r="AF167" s="19">
        <f t="shared" si="54"/>
        <v>0</v>
      </c>
      <c r="AG167" s="24"/>
      <c r="AH167" s="29">
        <v>7</v>
      </c>
      <c r="AI167" s="24">
        <f t="shared" si="53"/>
        <v>-7</v>
      </c>
      <c r="AJ167" s="27" t="s">
        <v>47</v>
      </c>
      <c r="AK167" s="19"/>
      <c r="AL167" s="17" t="s">
        <v>68</v>
      </c>
      <c r="AM167" s="26" t="s">
        <v>261</v>
      </c>
      <c r="AN167" s="15" t="s">
        <v>455</v>
      </c>
      <c r="AO167" s="8"/>
      <c r="AQ167" s="8"/>
    </row>
    <row r="168" spans="1:43" s="9" customFormat="1" ht="33" customHeight="1" x14ac:dyDescent="0.25">
      <c r="A168" s="13">
        <f t="shared" si="39"/>
        <v>165</v>
      </c>
      <c r="B168" s="14" t="s">
        <v>457</v>
      </c>
      <c r="C168" s="28" t="s">
        <v>458</v>
      </c>
      <c r="D168" s="15" t="s">
        <v>33</v>
      </c>
      <c r="E168" s="16" t="s">
        <v>130</v>
      </c>
      <c r="F168" s="17" t="s">
        <v>67</v>
      </c>
      <c r="G168" s="17" t="s">
        <v>564</v>
      </c>
      <c r="H168" s="17" t="s">
        <v>39</v>
      </c>
      <c r="I168" s="22">
        <v>0.8</v>
      </c>
      <c r="J168" s="50">
        <f>VLOOKUP(B168,[1]新表!$A:$G,7,0)</f>
        <v>2721851.46</v>
      </c>
      <c r="K168" s="50">
        <f>VLOOKUP(B168,[2]新表!$A:$G,7,0)</f>
        <v>2782662.15</v>
      </c>
      <c r="L168" s="50">
        <f>VLOOKUP(B168,[2]新表!$A:$H,8,0)</f>
        <v>2521851.46</v>
      </c>
      <c r="M168" s="61">
        <f>VLOOKUP(B168,[2]Sheet3!$A:$E,5,0)</f>
        <v>309184.68333333335</v>
      </c>
      <c r="N168" s="131">
        <f>VLOOKUP(B168,平均每月供货额!L:O,4,0)</f>
        <v>84173.824999999997</v>
      </c>
      <c r="O168" s="48"/>
      <c r="P168" s="48"/>
      <c r="Q168" s="48">
        <f t="shared" si="45"/>
        <v>0</v>
      </c>
      <c r="R168" s="20">
        <f t="shared" si="46"/>
        <v>2521851.46</v>
      </c>
      <c r="S168" s="20">
        <f t="shared" si="40"/>
        <v>84173.824999999997</v>
      </c>
      <c r="T168" s="20">
        <f t="shared" si="41"/>
        <v>80000</v>
      </c>
      <c r="U168" s="55">
        <v>70000</v>
      </c>
      <c r="V168" s="19">
        <f t="shared" si="42"/>
        <v>70000</v>
      </c>
      <c r="W168" s="53">
        <f t="shared" si="47"/>
        <v>2.7757384251330966E-2</v>
      </c>
      <c r="X168" s="54">
        <f t="shared" si="48"/>
        <v>0.22640190078411063</v>
      </c>
      <c r="Y168" s="54" t="str">
        <f t="shared" si="49"/>
        <v>否</v>
      </c>
      <c r="Z168" s="21"/>
      <c r="AA168" s="21"/>
      <c r="AB168" s="21"/>
      <c r="AC168" s="21">
        <f t="shared" si="52"/>
        <v>0</v>
      </c>
      <c r="AD168" s="23">
        <v>0.03</v>
      </c>
      <c r="AE168" s="23">
        <f t="shared" si="44"/>
        <v>0.03</v>
      </c>
      <c r="AF168" s="19">
        <f t="shared" si="54"/>
        <v>67900</v>
      </c>
      <c r="AG168" s="24">
        <v>45628</v>
      </c>
      <c r="AH168" s="29">
        <v>3</v>
      </c>
      <c r="AI168" s="24">
        <f t="shared" si="53"/>
        <v>45625</v>
      </c>
      <c r="AJ168" s="27" t="s">
        <v>47</v>
      </c>
      <c r="AK168" s="19"/>
      <c r="AL168" s="17" t="s">
        <v>121</v>
      </c>
      <c r="AM168" s="26" t="s">
        <v>177</v>
      </c>
      <c r="AN168" s="14" t="s">
        <v>457</v>
      </c>
      <c r="AO168" s="8"/>
      <c r="AQ168" s="8"/>
    </row>
    <row r="169" spans="1:43" s="9" customFormat="1" ht="33" customHeight="1" x14ac:dyDescent="0.25">
      <c r="A169" s="13">
        <f t="shared" si="39"/>
        <v>166</v>
      </c>
      <c r="B169" s="15" t="s">
        <v>459</v>
      </c>
      <c r="C169" s="15" t="s">
        <v>460</v>
      </c>
      <c r="D169" s="15" t="s">
        <v>219</v>
      </c>
      <c r="E169" s="16" t="s">
        <v>34</v>
      </c>
      <c r="F169" s="16" t="s">
        <v>35</v>
      </c>
      <c r="G169" s="16"/>
      <c r="H169" s="17" t="s">
        <v>39</v>
      </c>
      <c r="I169" s="18">
        <v>1</v>
      </c>
      <c r="J169" s="50">
        <f>VLOOKUP(B169,[1]新表!$A:$G,7,0)</f>
        <v>11159.12</v>
      </c>
      <c r="K169" s="50">
        <f>VLOOKUP(B169,[2]新表!$A:$G,7,0)</f>
        <v>11159.12</v>
      </c>
      <c r="L169" s="50">
        <f>VLOOKUP(B169,[2]新表!$A:$H,8,0)</f>
        <v>11159.12</v>
      </c>
      <c r="M169" s="61">
        <f>VLOOKUP(B169,[2]Sheet3!$A:$E,5,0)</f>
        <v>11159.12</v>
      </c>
      <c r="N169" s="131">
        <f>VLOOKUP(B169,平均每月供货额!L:O,4,0)</f>
        <v>1859.8533333333335</v>
      </c>
      <c r="O169" s="48"/>
      <c r="P169" s="48"/>
      <c r="Q169" s="48">
        <f t="shared" si="45"/>
        <v>0</v>
      </c>
      <c r="R169" s="20">
        <f t="shared" si="46"/>
        <v>11159.12</v>
      </c>
      <c r="S169" s="20">
        <f t="shared" si="40"/>
        <v>1859.8533333333335</v>
      </c>
      <c r="T169" s="20">
        <f t="shared" si="41"/>
        <v>0</v>
      </c>
      <c r="U169" s="55">
        <v>5000</v>
      </c>
      <c r="V169" s="19">
        <f t="shared" si="42"/>
        <v>5000</v>
      </c>
      <c r="W169" s="53">
        <f t="shared" si="47"/>
        <v>0.4480640050469929</v>
      </c>
      <c r="X169" s="54">
        <f t="shared" si="48"/>
        <v>0.4480640050469929</v>
      </c>
      <c r="Y169" s="54" t="str">
        <f t="shared" si="49"/>
        <v>否</v>
      </c>
      <c r="Z169" s="21"/>
      <c r="AA169" s="22"/>
      <c r="AB169" s="22"/>
      <c r="AC169" s="21">
        <f t="shared" si="52"/>
        <v>0</v>
      </c>
      <c r="AD169" s="23">
        <v>0</v>
      </c>
      <c r="AE169" s="23">
        <f t="shared" si="44"/>
        <v>0</v>
      </c>
      <c r="AF169" s="19">
        <f t="shared" si="54"/>
        <v>5000</v>
      </c>
      <c r="AG169" s="24"/>
      <c r="AH169" s="29">
        <v>7</v>
      </c>
      <c r="AI169" s="24">
        <f t="shared" si="53"/>
        <v>-7</v>
      </c>
      <c r="AJ169" s="27" t="s">
        <v>47</v>
      </c>
      <c r="AK169" s="19"/>
      <c r="AL169" s="17" t="s">
        <v>68</v>
      </c>
      <c r="AM169" s="26"/>
      <c r="AN169" s="15" t="s">
        <v>459</v>
      </c>
      <c r="AO169" s="8"/>
      <c r="AQ169" s="8"/>
    </row>
    <row r="170" spans="1:43" s="9" customFormat="1" ht="33" customHeight="1" x14ac:dyDescent="0.25">
      <c r="A170" s="13">
        <f t="shared" si="39"/>
        <v>167</v>
      </c>
      <c r="B170" s="15" t="s">
        <v>461</v>
      </c>
      <c r="C170" s="15" t="s">
        <v>462</v>
      </c>
      <c r="D170" s="15" t="s">
        <v>88</v>
      </c>
      <c r="E170" s="16" t="s">
        <v>57</v>
      </c>
      <c r="F170" s="16" t="s">
        <v>98</v>
      </c>
      <c r="G170" s="16"/>
      <c r="H170" s="17" t="s">
        <v>39</v>
      </c>
      <c r="I170" s="18">
        <v>1</v>
      </c>
      <c r="J170" s="50">
        <f>VLOOKUP(B170,[1]新表!$A:$G,7,0)</f>
        <v>192.1</v>
      </c>
      <c r="K170" s="50">
        <f>VLOOKUP(B170,[2]新表!$A:$G,7,0)</f>
        <v>192.1</v>
      </c>
      <c r="L170" s="50">
        <f>VLOOKUP(B170,[2]新表!$A:$H,8,0)</f>
        <v>192.1</v>
      </c>
      <c r="M170" s="50">
        <f>VLOOKUP(B170,[2]Sheet3!$A:$E,5,0)</f>
        <v>192.1</v>
      </c>
      <c r="N170" s="131">
        <f>VLOOKUP(B170,平均每月供货额!L:O,4,0)</f>
        <v>32.016666666666666</v>
      </c>
      <c r="O170" s="48"/>
      <c r="P170" s="48"/>
      <c r="Q170" s="48">
        <f t="shared" si="45"/>
        <v>0</v>
      </c>
      <c r="R170" s="20">
        <f t="shared" si="46"/>
        <v>192.1</v>
      </c>
      <c r="S170" s="20">
        <f t="shared" si="40"/>
        <v>32.016666666666666</v>
      </c>
      <c r="T170" s="20">
        <f t="shared" si="41"/>
        <v>0</v>
      </c>
      <c r="U170" s="55"/>
      <c r="V170" s="19">
        <f t="shared" si="42"/>
        <v>0</v>
      </c>
      <c r="W170" s="53">
        <f t="shared" si="47"/>
        <v>0</v>
      </c>
      <c r="X170" s="54">
        <f t="shared" si="48"/>
        <v>0</v>
      </c>
      <c r="Y170" s="54" t="str">
        <f t="shared" si="49"/>
        <v>否</v>
      </c>
      <c r="Z170" s="21"/>
      <c r="AA170" s="22"/>
      <c r="AB170" s="22"/>
      <c r="AC170" s="21">
        <f t="shared" si="52"/>
        <v>0</v>
      </c>
      <c r="AD170" s="23">
        <v>0</v>
      </c>
      <c r="AE170" s="23">
        <f t="shared" si="44"/>
        <v>0</v>
      </c>
      <c r="AF170" s="19">
        <f t="shared" si="54"/>
        <v>0</v>
      </c>
      <c r="AG170" s="24">
        <v>45595</v>
      </c>
      <c r="AH170" s="29">
        <v>7</v>
      </c>
      <c r="AI170" s="24">
        <f t="shared" si="53"/>
        <v>45588</v>
      </c>
      <c r="AJ170" s="27" t="s">
        <v>47</v>
      </c>
      <c r="AK170" s="19"/>
      <c r="AL170" s="17" t="s">
        <v>121</v>
      </c>
      <c r="AM170" s="26"/>
      <c r="AN170" s="15" t="s">
        <v>461</v>
      </c>
      <c r="AO170" s="8"/>
      <c r="AQ170" s="8"/>
    </row>
    <row r="171" spans="1:43" s="9" customFormat="1" ht="33" customHeight="1" x14ac:dyDescent="0.25">
      <c r="A171" s="13">
        <f t="shared" si="39"/>
        <v>168</v>
      </c>
      <c r="B171" s="15" t="s">
        <v>463</v>
      </c>
      <c r="C171" s="15" t="s">
        <v>464</v>
      </c>
      <c r="D171" s="15" t="s">
        <v>52</v>
      </c>
      <c r="E171" s="16" t="s">
        <v>34</v>
      </c>
      <c r="F171" s="16" t="s">
        <v>67</v>
      </c>
      <c r="G171" s="16"/>
      <c r="H171" s="17" t="s">
        <v>260</v>
      </c>
      <c r="I171" s="18">
        <v>1</v>
      </c>
      <c r="J171" s="50">
        <f>VLOOKUP(B171,[1]新表!$A:$G,7,0)</f>
        <v>0</v>
      </c>
      <c r="K171" s="50">
        <f>VLOOKUP(B171,[2]新表!$A:$G,7,0)</f>
        <v>0</v>
      </c>
      <c r="L171" s="50">
        <f>VLOOKUP(B171,[2]新表!$A:$H,8,0)</f>
        <v>0</v>
      </c>
      <c r="M171" s="50"/>
      <c r="N171" s="131">
        <f>VLOOKUP(B171,平均每月供货额!L:O,4,0)</f>
        <v>0</v>
      </c>
      <c r="O171" s="48"/>
      <c r="P171" s="48"/>
      <c r="Q171" s="48">
        <f t="shared" si="45"/>
        <v>0</v>
      </c>
      <c r="R171" s="20">
        <f t="shared" si="46"/>
        <v>0</v>
      </c>
      <c r="S171" s="20">
        <f t="shared" si="40"/>
        <v>0</v>
      </c>
      <c r="T171" s="20">
        <f t="shared" si="41"/>
        <v>0</v>
      </c>
      <c r="U171" s="55"/>
      <c r="V171" s="19">
        <f t="shared" si="42"/>
        <v>0</v>
      </c>
      <c r="W171" s="53">
        <f t="shared" si="47"/>
        <v>0</v>
      </c>
      <c r="X171" s="54" t="e">
        <f t="shared" si="48"/>
        <v>#DIV/0!</v>
      </c>
      <c r="Y171" s="54" t="str">
        <f t="shared" si="49"/>
        <v>是</v>
      </c>
      <c r="Z171" s="21"/>
      <c r="AA171" s="22"/>
      <c r="AB171" s="22"/>
      <c r="AC171" s="21">
        <f t="shared" si="52"/>
        <v>0</v>
      </c>
      <c r="AD171" s="23">
        <v>0</v>
      </c>
      <c r="AE171" s="23">
        <f t="shared" si="44"/>
        <v>0</v>
      </c>
      <c r="AF171" s="19">
        <f t="shared" si="54"/>
        <v>0</v>
      </c>
      <c r="AG171" s="24">
        <v>45595</v>
      </c>
      <c r="AH171" s="29">
        <v>7</v>
      </c>
      <c r="AI171" s="24">
        <f t="shared" si="53"/>
        <v>45588</v>
      </c>
      <c r="AJ171" s="27" t="s">
        <v>47</v>
      </c>
      <c r="AK171" s="19"/>
      <c r="AL171" s="17" t="s">
        <v>68</v>
      </c>
      <c r="AM171" s="26"/>
      <c r="AN171" s="15" t="s">
        <v>463</v>
      </c>
      <c r="AO171" s="8"/>
      <c r="AQ171" s="8"/>
    </row>
    <row r="172" spans="1:43" s="9" customFormat="1" ht="33" customHeight="1" x14ac:dyDescent="0.25">
      <c r="A172" s="13">
        <f t="shared" si="39"/>
        <v>169</v>
      </c>
      <c r="B172" s="14" t="s">
        <v>465</v>
      </c>
      <c r="C172" s="28" t="s">
        <v>466</v>
      </c>
      <c r="D172" s="15" t="s">
        <v>33</v>
      </c>
      <c r="E172" s="16" t="s">
        <v>57</v>
      </c>
      <c r="F172" s="17" t="s">
        <v>67</v>
      </c>
      <c r="G172" s="17" t="s">
        <v>564</v>
      </c>
      <c r="H172" s="17" t="s">
        <v>39</v>
      </c>
      <c r="I172" s="18">
        <v>0.8</v>
      </c>
      <c r="J172" s="50">
        <f>VLOOKUP(B172,[1]新表!$A:$G,7,0)</f>
        <v>1765441.0899999999</v>
      </c>
      <c r="K172" s="50">
        <f>VLOOKUP(B172,[2]新表!$A:$G,7,0)</f>
        <v>1665441.0899999999</v>
      </c>
      <c r="L172" s="50">
        <f>VLOOKUP(B172,[2]新表!$A:$H,8,0)</f>
        <v>1665441.0899999999</v>
      </c>
      <c r="M172" s="61">
        <f>VLOOKUP(B172,[2]Sheet3!$A:$E,5,0)</f>
        <v>237920.15571428571</v>
      </c>
      <c r="N172" s="131"/>
      <c r="O172" s="48"/>
      <c r="P172" s="48"/>
      <c r="Q172" s="48">
        <f t="shared" si="45"/>
        <v>0</v>
      </c>
      <c r="R172" s="20">
        <f t="shared" si="46"/>
        <v>1665441.0899999999</v>
      </c>
      <c r="S172" s="20">
        <f t="shared" si="40"/>
        <v>0</v>
      </c>
      <c r="T172" s="20">
        <f t="shared" si="41"/>
        <v>0</v>
      </c>
      <c r="U172" s="55">
        <v>10000</v>
      </c>
      <c r="V172" s="19">
        <f t="shared" si="42"/>
        <v>10000</v>
      </c>
      <c r="W172" s="53">
        <f t="shared" si="47"/>
        <v>6.0044153227899527E-3</v>
      </c>
      <c r="X172" s="54">
        <f t="shared" si="48"/>
        <v>4.2030907259529668E-2</v>
      </c>
      <c r="Y172" s="54" t="str">
        <f t="shared" si="49"/>
        <v>否</v>
      </c>
      <c r="Z172" s="21"/>
      <c r="AA172" s="21"/>
      <c r="AB172" s="21"/>
      <c r="AC172" s="21">
        <f t="shared" si="52"/>
        <v>0</v>
      </c>
      <c r="AD172" s="23">
        <v>0.03</v>
      </c>
      <c r="AE172" s="23">
        <f t="shared" si="44"/>
        <v>0.03</v>
      </c>
      <c r="AF172" s="19">
        <f t="shared" si="54"/>
        <v>9700</v>
      </c>
      <c r="AG172" s="24">
        <v>45636</v>
      </c>
      <c r="AH172" s="29">
        <v>3</v>
      </c>
      <c r="AI172" s="24">
        <f t="shared" si="53"/>
        <v>45633</v>
      </c>
      <c r="AJ172" s="27" t="s">
        <v>47</v>
      </c>
      <c r="AK172" s="19"/>
      <c r="AL172" s="17" t="s">
        <v>176</v>
      </c>
      <c r="AM172" s="26" t="s">
        <v>177</v>
      </c>
      <c r="AN172" s="14" t="s">
        <v>465</v>
      </c>
      <c r="AO172" s="8"/>
      <c r="AQ172" s="8"/>
    </row>
    <row r="173" spans="1:43" s="9" customFormat="1" ht="33" customHeight="1" x14ac:dyDescent="0.25">
      <c r="A173" s="13">
        <f t="shared" si="39"/>
        <v>170</v>
      </c>
      <c r="B173" s="14" t="s">
        <v>467</v>
      </c>
      <c r="C173" s="15" t="s">
        <v>468</v>
      </c>
      <c r="D173" s="15" t="s">
        <v>52</v>
      </c>
      <c r="E173" s="16" t="s">
        <v>57</v>
      </c>
      <c r="F173" s="17" t="s">
        <v>35</v>
      </c>
      <c r="G173" s="17"/>
      <c r="H173" s="17" t="s">
        <v>260</v>
      </c>
      <c r="I173" s="18">
        <v>1</v>
      </c>
      <c r="J173" s="50">
        <f>VLOOKUP(B173,[1]新表!$A:$G,7,0)</f>
        <v>0</v>
      </c>
      <c r="K173" s="50">
        <f>VLOOKUP(B173,[2]新表!$A:$G,7,0)</f>
        <v>0</v>
      </c>
      <c r="L173" s="50">
        <f>VLOOKUP(B173,[2]新表!$A:$H,8,0)</f>
        <v>0</v>
      </c>
      <c r="M173" s="50"/>
      <c r="N173" s="131">
        <f>VLOOKUP(B173,平均每月供货额!L:O,4,0)</f>
        <v>0</v>
      </c>
      <c r="O173" s="48">
        <v>271.2</v>
      </c>
      <c r="P173" s="48"/>
      <c r="Q173" s="48">
        <f t="shared" si="45"/>
        <v>271.2</v>
      </c>
      <c r="R173" s="20">
        <f t="shared" si="46"/>
        <v>-271.2</v>
      </c>
      <c r="S173" s="20">
        <f t="shared" si="40"/>
        <v>0</v>
      </c>
      <c r="T173" s="20">
        <f t="shared" si="41"/>
        <v>0</v>
      </c>
      <c r="U173" s="55">
        <v>406.8</v>
      </c>
      <c r="V173" s="19">
        <f t="shared" si="42"/>
        <v>406.8</v>
      </c>
      <c r="W173" s="53">
        <f t="shared" si="47"/>
        <v>-1.5</v>
      </c>
      <c r="X173" s="54" t="e">
        <f t="shared" si="48"/>
        <v>#DIV/0!</v>
      </c>
      <c r="Y173" s="54" t="str">
        <f t="shared" si="49"/>
        <v>是</v>
      </c>
      <c r="Z173" s="21"/>
      <c r="AA173" s="22"/>
      <c r="AB173" s="22"/>
      <c r="AC173" s="21">
        <f t="shared" si="52"/>
        <v>0</v>
      </c>
      <c r="AD173" s="23">
        <v>0</v>
      </c>
      <c r="AE173" s="23">
        <f t="shared" si="44"/>
        <v>0</v>
      </c>
      <c r="AF173" s="19">
        <f t="shared" si="54"/>
        <v>406.8</v>
      </c>
      <c r="AG173" s="24">
        <v>45595</v>
      </c>
      <c r="AH173" s="29">
        <v>7</v>
      </c>
      <c r="AI173" s="24">
        <f t="shared" si="53"/>
        <v>45588</v>
      </c>
      <c r="AJ173" s="27" t="s">
        <v>47</v>
      </c>
      <c r="AK173" s="19"/>
      <c r="AL173" s="17" t="s">
        <v>121</v>
      </c>
      <c r="AM173" s="26" t="s">
        <v>406</v>
      </c>
      <c r="AN173" s="14" t="s">
        <v>467</v>
      </c>
      <c r="AO173" s="8"/>
      <c r="AQ173" s="8"/>
    </row>
    <row r="174" spans="1:43" s="9" customFormat="1" ht="33" customHeight="1" x14ac:dyDescent="0.25">
      <c r="A174" s="13">
        <f t="shared" si="39"/>
        <v>171</v>
      </c>
      <c r="B174" s="14" t="s">
        <v>469</v>
      </c>
      <c r="C174" s="15" t="s">
        <v>470</v>
      </c>
      <c r="D174" s="15" t="s">
        <v>33</v>
      </c>
      <c r="E174" s="16" t="s">
        <v>57</v>
      </c>
      <c r="F174" s="17" t="s">
        <v>35</v>
      </c>
      <c r="G174" s="17"/>
      <c r="H174" s="17" t="s">
        <v>36</v>
      </c>
      <c r="I174" s="18">
        <v>0.8</v>
      </c>
      <c r="J174" s="50">
        <f>VLOOKUP(B174,[1]新表!$A:$G,7,0)</f>
        <v>386103.54000000027</v>
      </c>
      <c r="K174" s="50">
        <f>VLOOKUP(B174,[2]新表!$A:$G,7,0)</f>
        <v>286103.53999999998</v>
      </c>
      <c r="L174" s="50">
        <f>VLOOKUP(B174,[2]新表!$A:$H,8,0)</f>
        <v>286103.53999999998</v>
      </c>
      <c r="M174" s="61">
        <f>VLOOKUP(B174,[2]Sheet3!$A:$E,5,0)</f>
        <v>95367.846666666665</v>
      </c>
      <c r="N174" s="131">
        <f>VLOOKUP(B174,平均每月供货额!L:O,4,0)</f>
        <v>47572.434999999998</v>
      </c>
      <c r="O174" s="48"/>
      <c r="P174" s="48"/>
      <c r="Q174" s="48">
        <f t="shared" si="45"/>
        <v>0</v>
      </c>
      <c r="R174" s="20">
        <f t="shared" si="46"/>
        <v>286103.53999999998</v>
      </c>
      <c r="S174" s="20">
        <f t="shared" si="40"/>
        <v>47572.434999999998</v>
      </c>
      <c r="T174" s="20">
        <f t="shared" si="41"/>
        <v>50000</v>
      </c>
      <c r="U174" s="55">
        <v>180000</v>
      </c>
      <c r="V174" s="19">
        <f t="shared" si="42"/>
        <v>180000</v>
      </c>
      <c r="W174" s="53">
        <f t="shared" si="47"/>
        <v>0.62914286205616332</v>
      </c>
      <c r="X174" s="54">
        <f t="shared" si="48"/>
        <v>1.8874285861684899</v>
      </c>
      <c r="Y174" s="54" t="str">
        <f t="shared" si="49"/>
        <v>是</v>
      </c>
      <c r="Z174" s="21"/>
      <c r="AA174" s="22"/>
      <c r="AB174" s="22"/>
      <c r="AC174" s="21">
        <f t="shared" si="52"/>
        <v>0</v>
      </c>
      <c r="AD174" s="23">
        <v>0</v>
      </c>
      <c r="AE174" s="23">
        <f t="shared" si="44"/>
        <v>0</v>
      </c>
      <c r="AF174" s="19">
        <f t="shared" si="54"/>
        <v>180000</v>
      </c>
      <c r="AG174" s="24"/>
      <c r="AH174" s="29">
        <v>7</v>
      </c>
      <c r="AI174" s="24">
        <f t="shared" si="53"/>
        <v>-7</v>
      </c>
      <c r="AJ174" s="27" t="str">
        <f>VLOOKUP(B174,'[3]9.29付款-节前'!B4:BA45,52,0)</f>
        <v>电汇</v>
      </c>
      <c r="AK174" s="19"/>
      <c r="AL174" s="17" t="s">
        <v>38</v>
      </c>
      <c r="AM174" s="26" t="s">
        <v>133</v>
      </c>
      <c r="AN174" s="14" t="s">
        <v>469</v>
      </c>
      <c r="AO174" s="8"/>
      <c r="AQ174" s="8"/>
    </row>
    <row r="175" spans="1:43" s="9" customFormat="1" ht="33" customHeight="1" x14ac:dyDescent="0.25">
      <c r="A175" s="13">
        <f t="shared" si="39"/>
        <v>172</v>
      </c>
      <c r="B175" s="14" t="s">
        <v>471</v>
      </c>
      <c r="C175" s="28" t="s">
        <v>472</v>
      </c>
      <c r="D175" s="15" t="s">
        <v>33</v>
      </c>
      <c r="E175" s="16" t="s">
        <v>34</v>
      </c>
      <c r="F175" s="17" t="s">
        <v>67</v>
      </c>
      <c r="G175" s="17"/>
      <c r="H175" s="17" t="s">
        <v>39</v>
      </c>
      <c r="I175" s="18">
        <v>0.8</v>
      </c>
      <c r="J175" s="50">
        <f>VLOOKUP(B175,[1]新表!$A:$G,7,0)</f>
        <v>4520544.2200000007</v>
      </c>
      <c r="K175" s="50">
        <f>VLOOKUP(B175,[2]新表!$A:$G,7,0)</f>
        <v>4381368.9099999992</v>
      </c>
      <c r="L175" s="50">
        <f>VLOOKUP(B175,[2]新表!$A:$H,8,0)</f>
        <v>4120544.2199999993</v>
      </c>
      <c r="M175" s="61">
        <f>VLOOKUP(B175,[2]Sheet3!$A:$E,5,0)</f>
        <v>199153.13227272723</v>
      </c>
      <c r="N175" s="131">
        <f>VLOOKUP(B175,平均每月供货额!L:O,4,0)</f>
        <v>81478.048333333325</v>
      </c>
      <c r="O175" s="48"/>
      <c r="P175" s="48"/>
      <c r="Q175" s="48">
        <f t="shared" si="45"/>
        <v>0</v>
      </c>
      <c r="R175" s="20">
        <f t="shared" si="46"/>
        <v>4120544.2199999993</v>
      </c>
      <c r="S175" s="20">
        <f t="shared" si="40"/>
        <v>81478.048333333325</v>
      </c>
      <c r="T175" s="20">
        <f t="shared" si="41"/>
        <v>80000</v>
      </c>
      <c r="U175" s="55">
        <v>70000</v>
      </c>
      <c r="V175" s="19">
        <f t="shared" si="42"/>
        <v>70000</v>
      </c>
      <c r="W175" s="53">
        <f t="shared" si="47"/>
        <v>1.6988047273037155E-2</v>
      </c>
      <c r="X175" s="54">
        <f t="shared" si="48"/>
        <v>0.35148832057604579</v>
      </c>
      <c r="Y175" s="54" t="str">
        <f t="shared" si="49"/>
        <v>否</v>
      </c>
      <c r="Z175" s="21"/>
      <c r="AA175" s="21"/>
      <c r="AB175" s="21"/>
      <c r="AC175" s="21">
        <f t="shared" si="52"/>
        <v>0</v>
      </c>
      <c r="AD175" s="23">
        <v>0.03</v>
      </c>
      <c r="AE175" s="23">
        <f t="shared" si="44"/>
        <v>0.03</v>
      </c>
      <c r="AF175" s="19">
        <f t="shared" si="54"/>
        <v>67900</v>
      </c>
      <c r="AG175" s="24">
        <v>45636</v>
      </c>
      <c r="AH175" s="29">
        <v>3</v>
      </c>
      <c r="AI175" s="24">
        <f t="shared" si="53"/>
        <v>45633</v>
      </c>
      <c r="AJ175" s="27" t="s">
        <v>47</v>
      </c>
      <c r="AK175" s="19"/>
      <c r="AL175" s="17" t="s">
        <v>68</v>
      </c>
      <c r="AM175" s="26" t="s">
        <v>177</v>
      </c>
      <c r="AN175" s="14" t="s">
        <v>471</v>
      </c>
      <c r="AO175" s="8">
        <v>4</v>
      </c>
      <c r="AQ175" s="8"/>
    </row>
    <row r="176" spans="1:43" s="9" customFormat="1" ht="33" customHeight="1" x14ac:dyDescent="0.25">
      <c r="A176" s="13">
        <f t="shared" si="39"/>
        <v>173</v>
      </c>
      <c r="B176" s="14" t="s">
        <v>473</v>
      </c>
      <c r="C176" s="15" t="s">
        <v>474</v>
      </c>
      <c r="D176" s="15" t="s">
        <v>33</v>
      </c>
      <c r="E176" s="16" t="s">
        <v>57</v>
      </c>
      <c r="F176" s="17" t="s">
        <v>35</v>
      </c>
      <c r="G176" s="17"/>
      <c r="H176" s="17" t="s">
        <v>61</v>
      </c>
      <c r="I176" s="18">
        <v>0.8</v>
      </c>
      <c r="J176" s="50">
        <f>VLOOKUP(B176,[1]新表!$A:$G,7,0)</f>
        <v>3257077.32</v>
      </c>
      <c r="K176" s="50">
        <f>VLOOKUP(B176,[2]新表!$A:$G,7,0)</f>
        <v>3429407.72</v>
      </c>
      <c r="L176" s="50">
        <f>VLOOKUP(B176,[2]新表!$A:$H,8,0)</f>
        <v>2157077.3200000003</v>
      </c>
      <c r="M176" s="61">
        <f>VLOOKUP(B176,[2]Sheet3!$A:$E,5,0)</f>
        <v>857351.93</v>
      </c>
      <c r="N176" s="131">
        <f>VLOOKUP(B176,平均每月供货额!L:O,4,0)</f>
        <v>571567.95333333337</v>
      </c>
      <c r="O176" s="48">
        <v>400000</v>
      </c>
      <c r="P176" s="48"/>
      <c r="Q176" s="48">
        <f t="shared" si="45"/>
        <v>400000</v>
      </c>
      <c r="R176" s="20">
        <f t="shared" si="46"/>
        <v>1757077.3200000003</v>
      </c>
      <c r="S176" s="20">
        <f t="shared" si="40"/>
        <v>571567.95333333337</v>
      </c>
      <c r="T176" s="20">
        <f t="shared" si="41"/>
        <v>570000</v>
      </c>
      <c r="U176" s="55">
        <v>300000</v>
      </c>
      <c r="V176" s="19">
        <f t="shared" si="42"/>
        <v>300000</v>
      </c>
      <c r="W176" s="53">
        <f t="shared" si="47"/>
        <v>0.17073807543085237</v>
      </c>
      <c r="X176" s="54">
        <f t="shared" si="48"/>
        <v>0.34991464940190897</v>
      </c>
      <c r="Y176" s="54" t="str">
        <f t="shared" si="49"/>
        <v>否</v>
      </c>
      <c r="Z176" s="21"/>
      <c r="AA176" s="22"/>
      <c r="AB176" s="22"/>
      <c r="AC176" s="21">
        <f t="shared" si="52"/>
        <v>0</v>
      </c>
      <c r="AD176" s="23">
        <v>0</v>
      </c>
      <c r="AE176" s="23">
        <f t="shared" si="44"/>
        <v>0</v>
      </c>
      <c r="AF176" s="19">
        <f t="shared" si="54"/>
        <v>300000</v>
      </c>
      <c r="AG176" s="24"/>
      <c r="AH176" s="29">
        <v>7</v>
      </c>
      <c r="AI176" s="24">
        <f t="shared" si="53"/>
        <v>-7</v>
      </c>
      <c r="AJ176" s="27" t="s">
        <v>37</v>
      </c>
      <c r="AK176" s="19"/>
      <c r="AL176" s="17" t="s">
        <v>176</v>
      </c>
      <c r="AM176" s="26" t="s">
        <v>133</v>
      </c>
      <c r="AN176" s="14" t="s">
        <v>473</v>
      </c>
      <c r="AO176" s="8"/>
      <c r="AQ176" s="8"/>
    </row>
    <row r="177" spans="1:43" s="9" customFormat="1" ht="33" customHeight="1" x14ac:dyDescent="0.25">
      <c r="A177" s="13">
        <f t="shared" si="39"/>
        <v>174</v>
      </c>
      <c r="B177" s="14" t="s">
        <v>475</v>
      </c>
      <c r="C177" s="15" t="s">
        <v>476</v>
      </c>
      <c r="D177" s="15" t="s">
        <v>33</v>
      </c>
      <c r="E177" s="16" t="s">
        <v>34</v>
      </c>
      <c r="F177" s="17" t="s">
        <v>35</v>
      </c>
      <c r="G177" s="17"/>
      <c r="H177" s="17" t="s">
        <v>61</v>
      </c>
      <c r="I177" s="18">
        <v>1</v>
      </c>
      <c r="J177" s="50">
        <f>VLOOKUP(B177,[1]新表!$A:$G,7,0)</f>
        <v>370244.91000000003</v>
      </c>
      <c r="K177" s="50">
        <f>VLOOKUP(B177,[2]新表!$A:$G,7,0)</f>
        <v>603497.53</v>
      </c>
      <c r="L177" s="50">
        <f>VLOOKUP(B177,[2]新表!$A:$H,8,0)</f>
        <v>194218.57</v>
      </c>
      <c r="M177" s="61">
        <f>VLOOKUP(B177,[2]Sheet3!$A:$E,5,0)</f>
        <v>150874.38250000001</v>
      </c>
      <c r="N177" s="131">
        <f>VLOOKUP(B177,平均每月供货额!L:O,4,0)</f>
        <v>97364.800000000003</v>
      </c>
      <c r="O177" s="48"/>
      <c r="P177" s="48"/>
      <c r="Q177" s="48">
        <f t="shared" si="45"/>
        <v>0</v>
      </c>
      <c r="R177" s="20">
        <f t="shared" si="46"/>
        <v>194218.57</v>
      </c>
      <c r="S177" s="20">
        <f t="shared" si="40"/>
        <v>97364.800000000003</v>
      </c>
      <c r="T177" s="20">
        <f t="shared" si="41"/>
        <v>100000</v>
      </c>
      <c r="U177" s="55">
        <v>100000</v>
      </c>
      <c r="V177" s="19">
        <f t="shared" si="42"/>
        <v>100000</v>
      </c>
      <c r="W177" s="53">
        <f t="shared" si="47"/>
        <v>0.51488382393094545</v>
      </c>
      <c r="X177" s="54">
        <f t="shared" si="48"/>
        <v>0.66280304411519297</v>
      </c>
      <c r="Y177" s="54" t="str">
        <f t="shared" si="49"/>
        <v>否</v>
      </c>
      <c r="Z177" s="21"/>
      <c r="AA177" s="22"/>
      <c r="AB177" s="22"/>
      <c r="AC177" s="21">
        <f t="shared" si="52"/>
        <v>0</v>
      </c>
      <c r="AD177" s="23">
        <v>0.02</v>
      </c>
      <c r="AE177" s="23">
        <f t="shared" si="44"/>
        <v>0.02</v>
      </c>
      <c r="AF177" s="19">
        <f t="shared" si="54"/>
        <v>98000</v>
      </c>
      <c r="AG177" s="24">
        <v>45628</v>
      </c>
      <c r="AH177" s="29">
        <v>7</v>
      </c>
      <c r="AI177" s="24">
        <f t="shared" si="53"/>
        <v>45621</v>
      </c>
      <c r="AJ177" s="27" t="s">
        <v>37</v>
      </c>
      <c r="AK177" s="19"/>
      <c r="AL177" s="17" t="s">
        <v>68</v>
      </c>
      <c r="AM177" s="26" t="s">
        <v>162</v>
      </c>
      <c r="AN177" s="14" t="s">
        <v>475</v>
      </c>
      <c r="AO177" s="8"/>
      <c r="AQ177" s="8"/>
    </row>
    <row r="178" spans="1:43" ht="33" customHeight="1" x14ac:dyDescent="0.25">
      <c r="A178" s="13">
        <f t="shared" si="39"/>
        <v>175</v>
      </c>
      <c r="B178" s="14" t="s">
        <v>477</v>
      </c>
      <c r="C178" s="15" t="s">
        <v>478</v>
      </c>
      <c r="D178" s="15" t="s">
        <v>33</v>
      </c>
      <c r="E178" s="16" t="s">
        <v>57</v>
      </c>
      <c r="F178" s="17" t="s">
        <v>67</v>
      </c>
      <c r="G178" s="17"/>
      <c r="H178" s="17" t="s">
        <v>39</v>
      </c>
      <c r="I178" s="18">
        <v>1</v>
      </c>
      <c r="J178" s="50">
        <f>VLOOKUP(B178,[1]新表!$A:$G,7,0)</f>
        <v>95840.950000000012</v>
      </c>
      <c r="K178" s="50">
        <f>VLOOKUP(B178,[2]新表!$A:$G,7,0)</f>
        <v>128209.8</v>
      </c>
      <c r="L178" s="50">
        <f>VLOOKUP(B178,[2]新表!$A:$H,8,0)</f>
        <v>54310.06</v>
      </c>
      <c r="M178" s="61">
        <f>VLOOKUP(B178,[2]Sheet3!$A:$E,5,0)</f>
        <v>32052.45</v>
      </c>
      <c r="N178" s="131">
        <f>VLOOKUP(B178,平均每月供货额!L:O,4,0)</f>
        <v>21368.3</v>
      </c>
      <c r="O178" s="48"/>
      <c r="P178" s="48"/>
      <c r="Q178" s="48">
        <f t="shared" si="45"/>
        <v>0</v>
      </c>
      <c r="R178" s="20">
        <f t="shared" si="46"/>
        <v>54310.06</v>
      </c>
      <c r="S178" s="20">
        <f t="shared" si="40"/>
        <v>21368.3</v>
      </c>
      <c r="T178" s="20">
        <f t="shared" si="41"/>
        <v>20000</v>
      </c>
      <c r="U178" s="55">
        <f>R178+33323.7</f>
        <v>87633.76</v>
      </c>
      <c r="V178" s="19">
        <f t="shared" si="42"/>
        <v>87633.76</v>
      </c>
      <c r="W178" s="53">
        <f t="shared" si="47"/>
        <v>1.6135824559943406</v>
      </c>
      <c r="X178" s="54">
        <f t="shared" si="48"/>
        <v>2.7340736823550147</v>
      </c>
      <c r="Y178" s="54" t="str">
        <f t="shared" si="49"/>
        <v>是</v>
      </c>
      <c r="Z178" s="21"/>
      <c r="AA178" s="22"/>
      <c r="AB178" s="22"/>
      <c r="AC178" s="21">
        <f t="shared" si="52"/>
        <v>0</v>
      </c>
      <c r="AD178" s="23">
        <v>0</v>
      </c>
      <c r="AE178" s="23">
        <f t="shared" si="44"/>
        <v>0</v>
      </c>
      <c r="AF178" s="19">
        <f t="shared" si="54"/>
        <v>87633.76</v>
      </c>
      <c r="AG178" s="24"/>
      <c r="AH178" s="29">
        <v>45</v>
      </c>
      <c r="AI178" s="24">
        <f t="shared" si="53"/>
        <v>-45</v>
      </c>
      <c r="AJ178" s="27" t="s">
        <v>47</v>
      </c>
      <c r="AK178" s="19"/>
      <c r="AL178" s="17" t="s">
        <v>121</v>
      </c>
      <c r="AM178" s="26" t="s">
        <v>566</v>
      </c>
      <c r="AN178" s="14" t="s">
        <v>477</v>
      </c>
    </row>
    <row r="179" spans="1:43" ht="33" customHeight="1" x14ac:dyDescent="0.25">
      <c r="A179" s="13">
        <f t="shared" si="39"/>
        <v>176</v>
      </c>
      <c r="B179" s="14" t="s">
        <v>479</v>
      </c>
      <c r="C179" s="15" t="s">
        <v>480</v>
      </c>
      <c r="D179" s="15" t="s">
        <v>33</v>
      </c>
      <c r="E179" s="16" t="s">
        <v>34</v>
      </c>
      <c r="F179" s="17" t="s">
        <v>35</v>
      </c>
      <c r="G179" s="17"/>
      <c r="H179" s="17" t="s">
        <v>39</v>
      </c>
      <c r="I179" s="18">
        <v>1</v>
      </c>
      <c r="J179" s="50">
        <f>VLOOKUP(B179,[1]新表!$A:$G,7,0)</f>
        <v>109262.34999999999</v>
      </c>
      <c r="K179" s="50">
        <f>VLOOKUP(B179,[2]新表!$A:$G,7,0)</f>
        <v>75002.75</v>
      </c>
      <c r="L179" s="50">
        <f>VLOOKUP(B179,[2]新表!$A:$H,8,0)</f>
        <v>49487.350000000006</v>
      </c>
      <c r="M179" s="61">
        <f>VLOOKUP(B179,[2]Sheet3!$A:$E,5,0)</f>
        <v>15000.55</v>
      </c>
      <c r="N179" s="131">
        <f>VLOOKUP(B179,平均每月供货额!L:O,4,0)</f>
        <v>5310.623333333333</v>
      </c>
      <c r="O179" s="48"/>
      <c r="P179" s="48"/>
      <c r="Q179" s="48">
        <f t="shared" si="45"/>
        <v>0</v>
      </c>
      <c r="R179" s="20">
        <f t="shared" si="46"/>
        <v>49487.350000000006</v>
      </c>
      <c r="S179" s="20">
        <f t="shared" si="40"/>
        <v>5310.623333333333</v>
      </c>
      <c r="T179" s="20">
        <f t="shared" si="41"/>
        <v>10000</v>
      </c>
      <c r="U179" s="55">
        <v>20000</v>
      </c>
      <c r="V179" s="19">
        <f t="shared" si="42"/>
        <v>20000</v>
      </c>
      <c r="W179" s="53">
        <f t="shared" si="47"/>
        <v>0.40414368520440069</v>
      </c>
      <c r="X179" s="54">
        <f t="shared" si="48"/>
        <v>1.3332844462369713</v>
      </c>
      <c r="Y179" s="54" t="str">
        <f t="shared" si="49"/>
        <v>是</v>
      </c>
      <c r="Z179" s="21"/>
      <c r="AA179" s="22"/>
      <c r="AB179" s="22"/>
      <c r="AC179" s="21">
        <f t="shared" si="52"/>
        <v>0</v>
      </c>
      <c r="AD179" s="23">
        <v>0</v>
      </c>
      <c r="AE179" s="23">
        <f t="shared" si="44"/>
        <v>0</v>
      </c>
      <c r="AF179" s="19">
        <f t="shared" si="54"/>
        <v>20000</v>
      </c>
      <c r="AG179" s="24"/>
      <c r="AH179" s="29">
        <v>7</v>
      </c>
      <c r="AI179" s="24">
        <f t="shared" si="53"/>
        <v>-7</v>
      </c>
      <c r="AJ179" s="27" t="s">
        <v>47</v>
      </c>
      <c r="AK179" s="19"/>
      <c r="AL179" s="17" t="s">
        <v>68</v>
      </c>
      <c r="AM179" s="26" t="s">
        <v>89</v>
      </c>
      <c r="AN179" s="14" t="s">
        <v>479</v>
      </c>
    </row>
    <row r="180" spans="1:43" ht="33" customHeight="1" x14ac:dyDescent="0.25">
      <c r="A180" s="13">
        <f t="shared" si="39"/>
        <v>177</v>
      </c>
      <c r="B180" s="14" t="s">
        <v>481</v>
      </c>
      <c r="C180" s="28" t="s">
        <v>482</v>
      </c>
      <c r="D180" s="15" t="s">
        <v>33</v>
      </c>
      <c r="E180" s="16" t="s">
        <v>57</v>
      </c>
      <c r="F180" s="17" t="s">
        <v>67</v>
      </c>
      <c r="G180" s="17" t="s">
        <v>564</v>
      </c>
      <c r="H180" s="17" t="s">
        <v>39</v>
      </c>
      <c r="I180" s="18">
        <v>0.8</v>
      </c>
      <c r="J180" s="50">
        <f>VLOOKUP(B180,[1]新表!$A:$G,7,0)</f>
        <v>2570676.9100000006</v>
      </c>
      <c r="K180" s="50">
        <f>VLOOKUP(B180,[2]新表!$A:$G,7,0)</f>
        <v>2172810.87</v>
      </c>
      <c r="L180" s="50">
        <f>VLOOKUP(B180,[2]新表!$A:$H,8,0)</f>
        <v>1659297.51</v>
      </c>
      <c r="M180" s="61">
        <f>VLOOKUP(B180,[2]Sheet3!$A:$E,5,0)</f>
        <v>144854.05800000002</v>
      </c>
      <c r="N180" s="131">
        <f>VLOOKUP(B180,平均每月供货额!L:O,4,0)</f>
        <v>85585.56</v>
      </c>
      <c r="O180" s="48"/>
      <c r="P180" s="48"/>
      <c r="Q180" s="48">
        <f t="shared" si="45"/>
        <v>0</v>
      </c>
      <c r="R180" s="20">
        <f t="shared" si="46"/>
        <v>1659297.51</v>
      </c>
      <c r="S180" s="20">
        <f t="shared" si="40"/>
        <v>85585.56</v>
      </c>
      <c r="T180" s="20">
        <f t="shared" si="41"/>
        <v>90000</v>
      </c>
      <c r="U180" s="55">
        <v>80000</v>
      </c>
      <c r="V180" s="19">
        <f t="shared" si="42"/>
        <v>80000</v>
      </c>
      <c r="W180" s="53">
        <f t="shared" si="47"/>
        <v>4.8213174260714704E-2</v>
      </c>
      <c r="X180" s="54">
        <f t="shared" si="48"/>
        <v>0.55228000585251114</v>
      </c>
      <c r="Y180" s="54" t="str">
        <f t="shared" si="49"/>
        <v>否</v>
      </c>
      <c r="Z180" s="21"/>
      <c r="AA180" s="21"/>
      <c r="AB180" s="21"/>
      <c r="AC180" s="21">
        <f t="shared" si="52"/>
        <v>0</v>
      </c>
      <c r="AD180" s="35">
        <v>0.03</v>
      </c>
      <c r="AE180" s="23">
        <f t="shared" si="44"/>
        <v>0.03</v>
      </c>
      <c r="AF180" s="19">
        <f t="shared" si="54"/>
        <v>77600</v>
      </c>
      <c r="AG180" s="24">
        <v>45628</v>
      </c>
      <c r="AH180" s="29">
        <v>2</v>
      </c>
      <c r="AI180" s="24">
        <f t="shared" si="53"/>
        <v>45626</v>
      </c>
      <c r="AJ180" s="27" t="s">
        <v>47</v>
      </c>
      <c r="AK180" s="19"/>
      <c r="AL180" s="17" t="s">
        <v>176</v>
      </c>
      <c r="AM180" s="26" t="s">
        <v>177</v>
      </c>
      <c r="AN180" s="14" t="s">
        <v>481</v>
      </c>
      <c r="AP180" s="9">
        <v>15</v>
      </c>
    </row>
    <row r="181" spans="1:43" ht="33" customHeight="1" x14ac:dyDescent="0.25">
      <c r="A181" s="13">
        <f t="shared" si="39"/>
        <v>178</v>
      </c>
      <c r="B181" s="36" t="s">
        <v>483</v>
      </c>
      <c r="C181" s="28" t="s">
        <v>484</v>
      </c>
      <c r="D181" s="15" t="s">
        <v>33</v>
      </c>
      <c r="E181" s="16" t="s">
        <v>34</v>
      </c>
      <c r="F181" s="17" t="s">
        <v>67</v>
      </c>
      <c r="G181" s="17" t="s">
        <v>564</v>
      </c>
      <c r="H181" s="17" t="s">
        <v>39</v>
      </c>
      <c r="I181" s="18">
        <v>0.8</v>
      </c>
      <c r="J181" s="50">
        <f>VLOOKUP(B181,[1]新表!$A:$G,7,0)</f>
        <v>2529567.98</v>
      </c>
      <c r="K181" s="50">
        <f>VLOOKUP(B181,[2]新表!$A:$G,7,0)</f>
        <v>2615565.7400000002</v>
      </c>
      <c r="L181" s="50">
        <f>VLOOKUP(B181,[2]新表!$A:$H,8,0)</f>
        <v>2171003.5</v>
      </c>
      <c r="M181" s="61">
        <f>VLOOKUP(B181,[2]Sheet3!$A:$E,5,0)</f>
        <v>290618.41555555561</v>
      </c>
      <c r="N181" s="131">
        <f>VLOOKUP(B181,平均每月供货额!L:O,4,0)</f>
        <v>74093.706666666665</v>
      </c>
      <c r="O181" s="48"/>
      <c r="P181" s="48"/>
      <c r="Q181" s="48">
        <f t="shared" si="45"/>
        <v>0</v>
      </c>
      <c r="R181" s="20">
        <f t="shared" si="46"/>
        <v>2171003.5</v>
      </c>
      <c r="S181" s="20">
        <f t="shared" si="40"/>
        <v>74093.706666666665</v>
      </c>
      <c r="T181" s="20">
        <f t="shared" si="41"/>
        <v>70000</v>
      </c>
      <c r="U181" s="55">
        <v>60000</v>
      </c>
      <c r="V181" s="19">
        <f t="shared" si="42"/>
        <v>60000</v>
      </c>
      <c r="W181" s="53">
        <f t="shared" si="47"/>
        <v>2.7636989069801131E-2</v>
      </c>
      <c r="X181" s="54">
        <f t="shared" si="48"/>
        <v>0.20645629040851404</v>
      </c>
      <c r="Y181" s="54" t="str">
        <f t="shared" si="49"/>
        <v>否</v>
      </c>
      <c r="Z181" s="21"/>
      <c r="AA181" s="21"/>
      <c r="AB181" s="21"/>
      <c r="AC181" s="21">
        <f t="shared" si="52"/>
        <v>0</v>
      </c>
      <c r="AD181" s="35">
        <v>0.03</v>
      </c>
      <c r="AE181" s="23">
        <f t="shared" si="44"/>
        <v>0.03</v>
      </c>
      <c r="AF181" s="19">
        <f t="shared" si="54"/>
        <v>58200</v>
      </c>
      <c r="AG181" s="24">
        <v>45628</v>
      </c>
      <c r="AH181" s="29">
        <v>1</v>
      </c>
      <c r="AI181" s="24">
        <f t="shared" si="53"/>
        <v>45627</v>
      </c>
      <c r="AJ181" s="27" t="s">
        <v>47</v>
      </c>
      <c r="AK181" s="19"/>
      <c r="AL181" s="17" t="s">
        <v>121</v>
      </c>
      <c r="AM181" s="26" t="s">
        <v>177</v>
      </c>
      <c r="AN181" s="36" t="s">
        <v>483</v>
      </c>
    </row>
    <row r="182" spans="1:43" ht="33" customHeight="1" x14ac:dyDescent="0.25">
      <c r="A182" s="13">
        <f t="shared" si="39"/>
        <v>179</v>
      </c>
      <c r="B182" s="14" t="s">
        <v>485</v>
      </c>
      <c r="C182" s="15" t="s">
        <v>486</v>
      </c>
      <c r="D182" s="15" t="s">
        <v>33</v>
      </c>
      <c r="E182" s="16" t="s">
        <v>34</v>
      </c>
      <c r="F182" s="17" t="s">
        <v>35</v>
      </c>
      <c r="G182" s="17"/>
      <c r="H182" s="17" t="s">
        <v>39</v>
      </c>
      <c r="I182" s="18">
        <v>0.8</v>
      </c>
      <c r="J182" s="50">
        <f>VLOOKUP(B182,[1]新表!$A:$G,7,0)</f>
        <v>29945</v>
      </c>
      <c r="K182" s="50">
        <f>VLOOKUP(B182,[2]新表!$A:$G,7,0)</f>
        <v>29945</v>
      </c>
      <c r="L182" s="50">
        <f>VLOOKUP(B182,[2]新表!$A:$H,8,0)</f>
        <v>0</v>
      </c>
      <c r="M182" s="50">
        <f>VLOOKUP(B182,[2]Sheet3!$A:$E,5,0)</f>
        <v>29945</v>
      </c>
      <c r="N182" s="131">
        <f>VLOOKUP(B182,平均每月供货额!L:O,4,0)</f>
        <v>4990.833333333333</v>
      </c>
      <c r="O182" s="48"/>
      <c r="P182" s="48"/>
      <c r="Q182" s="48">
        <f t="shared" si="45"/>
        <v>0</v>
      </c>
      <c r="R182" s="20">
        <f t="shared" si="46"/>
        <v>0</v>
      </c>
      <c r="S182" s="20">
        <f t="shared" si="40"/>
        <v>0</v>
      </c>
      <c r="T182" s="20">
        <f t="shared" si="41"/>
        <v>0</v>
      </c>
      <c r="U182" s="55"/>
      <c r="V182" s="19">
        <f t="shared" si="42"/>
        <v>0</v>
      </c>
      <c r="W182" s="53">
        <f t="shared" si="47"/>
        <v>0</v>
      </c>
      <c r="X182" s="54">
        <f t="shared" si="48"/>
        <v>0</v>
      </c>
      <c r="Y182" s="54" t="str">
        <f t="shared" si="49"/>
        <v>否</v>
      </c>
      <c r="Z182" s="21"/>
      <c r="AA182" s="22"/>
      <c r="AB182" s="22"/>
      <c r="AC182" s="21">
        <f t="shared" si="52"/>
        <v>0</v>
      </c>
      <c r="AD182" s="23">
        <v>0</v>
      </c>
      <c r="AE182" s="23">
        <f t="shared" si="44"/>
        <v>0</v>
      </c>
      <c r="AF182" s="19">
        <f t="shared" si="54"/>
        <v>0</v>
      </c>
      <c r="AG182" s="24"/>
      <c r="AH182" s="29">
        <v>7</v>
      </c>
      <c r="AI182" s="24">
        <f t="shared" si="53"/>
        <v>-7</v>
      </c>
      <c r="AJ182" s="27" t="s">
        <v>47</v>
      </c>
      <c r="AK182" s="19"/>
      <c r="AL182" s="17" t="s">
        <v>68</v>
      </c>
      <c r="AM182" s="26"/>
      <c r="AN182" s="14" t="s">
        <v>485</v>
      </c>
    </row>
    <row r="183" spans="1:43" ht="33" customHeight="1" x14ac:dyDescent="0.25">
      <c r="A183" s="13">
        <f t="shared" si="39"/>
        <v>180</v>
      </c>
      <c r="B183" s="14" t="s">
        <v>487</v>
      </c>
      <c r="C183" s="28" t="s">
        <v>488</v>
      </c>
      <c r="D183" s="15" t="s">
        <v>33</v>
      </c>
      <c r="E183" s="16" t="s">
        <v>57</v>
      </c>
      <c r="F183" s="17" t="s">
        <v>67</v>
      </c>
      <c r="G183" s="17" t="s">
        <v>564</v>
      </c>
      <c r="H183" s="17" t="s">
        <v>39</v>
      </c>
      <c r="I183" s="22">
        <v>0.8</v>
      </c>
      <c r="J183" s="50">
        <f>VLOOKUP(B183,[1]新表!$A:$G,7,0)</f>
        <v>2566804.7600000002</v>
      </c>
      <c r="K183" s="50">
        <f>VLOOKUP(B183,[2]新表!$A:$G,7,0)</f>
        <v>2316696.9700000002</v>
      </c>
      <c r="L183" s="50">
        <f>VLOOKUP(B183,[2]新表!$A:$H,8,0)</f>
        <v>2208411.4600000004</v>
      </c>
      <c r="M183" s="61">
        <f>VLOOKUP(B183,[2]Sheet3!$A:$E,5,0)</f>
        <v>121931.41947368422</v>
      </c>
      <c r="N183" s="131">
        <f>VLOOKUP(B183,平均每月供货额!L:O,4,0)</f>
        <v>37184.550000000003</v>
      </c>
      <c r="O183" s="48"/>
      <c r="P183" s="48"/>
      <c r="Q183" s="48">
        <f t="shared" si="45"/>
        <v>0</v>
      </c>
      <c r="R183" s="20">
        <f t="shared" si="46"/>
        <v>2208411.4600000004</v>
      </c>
      <c r="S183" s="20">
        <f t="shared" si="40"/>
        <v>37184.550000000003</v>
      </c>
      <c r="T183" s="20">
        <f t="shared" si="41"/>
        <v>40000</v>
      </c>
      <c r="U183" s="55">
        <v>30000</v>
      </c>
      <c r="V183" s="19">
        <f t="shared" si="42"/>
        <v>30000</v>
      </c>
      <c r="W183" s="53">
        <f t="shared" si="47"/>
        <v>1.3584425069049404E-2</v>
      </c>
      <c r="X183" s="54">
        <f t="shared" si="48"/>
        <v>0.24603994712351179</v>
      </c>
      <c r="Y183" s="54" t="str">
        <f t="shared" si="49"/>
        <v>否</v>
      </c>
      <c r="Z183" s="21"/>
      <c r="AA183" s="21"/>
      <c r="AB183" s="21"/>
      <c r="AC183" s="21">
        <f t="shared" si="52"/>
        <v>0</v>
      </c>
      <c r="AD183" s="23">
        <v>0.03</v>
      </c>
      <c r="AE183" s="23">
        <f t="shared" si="44"/>
        <v>0.03</v>
      </c>
      <c r="AF183" s="19">
        <f t="shared" si="54"/>
        <v>29100</v>
      </c>
      <c r="AG183" s="24">
        <v>45628</v>
      </c>
      <c r="AH183" s="29">
        <v>2</v>
      </c>
      <c r="AI183" s="24">
        <f t="shared" si="53"/>
        <v>45626</v>
      </c>
      <c r="AJ183" s="27" t="s">
        <v>47</v>
      </c>
      <c r="AK183" s="19"/>
      <c r="AL183" s="17" t="s">
        <v>489</v>
      </c>
      <c r="AM183" s="26" t="s">
        <v>490</v>
      </c>
      <c r="AN183" s="14" t="s">
        <v>487</v>
      </c>
    </row>
    <row r="184" spans="1:43" ht="33" customHeight="1" x14ac:dyDescent="0.25">
      <c r="A184" s="13">
        <f t="shared" si="39"/>
        <v>181</v>
      </c>
      <c r="B184" s="14" t="s">
        <v>491</v>
      </c>
      <c r="C184" s="15" t="s">
        <v>492</v>
      </c>
      <c r="D184" s="15" t="s">
        <v>33</v>
      </c>
      <c r="E184" s="16" t="s">
        <v>92</v>
      </c>
      <c r="F184" s="17" t="s">
        <v>67</v>
      </c>
      <c r="G184" s="17" t="s">
        <v>564</v>
      </c>
      <c r="H184" s="17" t="s">
        <v>92</v>
      </c>
      <c r="I184" s="18">
        <v>1</v>
      </c>
      <c r="J184" s="50">
        <f>VLOOKUP(B184,[1]新表!$A:$G,7,0)</f>
        <v>3378283.18</v>
      </c>
      <c r="K184" s="50">
        <f>VLOOKUP(B184,[2]新表!$A:$G,7,0)</f>
        <v>2554852.0600000015</v>
      </c>
      <c r="L184" s="50">
        <f>VLOOKUP(B184,[2]新表!$A:$H,8,0)</f>
        <v>1981129.1800000016</v>
      </c>
      <c r="M184" s="50">
        <f>VLOOKUP(B184,[2]Sheet3!$A:$E,5,0)</f>
        <v>212904.33833333346</v>
      </c>
      <c r="N184" s="131">
        <f>VLOOKUP(B184,平均每月供货额!L:O,4,0)</f>
        <v>157236.07166666668</v>
      </c>
      <c r="O184" s="48"/>
      <c r="P184" s="48"/>
      <c r="Q184" s="48">
        <f t="shared" si="45"/>
        <v>0</v>
      </c>
      <c r="R184" s="20">
        <f t="shared" si="46"/>
        <v>1981129.1800000016</v>
      </c>
      <c r="S184" s="20">
        <f t="shared" si="40"/>
        <v>157236.07166666668</v>
      </c>
      <c r="T184" s="20">
        <f t="shared" si="41"/>
        <v>160000</v>
      </c>
      <c r="U184" s="55"/>
      <c r="V184" s="19">
        <f t="shared" si="42"/>
        <v>0</v>
      </c>
      <c r="W184" s="53">
        <f t="shared" si="47"/>
        <v>0</v>
      </c>
      <c r="X184" s="54">
        <f t="shared" si="48"/>
        <v>0</v>
      </c>
      <c r="Y184" s="54" t="str">
        <f t="shared" si="49"/>
        <v>否</v>
      </c>
      <c r="Z184" s="21"/>
      <c r="AA184" s="22"/>
      <c r="AB184" s="22"/>
      <c r="AC184" s="21">
        <f t="shared" si="52"/>
        <v>0</v>
      </c>
      <c r="AD184" s="23">
        <v>0.02</v>
      </c>
      <c r="AE184" s="23">
        <f t="shared" si="44"/>
        <v>0</v>
      </c>
      <c r="AF184" s="19">
        <f t="shared" si="54"/>
        <v>0</v>
      </c>
      <c r="AG184" s="24"/>
      <c r="AH184" s="29">
        <v>3</v>
      </c>
      <c r="AI184" s="24">
        <f t="shared" si="53"/>
        <v>-3</v>
      </c>
      <c r="AJ184" s="27" t="s">
        <v>47</v>
      </c>
      <c r="AK184" s="19"/>
      <c r="AL184" s="17" t="s">
        <v>93</v>
      </c>
      <c r="AM184" s="26"/>
      <c r="AN184" s="14" t="s">
        <v>491</v>
      </c>
    </row>
    <row r="185" spans="1:43" ht="33" customHeight="1" x14ac:dyDescent="0.25">
      <c r="A185" s="13">
        <f t="shared" si="39"/>
        <v>182</v>
      </c>
      <c r="B185" s="14" t="s">
        <v>493</v>
      </c>
      <c r="C185" s="28" t="s">
        <v>494</v>
      </c>
      <c r="D185" s="15" t="s">
        <v>33</v>
      </c>
      <c r="E185" s="16" t="s">
        <v>57</v>
      </c>
      <c r="F185" s="17" t="s">
        <v>67</v>
      </c>
      <c r="G185" s="17" t="s">
        <v>564</v>
      </c>
      <c r="H185" s="17" t="s">
        <v>39</v>
      </c>
      <c r="I185" s="18">
        <v>0.8</v>
      </c>
      <c r="J185" s="50">
        <f>VLOOKUP(B185,[1]新表!$A:$G,7,0)</f>
        <v>2928261.96</v>
      </c>
      <c r="K185" s="50">
        <f>VLOOKUP(B185,[2]新表!$A:$G,7,0)</f>
        <v>2770532.91</v>
      </c>
      <c r="L185" s="50">
        <f>VLOOKUP(B185,[2]新表!$A:$H,8,0)</f>
        <v>2341928.77</v>
      </c>
      <c r="M185" s="61">
        <f>VLOOKUP(B185,[2]Sheet3!$A:$E,5,0)</f>
        <v>131930.13857142857</v>
      </c>
      <c r="N185" s="131">
        <f>VLOOKUP(B185,平均每月供货额!L:O,4,0)</f>
        <v>81215.930000000008</v>
      </c>
      <c r="O185" s="48"/>
      <c r="P185" s="48"/>
      <c r="Q185" s="48">
        <f t="shared" si="45"/>
        <v>0</v>
      </c>
      <c r="R185" s="20">
        <f t="shared" si="46"/>
        <v>2341928.77</v>
      </c>
      <c r="S185" s="20">
        <f t="shared" si="40"/>
        <v>81215.930000000008</v>
      </c>
      <c r="T185" s="20">
        <f t="shared" si="41"/>
        <v>80000</v>
      </c>
      <c r="U185" s="55">
        <v>70000</v>
      </c>
      <c r="V185" s="19">
        <f t="shared" si="42"/>
        <v>70000</v>
      </c>
      <c r="W185" s="53">
        <f t="shared" si="47"/>
        <v>2.9889892851011006E-2</v>
      </c>
      <c r="X185" s="54">
        <f t="shared" si="48"/>
        <v>0.53058384352489063</v>
      </c>
      <c r="Y185" s="54" t="str">
        <f t="shared" si="49"/>
        <v>否</v>
      </c>
      <c r="Z185" s="21"/>
      <c r="AA185" s="21"/>
      <c r="AB185" s="21"/>
      <c r="AC185" s="21">
        <f t="shared" si="52"/>
        <v>0</v>
      </c>
      <c r="AD185" s="23">
        <v>0.03</v>
      </c>
      <c r="AE185" s="23">
        <f t="shared" si="44"/>
        <v>0.03</v>
      </c>
      <c r="AF185" s="19">
        <f t="shared" si="54"/>
        <v>67900</v>
      </c>
      <c r="AG185" s="24">
        <v>45628</v>
      </c>
      <c r="AH185" s="29">
        <v>3</v>
      </c>
      <c r="AI185" s="24">
        <f t="shared" si="53"/>
        <v>45625</v>
      </c>
      <c r="AJ185" s="27" t="s">
        <v>47</v>
      </c>
      <c r="AK185" s="19"/>
      <c r="AL185" s="17" t="s">
        <v>68</v>
      </c>
      <c r="AM185" s="26" t="s">
        <v>177</v>
      </c>
      <c r="AN185" s="14" t="s">
        <v>493</v>
      </c>
    </row>
    <row r="186" spans="1:43" ht="33" customHeight="1" x14ac:dyDescent="0.25">
      <c r="A186" s="13">
        <f t="shared" si="39"/>
        <v>183</v>
      </c>
      <c r="B186" s="14" t="s">
        <v>495</v>
      </c>
      <c r="C186" s="28" t="s">
        <v>496</v>
      </c>
      <c r="D186" s="15" t="s">
        <v>33</v>
      </c>
      <c r="E186" s="27" t="s">
        <v>301</v>
      </c>
      <c r="F186" s="17" t="s">
        <v>67</v>
      </c>
      <c r="G186" s="17" t="s">
        <v>564</v>
      </c>
      <c r="H186" s="17" t="s">
        <v>39</v>
      </c>
      <c r="I186" s="31">
        <v>0.8</v>
      </c>
      <c r="J186" s="50">
        <f>VLOOKUP(B186,[1]新表!$A:$G,7,0)</f>
        <v>1725854.7599999998</v>
      </c>
      <c r="K186" s="50">
        <f>VLOOKUP(B186,[2]新表!$A:$G,7,0)</f>
        <v>1754170.7099999997</v>
      </c>
      <c r="L186" s="50">
        <f>VLOOKUP(B186,[2]新表!$A:$H,8,0)</f>
        <v>1635201.4899999998</v>
      </c>
      <c r="M186" s="61">
        <f>VLOOKUP(B186,[2]Sheet3!$A:$E,5,0)</f>
        <v>50119.163142857135</v>
      </c>
      <c r="N186" s="131">
        <f>VLOOKUP(B186,平均每月供货额!L:O,4,0)</f>
        <v>26000.783333333336</v>
      </c>
      <c r="O186" s="48"/>
      <c r="P186" s="48"/>
      <c r="Q186" s="48">
        <f t="shared" si="45"/>
        <v>0</v>
      </c>
      <c r="R186" s="20">
        <f t="shared" si="46"/>
        <v>1635201.4899999998</v>
      </c>
      <c r="S186" s="20">
        <f t="shared" si="40"/>
        <v>26000.783333333336</v>
      </c>
      <c r="T186" s="20">
        <f t="shared" si="41"/>
        <v>30000</v>
      </c>
      <c r="U186" s="55">
        <v>10000</v>
      </c>
      <c r="V186" s="19">
        <f t="shared" si="42"/>
        <v>10000</v>
      </c>
      <c r="W186" s="53">
        <f t="shared" si="47"/>
        <v>6.115454310159662E-3</v>
      </c>
      <c r="X186" s="54">
        <f t="shared" si="48"/>
        <v>0.19952448071601883</v>
      </c>
      <c r="Y186" s="54" t="str">
        <f t="shared" si="49"/>
        <v>否</v>
      </c>
      <c r="Z186" s="21"/>
      <c r="AA186" s="21"/>
      <c r="AB186" s="21"/>
      <c r="AC186" s="21">
        <f t="shared" si="52"/>
        <v>0</v>
      </c>
      <c r="AD186" s="23">
        <v>0.03</v>
      </c>
      <c r="AE186" s="23">
        <f t="shared" si="44"/>
        <v>0.03</v>
      </c>
      <c r="AF186" s="19">
        <f t="shared" si="54"/>
        <v>9700</v>
      </c>
      <c r="AG186" s="24">
        <v>45628</v>
      </c>
      <c r="AH186" s="29">
        <v>3</v>
      </c>
      <c r="AI186" s="24">
        <f t="shared" si="53"/>
        <v>45625</v>
      </c>
      <c r="AJ186" s="27" t="s">
        <v>47</v>
      </c>
      <c r="AK186" s="19"/>
      <c r="AL186" s="17" t="s">
        <v>121</v>
      </c>
      <c r="AM186" s="26" t="s">
        <v>177</v>
      </c>
      <c r="AN186" s="14" t="s">
        <v>495</v>
      </c>
    </row>
    <row r="187" spans="1:43" ht="33" customHeight="1" x14ac:dyDescent="0.25">
      <c r="A187" s="13">
        <f t="shared" si="39"/>
        <v>184</v>
      </c>
      <c r="B187" s="14" t="s">
        <v>497</v>
      </c>
      <c r="C187" s="15" t="s">
        <v>498</v>
      </c>
      <c r="D187" s="15" t="s">
        <v>33</v>
      </c>
      <c r="E187" s="16" t="s">
        <v>57</v>
      </c>
      <c r="F187" s="17" t="s">
        <v>35</v>
      </c>
      <c r="G187" s="17" t="s">
        <v>564</v>
      </c>
      <c r="H187" s="17" t="s">
        <v>61</v>
      </c>
      <c r="I187" s="18">
        <v>1</v>
      </c>
      <c r="J187" s="50">
        <f>VLOOKUP(B187,[1]新表!$A:$G,7,0)</f>
        <v>130686.65</v>
      </c>
      <c r="K187" s="50">
        <f>VLOOKUP(B187,[2]新表!$A:$G,7,0)</f>
        <v>120686.65</v>
      </c>
      <c r="L187" s="50">
        <f>VLOOKUP(B187,[2]新表!$A:$H,8,0)</f>
        <v>120686.65</v>
      </c>
      <c r="M187" s="50">
        <f>VLOOKUP(B187,[2]Sheet3!$A:$E,5,0)</f>
        <v>60343.324999999997</v>
      </c>
      <c r="N187" s="131"/>
      <c r="O187" s="48"/>
      <c r="P187" s="48"/>
      <c r="Q187" s="48">
        <f t="shared" si="45"/>
        <v>0</v>
      </c>
      <c r="R187" s="20">
        <f t="shared" si="46"/>
        <v>120686.65</v>
      </c>
      <c r="S187" s="20">
        <f t="shared" si="40"/>
        <v>0</v>
      </c>
      <c r="T187" s="20">
        <f t="shared" si="41"/>
        <v>0</v>
      </c>
      <c r="U187" s="55"/>
      <c r="V187" s="19">
        <f t="shared" si="42"/>
        <v>0</v>
      </c>
      <c r="W187" s="53">
        <f t="shared" si="47"/>
        <v>0</v>
      </c>
      <c r="X187" s="54">
        <f t="shared" si="48"/>
        <v>0</v>
      </c>
      <c r="Y187" s="54" t="str">
        <f t="shared" si="49"/>
        <v>否</v>
      </c>
      <c r="Z187" s="21"/>
      <c r="AA187" s="22"/>
      <c r="AB187" s="22"/>
      <c r="AC187" s="21">
        <f t="shared" si="52"/>
        <v>0</v>
      </c>
      <c r="AD187" s="23">
        <v>0</v>
      </c>
      <c r="AE187" s="23">
        <f t="shared" si="44"/>
        <v>0</v>
      </c>
      <c r="AF187" s="19">
        <f t="shared" si="54"/>
        <v>0</v>
      </c>
      <c r="AG187" s="24"/>
      <c r="AH187" s="29">
        <v>3</v>
      </c>
      <c r="AI187" s="24">
        <f t="shared" si="53"/>
        <v>-3</v>
      </c>
      <c r="AJ187" s="27" t="s">
        <v>47</v>
      </c>
      <c r="AK187" s="19"/>
      <c r="AL187" s="17" t="s">
        <v>38</v>
      </c>
      <c r="AM187" s="26" t="s">
        <v>89</v>
      </c>
      <c r="AN187" s="14" t="s">
        <v>497</v>
      </c>
    </row>
    <row r="188" spans="1:43" ht="33" customHeight="1" x14ac:dyDescent="0.25">
      <c r="A188" s="13">
        <f t="shared" si="39"/>
        <v>185</v>
      </c>
      <c r="B188" s="36" t="s">
        <v>499</v>
      </c>
      <c r="C188" s="28" t="s">
        <v>500</v>
      </c>
      <c r="D188" s="15" t="s">
        <v>33</v>
      </c>
      <c r="E188" s="16" t="s">
        <v>34</v>
      </c>
      <c r="F188" s="17" t="s">
        <v>67</v>
      </c>
      <c r="G188" s="17" t="s">
        <v>564</v>
      </c>
      <c r="H188" s="17" t="s">
        <v>39</v>
      </c>
      <c r="I188" s="18">
        <v>0.8</v>
      </c>
      <c r="J188" s="50">
        <f>VLOOKUP(B188,[1]新表!$A:$G,7,0)</f>
        <v>278691.04999999981</v>
      </c>
      <c r="K188" s="50">
        <f>VLOOKUP(B188,[2]新表!$A:$G,7,0)</f>
        <v>148691.0500000001</v>
      </c>
      <c r="L188" s="50">
        <f>VLOOKUP(B188,[2]新表!$A:$H,8,0)</f>
        <v>18076.0600000001</v>
      </c>
      <c r="M188" s="50">
        <f>VLOOKUP(B188,[2]Sheet3!$A:$E,5,0)</f>
        <v>49563.683333333371</v>
      </c>
      <c r="N188" s="131">
        <f>VLOOKUP(B188,平均每月供货额!L:O,4,0)</f>
        <v>24781.841666666685</v>
      </c>
      <c r="O188" s="48"/>
      <c r="P188" s="48"/>
      <c r="Q188" s="48">
        <f t="shared" si="45"/>
        <v>0</v>
      </c>
      <c r="R188" s="20">
        <f t="shared" si="46"/>
        <v>18076.0600000001</v>
      </c>
      <c r="S188" s="20">
        <f t="shared" si="40"/>
        <v>24781.841666666685</v>
      </c>
      <c r="T188" s="20">
        <f t="shared" si="41"/>
        <v>20000</v>
      </c>
      <c r="U188" s="55">
        <v>20000</v>
      </c>
      <c r="V188" s="19">
        <f t="shared" si="42"/>
        <v>20000</v>
      </c>
      <c r="W188" s="53">
        <f t="shared" si="47"/>
        <v>1.1064358051477972</v>
      </c>
      <c r="X188" s="54">
        <f t="shared" si="48"/>
        <v>0.40352126103084185</v>
      </c>
      <c r="Y188" s="54" t="str">
        <f t="shared" si="49"/>
        <v>否</v>
      </c>
      <c r="Z188" s="21"/>
      <c r="AA188" s="21"/>
      <c r="AB188" s="21"/>
      <c r="AC188" s="21">
        <f t="shared" si="52"/>
        <v>0</v>
      </c>
      <c r="AD188" s="35">
        <v>0.03</v>
      </c>
      <c r="AE188" s="23">
        <f t="shared" si="44"/>
        <v>0.03</v>
      </c>
      <c r="AF188" s="19">
        <f t="shared" si="54"/>
        <v>19400</v>
      </c>
      <c r="AG188" s="24">
        <v>45628</v>
      </c>
      <c r="AH188" s="29">
        <v>2</v>
      </c>
      <c r="AI188" s="24">
        <f t="shared" si="53"/>
        <v>45626</v>
      </c>
      <c r="AJ188" s="27" t="s">
        <v>47</v>
      </c>
      <c r="AK188" s="19"/>
      <c r="AL188" s="17" t="s">
        <v>68</v>
      </c>
      <c r="AM188" s="26" t="s">
        <v>212</v>
      </c>
      <c r="AN188" s="36" t="s">
        <v>499</v>
      </c>
    </row>
    <row r="189" spans="1:43" ht="33" customHeight="1" x14ac:dyDescent="0.25">
      <c r="A189" s="13">
        <f t="shared" si="39"/>
        <v>186</v>
      </c>
      <c r="B189" s="14" t="s">
        <v>501</v>
      </c>
      <c r="C189" s="15" t="s">
        <v>502</v>
      </c>
      <c r="D189" s="15" t="s">
        <v>33</v>
      </c>
      <c r="E189" s="16" t="s">
        <v>503</v>
      </c>
      <c r="F189" s="34" t="s">
        <v>67</v>
      </c>
      <c r="G189" s="17" t="s">
        <v>564</v>
      </c>
      <c r="H189" s="17" t="s">
        <v>49</v>
      </c>
      <c r="I189" s="18">
        <v>1</v>
      </c>
      <c r="J189" s="50">
        <f>VLOOKUP(B189,[1]新表!$A:$G,7,0)</f>
        <v>33392.57</v>
      </c>
      <c r="K189" s="50">
        <f>VLOOKUP(B189,[2]新表!$A:$G,7,0)</f>
        <v>3392.5700000000102</v>
      </c>
      <c r="L189" s="50">
        <f>VLOOKUP(B189,[2]新表!$A:$H,8,0)</f>
        <v>3392.5700000000102</v>
      </c>
      <c r="M189" s="61">
        <f>VLOOKUP(B189,[2]Sheet3!$A:$E,5,0)</f>
        <v>3392.5700000000102</v>
      </c>
      <c r="N189" s="131"/>
      <c r="O189" s="48"/>
      <c r="P189" s="48"/>
      <c r="Q189" s="48">
        <f t="shared" si="45"/>
        <v>0</v>
      </c>
      <c r="R189" s="20">
        <f t="shared" si="46"/>
        <v>3392.5700000000102</v>
      </c>
      <c r="S189" s="20">
        <f t="shared" si="40"/>
        <v>0</v>
      </c>
      <c r="T189" s="20">
        <f t="shared" si="41"/>
        <v>0</v>
      </c>
      <c r="U189" s="55"/>
      <c r="V189" s="19">
        <f t="shared" si="42"/>
        <v>0</v>
      </c>
      <c r="W189" s="53">
        <f t="shared" si="47"/>
        <v>0</v>
      </c>
      <c r="X189" s="54">
        <f t="shared" si="48"/>
        <v>0</v>
      </c>
      <c r="Y189" s="54" t="str">
        <f t="shared" si="49"/>
        <v>否</v>
      </c>
      <c r="Z189" s="21"/>
      <c r="AA189" s="21"/>
      <c r="AB189" s="21"/>
      <c r="AC189" s="21">
        <f t="shared" si="52"/>
        <v>0</v>
      </c>
      <c r="AD189" s="23">
        <v>0</v>
      </c>
      <c r="AE189" s="23">
        <f t="shared" si="44"/>
        <v>0</v>
      </c>
      <c r="AF189" s="19">
        <f t="shared" si="54"/>
        <v>0</v>
      </c>
      <c r="AG189" s="24"/>
      <c r="AH189" s="29">
        <v>3</v>
      </c>
      <c r="AI189" s="24">
        <f t="shared" si="53"/>
        <v>-3</v>
      </c>
      <c r="AJ189" s="27" t="s">
        <v>47</v>
      </c>
      <c r="AK189" s="19"/>
      <c r="AL189" s="17" t="s">
        <v>68</v>
      </c>
      <c r="AM189" s="26" t="s">
        <v>220</v>
      </c>
      <c r="AN189" s="14" t="s">
        <v>501</v>
      </c>
    </row>
    <row r="190" spans="1:43" ht="33" customHeight="1" x14ac:dyDescent="0.25">
      <c r="A190" s="13">
        <f t="shared" si="39"/>
        <v>187</v>
      </c>
      <c r="B190" s="14" t="s">
        <v>504</v>
      </c>
      <c r="C190" s="15" t="s">
        <v>944</v>
      </c>
      <c r="D190" s="15" t="s">
        <v>33</v>
      </c>
      <c r="E190" s="16" t="s">
        <v>57</v>
      </c>
      <c r="F190" s="17" t="s">
        <v>98</v>
      </c>
      <c r="G190" s="17"/>
      <c r="H190" s="17" t="s">
        <v>61</v>
      </c>
      <c r="I190" s="18">
        <v>1</v>
      </c>
      <c r="J190" s="50">
        <f>VLOOKUP(B190,[1]新表!$A:$G,7,0)</f>
        <v>1809240.3900000001</v>
      </c>
      <c r="K190" s="50">
        <f>VLOOKUP(B190,[2]新表!$A:$G,7,0)</f>
        <v>1867377.5599999987</v>
      </c>
      <c r="L190" s="50">
        <f>VLOOKUP(B190,[2]新表!$A:$H,8,0)</f>
        <v>1094451.4699999988</v>
      </c>
      <c r="M190" s="61">
        <f>VLOOKUP(B190,[2]Sheet3!$A:$E,5,0)</f>
        <v>233422.19499999983</v>
      </c>
      <c r="N190" s="131">
        <f>VLOOKUP(B190,平均每月供货额!L:O,4,0)</f>
        <v>128821.015</v>
      </c>
      <c r="O190" s="48"/>
      <c r="P190" s="48"/>
      <c r="Q190" s="48">
        <f t="shared" si="45"/>
        <v>0</v>
      </c>
      <c r="R190" s="20">
        <f t="shared" si="46"/>
        <v>1094451.4699999988</v>
      </c>
      <c r="S190" s="20">
        <f t="shared" si="40"/>
        <v>128821.015</v>
      </c>
      <c r="T190" s="20">
        <f t="shared" si="41"/>
        <v>130000</v>
      </c>
      <c r="U190" s="55">
        <v>260000</v>
      </c>
      <c r="V190" s="19">
        <f t="shared" si="42"/>
        <v>260000</v>
      </c>
      <c r="W190" s="53">
        <f t="shared" si="47"/>
        <v>0.23756192679790569</v>
      </c>
      <c r="X190" s="54">
        <f t="shared" si="48"/>
        <v>1.1138615160396388</v>
      </c>
      <c r="Y190" s="54" t="str">
        <f t="shared" si="49"/>
        <v>是</v>
      </c>
      <c r="Z190" s="21"/>
      <c r="AA190" s="22"/>
      <c r="AB190" s="22"/>
      <c r="AC190" s="21">
        <f t="shared" si="52"/>
        <v>0</v>
      </c>
      <c r="AD190" s="23">
        <v>0.03</v>
      </c>
      <c r="AE190" s="23">
        <f t="shared" si="44"/>
        <v>0.03</v>
      </c>
      <c r="AF190" s="19">
        <f t="shared" si="54"/>
        <v>252200</v>
      </c>
      <c r="AG190" s="24"/>
      <c r="AH190" s="29">
        <v>3</v>
      </c>
      <c r="AI190" s="24">
        <f t="shared" si="53"/>
        <v>-3</v>
      </c>
      <c r="AJ190" s="27" t="s">
        <v>37</v>
      </c>
      <c r="AK190" s="19"/>
      <c r="AL190" s="17" t="s">
        <v>121</v>
      </c>
      <c r="AM190" s="26" t="s">
        <v>506</v>
      </c>
      <c r="AN190" s="14" t="s">
        <v>504</v>
      </c>
    </row>
    <row r="191" spans="1:43" ht="33" customHeight="1" x14ac:dyDescent="0.25">
      <c r="A191" s="13">
        <f t="shared" si="39"/>
        <v>188</v>
      </c>
      <c r="B191" s="14" t="s">
        <v>507</v>
      </c>
      <c r="C191" s="15" t="s">
        <v>508</v>
      </c>
      <c r="D191" s="15" t="s">
        <v>33</v>
      </c>
      <c r="E191" s="16" t="s">
        <v>57</v>
      </c>
      <c r="F191" s="17" t="s">
        <v>35</v>
      </c>
      <c r="G191" s="17"/>
      <c r="H191" s="17" t="s">
        <v>39</v>
      </c>
      <c r="I191" s="18">
        <v>0.8</v>
      </c>
      <c r="J191" s="50">
        <f>VLOOKUP(B191,[1]新表!$A:$G,7,0)</f>
        <v>2070559.5699999998</v>
      </c>
      <c r="K191" s="50">
        <f>VLOOKUP(B191,[2]新表!$A:$G,7,0)</f>
        <v>1700990.7099999997</v>
      </c>
      <c r="L191" s="50">
        <f>VLOOKUP(B191,[2]新表!$A:$H,8,0)</f>
        <v>1566148.94</v>
      </c>
      <c r="M191" s="61">
        <f>VLOOKUP(B191,[2]Sheet3!$A:$E,5,0)</f>
        <v>170099.07099999997</v>
      </c>
      <c r="N191" s="131">
        <f>VLOOKUP(B191,平均每月供货额!L:O,4,0)</f>
        <v>25562.351666666666</v>
      </c>
      <c r="O191" s="48"/>
      <c r="P191" s="48"/>
      <c r="Q191" s="48">
        <f t="shared" si="45"/>
        <v>0</v>
      </c>
      <c r="R191" s="20">
        <f t="shared" si="46"/>
        <v>1566148.94</v>
      </c>
      <c r="S191" s="20">
        <f t="shared" si="40"/>
        <v>25562.351666666666</v>
      </c>
      <c r="T191" s="20">
        <f t="shared" si="41"/>
        <v>30000</v>
      </c>
      <c r="U191" s="55">
        <v>80000</v>
      </c>
      <c r="V191" s="19">
        <f t="shared" si="42"/>
        <v>80000</v>
      </c>
      <c r="W191" s="53">
        <f t="shared" si="47"/>
        <v>5.1080710114326675E-2</v>
      </c>
      <c r="X191" s="54">
        <f t="shared" si="48"/>
        <v>0.47031415004024341</v>
      </c>
      <c r="Y191" s="54" t="str">
        <f t="shared" si="49"/>
        <v>否</v>
      </c>
      <c r="Z191" s="21"/>
      <c r="AA191" s="22"/>
      <c r="AB191" s="22"/>
      <c r="AC191" s="21">
        <f t="shared" si="52"/>
        <v>0</v>
      </c>
      <c r="AD191" s="23">
        <v>0.03</v>
      </c>
      <c r="AE191" s="23">
        <f t="shared" si="44"/>
        <v>0.03</v>
      </c>
      <c r="AF191" s="19">
        <f t="shared" si="54"/>
        <v>77600</v>
      </c>
      <c r="AG191" s="24"/>
      <c r="AH191" s="29">
        <v>7</v>
      </c>
      <c r="AI191" s="24">
        <f t="shared" si="53"/>
        <v>-7</v>
      </c>
      <c r="AJ191" s="27" t="s">
        <v>47</v>
      </c>
      <c r="AK191" s="19"/>
      <c r="AL191" s="17" t="s">
        <v>121</v>
      </c>
      <c r="AM191" s="26"/>
      <c r="AN191" s="14" t="s">
        <v>507</v>
      </c>
    </row>
    <row r="192" spans="1:43" ht="33" customHeight="1" x14ac:dyDescent="0.25">
      <c r="A192" s="13">
        <f t="shared" si="39"/>
        <v>189</v>
      </c>
      <c r="B192" s="14" t="s">
        <v>509</v>
      </c>
      <c r="C192" s="15" t="s">
        <v>510</v>
      </c>
      <c r="D192" s="15" t="s">
        <v>52</v>
      </c>
      <c r="E192" s="16" t="s">
        <v>57</v>
      </c>
      <c r="F192" s="17" t="s">
        <v>35</v>
      </c>
      <c r="G192" s="17"/>
      <c r="H192" s="17" t="s">
        <v>61</v>
      </c>
      <c r="I192" s="18">
        <v>0.8</v>
      </c>
      <c r="J192" s="50">
        <f>VLOOKUP(B192,[1]新表!$A:$G,7,0)</f>
        <v>766630.84</v>
      </c>
      <c r="K192" s="50">
        <f>VLOOKUP(B192,[2]新表!$A:$G,7,0)</f>
        <v>746630.84</v>
      </c>
      <c r="L192" s="50">
        <f>VLOOKUP(B192,[2]新表!$A:$H,8,0)</f>
        <v>746630.84</v>
      </c>
      <c r="M192" s="50">
        <f>VLOOKUP(B192,[2]Sheet3!$A:$E,5,0)</f>
        <v>149326.16800000001</v>
      </c>
      <c r="N192" s="131"/>
      <c r="O192" s="48"/>
      <c r="P192" s="48"/>
      <c r="Q192" s="48">
        <f t="shared" si="45"/>
        <v>0</v>
      </c>
      <c r="R192" s="20">
        <f t="shared" si="46"/>
        <v>746630.84</v>
      </c>
      <c r="S192" s="20">
        <f t="shared" si="40"/>
        <v>0</v>
      </c>
      <c r="T192" s="20">
        <f t="shared" si="41"/>
        <v>0</v>
      </c>
      <c r="U192" s="55"/>
      <c r="V192" s="19">
        <f t="shared" si="42"/>
        <v>0</v>
      </c>
      <c r="W192" s="53">
        <f t="shared" si="47"/>
        <v>0</v>
      </c>
      <c r="X192" s="54">
        <f t="shared" si="48"/>
        <v>0</v>
      </c>
      <c r="Y192" s="54" t="str">
        <f t="shared" si="49"/>
        <v>否</v>
      </c>
      <c r="Z192" s="21"/>
      <c r="AA192" s="22"/>
      <c r="AB192" s="22"/>
      <c r="AC192" s="21">
        <f t="shared" si="52"/>
        <v>0</v>
      </c>
      <c r="AD192" s="23">
        <v>0</v>
      </c>
      <c r="AE192" s="23">
        <f t="shared" si="44"/>
        <v>0</v>
      </c>
      <c r="AF192" s="19">
        <f t="shared" si="54"/>
        <v>0</v>
      </c>
      <c r="AG192" s="24"/>
      <c r="AH192" s="29">
        <v>3</v>
      </c>
      <c r="AI192" s="24">
        <f t="shared" si="53"/>
        <v>-3</v>
      </c>
      <c r="AJ192" s="27" t="s">
        <v>47</v>
      </c>
      <c r="AK192" s="19"/>
      <c r="AL192" s="17" t="s">
        <v>103</v>
      </c>
      <c r="AM192" s="26" t="s">
        <v>89</v>
      </c>
      <c r="AN192" s="14" t="s">
        <v>509</v>
      </c>
    </row>
    <row r="193" spans="1:43" ht="33" customHeight="1" x14ac:dyDescent="0.25">
      <c r="A193" s="13">
        <f t="shared" si="39"/>
        <v>190</v>
      </c>
      <c r="B193" s="14" t="s">
        <v>511</v>
      </c>
      <c r="C193" s="28" t="s">
        <v>512</v>
      </c>
      <c r="D193" s="15" t="s">
        <v>33</v>
      </c>
      <c r="E193" s="16" t="s">
        <v>57</v>
      </c>
      <c r="F193" s="17" t="s">
        <v>67</v>
      </c>
      <c r="G193" s="17" t="s">
        <v>564</v>
      </c>
      <c r="H193" s="17" t="s">
        <v>39</v>
      </c>
      <c r="I193" s="18">
        <v>0.8</v>
      </c>
      <c r="J193" s="50">
        <f>VLOOKUP(B193,[1]新表!$A:$G,7,0)</f>
        <v>1155448.07</v>
      </c>
      <c r="K193" s="50">
        <f>VLOOKUP(B193,[2]新表!$A:$G,7,0)</f>
        <v>1155448.07</v>
      </c>
      <c r="L193" s="50">
        <f>VLOOKUP(B193,[2]新表!$A:$H,8,0)</f>
        <v>1078979.2</v>
      </c>
      <c r="M193" s="61">
        <f>VLOOKUP(B193,[2]Sheet3!$A:$E,5,0)</f>
        <v>72215.504375000004</v>
      </c>
      <c r="N193" s="131">
        <f>VLOOKUP(B193,平均每月供货额!L:O,4,0)</f>
        <v>20629.096666666665</v>
      </c>
      <c r="O193" s="48"/>
      <c r="P193" s="48"/>
      <c r="Q193" s="48">
        <f t="shared" si="45"/>
        <v>0</v>
      </c>
      <c r="R193" s="20">
        <f t="shared" si="46"/>
        <v>1078979.2</v>
      </c>
      <c r="S193" s="20">
        <f t="shared" si="40"/>
        <v>20629.096666666665</v>
      </c>
      <c r="T193" s="20">
        <f t="shared" si="41"/>
        <v>20000</v>
      </c>
      <c r="U193" s="55">
        <v>15000</v>
      </c>
      <c r="V193" s="19">
        <f t="shared" si="42"/>
        <v>15000</v>
      </c>
      <c r="W193" s="53">
        <f t="shared" si="47"/>
        <v>1.3902028880630878E-2</v>
      </c>
      <c r="X193" s="54">
        <f t="shared" si="48"/>
        <v>0.20771162826902292</v>
      </c>
      <c r="Y193" s="54" t="str">
        <f t="shared" si="49"/>
        <v>否</v>
      </c>
      <c r="Z193" s="21"/>
      <c r="AA193" s="21"/>
      <c r="AB193" s="21"/>
      <c r="AC193" s="21">
        <f t="shared" si="52"/>
        <v>0</v>
      </c>
      <c r="AD193" s="23">
        <v>0.03</v>
      </c>
      <c r="AE193" s="23">
        <f t="shared" si="44"/>
        <v>0.03</v>
      </c>
      <c r="AF193" s="19">
        <f t="shared" si="54"/>
        <v>14550</v>
      </c>
      <c r="AG193" s="24">
        <v>45628</v>
      </c>
      <c r="AH193" s="29">
        <v>3</v>
      </c>
      <c r="AI193" s="24">
        <f t="shared" si="53"/>
        <v>45625</v>
      </c>
      <c r="AJ193" s="27" t="s">
        <v>47</v>
      </c>
      <c r="AK193" s="19"/>
      <c r="AL193" s="17" t="s">
        <v>176</v>
      </c>
      <c r="AM193" s="26" t="s">
        <v>212</v>
      </c>
      <c r="AN193" s="14" t="s">
        <v>511</v>
      </c>
    </row>
    <row r="194" spans="1:43" s="9" customFormat="1" ht="33" customHeight="1" x14ac:dyDescent="0.25">
      <c r="A194" s="13">
        <f t="shared" si="39"/>
        <v>191</v>
      </c>
      <c r="B194" s="14" t="s">
        <v>513</v>
      </c>
      <c r="C194" s="15" t="s">
        <v>514</v>
      </c>
      <c r="D194" s="15" t="s">
        <v>33</v>
      </c>
      <c r="E194" s="16" t="s">
        <v>57</v>
      </c>
      <c r="F194" s="17" t="s">
        <v>35</v>
      </c>
      <c r="G194" s="17"/>
      <c r="H194" s="17" t="s">
        <v>61</v>
      </c>
      <c r="I194" s="18">
        <v>1</v>
      </c>
      <c r="J194" s="50">
        <f>VLOOKUP(B194,[1]新表!$A:$G,7,0)</f>
        <v>211792.94999999998</v>
      </c>
      <c r="K194" s="50">
        <f>VLOOKUP(B194,[2]新表!$A:$G,7,0)</f>
        <v>0</v>
      </c>
      <c r="L194" s="50">
        <f>VLOOKUP(B194,[2]新表!$A:$H,8,0)</f>
        <v>0</v>
      </c>
      <c r="M194" s="50"/>
      <c r="N194" s="131">
        <f>VLOOKUP(B194,平均每月供货额!L:O,4,0)</f>
        <v>0</v>
      </c>
      <c r="O194" s="48"/>
      <c r="P194" s="48"/>
      <c r="Q194" s="48">
        <f t="shared" si="45"/>
        <v>0</v>
      </c>
      <c r="R194" s="20">
        <f t="shared" si="46"/>
        <v>0</v>
      </c>
      <c r="S194" s="20">
        <f t="shared" si="40"/>
        <v>0</v>
      </c>
      <c r="T194" s="20">
        <f t="shared" si="41"/>
        <v>0</v>
      </c>
      <c r="U194" s="55"/>
      <c r="V194" s="19">
        <f t="shared" si="42"/>
        <v>0</v>
      </c>
      <c r="W194" s="53">
        <f t="shared" si="47"/>
        <v>0</v>
      </c>
      <c r="X194" s="54" t="e">
        <f t="shared" si="48"/>
        <v>#DIV/0!</v>
      </c>
      <c r="Y194" s="54" t="str">
        <f t="shared" si="49"/>
        <v>是</v>
      </c>
      <c r="Z194" s="21"/>
      <c r="AA194" s="22"/>
      <c r="AB194" s="22"/>
      <c r="AC194" s="21">
        <f t="shared" si="52"/>
        <v>0</v>
      </c>
      <c r="AD194" s="23">
        <v>0.03</v>
      </c>
      <c r="AE194" s="23">
        <f t="shared" si="44"/>
        <v>0</v>
      </c>
      <c r="AF194" s="19">
        <f t="shared" si="54"/>
        <v>0</v>
      </c>
      <c r="AG194" s="24"/>
      <c r="AH194" s="29">
        <v>7</v>
      </c>
      <c r="AI194" s="24">
        <f t="shared" si="53"/>
        <v>-7</v>
      </c>
      <c r="AJ194" s="27" t="s">
        <v>47</v>
      </c>
      <c r="AK194" s="19"/>
      <c r="AL194" s="17" t="s">
        <v>68</v>
      </c>
      <c r="AM194" s="26" t="s">
        <v>89</v>
      </c>
      <c r="AN194" s="14" t="s">
        <v>513</v>
      </c>
      <c r="AO194" s="8"/>
      <c r="AQ194" s="8"/>
    </row>
    <row r="195" spans="1:43" s="9" customFormat="1" ht="33" customHeight="1" x14ac:dyDescent="0.25">
      <c r="A195" s="13">
        <f t="shared" si="39"/>
        <v>192</v>
      </c>
      <c r="B195" s="14" t="s">
        <v>515</v>
      </c>
      <c r="C195" s="15" t="s">
        <v>516</v>
      </c>
      <c r="D195" s="15" t="s">
        <v>33</v>
      </c>
      <c r="E195" s="16" t="s">
        <v>264</v>
      </c>
      <c r="F195" s="17" t="s">
        <v>35</v>
      </c>
      <c r="G195" s="17"/>
      <c r="H195" s="17" t="s">
        <v>39</v>
      </c>
      <c r="I195" s="18">
        <v>1</v>
      </c>
      <c r="J195" s="50">
        <f>VLOOKUP(B195,[1]新表!$A:$G,7,0)</f>
        <v>150267.16</v>
      </c>
      <c r="K195" s="50">
        <f>VLOOKUP(B195,[2]新表!$A:$G,7,0)</f>
        <v>100267.16</v>
      </c>
      <c r="L195" s="50">
        <f>VLOOKUP(B195,[2]新表!$A:$H,8,0)</f>
        <v>45384.84</v>
      </c>
      <c r="M195" s="61">
        <f>VLOOKUP(B195,[2]Sheet3!$A:$E,5,0)</f>
        <v>25066.79</v>
      </c>
      <c r="N195" s="131">
        <f>VLOOKUP(B195,平均每月供货额!L:O,4,0)</f>
        <v>9147.0533333333333</v>
      </c>
      <c r="O195" s="48"/>
      <c r="P195" s="48"/>
      <c r="Q195" s="48">
        <f t="shared" si="45"/>
        <v>0</v>
      </c>
      <c r="R195" s="20">
        <f t="shared" si="46"/>
        <v>45384.84</v>
      </c>
      <c r="S195" s="20">
        <f t="shared" si="40"/>
        <v>9147.0533333333333</v>
      </c>
      <c r="T195" s="20">
        <f t="shared" si="41"/>
        <v>10000</v>
      </c>
      <c r="U195" s="55">
        <v>20000</v>
      </c>
      <c r="V195" s="19">
        <f t="shared" si="42"/>
        <v>20000</v>
      </c>
      <c r="W195" s="53">
        <f t="shared" si="47"/>
        <v>0.4406757851300126</v>
      </c>
      <c r="X195" s="54">
        <f t="shared" si="48"/>
        <v>0.79786841474317216</v>
      </c>
      <c r="Y195" s="54" t="str">
        <f t="shared" si="49"/>
        <v>否</v>
      </c>
      <c r="Z195" s="21"/>
      <c r="AA195" s="22"/>
      <c r="AB195" s="22"/>
      <c r="AC195" s="21">
        <f t="shared" si="52"/>
        <v>0</v>
      </c>
      <c r="AD195" s="23">
        <v>0</v>
      </c>
      <c r="AE195" s="23">
        <f t="shared" si="44"/>
        <v>0</v>
      </c>
      <c r="AF195" s="19">
        <f t="shared" si="54"/>
        <v>20000</v>
      </c>
      <c r="AG195" s="24">
        <v>45636</v>
      </c>
      <c r="AH195" s="29">
        <v>15</v>
      </c>
      <c r="AI195" s="24">
        <f t="shared" si="53"/>
        <v>45621</v>
      </c>
      <c r="AJ195" s="27" t="s">
        <v>47</v>
      </c>
      <c r="AK195" s="19"/>
      <c r="AL195" s="17" t="s">
        <v>121</v>
      </c>
      <c r="AM195" s="26" t="s">
        <v>212</v>
      </c>
      <c r="AN195" s="14" t="s">
        <v>515</v>
      </c>
      <c r="AO195" s="8"/>
      <c r="AQ195" s="8"/>
    </row>
    <row r="196" spans="1:43" s="9" customFormat="1" ht="33" customHeight="1" x14ac:dyDescent="0.25">
      <c r="A196" s="13">
        <f t="shared" si="39"/>
        <v>193</v>
      </c>
      <c r="B196" s="14" t="s">
        <v>517</v>
      </c>
      <c r="C196" s="15" t="s">
        <v>518</v>
      </c>
      <c r="D196" s="15" t="s">
        <v>33</v>
      </c>
      <c r="E196" s="16" t="s">
        <v>34</v>
      </c>
      <c r="F196" s="17" t="s">
        <v>35</v>
      </c>
      <c r="G196" s="17"/>
      <c r="H196" s="17" t="s">
        <v>61</v>
      </c>
      <c r="I196" s="18">
        <v>1</v>
      </c>
      <c r="J196" s="50">
        <f>VLOOKUP(B196,[1]新表!$A:$G,7,0)</f>
        <v>0</v>
      </c>
      <c r="K196" s="50">
        <f>VLOOKUP(B196,[2]新表!$A:$G,7,0)</f>
        <v>0</v>
      </c>
      <c r="L196" s="50">
        <f>VLOOKUP(B196,[2]新表!$A:$H,8,0)</f>
        <v>0</v>
      </c>
      <c r="M196" s="50"/>
      <c r="N196" s="131"/>
      <c r="O196" s="48"/>
      <c r="P196" s="48"/>
      <c r="Q196" s="48">
        <f t="shared" si="45"/>
        <v>0</v>
      </c>
      <c r="R196" s="20">
        <f t="shared" si="46"/>
        <v>0</v>
      </c>
      <c r="S196" s="20">
        <f t="shared" si="40"/>
        <v>0</v>
      </c>
      <c r="T196" s="20">
        <f t="shared" si="41"/>
        <v>0</v>
      </c>
      <c r="U196" s="55"/>
      <c r="V196" s="19">
        <f t="shared" si="42"/>
        <v>0</v>
      </c>
      <c r="W196" s="53">
        <f t="shared" si="47"/>
        <v>0</v>
      </c>
      <c r="X196" s="54" t="e">
        <f t="shared" si="48"/>
        <v>#DIV/0!</v>
      </c>
      <c r="Y196" s="54" t="str">
        <f t="shared" si="49"/>
        <v>是</v>
      </c>
      <c r="Z196" s="21"/>
      <c r="AA196" s="22"/>
      <c r="AB196" s="22"/>
      <c r="AC196" s="21">
        <f t="shared" si="52"/>
        <v>0</v>
      </c>
      <c r="AD196" s="23">
        <v>0</v>
      </c>
      <c r="AE196" s="23">
        <f t="shared" si="44"/>
        <v>0</v>
      </c>
      <c r="AF196" s="19">
        <f t="shared" si="54"/>
        <v>0</v>
      </c>
      <c r="AG196" s="24"/>
      <c r="AH196" s="29">
        <v>3</v>
      </c>
      <c r="AI196" s="24">
        <f t="shared" si="53"/>
        <v>-3</v>
      </c>
      <c r="AJ196" s="27" t="s">
        <v>47</v>
      </c>
      <c r="AK196" s="19"/>
      <c r="AL196" s="17" t="s">
        <v>68</v>
      </c>
      <c r="AM196" s="26" t="s">
        <v>519</v>
      </c>
      <c r="AN196" s="14" t="s">
        <v>517</v>
      </c>
      <c r="AO196" s="8"/>
      <c r="AQ196" s="8"/>
    </row>
    <row r="197" spans="1:43" s="9" customFormat="1" ht="33" customHeight="1" x14ac:dyDescent="0.25">
      <c r="A197" s="13">
        <f t="shared" ref="A197:A218" si="55">ROW()-3</f>
        <v>194</v>
      </c>
      <c r="B197" s="14" t="s">
        <v>520</v>
      </c>
      <c r="C197" s="15" t="s">
        <v>521</v>
      </c>
      <c r="D197" s="15" t="s">
        <v>33</v>
      </c>
      <c r="E197" s="16" t="s">
        <v>57</v>
      </c>
      <c r="F197" s="17" t="s">
        <v>35</v>
      </c>
      <c r="G197" s="17"/>
      <c r="H197" s="17" t="s">
        <v>61</v>
      </c>
      <c r="I197" s="18">
        <v>1</v>
      </c>
      <c r="J197" s="50">
        <f>VLOOKUP(B197,[1]新表!$A:$G,7,0)</f>
        <v>9418.5600000000013</v>
      </c>
      <c r="K197" s="50">
        <f>VLOOKUP(B197,[2]新表!$A:$G,7,0)</f>
        <v>9418.5600000000013</v>
      </c>
      <c r="L197" s="50">
        <f>VLOOKUP(B197,[2]新表!$A:$H,8,0)</f>
        <v>9418.5600000000013</v>
      </c>
      <c r="M197" s="61">
        <f>VLOOKUP(B197,[2]Sheet3!$A:$E,5,0)</f>
        <v>3139.5200000000004</v>
      </c>
      <c r="N197" s="131">
        <f>VLOOKUP(B197,平均每月供货额!L:O,4,0)</f>
        <v>484.77</v>
      </c>
      <c r="O197" s="48"/>
      <c r="P197" s="48"/>
      <c r="Q197" s="48">
        <f t="shared" si="45"/>
        <v>0</v>
      </c>
      <c r="R197" s="20">
        <f t="shared" si="46"/>
        <v>9418.5600000000013</v>
      </c>
      <c r="S197" s="20">
        <f t="shared" ref="S197:S218" si="56">IF(R197&lt;=0,0,N197)</f>
        <v>484.77</v>
      </c>
      <c r="T197" s="20">
        <f t="shared" ref="T197:T218" si="57">IF(L197=0,0,ROUND(S197,-4))</f>
        <v>0</v>
      </c>
      <c r="U197" s="55"/>
      <c r="V197" s="19">
        <f t="shared" ref="V197:V218" si="58">U197</f>
        <v>0</v>
      </c>
      <c r="W197" s="53">
        <f t="shared" si="47"/>
        <v>0</v>
      </c>
      <c r="X197" s="54">
        <f t="shared" si="48"/>
        <v>0</v>
      </c>
      <c r="Y197" s="54" t="str">
        <f t="shared" si="49"/>
        <v>否</v>
      </c>
      <c r="Z197" s="21"/>
      <c r="AA197" s="22"/>
      <c r="AB197" s="22"/>
      <c r="AC197" s="21">
        <f t="shared" si="52"/>
        <v>0</v>
      </c>
      <c r="AD197" s="23">
        <v>0</v>
      </c>
      <c r="AE197" s="23">
        <f t="shared" ref="AE197:AE205" si="59">IF(V197=0,0,AC197/V197+AD197)</f>
        <v>0</v>
      </c>
      <c r="AF197" s="19">
        <f t="shared" si="54"/>
        <v>0</v>
      </c>
      <c r="AG197" s="24"/>
      <c r="AH197" s="29">
        <v>3</v>
      </c>
      <c r="AI197" s="24">
        <f t="shared" si="53"/>
        <v>-3</v>
      </c>
      <c r="AJ197" s="27" t="s">
        <v>47</v>
      </c>
      <c r="AK197" s="19"/>
      <c r="AL197" s="17" t="s">
        <v>121</v>
      </c>
      <c r="AM197" s="26" t="s">
        <v>522</v>
      </c>
      <c r="AN197" s="14" t="s">
        <v>520</v>
      </c>
      <c r="AO197" s="8"/>
      <c r="AQ197" s="8"/>
    </row>
    <row r="198" spans="1:43" s="9" customFormat="1" ht="33" customHeight="1" x14ac:dyDescent="0.25">
      <c r="A198" s="13">
        <f t="shared" si="55"/>
        <v>195</v>
      </c>
      <c r="B198" s="14" t="s">
        <v>523</v>
      </c>
      <c r="C198" s="15" t="s">
        <v>524</v>
      </c>
      <c r="D198" s="15" t="s">
        <v>219</v>
      </c>
      <c r="E198" s="16" t="s">
        <v>34</v>
      </c>
      <c r="F198" s="17" t="s">
        <v>35</v>
      </c>
      <c r="G198" s="17"/>
      <c r="H198" s="17" t="s">
        <v>260</v>
      </c>
      <c r="I198" s="18">
        <v>1</v>
      </c>
      <c r="J198" s="50">
        <f>VLOOKUP(B198,[1]新表!$A:$G,7,0)</f>
        <v>0.1</v>
      </c>
      <c r="K198" s="50">
        <f>VLOOKUP(B198,[2]新表!$A:$G,7,0)</f>
        <v>0</v>
      </c>
      <c r="L198" s="50">
        <f>VLOOKUP(B198,[2]新表!$A:$H,8,0)</f>
        <v>0</v>
      </c>
      <c r="M198" s="50"/>
      <c r="N198" s="131">
        <f>VLOOKUP(B198,平均每月供货额!L:O,4,0)</f>
        <v>0</v>
      </c>
      <c r="O198" s="48">
        <v>1896.71</v>
      </c>
      <c r="P198" s="48"/>
      <c r="Q198" s="48">
        <f t="shared" ref="Q198:Q218" si="60">SUM(O198:P198)</f>
        <v>1896.71</v>
      </c>
      <c r="R198" s="20">
        <f t="shared" ref="R198:R218" si="61">L198-O198</f>
        <v>-1896.71</v>
      </c>
      <c r="S198" s="20">
        <f t="shared" si="56"/>
        <v>0</v>
      </c>
      <c r="T198" s="20">
        <f t="shared" si="57"/>
        <v>0</v>
      </c>
      <c r="U198" s="55"/>
      <c r="V198" s="19">
        <f t="shared" si="58"/>
        <v>0</v>
      </c>
      <c r="W198" s="53">
        <f t="shared" ref="W198:W218" si="62">IF(R198=0,0,V198/R198)</f>
        <v>0</v>
      </c>
      <c r="X198" s="54" t="e">
        <f t="shared" ref="X198:X218" si="63">V198/M198</f>
        <v>#DIV/0!</v>
      </c>
      <c r="Y198" s="54" t="str">
        <f t="shared" ref="Y198:Y218" si="64">IF(V198&gt;=M198,"是","否")</f>
        <v>是</v>
      </c>
      <c r="Z198" s="21"/>
      <c r="AA198" s="22"/>
      <c r="AB198" s="22"/>
      <c r="AC198" s="21">
        <f t="shared" si="52"/>
        <v>0</v>
      </c>
      <c r="AD198" s="23">
        <v>0</v>
      </c>
      <c r="AE198" s="23">
        <f t="shared" si="59"/>
        <v>0</v>
      </c>
      <c r="AF198" s="19">
        <f t="shared" si="54"/>
        <v>0</v>
      </c>
      <c r="AG198" s="24"/>
      <c r="AH198" s="29">
        <v>7</v>
      </c>
      <c r="AI198" s="24">
        <f t="shared" si="53"/>
        <v>-7</v>
      </c>
      <c r="AJ198" s="27" t="s">
        <v>47</v>
      </c>
      <c r="AK198" s="19"/>
      <c r="AL198" s="17" t="s">
        <v>121</v>
      </c>
      <c r="AM198" s="26" t="s">
        <v>406</v>
      </c>
      <c r="AN198" s="14" t="s">
        <v>523</v>
      </c>
      <c r="AO198" s="8"/>
      <c r="AQ198" s="8"/>
    </row>
    <row r="199" spans="1:43" s="9" customFormat="1" ht="33" customHeight="1" x14ac:dyDescent="0.25">
      <c r="A199" s="13">
        <f t="shared" si="55"/>
        <v>196</v>
      </c>
      <c r="B199" s="14" t="s">
        <v>525</v>
      </c>
      <c r="C199" s="15" t="s">
        <v>526</v>
      </c>
      <c r="D199" s="15" t="s">
        <v>33</v>
      </c>
      <c r="E199" s="16" t="s">
        <v>57</v>
      </c>
      <c r="F199" s="17" t="s">
        <v>35</v>
      </c>
      <c r="G199" s="17"/>
      <c r="H199" s="17" t="s">
        <v>260</v>
      </c>
      <c r="I199" s="18">
        <v>1</v>
      </c>
      <c r="J199" s="50">
        <f>VLOOKUP(B199,[1]新表!$A:$G,7,0)</f>
        <v>17607.72</v>
      </c>
      <c r="K199" s="50">
        <f>VLOOKUP(B199,[2]新表!$A:$G,7,0)</f>
        <v>10807.32</v>
      </c>
      <c r="L199" s="50">
        <f>VLOOKUP(B199,[2]新表!$A:$H,8,0)</f>
        <v>0</v>
      </c>
      <c r="M199" s="50">
        <f>VLOOKUP(B199,[2]Sheet3!$A:$E,5,0)</f>
        <v>10807.32</v>
      </c>
      <c r="N199" s="131">
        <f>VLOOKUP(B199,平均每月供货额!L:O,4,0)</f>
        <v>1801.22</v>
      </c>
      <c r="O199" s="48">
        <v>2395.6</v>
      </c>
      <c r="P199" s="48"/>
      <c r="Q199" s="48">
        <f t="shared" si="60"/>
        <v>2395.6</v>
      </c>
      <c r="R199" s="20">
        <f t="shared" si="61"/>
        <v>-2395.6</v>
      </c>
      <c r="S199" s="20">
        <f t="shared" si="56"/>
        <v>0</v>
      </c>
      <c r="T199" s="20">
        <f t="shared" si="57"/>
        <v>0</v>
      </c>
      <c r="U199" s="55">
        <v>8393.64</v>
      </c>
      <c r="V199" s="19">
        <f t="shared" si="58"/>
        <v>8393.64</v>
      </c>
      <c r="W199" s="53">
        <f t="shared" si="62"/>
        <v>-3.5037735849056602</v>
      </c>
      <c r="X199" s="54">
        <f t="shared" si="63"/>
        <v>0.77666248431618568</v>
      </c>
      <c r="Y199" s="54" t="str">
        <f t="shared" si="64"/>
        <v>否</v>
      </c>
      <c r="Z199" s="21"/>
      <c r="AA199" s="22"/>
      <c r="AB199" s="22"/>
      <c r="AC199" s="21">
        <f t="shared" si="52"/>
        <v>0</v>
      </c>
      <c r="AD199" s="23">
        <v>0</v>
      </c>
      <c r="AE199" s="23">
        <f t="shared" si="59"/>
        <v>0</v>
      </c>
      <c r="AF199" s="19">
        <f t="shared" si="54"/>
        <v>8393.64</v>
      </c>
      <c r="AG199" s="24"/>
      <c r="AH199" s="29">
        <v>7</v>
      </c>
      <c r="AI199" s="24">
        <f t="shared" si="53"/>
        <v>-7</v>
      </c>
      <c r="AJ199" s="27" t="s">
        <v>47</v>
      </c>
      <c r="AK199" s="19"/>
      <c r="AL199" s="17" t="s">
        <v>121</v>
      </c>
      <c r="AM199" s="26" t="s">
        <v>261</v>
      </c>
      <c r="AN199" s="14" t="s">
        <v>525</v>
      </c>
      <c r="AO199" s="8"/>
      <c r="AQ199" s="8"/>
    </row>
    <row r="200" spans="1:43" s="9" customFormat="1" ht="33" customHeight="1" x14ac:dyDescent="0.25">
      <c r="A200" s="13">
        <f t="shared" si="55"/>
        <v>197</v>
      </c>
      <c r="B200" s="14" t="s">
        <v>527</v>
      </c>
      <c r="C200" s="28" t="s">
        <v>528</v>
      </c>
      <c r="D200" s="15" t="s">
        <v>33</v>
      </c>
      <c r="E200" s="16" t="s">
        <v>211</v>
      </c>
      <c r="F200" s="17" t="s">
        <v>67</v>
      </c>
      <c r="G200" s="17" t="s">
        <v>564</v>
      </c>
      <c r="H200" s="17" t="s">
        <v>39</v>
      </c>
      <c r="I200" s="18">
        <v>0.8</v>
      </c>
      <c r="J200" s="50">
        <f>VLOOKUP(B200,[1]新表!$A:$G,7,0)</f>
        <v>123016.45999999998</v>
      </c>
      <c r="K200" s="50">
        <f>VLOOKUP(B200,[2]新表!$A:$G,7,0)</f>
        <v>128919.86999999998</v>
      </c>
      <c r="L200" s="50">
        <f>VLOOKUP(B200,[2]新表!$A:$H,8,0)</f>
        <v>99938.609999999986</v>
      </c>
      <c r="M200" s="61">
        <f>VLOOKUP(B200,[2]Sheet3!$A:$E,5,0)</f>
        <v>11719.98818181818</v>
      </c>
      <c r="N200" s="131">
        <f>VLOOKUP(B200,平均每月供货额!L:O,4,0)</f>
        <v>5969.003333333334</v>
      </c>
      <c r="O200" s="48"/>
      <c r="P200" s="48"/>
      <c r="Q200" s="48">
        <f t="shared" si="60"/>
        <v>0</v>
      </c>
      <c r="R200" s="20">
        <f t="shared" si="61"/>
        <v>99938.609999999986</v>
      </c>
      <c r="S200" s="20">
        <f t="shared" si="56"/>
        <v>5969.003333333334</v>
      </c>
      <c r="T200" s="20">
        <f t="shared" si="57"/>
        <v>10000</v>
      </c>
      <c r="U200" s="55">
        <v>10000</v>
      </c>
      <c r="V200" s="19">
        <f t="shared" si="58"/>
        <v>10000</v>
      </c>
      <c r="W200" s="53">
        <f t="shared" si="62"/>
        <v>0.10006142771047147</v>
      </c>
      <c r="X200" s="54">
        <f t="shared" si="63"/>
        <v>0.85324318121015807</v>
      </c>
      <c r="Y200" s="54" t="str">
        <f t="shared" si="64"/>
        <v>否</v>
      </c>
      <c r="Z200" s="21">
        <v>200</v>
      </c>
      <c r="AA200" s="21"/>
      <c r="AB200" s="21"/>
      <c r="AC200" s="21">
        <f t="shared" si="52"/>
        <v>200</v>
      </c>
      <c r="AD200" s="23">
        <v>0.03</v>
      </c>
      <c r="AE200" s="23">
        <f t="shared" si="59"/>
        <v>0.05</v>
      </c>
      <c r="AF200" s="19">
        <f t="shared" si="54"/>
        <v>9500</v>
      </c>
      <c r="AG200" s="24">
        <v>45630</v>
      </c>
      <c r="AH200" s="29">
        <v>3</v>
      </c>
      <c r="AI200" s="24">
        <f t="shared" si="53"/>
        <v>45627</v>
      </c>
      <c r="AJ200" s="27" t="s">
        <v>47</v>
      </c>
      <c r="AK200" s="19"/>
      <c r="AL200" s="17" t="s">
        <v>176</v>
      </c>
      <c r="AM200" s="26"/>
      <c r="AN200" s="14" t="s">
        <v>527</v>
      </c>
      <c r="AO200" s="8"/>
      <c r="AQ200" s="8"/>
    </row>
    <row r="201" spans="1:43" s="9" customFormat="1" ht="33" customHeight="1" x14ac:dyDescent="0.25">
      <c r="A201" s="13">
        <f t="shared" si="55"/>
        <v>198</v>
      </c>
      <c r="B201" s="14" t="s">
        <v>529</v>
      </c>
      <c r="C201" s="15" t="s">
        <v>530</v>
      </c>
      <c r="D201" s="15" t="s">
        <v>33</v>
      </c>
      <c r="E201" s="16" t="s">
        <v>503</v>
      </c>
      <c r="F201" s="17" t="s">
        <v>67</v>
      </c>
      <c r="G201" s="17" t="s">
        <v>564</v>
      </c>
      <c r="H201" s="17" t="s">
        <v>39</v>
      </c>
      <c r="I201" s="18">
        <v>0.8</v>
      </c>
      <c r="J201" s="50">
        <f>VLOOKUP(B201,[1]新表!$A:$G,7,0)</f>
        <v>885428.86</v>
      </c>
      <c r="K201" s="50">
        <f>VLOOKUP(B201,[2]新表!$A:$G,7,0)</f>
        <v>884334.34000000008</v>
      </c>
      <c r="L201" s="50">
        <f>VLOOKUP(B201,[2]新表!$A:$H,8,0)</f>
        <v>828745.05</v>
      </c>
      <c r="M201" s="61">
        <f>VLOOKUP(B201,[2]Sheet3!$A:$E,5,0)</f>
        <v>38449.319130434786</v>
      </c>
      <c r="N201" s="131">
        <f>VLOOKUP(B201,平均每月供货额!L:O,4,0)</f>
        <v>14989.883333333333</v>
      </c>
      <c r="O201" s="48"/>
      <c r="P201" s="48"/>
      <c r="Q201" s="48">
        <f t="shared" si="60"/>
        <v>0</v>
      </c>
      <c r="R201" s="20">
        <f t="shared" si="61"/>
        <v>828745.05</v>
      </c>
      <c r="S201" s="20">
        <f t="shared" si="56"/>
        <v>14989.883333333333</v>
      </c>
      <c r="T201" s="20">
        <f t="shared" si="57"/>
        <v>10000</v>
      </c>
      <c r="U201" s="55"/>
      <c r="V201" s="19">
        <f t="shared" si="58"/>
        <v>0</v>
      </c>
      <c r="W201" s="53">
        <f t="shared" si="62"/>
        <v>0</v>
      </c>
      <c r="X201" s="54">
        <f t="shared" si="63"/>
        <v>0</v>
      </c>
      <c r="Y201" s="54" t="str">
        <f t="shared" si="64"/>
        <v>否</v>
      </c>
      <c r="Z201" s="21"/>
      <c r="AA201" s="22"/>
      <c r="AB201" s="22"/>
      <c r="AC201" s="21">
        <f t="shared" si="52"/>
        <v>0</v>
      </c>
      <c r="AD201" s="23">
        <v>0.03</v>
      </c>
      <c r="AE201" s="23">
        <f t="shared" si="59"/>
        <v>0</v>
      </c>
      <c r="AF201" s="19">
        <f t="shared" si="54"/>
        <v>0</v>
      </c>
      <c r="AG201" s="24">
        <v>45636</v>
      </c>
      <c r="AH201" s="29">
        <v>4</v>
      </c>
      <c r="AI201" s="24">
        <f t="shared" si="53"/>
        <v>45632</v>
      </c>
      <c r="AJ201" s="27" t="s">
        <v>47</v>
      </c>
      <c r="AK201" s="19"/>
      <c r="AL201" s="17" t="s">
        <v>68</v>
      </c>
      <c r="AM201" s="26" t="s">
        <v>531</v>
      </c>
      <c r="AN201" s="14" t="s">
        <v>529</v>
      </c>
      <c r="AO201" s="8"/>
      <c r="AQ201" s="8"/>
    </row>
    <row r="202" spans="1:43" s="9" customFormat="1" ht="33" customHeight="1" x14ac:dyDescent="0.25">
      <c r="A202" s="13">
        <f t="shared" si="55"/>
        <v>199</v>
      </c>
      <c r="B202" s="14" t="s">
        <v>532</v>
      </c>
      <c r="C202" s="15" t="s">
        <v>533</v>
      </c>
      <c r="D202" s="15" t="s">
        <v>33</v>
      </c>
      <c r="E202" s="16" t="s">
        <v>57</v>
      </c>
      <c r="F202" s="17" t="s">
        <v>98</v>
      </c>
      <c r="G202" s="17"/>
      <c r="H202" s="17" t="s">
        <v>39</v>
      </c>
      <c r="I202" s="18">
        <v>1</v>
      </c>
      <c r="J202" s="50">
        <f>VLOOKUP(B202,[1]新表!$A:$G,7,0)</f>
        <v>32297.75</v>
      </c>
      <c r="K202" s="50">
        <f>VLOOKUP(B202,[2]新表!$A:$G,7,0)</f>
        <v>680179.46</v>
      </c>
      <c r="L202" s="50">
        <f>VLOOKUP(B202,[2]新表!$A:$H,8,0)</f>
        <v>680179.46</v>
      </c>
      <c r="M202" s="50">
        <f>VLOOKUP(B202,[2]Sheet3!$A:$E,5,0)</f>
        <v>680179.46</v>
      </c>
      <c r="N202" s="131">
        <f>VLOOKUP(B202,平均每月供货额!L:O,4,0)</f>
        <v>113363.24333333333</v>
      </c>
      <c r="O202" s="48"/>
      <c r="P202" s="48"/>
      <c r="Q202" s="48">
        <f t="shared" si="60"/>
        <v>0</v>
      </c>
      <c r="R202" s="20">
        <f t="shared" si="61"/>
        <v>680179.46</v>
      </c>
      <c r="S202" s="20">
        <f t="shared" si="56"/>
        <v>113363.24333333333</v>
      </c>
      <c r="T202" s="20">
        <f t="shared" si="57"/>
        <v>110000</v>
      </c>
      <c r="U202" s="55">
        <v>100000</v>
      </c>
      <c r="V202" s="19">
        <f t="shared" si="58"/>
        <v>100000</v>
      </c>
      <c r="W202" s="53">
        <f t="shared" si="62"/>
        <v>0.14702002321563784</v>
      </c>
      <c r="X202" s="54">
        <f t="shared" si="63"/>
        <v>0.14702002321563784</v>
      </c>
      <c r="Y202" s="54" t="str">
        <f t="shared" si="64"/>
        <v>否</v>
      </c>
      <c r="Z202" s="21"/>
      <c r="AA202" s="22"/>
      <c r="AB202" s="22"/>
      <c r="AC202" s="21">
        <f t="shared" si="52"/>
        <v>0</v>
      </c>
      <c r="AD202" s="23">
        <v>0</v>
      </c>
      <c r="AE202" s="23">
        <f t="shared" si="59"/>
        <v>0</v>
      </c>
      <c r="AF202" s="19">
        <f t="shared" si="54"/>
        <v>100000</v>
      </c>
      <c r="AG202" s="24"/>
      <c r="AH202" s="29">
        <v>3</v>
      </c>
      <c r="AI202" s="24">
        <f t="shared" si="53"/>
        <v>-3</v>
      </c>
      <c r="AJ202" s="27" t="s">
        <v>47</v>
      </c>
      <c r="AK202" s="19"/>
      <c r="AL202" s="17" t="s">
        <v>121</v>
      </c>
      <c r="AM202" s="26" t="s">
        <v>534</v>
      </c>
      <c r="AN202" s="14" t="s">
        <v>532</v>
      </c>
      <c r="AO202" s="8"/>
      <c r="AQ202" s="8"/>
    </row>
    <row r="203" spans="1:43" s="9" customFormat="1" ht="33" customHeight="1" x14ac:dyDescent="0.25">
      <c r="A203" s="13">
        <f t="shared" si="55"/>
        <v>200</v>
      </c>
      <c r="B203" s="14" t="s">
        <v>535</v>
      </c>
      <c r="C203" s="15" t="s">
        <v>536</v>
      </c>
      <c r="D203" s="15" t="s">
        <v>33</v>
      </c>
      <c r="E203" s="16" t="s">
        <v>57</v>
      </c>
      <c r="F203" s="17" t="s">
        <v>67</v>
      </c>
      <c r="G203" s="17" t="s">
        <v>564</v>
      </c>
      <c r="H203" s="17" t="s">
        <v>61</v>
      </c>
      <c r="I203" s="18">
        <v>0.8</v>
      </c>
      <c r="J203" s="50">
        <f>VLOOKUP(B203,[1]新表!$A:$G,7,0)</f>
        <v>245087.28000000003</v>
      </c>
      <c r="K203" s="50">
        <f>VLOOKUP(B203,[2]新表!$A:$G,7,0)</f>
        <v>240119.99000000002</v>
      </c>
      <c r="L203" s="50">
        <f>VLOOKUP(B203,[2]新表!$A:$H,8,0)</f>
        <v>200053.74000000002</v>
      </c>
      <c r="M203" s="50">
        <f>VLOOKUP(B203,[2]Sheet3!$A:$E,5,0)</f>
        <v>20009.999166666668</v>
      </c>
      <c r="N203" s="131">
        <f>VLOOKUP(B203,平均每月供货额!L:O,4,0)</f>
        <v>8903.6583333333347</v>
      </c>
      <c r="O203" s="55">
        <v>50000</v>
      </c>
      <c r="P203" s="48"/>
      <c r="Q203" s="48">
        <f t="shared" si="60"/>
        <v>50000</v>
      </c>
      <c r="R203" s="20">
        <f t="shared" si="61"/>
        <v>150053.74000000002</v>
      </c>
      <c r="S203" s="20">
        <f t="shared" si="56"/>
        <v>8903.6583333333347</v>
      </c>
      <c r="T203" s="20">
        <f t="shared" si="57"/>
        <v>10000</v>
      </c>
      <c r="U203" s="55"/>
      <c r="V203" s="19">
        <f t="shared" si="58"/>
        <v>0</v>
      </c>
      <c r="W203" s="53">
        <f t="shared" si="62"/>
        <v>0</v>
      </c>
      <c r="X203" s="54">
        <f t="shared" si="63"/>
        <v>0</v>
      </c>
      <c r="Y203" s="54" t="str">
        <f t="shared" si="64"/>
        <v>否</v>
      </c>
      <c r="Z203" s="21"/>
      <c r="AA203" s="21"/>
      <c r="AB203" s="21"/>
      <c r="AC203" s="21">
        <f t="shared" ref="AC203:AC218" si="65">SUM(Z203:AB203)</f>
        <v>0</v>
      </c>
      <c r="AD203" s="23">
        <v>0.03</v>
      </c>
      <c r="AE203" s="23">
        <f t="shared" si="59"/>
        <v>0</v>
      </c>
      <c r="AF203" s="19">
        <f t="shared" si="54"/>
        <v>0</v>
      </c>
      <c r="AG203" s="24">
        <v>45636</v>
      </c>
      <c r="AH203" s="29">
        <v>3</v>
      </c>
      <c r="AI203" s="24">
        <f t="shared" si="53"/>
        <v>45633</v>
      </c>
      <c r="AJ203" s="27" t="s">
        <v>47</v>
      </c>
      <c r="AK203" s="19"/>
      <c r="AL203" s="17" t="s">
        <v>176</v>
      </c>
      <c r="AM203" s="26" t="s">
        <v>212</v>
      </c>
      <c r="AN203" s="14" t="s">
        <v>535</v>
      </c>
      <c r="AO203" s="8"/>
      <c r="AQ203" s="8"/>
    </row>
    <row r="204" spans="1:43" s="9" customFormat="1" ht="33" customHeight="1" x14ac:dyDescent="0.25">
      <c r="A204" s="13">
        <f t="shared" si="55"/>
        <v>201</v>
      </c>
      <c r="B204" s="14" t="s">
        <v>537</v>
      </c>
      <c r="C204" s="15" t="s">
        <v>538</v>
      </c>
      <c r="D204" s="15" t="s">
        <v>33</v>
      </c>
      <c r="E204" s="16" t="s">
        <v>34</v>
      </c>
      <c r="F204" s="17" t="s">
        <v>35</v>
      </c>
      <c r="G204" s="17"/>
      <c r="H204" s="17" t="s">
        <v>39</v>
      </c>
      <c r="I204" s="18">
        <v>1</v>
      </c>
      <c r="J204" s="50">
        <f>VLOOKUP(B204,[1]新表!$A:$G,7,0)</f>
        <v>0</v>
      </c>
      <c r="K204" s="50">
        <f>VLOOKUP(B204,[2]新表!$A:$G,7,0)</f>
        <v>0</v>
      </c>
      <c r="L204" s="50">
        <f>VLOOKUP(B204,[2]新表!$A:$H,8,0)</f>
        <v>0</v>
      </c>
      <c r="M204" s="50"/>
      <c r="N204" s="131"/>
      <c r="O204" s="48"/>
      <c r="P204" s="48"/>
      <c r="Q204" s="48">
        <f t="shared" si="60"/>
        <v>0</v>
      </c>
      <c r="R204" s="20">
        <f t="shared" si="61"/>
        <v>0</v>
      </c>
      <c r="S204" s="20">
        <f t="shared" si="56"/>
        <v>0</v>
      </c>
      <c r="T204" s="20">
        <f t="shared" si="57"/>
        <v>0</v>
      </c>
      <c r="U204" s="55"/>
      <c r="V204" s="19">
        <f t="shared" si="58"/>
        <v>0</v>
      </c>
      <c r="W204" s="53">
        <f t="shared" si="62"/>
        <v>0</v>
      </c>
      <c r="X204" s="54" t="e">
        <f t="shared" si="63"/>
        <v>#DIV/0!</v>
      </c>
      <c r="Y204" s="54" t="str">
        <f t="shared" si="64"/>
        <v>是</v>
      </c>
      <c r="Z204" s="21"/>
      <c r="AA204" s="21"/>
      <c r="AB204" s="21"/>
      <c r="AC204" s="21">
        <f t="shared" si="65"/>
        <v>0</v>
      </c>
      <c r="AD204" s="23">
        <v>0</v>
      </c>
      <c r="AE204" s="23">
        <f t="shared" si="59"/>
        <v>0</v>
      </c>
      <c r="AF204" s="19">
        <f t="shared" si="54"/>
        <v>0</v>
      </c>
      <c r="AG204" s="24"/>
      <c r="AH204" s="29">
        <v>3</v>
      </c>
      <c r="AI204" s="24">
        <f t="shared" si="53"/>
        <v>-3</v>
      </c>
      <c r="AJ204" s="27" t="s">
        <v>47</v>
      </c>
      <c r="AK204" s="19"/>
      <c r="AL204" s="17" t="s">
        <v>68</v>
      </c>
      <c r="AM204" s="26" t="s">
        <v>539</v>
      </c>
      <c r="AN204" s="14" t="s">
        <v>537</v>
      </c>
      <c r="AO204" s="8"/>
      <c r="AQ204" s="8"/>
    </row>
    <row r="205" spans="1:43" s="9" customFormat="1" ht="33" customHeight="1" x14ac:dyDescent="0.25">
      <c r="A205" s="13">
        <f t="shared" si="55"/>
        <v>202</v>
      </c>
      <c r="B205" s="14" t="s">
        <v>540</v>
      </c>
      <c r="C205" s="15" t="s">
        <v>541</v>
      </c>
      <c r="D205" s="15" t="s">
        <v>33</v>
      </c>
      <c r="E205" s="16" t="s">
        <v>57</v>
      </c>
      <c r="F205" s="17" t="s">
        <v>35</v>
      </c>
      <c r="G205" s="17"/>
      <c r="H205" s="17" t="s">
        <v>54</v>
      </c>
      <c r="I205" s="18">
        <v>1</v>
      </c>
      <c r="J205" s="50">
        <f>VLOOKUP(B205,[1]新表!$A:$G,7,0)</f>
        <v>1662170</v>
      </c>
      <c r="K205" s="50">
        <f>VLOOKUP(B205,[2]新表!$A:$G,7,0)</f>
        <v>1642170</v>
      </c>
      <c r="L205" s="50">
        <f>VLOOKUP(B205,[2]新表!$A:$H,8,0)</f>
        <v>1642170</v>
      </c>
      <c r="M205" s="50">
        <f>VLOOKUP(B205,[2]Sheet3!$A:$E,5,0)</f>
        <v>1642170</v>
      </c>
      <c r="N205" s="131"/>
      <c r="O205" s="48"/>
      <c r="P205" s="48"/>
      <c r="Q205" s="48">
        <f t="shared" si="60"/>
        <v>0</v>
      </c>
      <c r="R205" s="20">
        <f t="shared" si="61"/>
        <v>1642170</v>
      </c>
      <c r="S205" s="20">
        <f t="shared" si="56"/>
        <v>0</v>
      </c>
      <c r="T205" s="20">
        <f t="shared" si="57"/>
        <v>0</v>
      </c>
      <c r="U205" s="55"/>
      <c r="V205" s="19">
        <f t="shared" si="58"/>
        <v>0</v>
      </c>
      <c r="W205" s="53">
        <f t="shared" si="62"/>
        <v>0</v>
      </c>
      <c r="X205" s="54">
        <f t="shared" si="63"/>
        <v>0</v>
      </c>
      <c r="Y205" s="54" t="str">
        <f t="shared" si="64"/>
        <v>否</v>
      </c>
      <c r="Z205" s="21"/>
      <c r="AA205" s="21"/>
      <c r="AB205" s="21"/>
      <c r="AC205" s="21">
        <f t="shared" si="65"/>
        <v>0</v>
      </c>
      <c r="AD205" s="23">
        <v>0</v>
      </c>
      <c r="AE205" s="23">
        <f t="shared" si="59"/>
        <v>0</v>
      </c>
      <c r="AF205" s="19">
        <f t="shared" si="54"/>
        <v>0</v>
      </c>
      <c r="AG205" s="24"/>
      <c r="AH205" s="29"/>
      <c r="AI205" s="24"/>
      <c r="AJ205" s="27" t="s">
        <v>37</v>
      </c>
      <c r="AK205" s="19"/>
      <c r="AL205" s="17" t="s">
        <v>103</v>
      </c>
      <c r="AM205" s="26"/>
      <c r="AN205" s="14" t="s">
        <v>540</v>
      </c>
      <c r="AO205" s="8"/>
      <c r="AQ205" s="8"/>
    </row>
    <row r="206" spans="1:43" s="9" customFormat="1" ht="33" customHeight="1" x14ac:dyDescent="0.25">
      <c r="A206" s="13">
        <f t="shared" si="55"/>
        <v>203</v>
      </c>
      <c r="B206" s="14" t="s">
        <v>542</v>
      </c>
      <c r="C206" s="15" t="s">
        <v>543</v>
      </c>
      <c r="D206" s="15" t="s">
        <v>33</v>
      </c>
      <c r="E206" s="16" t="s">
        <v>57</v>
      </c>
      <c r="F206" s="17" t="s">
        <v>35</v>
      </c>
      <c r="G206" s="17"/>
      <c r="H206" s="17" t="s">
        <v>373</v>
      </c>
      <c r="I206" s="18">
        <v>1</v>
      </c>
      <c r="J206" s="50">
        <f>VLOOKUP(B206,[1]新表!$A:$G,7,0)</f>
        <v>0</v>
      </c>
      <c r="K206" s="50">
        <f>VLOOKUP(B206,[2]新表!$A:$G,7,0)</f>
        <v>0</v>
      </c>
      <c r="L206" s="50">
        <f>VLOOKUP(B206,[2]新表!$A:$H,8,0)</f>
        <v>0</v>
      </c>
      <c r="M206" s="50"/>
      <c r="N206" s="131">
        <f>VLOOKUP(B206,平均每月供货额!L:O,4,0)</f>
        <v>0</v>
      </c>
      <c r="O206" s="48"/>
      <c r="P206" s="48"/>
      <c r="Q206" s="48">
        <f t="shared" si="60"/>
        <v>0</v>
      </c>
      <c r="R206" s="20">
        <f t="shared" si="61"/>
        <v>0</v>
      </c>
      <c r="S206" s="20">
        <f t="shared" si="56"/>
        <v>0</v>
      </c>
      <c r="T206" s="20">
        <f t="shared" si="57"/>
        <v>0</v>
      </c>
      <c r="U206" s="55"/>
      <c r="V206" s="19">
        <f t="shared" si="58"/>
        <v>0</v>
      </c>
      <c r="W206" s="53">
        <f t="shared" si="62"/>
        <v>0</v>
      </c>
      <c r="X206" s="54" t="e">
        <f t="shared" si="63"/>
        <v>#DIV/0!</v>
      </c>
      <c r="Y206" s="54" t="str">
        <f t="shared" si="64"/>
        <v>是</v>
      </c>
      <c r="Z206" s="21"/>
      <c r="AA206" s="21"/>
      <c r="AB206" s="21"/>
      <c r="AC206" s="21">
        <f t="shared" ref="AC206" si="66">SUM(Z206:AB206)</f>
        <v>0</v>
      </c>
      <c r="AD206" s="23">
        <v>0</v>
      </c>
      <c r="AE206" s="23">
        <v>0</v>
      </c>
      <c r="AF206" s="19">
        <f t="shared" si="54"/>
        <v>0</v>
      </c>
      <c r="AG206" s="24"/>
      <c r="AH206" s="29"/>
      <c r="AI206" s="24"/>
      <c r="AJ206" s="27" t="s">
        <v>47</v>
      </c>
      <c r="AK206" s="19"/>
      <c r="AL206" s="17" t="s">
        <v>121</v>
      </c>
      <c r="AM206" s="26"/>
      <c r="AN206" s="14" t="s">
        <v>542</v>
      </c>
      <c r="AO206" s="8"/>
      <c r="AQ206" s="8"/>
    </row>
    <row r="207" spans="1:43" s="9" customFormat="1" ht="33" customHeight="1" x14ac:dyDescent="0.25">
      <c r="A207" s="13">
        <f t="shared" si="55"/>
        <v>204</v>
      </c>
      <c r="B207" s="14" t="s">
        <v>544</v>
      </c>
      <c r="C207" s="15" t="s">
        <v>545</v>
      </c>
      <c r="D207" s="15" t="s">
        <v>33</v>
      </c>
      <c r="E207" s="16" t="s">
        <v>57</v>
      </c>
      <c r="F207" s="17" t="s">
        <v>35</v>
      </c>
      <c r="G207" s="17"/>
      <c r="H207" s="17" t="s">
        <v>260</v>
      </c>
      <c r="I207" s="18">
        <v>1</v>
      </c>
      <c r="J207" s="50">
        <f>VLOOKUP(B207,[1]新表!$A:$G,7,0)</f>
        <v>0</v>
      </c>
      <c r="K207" s="50">
        <f>VLOOKUP(B207,[2]新表!$A:$G,7,0)</f>
        <v>0</v>
      </c>
      <c r="L207" s="50">
        <f>VLOOKUP(B207,[2]新表!$A:$H,8,0)</f>
        <v>0</v>
      </c>
      <c r="M207" s="50"/>
      <c r="N207" s="131"/>
      <c r="O207" s="48"/>
      <c r="P207" s="48"/>
      <c r="Q207" s="48">
        <f t="shared" si="60"/>
        <v>0</v>
      </c>
      <c r="R207" s="20">
        <f t="shared" si="61"/>
        <v>0</v>
      </c>
      <c r="S207" s="20">
        <f t="shared" si="56"/>
        <v>0</v>
      </c>
      <c r="T207" s="20">
        <f t="shared" si="57"/>
        <v>0</v>
      </c>
      <c r="U207" s="55"/>
      <c r="V207" s="19">
        <f t="shared" si="58"/>
        <v>0</v>
      </c>
      <c r="W207" s="53">
        <f t="shared" si="62"/>
        <v>0</v>
      </c>
      <c r="X207" s="54" t="e">
        <f t="shared" si="63"/>
        <v>#DIV/0!</v>
      </c>
      <c r="Y207" s="54" t="str">
        <f t="shared" si="64"/>
        <v>是</v>
      </c>
      <c r="Z207" s="21"/>
      <c r="AA207" s="21"/>
      <c r="AB207" s="21"/>
      <c r="AC207" s="21"/>
      <c r="AD207" s="23">
        <v>0</v>
      </c>
      <c r="AE207" s="23">
        <v>0</v>
      </c>
      <c r="AF207" s="19">
        <f t="shared" si="54"/>
        <v>0</v>
      </c>
      <c r="AG207" s="24"/>
      <c r="AH207" s="29"/>
      <c r="AI207" s="24"/>
      <c r="AJ207" s="27" t="s">
        <v>47</v>
      </c>
      <c r="AK207" s="19"/>
      <c r="AL207" s="17" t="s">
        <v>546</v>
      </c>
      <c r="AM207" s="26"/>
      <c r="AN207" s="14" t="s">
        <v>544</v>
      </c>
      <c r="AO207" s="8"/>
      <c r="AQ207" s="8"/>
    </row>
    <row r="208" spans="1:43" s="9" customFormat="1" ht="33" customHeight="1" x14ac:dyDescent="0.25">
      <c r="A208" s="13">
        <f t="shared" si="55"/>
        <v>205</v>
      </c>
      <c r="B208" s="14" t="s">
        <v>547</v>
      </c>
      <c r="C208" s="15" t="s">
        <v>548</v>
      </c>
      <c r="D208" s="15" t="s">
        <v>33</v>
      </c>
      <c r="E208" s="16" t="s">
        <v>34</v>
      </c>
      <c r="F208" s="17" t="s">
        <v>98</v>
      </c>
      <c r="G208" s="17"/>
      <c r="H208" s="17" t="s">
        <v>39</v>
      </c>
      <c r="I208" s="18">
        <v>1</v>
      </c>
      <c r="J208" s="50">
        <f>VLOOKUP(B208,[1]新表!$A:$G,7,0)</f>
        <v>14871.59</v>
      </c>
      <c r="K208" s="50">
        <f>VLOOKUP(B208,[2]新表!$A:$G,7,0)</f>
        <v>0</v>
      </c>
      <c r="L208" s="50">
        <f>VLOOKUP(B208,[2]新表!$A:$H,8,0)</f>
        <v>0</v>
      </c>
      <c r="M208" s="50"/>
      <c r="N208" s="131">
        <f>VLOOKUP(B208,平均每月供货额!L:O,4,0)</f>
        <v>0</v>
      </c>
      <c r="O208" s="48"/>
      <c r="P208" s="48"/>
      <c r="Q208" s="48">
        <f t="shared" si="60"/>
        <v>0</v>
      </c>
      <c r="R208" s="20">
        <f t="shared" si="61"/>
        <v>0</v>
      </c>
      <c r="S208" s="20">
        <f t="shared" si="56"/>
        <v>0</v>
      </c>
      <c r="T208" s="20">
        <f t="shared" si="57"/>
        <v>0</v>
      </c>
      <c r="U208" s="55"/>
      <c r="V208" s="19">
        <f t="shared" si="58"/>
        <v>0</v>
      </c>
      <c r="W208" s="53">
        <f t="shared" si="62"/>
        <v>0</v>
      </c>
      <c r="X208" s="54" t="e">
        <f t="shared" si="63"/>
        <v>#DIV/0!</v>
      </c>
      <c r="Y208" s="54" t="str">
        <f t="shared" si="64"/>
        <v>是</v>
      </c>
      <c r="Z208" s="21"/>
      <c r="AA208" s="21"/>
      <c r="AB208" s="21"/>
      <c r="AC208" s="21"/>
      <c r="AD208" s="23">
        <v>0</v>
      </c>
      <c r="AE208" s="23">
        <v>0</v>
      </c>
      <c r="AF208" s="19"/>
      <c r="AG208" s="24"/>
      <c r="AH208" s="29"/>
      <c r="AI208" s="24"/>
      <c r="AJ208" s="27" t="s">
        <v>47</v>
      </c>
      <c r="AK208" s="19"/>
      <c r="AL208" s="17" t="s">
        <v>546</v>
      </c>
      <c r="AM208" s="26"/>
      <c r="AN208" s="14" t="s">
        <v>547</v>
      </c>
      <c r="AO208" s="8"/>
      <c r="AQ208" s="8"/>
    </row>
    <row r="209" spans="1:43" s="9" customFormat="1" ht="33" customHeight="1" x14ac:dyDescent="0.25">
      <c r="A209" s="13">
        <f t="shared" si="55"/>
        <v>206</v>
      </c>
      <c r="B209" s="14" t="s">
        <v>549</v>
      </c>
      <c r="C209" s="15" t="s">
        <v>550</v>
      </c>
      <c r="D209" s="15" t="s">
        <v>33</v>
      </c>
      <c r="E209" s="16" t="s">
        <v>34</v>
      </c>
      <c r="F209" s="17" t="s">
        <v>67</v>
      </c>
      <c r="G209" s="17" t="s">
        <v>564</v>
      </c>
      <c r="H209" s="17" t="s">
        <v>373</v>
      </c>
      <c r="I209" s="18">
        <v>1</v>
      </c>
      <c r="J209" s="50">
        <f>VLOOKUP(B209,[1]新表!$A:$G,7,0)</f>
        <v>212607.3</v>
      </c>
      <c r="K209" s="50">
        <f>VLOOKUP(B209,[2]新表!$A:$G,7,0)</f>
        <v>160767.30000000002</v>
      </c>
      <c r="L209" s="50">
        <f>VLOOKUP(B209,[2]新表!$A:$H,8,0)</f>
        <v>160767.30000000002</v>
      </c>
      <c r="M209" s="61">
        <f>VLOOKUP(B209,[2]Sheet3!$A:$E,5,0)</f>
        <v>10717.820000000002</v>
      </c>
      <c r="N209" s="131">
        <f>VLOOKUP(B209,平均每月供货额!L:O,4,0)</f>
        <v>6574.3716666666669</v>
      </c>
      <c r="O209" s="48"/>
      <c r="P209" s="48"/>
      <c r="Q209" s="48">
        <f t="shared" si="60"/>
        <v>0</v>
      </c>
      <c r="R209" s="20">
        <f t="shared" si="61"/>
        <v>160767.30000000002</v>
      </c>
      <c r="S209" s="20">
        <f t="shared" si="56"/>
        <v>6574.3716666666669</v>
      </c>
      <c r="T209" s="20">
        <f t="shared" si="57"/>
        <v>10000</v>
      </c>
      <c r="U209" s="55"/>
      <c r="V209" s="19">
        <f t="shared" si="58"/>
        <v>0</v>
      </c>
      <c r="W209" s="53">
        <f t="shared" si="62"/>
        <v>0</v>
      </c>
      <c r="X209" s="54">
        <f t="shared" si="63"/>
        <v>0</v>
      </c>
      <c r="Y209" s="54" t="str">
        <f t="shared" si="64"/>
        <v>否</v>
      </c>
      <c r="Z209" s="21"/>
      <c r="AA209" s="21"/>
      <c r="AB209" s="21"/>
      <c r="AC209" s="21"/>
      <c r="AD209" s="23">
        <v>0</v>
      </c>
      <c r="AE209" s="23">
        <v>0</v>
      </c>
      <c r="AF209" s="19"/>
      <c r="AG209" s="24"/>
      <c r="AH209" s="29"/>
      <c r="AI209" s="24"/>
      <c r="AJ209" s="27" t="s">
        <v>47</v>
      </c>
      <c r="AK209" s="19"/>
      <c r="AL209" s="17" t="s">
        <v>551</v>
      </c>
      <c r="AM209" s="26"/>
      <c r="AN209" s="14" t="s">
        <v>549</v>
      </c>
      <c r="AO209" s="8"/>
      <c r="AQ209" s="8"/>
    </row>
    <row r="210" spans="1:43" s="9" customFormat="1" ht="33" customHeight="1" x14ac:dyDescent="0.25">
      <c r="A210" s="13">
        <f t="shared" si="55"/>
        <v>207</v>
      </c>
      <c r="B210" s="14" t="s">
        <v>552</v>
      </c>
      <c r="C210" s="15" t="s">
        <v>553</v>
      </c>
      <c r="D210" s="15" t="s">
        <v>33</v>
      </c>
      <c r="E210" s="16" t="s">
        <v>34</v>
      </c>
      <c r="F210" s="17" t="s">
        <v>67</v>
      </c>
      <c r="G210" s="17"/>
      <c r="H210" s="17" t="s">
        <v>49</v>
      </c>
      <c r="I210" s="18">
        <v>1</v>
      </c>
      <c r="J210" s="50">
        <f>VLOOKUP(B210,[1]新表!$A:$G,7,0)</f>
        <v>23609</v>
      </c>
      <c r="K210" s="50">
        <f>VLOOKUP(B210,[2]新表!$A:$G,7,0)</f>
        <v>23609</v>
      </c>
      <c r="L210" s="50">
        <f>VLOOKUP(B210,[2]新表!$A:$H,8,0)</f>
        <v>23609</v>
      </c>
      <c r="M210" s="50">
        <f>VLOOKUP(B210,[2]Sheet3!$A:$E,5,0)</f>
        <v>11804.5</v>
      </c>
      <c r="N210" s="131"/>
      <c r="O210" s="48">
        <v>23609</v>
      </c>
      <c r="P210" s="48"/>
      <c r="Q210" s="48">
        <f t="shared" si="60"/>
        <v>23609</v>
      </c>
      <c r="R210" s="20">
        <f t="shared" si="61"/>
        <v>0</v>
      </c>
      <c r="S210" s="20">
        <f t="shared" si="56"/>
        <v>0</v>
      </c>
      <c r="T210" s="20">
        <f t="shared" si="57"/>
        <v>0</v>
      </c>
      <c r="U210" s="55"/>
      <c r="V210" s="19">
        <f t="shared" si="58"/>
        <v>0</v>
      </c>
      <c r="W210" s="53">
        <f t="shared" si="62"/>
        <v>0</v>
      </c>
      <c r="X210" s="54">
        <f t="shared" si="63"/>
        <v>0</v>
      </c>
      <c r="Y210" s="54" t="str">
        <f t="shared" si="64"/>
        <v>否</v>
      </c>
      <c r="Z210" s="21"/>
      <c r="AA210" s="21"/>
      <c r="AB210" s="21"/>
      <c r="AC210" s="21"/>
      <c r="AD210" s="23">
        <v>0</v>
      </c>
      <c r="AE210" s="23">
        <v>0</v>
      </c>
      <c r="AF210" s="19"/>
      <c r="AG210" s="24"/>
      <c r="AH210" s="29"/>
      <c r="AI210" s="24"/>
      <c r="AJ210" s="27" t="s">
        <v>47</v>
      </c>
      <c r="AK210" s="19"/>
      <c r="AL210" s="17" t="s">
        <v>551</v>
      </c>
      <c r="AM210" s="26"/>
      <c r="AN210" s="14" t="s">
        <v>552</v>
      </c>
      <c r="AO210" s="8"/>
      <c r="AQ210" s="8"/>
    </row>
    <row r="211" spans="1:43" s="9" customFormat="1" ht="33" customHeight="1" x14ac:dyDescent="0.25">
      <c r="A211" s="13">
        <f t="shared" si="55"/>
        <v>208</v>
      </c>
      <c r="B211" s="14" t="s">
        <v>579</v>
      </c>
      <c r="C211" s="15" t="s">
        <v>578</v>
      </c>
      <c r="D211" s="15" t="s">
        <v>33</v>
      </c>
      <c r="E211" s="16" t="s">
        <v>57</v>
      </c>
      <c r="F211" s="17" t="s">
        <v>35</v>
      </c>
      <c r="G211" s="17"/>
      <c r="H211" s="17" t="s">
        <v>39</v>
      </c>
      <c r="I211" s="18">
        <v>1</v>
      </c>
      <c r="J211" s="50"/>
      <c r="K211" s="50"/>
      <c r="L211" s="50"/>
      <c r="M211" s="50"/>
      <c r="N211" s="131"/>
      <c r="O211" s="48"/>
      <c r="P211" s="48"/>
      <c r="Q211" s="48">
        <f t="shared" si="60"/>
        <v>0</v>
      </c>
      <c r="R211" s="20">
        <f t="shared" si="61"/>
        <v>0</v>
      </c>
      <c r="S211" s="20">
        <f t="shared" si="56"/>
        <v>0</v>
      </c>
      <c r="T211" s="20">
        <f t="shared" si="57"/>
        <v>0</v>
      </c>
      <c r="U211" s="55">
        <v>18625.7</v>
      </c>
      <c r="V211" s="19">
        <f t="shared" si="58"/>
        <v>18625.7</v>
      </c>
      <c r="W211" s="53">
        <f t="shared" ref="W211" si="67">IF(R211=0,0,V211/R211)</f>
        <v>0</v>
      </c>
      <c r="X211" s="54" t="e">
        <f t="shared" ref="X211" si="68">V211/M211</f>
        <v>#DIV/0!</v>
      </c>
      <c r="Y211" s="54" t="str">
        <f t="shared" ref="Y211" si="69">IF(V211&gt;=M211,"是","否")</f>
        <v>是</v>
      </c>
      <c r="Z211" s="21"/>
      <c r="AA211" s="21"/>
      <c r="AB211" s="21"/>
      <c r="AC211" s="21"/>
      <c r="AD211" s="23">
        <v>0</v>
      </c>
      <c r="AE211" s="23">
        <v>0</v>
      </c>
      <c r="AF211" s="19"/>
      <c r="AG211" s="24"/>
      <c r="AH211" s="29"/>
      <c r="AI211" s="24"/>
      <c r="AJ211" s="27" t="s">
        <v>47</v>
      </c>
      <c r="AK211" s="19"/>
      <c r="AL211" s="17" t="s">
        <v>580</v>
      </c>
      <c r="AM211" s="26"/>
      <c r="AN211" s="14"/>
      <c r="AO211" s="8"/>
      <c r="AQ211" s="8"/>
    </row>
    <row r="212" spans="1:43" s="9" customFormat="1" ht="33" customHeight="1" x14ac:dyDescent="0.25">
      <c r="A212" s="13">
        <f t="shared" si="55"/>
        <v>209</v>
      </c>
      <c r="B212" s="14"/>
      <c r="C212" s="15" t="s">
        <v>633</v>
      </c>
      <c r="D212" s="15" t="s">
        <v>33</v>
      </c>
      <c r="E212" s="16" t="s">
        <v>34</v>
      </c>
      <c r="F212" s="17" t="s">
        <v>35</v>
      </c>
      <c r="G212" s="17"/>
      <c r="H212" s="17" t="s">
        <v>260</v>
      </c>
      <c r="I212" s="18">
        <v>1</v>
      </c>
      <c r="J212" s="50"/>
      <c r="K212" s="50"/>
      <c r="L212" s="50"/>
      <c r="M212" s="50"/>
      <c r="N212" s="131"/>
      <c r="O212" s="48">
        <v>50000</v>
      </c>
      <c r="P212" s="48"/>
      <c r="Q212" s="48">
        <f t="shared" si="60"/>
        <v>50000</v>
      </c>
      <c r="R212" s="20">
        <f t="shared" si="61"/>
        <v>-50000</v>
      </c>
      <c r="S212" s="20">
        <f t="shared" si="56"/>
        <v>0</v>
      </c>
      <c r="T212" s="20">
        <f t="shared" si="57"/>
        <v>0</v>
      </c>
      <c r="U212" s="55">
        <v>64000</v>
      </c>
      <c r="V212" s="19">
        <f t="shared" si="58"/>
        <v>64000</v>
      </c>
      <c r="W212" s="53">
        <f t="shared" ref="W212:W213" si="70">IF(R212=0,0,V212/R212)</f>
        <v>-1.28</v>
      </c>
      <c r="X212" s="54" t="e">
        <f t="shared" ref="X212:X213" si="71">V212/M212</f>
        <v>#DIV/0!</v>
      </c>
      <c r="Y212" s="54" t="str">
        <f t="shared" ref="Y212:Y213" si="72">IF(V212&gt;=M212,"是","否")</f>
        <v>是</v>
      </c>
      <c r="Z212" s="21"/>
      <c r="AA212" s="21"/>
      <c r="AB212" s="21"/>
      <c r="AC212" s="21"/>
      <c r="AD212" s="23">
        <v>0</v>
      </c>
      <c r="AE212" s="23">
        <v>0</v>
      </c>
      <c r="AF212" s="19"/>
      <c r="AG212" s="24"/>
      <c r="AH212" s="29"/>
      <c r="AI212" s="24"/>
      <c r="AJ212" s="27" t="s">
        <v>47</v>
      </c>
      <c r="AK212" s="19"/>
      <c r="AL212" s="17" t="s">
        <v>581</v>
      </c>
      <c r="AM212" s="26"/>
      <c r="AN212" s="14"/>
      <c r="AO212" s="8"/>
      <c r="AQ212" s="8"/>
    </row>
    <row r="213" spans="1:43" s="9" customFormat="1" ht="33" customHeight="1" x14ac:dyDescent="0.25">
      <c r="A213" s="13">
        <f t="shared" si="55"/>
        <v>210</v>
      </c>
      <c r="B213" s="14" t="s">
        <v>576</v>
      </c>
      <c r="C213" s="15" t="s">
        <v>577</v>
      </c>
      <c r="D213" s="15" t="s">
        <v>33</v>
      </c>
      <c r="E213" s="16" t="s">
        <v>57</v>
      </c>
      <c r="F213" s="17" t="s">
        <v>67</v>
      </c>
      <c r="G213" s="17" t="s">
        <v>564</v>
      </c>
      <c r="H213" s="17" t="s">
        <v>634</v>
      </c>
      <c r="I213" s="18">
        <v>1</v>
      </c>
      <c r="J213" s="50"/>
      <c r="K213" s="50"/>
      <c r="L213" s="50"/>
      <c r="M213" s="50"/>
      <c r="N213" s="131"/>
      <c r="O213" s="48"/>
      <c r="P213" s="48"/>
      <c r="Q213" s="48">
        <f t="shared" si="60"/>
        <v>0</v>
      </c>
      <c r="R213" s="20">
        <f t="shared" si="61"/>
        <v>0</v>
      </c>
      <c r="S213" s="20">
        <f t="shared" si="56"/>
        <v>0</v>
      </c>
      <c r="T213" s="20">
        <f t="shared" si="57"/>
        <v>0</v>
      </c>
      <c r="U213" s="55">
        <v>10329.16</v>
      </c>
      <c r="V213" s="19">
        <f t="shared" si="58"/>
        <v>10329.16</v>
      </c>
      <c r="W213" s="53">
        <f t="shared" si="70"/>
        <v>0</v>
      </c>
      <c r="X213" s="54" t="e">
        <f t="shared" si="71"/>
        <v>#DIV/0!</v>
      </c>
      <c r="Y213" s="54" t="str">
        <f t="shared" si="72"/>
        <v>是</v>
      </c>
      <c r="Z213" s="21"/>
      <c r="AA213" s="21"/>
      <c r="AB213" s="21"/>
      <c r="AC213" s="21"/>
      <c r="AD213" s="23">
        <v>0</v>
      </c>
      <c r="AE213" s="23">
        <v>0</v>
      </c>
      <c r="AF213" s="19"/>
      <c r="AG213" s="24"/>
      <c r="AH213" s="29"/>
      <c r="AI213" s="24"/>
      <c r="AJ213" s="27" t="s">
        <v>47</v>
      </c>
      <c r="AK213" s="19"/>
      <c r="AL213" s="17" t="s">
        <v>582</v>
      </c>
      <c r="AM213" s="26"/>
      <c r="AN213" s="14"/>
      <c r="AO213" s="8"/>
      <c r="AQ213" s="8"/>
    </row>
    <row r="214" spans="1:43" s="9" customFormat="1" ht="33" customHeight="1" x14ac:dyDescent="0.25">
      <c r="A214" s="13">
        <f t="shared" si="55"/>
        <v>211</v>
      </c>
      <c r="B214" s="14" t="s">
        <v>624</v>
      </c>
      <c r="C214" s="15" t="s">
        <v>623</v>
      </c>
      <c r="D214" s="15" t="s">
        <v>33</v>
      </c>
      <c r="E214" s="16" t="s">
        <v>34</v>
      </c>
      <c r="F214" s="17" t="s">
        <v>35</v>
      </c>
      <c r="G214" s="17"/>
      <c r="H214" s="17" t="s">
        <v>39</v>
      </c>
      <c r="I214" s="18">
        <v>1</v>
      </c>
      <c r="J214" s="50"/>
      <c r="K214" s="50"/>
      <c r="L214" s="50"/>
      <c r="M214" s="50">
        <v>7436.3</v>
      </c>
      <c r="N214" s="131"/>
      <c r="O214" s="48"/>
      <c r="P214" s="48"/>
      <c r="Q214" s="48">
        <f t="shared" si="60"/>
        <v>0</v>
      </c>
      <c r="R214" s="20">
        <f t="shared" si="61"/>
        <v>0</v>
      </c>
      <c r="S214" s="20">
        <f t="shared" si="56"/>
        <v>0</v>
      </c>
      <c r="T214" s="20">
        <f t="shared" si="57"/>
        <v>0</v>
      </c>
      <c r="U214" s="55"/>
      <c r="V214" s="19">
        <f t="shared" si="58"/>
        <v>0</v>
      </c>
      <c r="W214" s="53">
        <f t="shared" ref="W214:W215" si="73">IF(R214=0,0,V214/R214)</f>
        <v>0</v>
      </c>
      <c r="X214" s="54">
        <f t="shared" ref="X214:X215" si="74">V214/M214</f>
        <v>0</v>
      </c>
      <c r="Y214" s="54" t="str">
        <f t="shared" ref="Y214:Y215" si="75">IF(V214&gt;=M214,"是","否")</f>
        <v>否</v>
      </c>
      <c r="Z214" s="21"/>
      <c r="AA214" s="21"/>
      <c r="AB214" s="21"/>
      <c r="AC214" s="21"/>
      <c r="AD214" s="23">
        <v>0</v>
      </c>
      <c r="AE214" s="23">
        <v>0</v>
      </c>
      <c r="AF214" s="19"/>
      <c r="AG214" s="24"/>
      <c r="AH214" s="29"/>
      <c r="AI214" s="24"/>
      <c r="AJ214" s="27" t="s">
        <v>47</v>
      </c>
      <c r="AK214" s="19"/>
      <c r="AL214" s="17" t="s">
        <v>546</v>
      </c>
      <c r="AM214" s="26"/>
      <c r="AN214" s="14"/>
      <c r="AO214" s="8"/>
      <c r="AQ214" s="8"/>
    </row>
    <row r="215" spans="1:43" s="9" customFormat="1" ht="33" customHeight="1" x14ac:dyDescent="0.25">
      <c r="A215" s="13">
        <f t="shared" si="55"/>
        <v>212</v>
      </c>
      <c r="B215" s="14" t="s">
        <v>622</v>
      </c>
      <c r="C215" s="15" t="s">
        <v>621</v>
      </c>
      <c r="D215" s="15" t="s">
        <v>33</v>
      </c>
      <c r="E215" s="16" t="s">
        <v>34</v>
      </c>
      <c r="F215" s="17" t="s">
        <v>35</v>
      </c>
      <c r="G215" s="17"/>
      <c r="H215" s="17" t="s">
        <v>39</v>
      </c>
      <c r="I215" s="18">
        <v>1</v>
      </c>
      <c r="J215" s="50"/>
      <c r="K215" s="50"/>
      <c r="L215" s="50"/>
      <c r="M215" s="50">
        <v>59890</v>
      </c>
      <c r="N215" s="131">
        <f>VLOOKUP(B215,平均每月供货额!L:O,4,0)</f>
        <v>0</v>
      </c>
      <c r="O215" s="48"/>
      <c r="P215" s="48"/>
      <c r="Q215" s="48">
        <f t="shared" si="60"/>
        <v>0</v>
      </c>
      <c r="R215" s="20">
        <f t="shared" si="61"/>
        <v>0</v>
      </c>
      <c r="S215" s="20">
        <f t="shared" si="56"/>
        <v>0</v>
      </c>
      <c r="T215" s="20">
        <f t="shared" si="57"/>
        <v>0</v>
      </c>
      <c r="U215" s="55"/>
      <c r="V215" s="19">
        <f t="shared" si="58"/>
        <v>0</v>
      </c>
      <c r="W215" s="53">
        <f t="shared" si="73"/>
        <v>0</v>
      </c>
      <c r="X215" s="54">
        <f t="shared" si="74"/>
        <v>0</v>
      </c>
      <c r="Y215" s="54" t="str">
        <f t="shared" si="75"/>
        <v>否</v>
      </c>
      <c r="Z215" s="21"/>
      <c r="AA215" s="21"/>
      <c r="AB215" s="21"/>
      <c r="AC215" s="21"/>
      <c r="AD215" s="23">
        <v>0</v>
      </c>
      <c r="AE215" s="23">
        <v>0</v>
      </c>
      <c r="AF215" s="19"/>
      <c r="AG215" s="24"/>
      <c r="AH215" s="29"/>
      <c r="AI215" s="24"/>
      <c r="AJ215" s="27" t="s">
        <v>47</v>
      </c>
      <c r="AK215" s="19"/>
      <c r="AL215" s="17" t="s">
        <v>546</v>
      </c>
      <c r="AM215" s="26"/>
      <c r="AN215" s="14"/>
      <c r="AO215" s="8"/>
      <c r="AQ215" s="8"/>
    </row>
    <row r="216" spans="1:43" s="9" customFormat="1" ht="33" customHeight="1" x14ac:dyDescent="0.25">
      <c r="A216" s="13">
        <f t="shared" si="55"/>
        <v>213</v>
      </c>
      <c r="B216" s="14" t="s">
        <v>656</v>
      </c>
      <c r="C216" s="15" t="s">
        <v>654</v>
      </c>
      <c r="D216" s="15" t="s">
        <v>33</v>
      </c>
      <c r="E216" s="16" t="s">
        <v>34</v>
      </c>
      <c r="F216" s="17" t="s">
        <v>35</v>
      </c>
      <c r="G216" s="17"/>
      <c r="H216" s="17" t="s">
        <v>39</v>
      </c>
      <c r="I216" s="18">
        <v>1</v>
      </c>
      <c r="J216" s="50"/>
      <c r="K216" s="50">
        <f>VLOOKUP(B216,[2]新表!$A:$G,7,0)</f>
        <v>2416839.42</v>
      </c>
      <c r="L216" s="50">
        <f>VLOOKUP(B216,[2]新表!$A:$H,8,0)</f>
        <v>0</v>
      </c>
      <c r="M216" s="61">
        <f>VLOOKUP(B216,[2]Sheet3!$A:$E,5,0)</f>
        <v>2416839.42</v>
      </c>
      <c r="N216" s="131">
        <f>VLOOKUP(B216,平均每月供货额!L:O,4,0)</f>
        <v>402806.57</v>
      </c>
      <c r="O216" s="48"/>
      <c r="P216" s="48"/>
      <c r="Q216" s="48">
        <f t="shared" ref="Q216" si="76">SUM(O216:P216)</f>
        <v>0</v>
      </c>
      <c r="R216" s="20">
        <f t="shared" ref="R216" si="77">L216-O216</f>
        <v>0</v>
      </c>
      <c r="S216" s="20">
        <f t="shared" si="56"/>
        <v>0</v>
      </c>
      <c r="T216" s="20">
        <f t="shared" ref="T216" si="78">IF(L216=0,0,ROUND(S216,-4))</f>
        <v>0</v>
      </c>
      <c r="U216" s="55"/>
      <c r="V216" s="19">
        <f t="shared" si="58"/>
        <v>0</v>
      </c>
      <c r="W216" s="53">
        <f t="shared" ref="W216" si="79">IF(R216=0,0,V216/R216)</f>
        <v>0</v>
      </c>
      <c r="X216" s="54">
        <f t="shared" ref="X216" si="80">V216/M216</f>
        <v>0</v>
      </c>
      <c r="Y216" s="54" t="str">
        <f t="shared" ref="Y216" si="81">IF(V216&gt;=M216,"是","否")</f>
        <v>否</v>
      </c>
      <c r="Z216" s="21"/>
      <c r="AA216" s="21"/>
      <c r="AB216" s="21"/>
      <c r="AC216" s="21"/>
      <c r="AD216" s="23">
        <v>0</v>
      </c>
      <c r="AE216" s="23">
        <v>0</v>
      </c>
      <c r="AF216" s="19"/>
      <c r="AG216" s="24"/>
      <c r="AH216" s="29"/>
      <c r="AI216" s="24"/>
      <c r="AJ216" s="27" t="s">
        <v>47</v>
      </c>
      <c r="AK216" s="19"/>
      <c r="AL216" s="17" t="s">
        <v>546</v>
      </c>
      <c r="AM216" s="26"/>
      <c r="AN216" s="14"/>
      <c r="AO216" s="8"/>
      <c r="AQ216" s="8"/>
    </row>
    <row r="217" spans="1:43" s="9" customFormat="1" ht="33" customHeight="1" x14ac:dyDescent="0.25">
      <c r="A217" s="13">
        <f t="shared" si="55"/>
        <v>214</v>
      </c>
      <c r="B217" s="14" t="s">
        <v>625</v>
      </c>
      <c r="C217" s="15" t="s">
        <v>626</v>
      </c>
      <c r="D217" s="15" t="s">
        <v>33</v>
      </c>
      <c r="E217" s="16" t="s">
        <v>34</v>
      </c>
      <c r="F217" s="17" t="s">
        <v>35</v>
      </c>
      <c r="G217" s="17"/>
      <c r="H217" s="17" t="s">
        <v>627</v>
      </c>
      <c r="I217" s="18">
        <v>1</v>
      </c>
      <c r="J217" s="50"/>
      <c r="K217" s="50"/>
      <c r="L217" s="50"/>
      <c r="M217" s="50"/>
      <c r="N217" s="131">
        <f>VLOOKUP(B217,平均每月供货额!L:O,4,0)</f>
        <v>0</v>
      </c>
      <c r="O217" s="48">
        <v>60000</v>
      </c>
      <c r="P217" s="48"/>
      <c r="Q217" s="48">
        <f t="shared" ref="Q217" si="82">SUM(O217:P217)</f>
        <v>60000</v>
      </c>
      <c r="R217" s="20">
        <f t="shared" ref="R217" si="83">L217-O217</f>
        <v>-60000</v>
      </c>
      <c r="S217" s="20">
        <f t="shared" si="56"/>
        <v>0</v>
      </c>
      <c r="T217" s="20">
        <f t="shared" si="57"/>
        <v>0</v>
      </c>
      <c r="U217" s="55">
        <v>150000</v>
      </c>
      <c r="V217" s="19">
        <f t="shared" si="58"/>
        <v>150000</v>
      </c>
      <c r="W217" s="53">
        <f t="shared" ref="W217" si="84">IF(R217=0,0,V217/R217)</f>
        <v>-2.5</v>
      </c>
      <c r="X217" s="54" t="e">
        <f t="shared" ref="X217" si="85">V217/M217</f>
        <v>#DIV/0!</v>
      </c>
      <c r="Y217" s="54" t="str">
        <f t="shared" ref="Y217" si="86">IF(V217&gt;=M217,"是","否")</f>
        <v>是</v>
      </c>
      <c r="Z217" s="21"/>
      <c r="AA217" s="21"/>
      <c r="AB217" s="21"/>
      <c r="AC217" s="21"/>
      <c r="AD217" s="23">
        <v>0</v>
      </c>
      <c r="AE217" s="23">
        <v>0</v>
      </c>
      <c r="AF217" s="19"/>
      <c r="AG217" s="24"/>
      <c r="AH217" s="29"/>
      <c r="AI217" s="24"/>
      <c r="AJ217" s="27" t="s">
        <v>47</v>
      </c>
      <c r="AK217" s="19"/>
      <c r="AL217" s="17" t="s">
        <v>551</v>
      </c>
      <c r="AM217" s="26"/>
      <c r="AN217" s="14"/>
      <c r="AO217" s="8"/>
      <c r="AQ217" s="8"/>
    </row>
    <row r="218" spans="1:43" s="9" customFormat="1" ht="33" customHeight="1" x14ac:dyDescent="0.25">
      <c r="A218" s="13">
        <f t="shared" si="55"/>
        <v>215</v>
      </c>
      <c r="B218" s="39"/>
      <c r="C218" s="40" t="s">
        <v>554</v>
      </c>
      <c r="D218" s="40" t="s">
        <v>52</v>
      </c>
      <c r="E218" s="16" t="s">
        <v>264</v>
      </c>
      <c r="F218" s="17" t="s">
        <v>373</v>
      </c>
      <c r="G218" s="17"/>
      <c r="H218" s="17" t="s">
        <v>373</v>
      </c>
      <c r="I218" s="18">
        <v>1</v>
      </c>
      <c r="J218" s="50"/>
      <c r="K218" s="50"/>
      <c r="L218" s="50"/>
      <c r="M218" s="50"/>
      <c r="N218" s="131"/>
      <c r="O218" s="48"/>
      <c r="P218" s="48"/>
      <c r="Q218" s="48">
        <f t="shared" si="60"/>
        <v>0</v>
      </c>
      <c r="R218" s="20">
        <f t="shared" si="61"/>
        <v>0</v>
      </c>
      <c r="S218" s="20">
        <f t="shared" si="56"/>
        <v>0</v>
      </c>
      <c r="T218" s="20">
        <f t="shared" si="57"/>
        <v>0</v>
      </c>
      <c r="U218" s="55"/>
      <c r="V218" s="19">
        <f t="shared" si="58"/>
        <v>0</v>
      </c>
      <c r="W218" s="53">
        <f t="shared" si="62"/>
        <v>0</v>
      </c>
      <c r="X218" s="54" t="e">
        <f t="shared" si="63"/>
        <v>#DIV/0!</v>
      </c>
      <c r="Y218" s="54" t="str">
        <f t="shared" si="64"/>
        <v>是</v>
      </c>
      <c r="Z218" s="21"/>
      <c r="AA218" s="41"/>
      <c r="AB218" s="41"/>
      <c r="AC218" s="21">
        <f t="shared" si="65"/>
        <v>0</v>
      </c>
      <c r="AD218" s="23">
        <v>0</v>
      </c>
      <c r="AE218" s="23">
        <f>IF(V218=0,0,AC218/V218+AD218)</f>
        <v>0</v>
      </c>
      <c r="AF218" s="19">
        <f>V218*(1-AE218)</f>
        <v>0</v>
      </c>
      <c r="AG218" s="24">
        <v>45575</v>
      </c>
      <c r="AH218" s="13">
        <v>3</v>
      </c>
      <c r="AI218" s="24">
        <f t="shared" si="53"/>
        <v>45572</v>
      </c>
      <c r="AJ218" s="25" t="s">
        <v>47</v>
      </c>
      <c r="AK218" s="19"/>
      <c r="AL218" s="17" t="s">
        <v>38</v>
      </c>
      <c r="AM218" s="15" t="s">
        <v>555</v>
      </c>
      <c r="AN218" s="39"/>
      <c r="AO218" s="8"/>
    </row>
    <row r="219" spans="1:43" x14ac:dyDescent="0.25">
      <c r="O219" s="42"/>
      <c r="P219" s="42"/>
      <c r="Q219" s="42"/>
      <c r="R219" s="42"/>
      <c r="S219" s="42"/>
      <c r="T219" s="42"/>
      <c r="V219" s="43"/>
      <c r="W219" s="43"/>
      <c r="X219" s="43"/>
      <c r="Y219" s="43"/>
    </row>
    <row r="220" spans="1:43" s="30" customFormat="1" ht="25.8" customHeight="1" x14ac:dyDescent="0.25">
      <c r="C220" s="30" t="s">
        <v>556</v>
      </c>
      <c r="F220" s="9"/>
      <c r="G220" s="9"/>
      <c r="K220" s="30" t="s">
        <v>557</v>
      </c>
      <c r="O220" s="9"/>
      <c r="P220" s="9"/>
      <c r="Q220" s="9"/>
      <c r="R220" s="9"/>
      <c r="S220" s="9"/>
      <c r="T220" s="9"/>
      <c r="U220" s="60"/>
      <c r="Z220" s="8"/>
      <c r="AA220" s="8"/>
      <c r="AB220" s="8"/>
      <c r="AC220" s="8"/>
      <c r="AD220" s="8"/>
      <c r="AF220" s="30" t="s">
        <v>558</v>
      </c>
      <c r="AG220" s="8"/>
      <c r="AH220" s="8"/>
      <c r="AI220" s="8"/>
      <c r="AJ220" s="45"/>
      <c r="AL220" s="45"/>
      <c r="AP220" s="9"/>
    </row>
    <row r="221" spans="1:43" ht="25.8" customHeight="1" x14ac:dyDescent="0.25">
      <c r="O221" s="42"/>
      <c r="P221" s="42"/>
      <c r="Q221" s="42"/>
      <c r="R221" s="42"/>
      <c r="S221" s="42"/>
      <c r="T221" s="42"/>
      <c r="U221" s="60"/>
      <c r="V221" s="46"/>
      <c r="W221" s="46"/>
      <c r="X221" s="46"/>
      <c r="Y221" s="46"/>
    </row>
    <row r="222" spans="1:43" ht="34.799999999999997" customHeight="1" x14ac:dyDescent="0.25">
      <c r="O222" s="42"/>
      <c r="P222" s="42"/>
      <c r="Q222" s="42"/>
      <c r="R222" s="42"/>
      <c r="S222" s="42"/>
      <c r="T222" s="42"/>
    </row>
    <row r="223" spans="1:43" ht="34.799999999999997" customHeight="1" x14ac:dyDescent="0.25">
      <c r="O223" s="42"/>
      <c r="P223" s="42"/>
      <c r="Q223" s="42"/>
      <c r="R223" s="42"/>
      <c r="S223" s="42"/>
      <c r="T223" s="42"/>
    </row>
    <row r="224" spans="1:43" ht="34.799999999999997" customHeight="1" x14ac:dyDescent="0.25">
      <c r="O224" s="42"/>
      <c r="P224" s="42"/>
      <c r="Q224" s="42"/>
      <c r="R224" s="42"/>
      <c r="S224" s="42"/>
      <c r="T224" s="42"/>
    </row>
    <row r="225" spans="15:20" ht="34.799999999999997" customHeight="1" x14ac:dyDescent="0.25">
      <c r="O225" s="42"/>
      <c r="P225" s="42"/>
      <c r="Q225" s="42"/>
      <c r="R225" s="42"/>
      <c r="S225" s="42"/>
      <c r="T225" s="42"/>
    </row>
    <row r="226" spans="15:20" ht="34.799999999999997" customHeight="1" x14ac:dyDescent="0.25">
      <c r="O226" s="42"/>
      <c r="P226" s="42"/>
      <c r="Q226" s="42"/>
      <c r="R226" s="42"/>
      <c r="S226" s="42"/>
      <c r="T226" s="42"/>
    </row>
    <row r="227" spans="15:20" ht="34.799999999999997" customHeight="1" x14ac:dyDescent="0.25">
      <c r="O227" s="42"/>
      <c r="P227" s="42"/>
      <c r="Q227" s="42"/>
      <c r="R227" s="42"/>
      <c r="S227" s="42"/>
      <c r="T227" s="42"/>
    </row>
    <row r="228" spans="15:20" ht="34.799999999999997" customHeight="1" x14ac:dyDescent="0.25">
      <c r="O228" s="42"/>
      <c r="P228" s="42"/>
      <c r="Q228" s="42"/>
      <c r="R228" s="42"/>
      <c r="S228" s="42"/>
      <c r="T228" s="42"/>
    </row>
    <row r="229" spans="15:20" ht="34.799999999999997" customHeight="1" x14ac:dyDescent="0.25">
      <c r="O229" s="42"/>
      <c r="P229" s="42"/>
      <c r="Q229" s="42"/>
      <c r="R229" s="42"/>
      <c r="S229" s="42"/>
      <c r="T229" s="42"/>
    </row>
    <row r="230" spans="15:20" ht="34.799999999999997" customHeight="1" x14ac:dyDescent="0.25">
      <c r="O230" s="42"/>
      <c r="P230" s="42"/>
      <c r="Q230" s="42"/>
      <c r="R230" s="42"/>
      <c r="S230" s="42"/>
      <c r="T230" s="42"/>
    </row>
    <row r="231" spans="15:20" ht="34.799999999999997" customHeight="1" x14ac:dyDescent="0.25">
      <c r="O231" s="42"/>
      <c r="P231" s="42"/>
      <c r="Q231" s="42"/>
      <c r="R231" s="42"/>
      <c r="S231" s="42"/>
      <c r="T231" s="42"/>
    </row>
    <row r="232" spans="15:20" ht="34.799999999999997" customHeight="1" x14ac:dyDescent="0.25">
      <c r="O232" s="42"/>
      <c r="P232" s="42"/>
      <c r="Q232" s="42"/>
      <c r="R232" s="42"/>
      <c r="S232" s="42"/>
      <c r="T232" s="42"/>
    </row>
    <row r="233" spans="15:20" ht="34.799999999999997" customHeight="1" x14ac:dyDescent="0.25">
      <c r="O233" s="42"/>
      <c r="P233" s="42"/>
      <c r="Q233" s="42"/>
      <c r="R233" s="42"/>
      <c r="S233" s="42"/>
      <c r="T233" s="42"/>
    </row>
    <row r="234" spans="15:20" ht="34.799999999999997" customHeight="1" x14ac:dyDescent="0.25">
      <c r="O234" s="42"/>
      <c r="P234" s="42"/>
      <c r="Q234" s="42"/>
      <c r="R234" s="42"/>
      <c r="S234" s="42"/>
      <c r="T234" s="42"/>
    </row>
    <row r="235" spans="15:20" x14ac:dyDescent="0.25">
      <c r="O235" s="42"/>
      <c r="P235" s="42"/>
      <c r="Q235" s="42"/>
      <c r="R235" s="42"/>
      <c r="S235" s="42"/>
      <c r="T235" s="42"/>
    </row>
    <row r="236" spans="15:20" x14ac:dyDescent="0.25">
      <c r="O236" s="42"/>
      <c r="P236" s="42"/>
      <c r="Q236" s="42"/>
      <c r="R236" s="42"/>
      <c r="S236" s="42"/>
      <c r="T236" s="42"/>
    </row>
    <row r="237" spans="15:20" x14ac:dyDescent="0.25">
      <c r="O237" s="42"/>
      <c r="P237" s="42"/>
      <c r="Q237" s="42"/>
      <c r="R237" s="42"/>
      <c r="S237" s="42"/>
      <c r="T237" s="42"/>
    </row>
    <row r="238" spans="15:20" x14ac:dyDescent="0.25">
      <c r="O238" s="42"/>
      <c r="P238" s="42"/>
      <c r="Q238" s="42"/>
      <c r="R238" s="42"/>
      <c r="S238" s="42"/>
      <c r="T238" s="42"/>
    </row>
    <row r="239" spans="15:20" x14ac:dyDescent="0.25">
      <c r="O239" s="42"/>
      <c r="P239" s="42"/>
      <c r="Q239" s="42"/>
      <c r="R239" s="42"/>
      <c r="S239" s="42"/>
      <c r="T239" s="42"/>
    </row>
  </sheetData>
  <autoFilter ref="A3:AP218" xr:uid="{00000000-0009-0000-0000-000003000000}">
    <sortState xmlns:xlrd2="http://schemas.microsoft.com/office/spreadsheetml/2017/richdata2" ref="A5:AP218">
      <sortCondition descending="1" ref="U3:U218"/>
    </sortState>
  </autoFilter>
  <mergeCells count="36">
    <mergeCell ref="M2:M3"/>
    <mergeCell ref="Y2:Y3"/>
    <mergeCell ref="X2:X3"/>
    <mergeCell ref="G2:G3"/>
    <mergeCell ref="AI2:AI3"/>
    <mergeCell ref="J2:J3"/>
    <mergeCell ref="S2:S3"/>
    <mergeCell ref="T2:T3"/>
    <mergeCell ref="N2:N3"/>
    <mergeCell ref="AL2:AL3"/>
    <mergeCell ref="AM2:AM3"/>
    <mergeCell ref="O2:P2"/>
    <mergeCell ref="Z2:AC2"/>
    <mergeCell ref="AD2:AD3"/>
    <mergeCell ref="AE2:AE3"/>
    <mergeCell ref="AF2:AF3"/>
    <mergeCell ref="AG2:AG3"/>
    <mergeCell ref="AH2:AH3"/>
    <mergeCell ref="V2:V3"/>
    <mergeCell ref="W2:W3"/>
    <mergeCell ref="AN2:AN3"/>
    <mergeCell ref="Q2:Q3"/>
    <mergeCell ref="R2:R3"/>
    <mergeCell ref="A1:H1"/>
    <mergeCell ref="A2:A3"/>
    <mergeCell ref="B2:B3"/>
    <mergeCell ref="C2:C3"/>
    <mergeCell ref="D2:D3"/>
    <mergeCell ref="E2:E3"/>
    <mergeCell ref="F2:F3"/>
    <mergeCell ref="H2:H3"/>
    <mergeCell ref="I2:I3"/>
    <mergeCell ref="K2:K3"/>
    <mergeCell ref="L2:L3"/>
    <mergeCell ref="U2:U3"/>
    <mergeCell ref="AJ2:AJ3"/>
  </mergeCells>
  <phoneticPr fontId="1" type="noConversion"/>
  <conditionalFormatting sqref="B1:B1048576">
    <cfRule type="duplicateValues" dxfId="437" priority="121"/>
  </conditionalFormatting>
  <conditionalFormatting sqref="B147 B1:B3">
    <cfRule type="duplicateValues" dxfId="436" priority="110"/>
  </conditionalFormatting>
  <conditionalFormatting sqref="B166:B171 B13">
    <cfRule type="duplicateValues" dxfId="435" priority="106"/>
    <cfRule type="duplicateValues" dxfId="434" priority="107"/>
  </conditionalFormatting>
  <conditionalFormatting sqref="B203:B217">
    <cfRule type="duplicateValues" dxfId="433" priority="8"/>
  </conditionalFormatting>
  <conditionalFormatting sqref="C4">
    <cfRule type="duplicateValues" dxfId="432" priority="34"/>
    <cfRule type="duplicateValues" dxfId="431" priority="35"/>
    <cfRule type="duplicateValues" dxfId="430" priority="36"/>
    <cfRule type="duplicateValues" dxfId="429" priority="37"/>
    <cfRule type="duplicateValues" dxfId="428" priority="38"/>
    <cfRule type="duplicateValues" dxfId="427" priority="39"/>
    <cfRule type="duplicateValues" dxfId="426" priority="40"/>
    <cfRule type="duplicateValues" dxfId="425" priority="41"/>
    <cfRule type="duplicateValues" dxfId="424" priority="42"/>
  </conditionalFormatting>
  <conditionalFormatting sqref="C5">
    <cfRule type="duplicateValues" dxfId="423" priority="22"/>
    <cfRule type="duplicateValues" dxfId="422" priority="23"/>
    <cfRule type="duplicateValues" dxfId="421" priority="24"/>
    <cfRule type="duplicateValues" dxfId="420" priority="25"/>
    <cfRule type="duplicateValues" dxfId="419" priority="26"/>
    <cfRule type="duplicateValues" dxfId="418" priority="27"/>
    <cfRule type="duplicateValues" dxfId="417" priority="28"/>
    <cfRule type="duplicateValues" dxfId="416" priority="29"/>
    <cfRule type="duplicateValues" dxfId="415" priority="30"/>
  </conditionalFormatting>
  <conditionalFormatting sqref="C6">
    <cfRule type="duplicateValues" dxfId="414" priority="82"/>
    <cfRule type="duplicateValues" dxfId="413" priority="83"/>
    <cfRule type="duplicateValues" dxfId="412" priority="84"/>
    <cfRule type="duplicateValues" dxfId="411" priority="85"/>
    <cfRule type="duplicateValues" dxfId="410" priority="86"/>
    <cfRule type="duplicateValues" dxfId="409" priority="87"/>
    <cfRule type="duplicateValues" dxfId="408" priority="88"/>
    <cfRule type="duplicateValues" dxfId="407" priority="89"/>
  </conditionalFormatting>
  <conditionalFormatting sqref="C10">
    <cfRule type="duplicateValues" dxfId="406" priority="98"/>
    <cfRule type="duplicateValues" dxfId="405" priority="99"/>
    <cfRule type="duplicateValues" dxfId="404" priority="100"/>
    <cfRule type="duplicateValues" dxfId="403" priority="101"/>
    <cfRule type="duplicateValues" dxfId="402" priority="102"/>
    <cfRule type="duplicateValues" dxfId="401" priority="103"/>
    <cfRule type="duplicateValues" dxfId="400" priority="104"/>
  </conditionalFormatting>
  <conditionalFormatting sqref="C12 F1:G2 C16:C17 C1:C3 C19:C25">
    <cfRule type="duplicateValues" dxfId="399" priority="111"/>
    <cfRule type="duplicateValues" dxfId="398" priority="112"/>
  </conditionalFormatting>
  <conditionalFormatting sqref="C19:C20 F1:G2 C12 C22:C23 C16:C17 C1:C3">
    <cfRule type="duplicateValues" dxfId="397" priority="92"/>
  </conditionalFormatting>
  <conditionalFormatting sqref="C23 F1:G2 C19 C12 C16:C17 C1:C3">
    <cfRule type="duplicateValues" dxfId="396" priority="93"/>
    <cfRule type="duplicateValues" dxfId="395" priority="94"/>
    <cfRule type="duplicateValues" dxfId="394" priority="95"/>
    <cfRule type="duplicateValues" dxfId="393" priority="96"/>
    <cfRule type="duplicateValues" dxfId="392" priority="97"/>
  </conditionalFormatting>
  <conditionalFormatting sqref="C28">
    <cfRule type="duplicateValues" dxfId="391" priority="17"/>
    <cfRule type="duplicateValues" dxfId="390" priority="18"/>
    <cfRule type="duplicateValues" dxfId="389" priority="19"/>
  </conditionalFormatting>
  <conditionalFormatting sqref="C31">
    <cfRule type="duplicateValues" dxfId="388" priority="16"/>
  </conditionalFormatting>
  <conditionalFormatting sqref="C58">
    <cfRule type="duplicateValues" dxfId="387" priority="21"/>
  </conditionalFormatting>
  <conditionalFormatting sqref="C60">
    <cfRule type="duplicateValues" dxfId="386" priority="20"/>
  </conditionalFormatting>
  <conditionalFormatting sqref="C67:C68">
    <cfRule type="duplicateValues" dxfId="385" priority="90"/>
    <cfRule type="duplicateValues" dxfId="384" priority="91"/>
  </conditionalFormatting>
  <conditionalFormatting sqref="C148">
    <cfRule type="duplicateValues" dxfId="383" priority="32"/>
    <cfRule type="duplicateValues" dxfId="382" priority="33"/>
  </conditionalFormatting>
  <conditionalFormatting sqref="C149">
    <cfRule type="duplicateValues" dxfId="381" priority="63"/>
  </conditionalFormatting>
  <conditionalFormatting sqref="C150">
    <cfRule type="duplicateValues" dxfId="380" priority="62"/>
  </conditionalFormatting>
  <conditionalFormatting sqref="C151:C152">
    <cfRule type="duplicateValues" dxfId="379" priority="61"/>
  </conditionalFormatting>
  <conditionalFormatting sqref="C153">
    <cfRule type="duplicateValues" dxfId="378" priority="60"/>
  </conditionalFormatting>
  <conditionalFormatting sqref="C154">
    <cfRule type="duplicateValues" dxfId="377" priority="59"/>
  </conditionalFormatting>
  <conditionalFormatting sqref="C155">
    <cfRule type="duplicateValues" dxfId="376" priority="51"/>
    <cfRule type="duplicateValues" dxfId="375" priority="52"/>
    <cfRule type="duplicateValues" dxfId="374" priority="53"/>
    <cfRule type="duplicateValues" dxfId="373" priority="54"/>
    <cfRule type="duplicateValues" dxfId="372" priority="55"/>
    <cfRule type="duplicateValues" dxfId="371" priority="56"/>
    <cfRule type="duplicateValues" dxfId="370" priority="57"/>
    <cfRule type="duplicateValues" dxfId="369" priority="58"/>
  </conditionalFormatting>
  <conditionalFormatting sqref="C156">
    <cfRule type="duplicateValues" dxfId="368" priority="50"/>
  </conditionalFormatting>
  <conditionalFormatting sqref="C157">
    <cfRule type="duplicateValues" dxfId="367" priority="49"/>
  </conditionalFormatting>
  <conditionalFormatting sqref="C158">
    <cfRule type="duplicateValues" dxfId="366" priority="48"/>
  </conditionalFormatting>
  <conditionalFormatting sqref="C159">
    <cfRule type="duplicateValues" dxfId="365" priority="47"/>
  </conditionalFormatting>
  <conditionalFormatting sqref="C160">
    <cfRule type="duplicateValues" dxfId="364" priority="46"/>
  </conditionalFormatting>
  <conditionalFormatting sqref="C161">
    <cfRule type="duplicateValues" dxfId="363" priority="45"/>
  </conditionalFormatting>
  <conditionalFormatting sqref="C162:C164">
    <cfRule type="duplicateValues" dxfId="362" priority="44"/>
  </conditionalFormatting>
  <conditionalFormatting sqref="C165">
    <cfRule type="duplicateValues" dxfId="361" priority="43"/>
  </conditionalFormatting>
  <conditionalFormatting sqref="C166:C171 C13">
    <cfRule type="duplicateValues" dxfId="360" priority="108"/>
    <cfRule type="duplicateValues" dxfId="359" priority="109"/>
  </conditionalFormatting>
  <conditionalFormatting sqref="C172">
    <cfRule type="duplicateValues" dxfId="358" priority="31"/>
  </conditionalFormatting>
  <conditionalFormatting sqref="C173:C202">
    <cfRule type="duplicateValues" dxfId="357" priority="105"/>
  </conditionalFormatting>
  <conditionalFormatting sqref="C203:C217">
    <cfRule type="duplicateValues" dxfId="356" priority="9"/>
    <cfRule type="duplicateValues" dxfId="355" priority="10"/>
    <cfRule type="duplicateValues" dxfId="354" priority="11"/>
    <cfRule type="duplicateValues" dxfId="353" priority="12"/>
    <cfRule type="duplicateValues" dxfId="352" priority="13"/>
    <cfRule type="duplicateValues" dxfId="351" priority="14"/>
  </conditionalFormatting>
  <conditionalFormatting sqref="C221:C1048576 C1:C219">
    <cfRule type="duplicateValues" dxfId="350" priority="113"/>
  </conditionalFormatting>
  <conditionalFormatting sqref="C221:C1048576 C149:C165 C1:C3 C6:C12 C14:C27 C59 C61:C147 C29:C30 C32:C57 C203:C219">
    <cfRule type="duplicateValues" dxfId="349" priority="114"/>
  </conditionalFormatting>
  <conditionalFormatting sqref="C221:C1048576 F219:G1048576 C12 C16:C17 F1:G2 C1:C3 C19:C25 C219">
    <cfRule type="duplicateValues" dxfId="348" priority="115"/>
    <cfRule type="duplicateValues" dxfId="347" priority="116"/>
    <cfRule type="duplicateValues" dxfId="346" priority="117"/>
  </conditionalFormatting>
  <conditionalFormatting sqref="C221:C1048576 F219:G1048576 C12 F1:G2 C1:C3 C16:C25 C219">
    <cfRule type="duplicateValues" dxfId="345" priority="118"/>
  </conditionalFormatting>
  <conditionalFormatting sqref="C221:C1048576 F219:G1048576 F1:G2 C16:C27 C69:C147 C33:C57 C1:C3 C7:C12 C59 C61:C66 C29:C30 C203:C219">
    <cfRule type="duplicateValues" dxfId="344" priority="119"/>
  </conditionalFormatting>
  <conditionalFormatting sqref="C221:C1048576 F219:G1048576 F1:G2 C69:C147 C1:C3 C6:C12 C14:C27 C59 C61:C66 C29:C30 C32:C57 C203:C219">
    <cfRule type="duplicateValues" dxfId="343" priority="120"/>
  </conditionalFormatting>
  <conditionalFormatting sqref="F1:G2 C1:C3">
    <cfRule type="duplicateValues" dxfId="342" priority="73"/>
    <cfRule type="duplicateValues" dxfId="341" priority="74"/>
    <cfRule type="duplicateValues" dxfId="340" priority="75"/>
  </conditionalFormatting>
  <conditionalFormatting sqref="F2:G2 C2:C3">
    <cfRule type="duplicateValues" dxfId="339" priority="76"/>
    <cfRule type="duplicateValues" dxfId="338" priority="77"/>
    <cfRule type="duplicateValues" dxfId="337" priority="78"/>
    <cfRule type="duplicateValues" dxfId="336" priority="79"/>
    <cfRule type="duplicateValues" dxfId="335" priority="80"/>
    <cfRule type="duplicateValues" dxfId="334" priority="81"/>
  </conditionalFormatting>
  <conditionalFormatting sqref="F6:H6">
    <cfRule type="duplicateValues" dxfId="333" priority="823"/>
    <cfRule type="duplicateValues" dxfId="332" priority="824"/>
    <cfRule type="duplicateValues" dxfId="331" priority="825"/>
    <cfRule type="duplicateValues" dxfId="330" priority="826"/>
    <cfRule type="duplicateValues" dxfId="329" priority="827"/>
    <cfRule type="duplicateValues" dxfId="328" priority="828"/>
    <cfRule type="duplicateValues" dxfId="327" priority="829"/>
    <cfRule type="duplicateValues" dxfId="326" priority="830"/>
    <cfRule type="duplicateValues" dxfId="325" priority="831"/>
  </conditionalFormatting>
  <conditionalFormatting sqref="Y4:Y218">
    <cfRule type="containsText" dxfId="324" priority="1" operator="containsText" text="否">
      <formula>NOT(ISERROR(SEARCH("否",Y4)))</formula>
    </cfRule>
  </conditionalFormatting>
  <conditionalFormatting sqref="AN1:AN1048576">
    <cfRule type="duplicateValues" dxfId="323" priority="193"/>
  </conditionalFormatting>
  <conditionalFormatting sqref="AN147 AN1:AN3">
    <cfRule type="duplicateValues" dxfId="322" priority="7"/>
  </conditionalFormatting>
  <conditionalFormatting sqref="AN166:AN171 AN13">
    <cfRule type="duplicateValues" dxfId="321" priority="5"/>
    <cfRule type="duplicateValues" dxfId="320" priority="6"/>
  </conditionalFormatting>
  <conditionalFormatting sqref="AN203:AN217">
    <cfRule type="duplicateValues" dxfId="319" priority="3"/>
  </conditionalFormatting>
  <dataValidations count="9">
    <dataValidation type="list" allowBlank="1" showInputMessage="1" showErrorMessage="1" sqref="H172" xr:uid="{C532863D-1961-4A9B-B6C1-DA9A5769042B}">
      <formula1>$AK$21:$AK$21</formula1>
    </dataValidation>
    <dataValidation type="list" allowBlank="1" showInputMessage="1" showErrorMessage="1" sqref="H31 H72 H61 H58" xr:uid="{65EF3BF7-C76C-4011-A1EB-9249E7F7B275}">
      <formula1>$AL$20:$AL$20</formula1>
    </dataValidation>
    <dataValidation type="list" allowBlank="1" showInputMessage="1" showErrorMessage="1" sqref="H177 H150:H159 H161:H164 H168:H170" xr:uid="{BD395B67-7379-49DA-8A22-94B8AF768977}">
      <formula1>$AP$24:$AP$24</formula1>
    </dataValidation>
    <dataValidation type="list" allowBlank="1" showInputMessage="1" showErrorMessage="1" sqref="H19 H149 H44 H38 H203 H60 H65:H67 H46:H47 H22:H27 H132 H121 H111 H105 H98 H96 H92:H93 H86 H84 H82 H80 H75 H71 H53 H40:H41 H30" xr:uid="{0379329E-2002-4962-9EFE-6FB990FDD51A}">
      <formula1>$AP$4:$AP$9</formula1>
    </dataValidation>
    <dataValidation type="list" allowBlank="1" showInputMessage="1" showErrorMessage="1" sqref="H5" xr:uid="{1001CAD7-E610-423D-9EF9-735DDE7CC997}">
      <formula1>$AL$4:$AL$9</formula1>
    </dataValidation>
    <dataValidation type="list" allowBlank="1" showInputMessage="1" showErrorMessage="1" sqref="H197" xr:uid="{577B6A0A-ACB9-4758-8119-F66C85E8BB57}">
      <formula1>$AK$4:$AK$8</formula1>
    </dataValidation>
    <dataValidation type="list" allowBlank="1" showInputMessage="1" showErrorMessage="1" sqref="H4 H166" xr:uid="{569F1F9C-1F31-48F5-A88F-F9B41D4C073D}">
      <formula1>$AP$4:$AP$11</formula1>
    </dataValidation>
    <dataValidation type="list" allowBlank="1" showInputMessage="1" showErrorMessage="1" sqref="H29 H34:H37 H218 H42:H43 H123:H130 H114:H119 H106:H108 H99:H104 H94:H95 H87:H91 H76:H79 H45 H69:H70 H62:H64 H55:H57 H48:H52 H209:H210 H204:H206 H20:H21 H7:H18 H133:H147 H160 H112 H110 H97 H85 H81 H59 H32 H73:H74 F203" xr:uid="{312D5519-C119-4CA8-8F14-9E9E10643357}">
      <formula1>$AP$4:$AP$8</formula1>
    </dataValidation>
    <dataValidation type="list" allowBlank="1" showInputMessage="1" showErrorMessage="1" sqref="H68 H165" xr:uid="{136C81D8-A11E-458E-8C40-483CBD4FC386}">
      <formula1>#REF!</formula1>
    </dataValidation>
  </dataValidations>
  <printOptions horizontalCentered="1"/>
  <pageMargins left="0.11811023622047245" right="0.11811023622047245" top="0.74803149606299213" bottom="0.15748031496062992" header="0.31496062992125984" footer="0.31496062992125984"/>
  <pageSetup paperSize="9" scale="31" orientation="landscape" r:id="rId1"/>
  <colBreaks count="2" manualBreakCount="2">
    <brk id="38" max="1048575" man="1"/>
    <brk id="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DA46-BF24-43C4-9394-8E02C71B09E3}">
  <dimension ref="A1:AP239"/>
  <sheetViews>
    <sheetView view="pageBreakPreview" zoomScale="70" zoomScaleNormal="70" zoomScaleSheetLayoutView="70" workbookViewId="0">
      <pane xSplit="12" ySplit="3" topLeftCell="M196" activePane="bottomRight" state="frozen"/>
      <selection pane="topRight"/>
      <selection pane="bottomLeft"/>
      <selection pane="bottomRight" activeCell="J225" sqref="J225"/>
    </sheetView>
  </sheetViews>
  <sheetFormatPr defaultColWidth="9" defaultRowHeight="13.8" x14ac:dyDescent="0.25"/>
  <cols>
    <col min="1" max="1" width="4.77734375" style="8" customWidth="1"/>
    <col min="2" max="2" width="10.77734375" style="8" customWidth="1"/>
    <col min="3" max="3" width="34.6640625" style="8" customWidth="1"/>
    <col min="4" max="4" width="8.77734375" style="8" customWidth="1"/>
    <col min="5" max="5" width="14.88671875" style="8" customWidth="1"/>
    <col min="6" max="7" width="10.44140625" style="42" customWidth="1"/>
    <col min="8" max="8" width="10.88671875" style="8" customWidth="1"/>
    <col min="9" max="9" width="10" style="8" customWidth="1"/>
    <col min="10" max="10" width="15.88671875" style="8" customWidth="1"/>
    <col min="11" max="11" width="17.5546875" style="42" customWidth="1"/>
    <col min="12" max="13" width="17.5546875" style="8" customWidth="1"/>
    <col min="14" max="16" width="16.21875" style="49" customWidth="1"/>
    <col min="17" max="19" width="18.88671875" style="49" customWidth="1"/>
    <col min="20" max="20" width="15.88671875" style="59" customWidth="1"/>
    <col min="21" max="21" width="17.44140625" style="8" customWidth="1"/>
    <col min="22" max="24" width="12.109375" style="8" customWidth="1"/>
    <col min="25" max="25" width="9.21875" style="8" customWidth="1"/>
    <col min="26" max="29" width="8.88671875" style="8" customWidth="1"/>
    <col min="30" max="30" width="11" style="8" customWidth="1"/>
    <col min="31" max="31" width="16.44140625" style="8" customWidth="1"/>
    <col min="32" max="32" width="16.44140625" style="8" hidden="1" customWidth="1"/>
    <col min="33" max="33" width="9.77734375" style="8" hidden="1" customWidth="1"/>
    <col min="34" max="34" width="18.77734375" style="8" hidden="1" customWidth="1"/>
    <col min="35" max="35" width="12.33203125" style="44" customWidth="1"/>
    <col min="36" max="36" width="30" style="8" customWidth="1"/>
    <col min="37" max="37" width="13.77734375" style="44" customWidth="1"/>
    <col min="38" max="38" width="47" style="8" customWidth="1"/>
    <col min="39" max="39" width="10.77734375" style="8" customWidth="1"/>
    <col min="40" max="40" width="12.109375" style="8" customWidth="1"/>
    <col min="41" max="41" width="22.5546875" style="9" customWidth="1"/>
    <col min="42" max="16384" width="9" style="8"/>
  </cols>
  <sheetData>
    <row r="1" spans="1:41" ht="30.6" customHeight="1" x14ac:dyDescent="0.25">
      <c r="A1" s="150" t="s">
        <v>0</v>
      </c>
      <c r="B1" s="150"/>
      <c r="C1" s="150"/>
      <c r="D1" s="150"/>
      <c r="E1" s="150"/>
      <c r="F1" s="151"/>
      <c r="G1" s="150"/>
      <c r="H1" s="150"/>
      <c r="I1" s="1"/>
      <c r="J1" s="1"/>
      <c r="K1" s="2">
        <f>SUBTOTAL(9,K4:K218)</f>
        <v>176100761.74000007</v>
      </c>
      <c r="L1" s="3">
        <f>SUBTOTAL(9,L4:L218)</f>
        <v>140791803.58000001</v>
      </c>
      <c r="M1" s="3">
        <f>SUBTOTAL(9,M4:M218)</f>
        <v>25748416.722429916</v>
      </c>
      <c r="N1" s="2">
        <f t="shared" ref="N1:U1" si="0">SUBTOTAL(9,N4:N218)</f>
        <v>4561257.62</v>
      </c>
      <c r="O1" s="2">
        <f t="shared" si="0"/>
        <v>100000</v>
      </c>
      <c r="P1" s="2">
        <f t="shared" si="0"/>
        <v>4661257.62</v>
      </c>
      <c r="Q1" s="95">
        <f t="shared" si="0"/>
        <v>136230545.96000001</v>
      </c>
      <c r="R1" s="2">
        <f t="shared" si="0"/>
        <v>8383055.3211013917</v>
      </c>
      <c r="S1" s="2">
        <f t="shared" si="0"/>
        <v>8360000</v>
      </c>
      <c r="T1" s="95">
        <f>SUBTOTAL(9,T4:T218)</f>
        <v>14487675.859999999</v>
      </c>
      <c r="U1" s="2">
        <f t="shared" si="0"/>
        <v>14487675.859999999</v>
      </c>
      <c r="V1" s="63">
        <f>U1/L1</f>
        <v>0.10290141536377069</v>
      </c>
      <c r="W1" s="2"/>
      <c r="X1" s="2"/>
      <c r="Y1" s="3"/>
      <c r="Z1" s="3"/>
      <c r="AA1" s="3"/>
      <c r="AB1" s="3"/>
      <c r="AC1" s="3"/>
      <c r="AD1" s="3"/>
      <c r="AE1" s="3">
        <f>SUBTOTAL(9,AE4:AE218)</f>
        <v>13604636.405299999</v>
      </c>
      <c r="AF1" s="4"/>
      <c r="AG1" s="5"/>
      <c r="AH1" s="4"/>
      <c r="AI1" s="6"/>
      <c r="AJ1" s="7" t="s">
        <v>1</v>
      </c>
      <c r="AK1" s="7"/>
      <c r="AL1" s="7" t="s">
        <v>1</v>
      </c>
      <c r="AM1" s="51"/>
    </row>
    <row r="2" spans="1:41" ht="16.2" customHeight="1" x14ac:dyDescent="0.25">
      <c r="A2" s="147" t="s">
        <v>2</v>
      </c>
      <c r="B2" s="147" t="s">
        <v>3</v>
      </c>
      <c r="C2" s="147" t="s">
        <v>4</v>
      </c>
      <c r="D2" s="152" t="s">
        <v>5</v>
      </c>
      <c r="E2" s="152" t="s">
        <v>6</v>
      </c>
      <c r="F2" s="152" t="s">
        <v>7</v>
      </c>
      <c r="G2" s="152" t="s">
        <v>567</v>
      </c>
      <c r="H2" s="147" t="s">
        <v>8</v>
      </c>
      <c r="I2" s="154" t="s">
        <v>9</v>
      </c>
      <c r="J2" s="154" t="s">
        <v>569</v>
      </c>
      <c r="K2" s="152" t="s">
        <v>10</v>
      </c>
      <c r="L2" s="152" t="s">
        <v>11</v>
      </c>
      <c r="M2" s="152" t="s">
        <v>568</v>
      </c>
      <c r="N2" s="159" t="s">
        <v>559</v>
      </c>
      <c r="O2" s="159"/>
      <c r="P2" s="148" t="s">
        <v>563</v>
      </c>
      <c r="Q2" s="148" t="s">
        <v>562</v>
      </c>
      <c r="R2" s="148" t="s">
        <v>639</v>
      </c>
      <c r="S2" s="148" t="s">
        <v>628</v>
      </c>
      <c r="T2" s="156" t="s">
        <v>12</v>
      </c>
      <c r="U2" s="154" t="s">
        <v>13</v>
      </c>
      <c r="V2" s="154" t="s">
        <v>570</v>
      </c>
      <c r="W2" s="154" t="s">
        <v>571</v>
      </c>
      <c r="X2" s="154" t="s">
        <v>574</v>
      </c>
      <c r="Y2" s="160" t="s">
        <v>14</v>
      </c>
      <c r="Z2" s="161"/>
      <c r="AA2" s="161"/>
      <c r="AB2" s="162"/>
      <c r="AC2" s="158" t="s">
        <v>15</v>
      </c>
      <c r="AD2" s="154" t="s">
        <v>16</v>
      </c>
      <c r="AE2" s="154" t="s">
        <v>17</v>
      </c>
      <c r="AF2" s="163" t="s">
        <v>18</v>
      </c>
      <c r="AG2" s="154" t="s">
        <v>19</v>
      </c>
      <c r="AH2" s="163" t="s">
        <v>20</v>
      </c>
      <c r="AI2" s="154" t="s">
        <v>21</v>
      </c>
      <c r="AJ2" s="10" t="s">
        <v>22</v>
      </c>
      <c r="AK2" s="158" t="s">
        <v>23</v>
      </c>
      <c r="AL2" s="158" t="s">
        <v>24</v>
      </c>
      <c r="AM2" s="147" t="s">
        <v>3</v>
      </c>
    </row>
    <row r="3" spans="1:41" ht="16.2" x14ac:dyDescent="0.25">
      <c r="A3" s="147"/>
      <c r="B3" s="147"/>
      <c r="C3" s="147"/>
      <c r="D3" s="153"/>
      <c r="E3" s="153"/>
      <c r="F3" s="153"/>
      <c r="G3" s="153"/>
      <c r="H3" s="147"/>
      <c r="I3" s="155"/>
      <c r="J3" s="155"/>
      <c r="K3" s="153"/>
      <c r="L3" s="153"/>
      <c r="M3" s="153"/>
      <c r="N3" s="47" t="s">
        <v>560</v>
      </c>
      <c r="O3" s="47" t="s">
        <v>561</v>
      </c>
      <c r="P3" s="149"/>
      <c r="Q3" s="149"/>
      <c r="R3" s="149"/>
      <c r="S3" s="149"/>
      <c r="T3" s="157"/>
      <c r="U3" s="155"/>
      <c r="V3" s="155"/>
      <c r="W3" s="155"/>
      <c r="X3" s="155"/>
      <c r="Y3" s="11" t="s">
        <v>573</v>
      </c>
      <c r="Z3" s="11" t="s">
        <v>25</v>
      </c>
      <c r="AA3" s="11" t="s">
        <v>26</v>
      </c>
      <c r="AB3" s="11" t="s">
        <v>27</v>
      </c>
      <c r="AC3" s="158"/>
      <c r="AD3" s="155"/>
      <c r="AE3" s="155"/>
      <c r="AF3" s="164"/>
      <c r="AG3" s="155"/>
      <c r="AH3" s="164"/>
      <c r="AI3" s="155"/>
      <c r="AJ3" s="12" t="s">
        <v>28</v>
      </c>
      <c r="AK3" s="158"/>
      <c r="AL3" s="158"/>
      <c r="AM3" s="147"/>
      <c r="AN3" s="8" t="s">
        <v>29</v>
      </c>
      <c r="AO3" s="9" t="s">
        <v>30</v>
      </c>
    </row>
    <row r="4" spans="1:41" ht="30.6" customHeight="1" x14ac:dyDescent="0.25">
      <c r="A4" s="13">
        <f t="shared" ref="A4:A68" si="1">ROW()-3</f>
        <v>1</v>
      </c>
      <c r="B4" s="14" t="s">
        <v>31</v>
      </c>
      <c r="C4" s="15" t="s">
        <v>32</v>
      </c>
      <c r="D4" s="15" t="s">
        <v>33</v>
      </c>
      <c r="E4" s="16" t="s">
        <v>34</v>
      </c>
      <c r="F4" s="16" t="s">
        <v>35</v>
      </c>
      <c r="G4" s="16"/>
      <c r="H4" s="17" t="s">
        <v>36</v>
      </c>
      <c r="I4" s="18">
        <v>1</v>
      </c>
      <c r="J4" s="50">
        <f>VLOOKUP(B4,[1]新表!$A:$G,7,0)</f>
        <v>2960245.0199999986</v>
      </c>
      <c r="K4" s="50">
        <f>VLOOKUP(B4,[2]新表!$A:$G,7,0)</f>
        <v>3732349.8199999994</v>
      </c>
      <c r="L4" s="50">
        <f>VLOOKUP(B4,[2]新表!$A:$H,8,0)</f>
        <v>1507425.0199999991</v>
      </c>
      <c r="M4" s="50">
        <f>VLOOKUP(B4,[2]Sheet3!$A:$E,5,0)</f>
        <v>746469.96399999992</v>
      </c>
      <c r="N4" s="48">
        <v>740000</v>
      </c>
      <c r="O4" s="48"/>
      <c r="P4" s="48">
        <f>SUM(N4:O4)</f>
        <v>740000</v>
      </c>
      <c r="Q4" s="20">
        <f>L4-N4</f>
        <v>767425.01999999909</v>
      </c>
      <c r="R4" s="20">
        <f>IF(Q4&lt;=0,0,M4*0.35)</f>
        <v>261264.48739999995</v>
      </c>
      <c r="S4" s="20">
        <f>IF(L4=0,0,ROUND(R4,-4))</f>
        <v>260000</v>
      </c>
      <c r="T4" s="55"/>
      <c r="U4" s="19">
        <f t="shared" ref="U4:U68" si="2">T4</f>
        <v>0</v>
      </c>
      <c r="V4" s="53">
        <f>IF(Q4=0,0,U4/Q4)</f>
        <v>0</v>
      </c>
      <c r="W4" s="54">
        <f>U4/M4</f>
        <v>0</v>
      </c>
      <c r="X4" s="54" t="str">
        <f>IF(U4&gt;=M4,"是","否")</f>
        <v>否</v>
      </c>
      <c r="Y4" s="21"/>
      <c r="Z4" s="22"/>
      <c r="AA4" s="22"/>
      <c r="AB4" s="21">
        <f t="shared" ref="AB4:AB68" si="3">SUM(Y4:AA4)</f>
        <v>0</v>
      </c>
      <c r="AC4" s="23">
        <v>0</v>
      </c>
      <c r="AD4" s="23">
        <f t="shared" ref="AD4:AD68" si="4">IF(U4=0,0,AB4/U4+AC4)</f>
        <v>0</v>
      </c>
      <c r="AE4" s="19">
        <f t="shared" ref="AE4:AE67" si="5">U4*(1-AD4)</f>
        <v>0</v>
      </c>
      <c r="AF4" s="24">
        <v>45595</v>
      </c>
      <c r="AG4" s="13">
        <v>7</v>
      </c>
      <c r="AH4" s="24">
        <f t="shared" ref="AH4:AH29" si="6">AF4-AG4</f>
        <v>45588</v>
      </c>
      <c r="AI4" s="25" t="s">
        <v>37</v>
      </c>
      <c r="AJ4" s="19"/>
      <c r="AK4" s="13" t="s">
        <v>38</v>
      </c>
      <c r="AL4" s="26"/>
      <c r="AM4" s="14" t="s">
        <v>31</v>
      </c>
      <c r="AO4" s="9" t="s">
        <v>39</v>
      </c>
    </row>
    <row r="5" spans="1:41" ht="33" customHeight="1" x14ac:dyDescent="0.25">
      <c r="A5" s="13">
        <f t="shared" si="1"/>
        <v>2</v>
      </c>
      <c r="B5" s="14" t="s">
        <v>40</v>
      </c>
      <c r="C5" s="15" t="s">
        <v>41</v>
      </c>
      <c r="D5" s="15" t="s">
        <v>33</v>
      </c>
      <c r="E5" s="16" t="s">
        <v>34</v>
      </c>
      <c r="F5" s="16" t="s">
        <v>35</v>
      </c>
      <c r="G5" s="16"/>
      <c r="H5" s="17" t="s">
        <v>36</v>
      </c>
      <c r="I5" s="18">
        <v>1</v>
      </c>
      <c r="J5" s="50">
        <f>VLOOKUP(B5,[1]新表!$A:$G,7,0)</f>
        <v>657167.23999999894</v>
      </c>
      <c r="K5" s="50">
        <f>VLOOKUP(B5,[2]新表!$A:$G,7,0)</f>
        <v>1648606.639999999</v>
      </c>
      <c r="L5" s="50">
        <f>VLOOKUP(B5,[2]新表!$A:$H,8,0)</f>
        <v>657167.23999999894</v>
      </c>
      <c r="M5" s="50">
        <f>VLOOKUP(B5,[2]Sheet3!$A:$E,5,0)</f>
        <v>824303.31999999948</v>
      </c>
      <c r="N5" s="48">
        <v>300000</v>
      </c>
      <c r="O5" s="48"/>
      <c r="P5" s="48">
        <f t="shared" ref="P5:P69" si="7">SUM(N5:O5)</f>
        <v>300000</v>
      </c>
      <c r="Q5" s="20">
        <f t="shared" ref="Q5:Q69" si="8">L5-N5</f>
        <v>357167.23999999894</v>
      </c>
      <c r="R5" s="20">
        <f t="shared" ref="R5:R68" si="9">IF(Q5&lt;=0,0,M5*0.35)</f>
        <v>288506.16199999978</v>
      </c>
      <c r="S5" s="20">
        <f t="shared" ref="S5:S68" si="10">IF(L5=0,0,ROUND(R5,-4))</f>
        <v>290000</v>
      </c>
      <c r="T5" s="55">
        <v>500000</v>
      </c>
      <c r="U5" s="19">
        <f t="shared" si="2"/>
        <v>500000</v>
      </c>
      <c r="V5" s="53">
        <f t="shared" ref="V5:V69" si="11">IF(Q5=0,0,U5/Q5)</f>
        <v>1.399904425725051</v>
      </c>
      <c r="W5" s="54">
        <f t="shared" ref="W5:W69" si="12">U5/M5</f>
        <v>0.60657283292271624</v>
      </c>
      <c r="X5" s="54" t="str">
        <f t="shared" ref="X5:X69" si="13">IF(U5&gt;=M5,"是","否")</f>
        <v>否</v>
      </c>
      <c r="Y5" s="21"/>
      <c r="Z5" s="22"/>
      <c r="AA5" s="22"/>
      <c r="AB5" s="21">
        <f t="shared" si="3"/>
        <v>0</v>
      </c>
      <c r="AC5" s="23">
        <v>0</v>
      </c>
      <c r="AD5" s="23">
        <f t="shared" si="4"/>
        <v>0</v>
      </c>
      <c r="AE5" s="19">
        <f t="shared" si="5"/>
        <v>500000</v>
      </c>
      <c r="AF5" s="24">
        <v>45597</v>
      </c>
      <c r="AG5" s="13">
        <v>7</v>
      </c>
      <c r="AH5" s="24">
        <f t="shared" si="6"/>
        <v>45590</v>
      </c>
      <c r="AI5" s="25" t="s">
        <v>37</v>
      </c>
      <c r="AJ5" s="19"/>
      <c r="AK5" s="13" t="s">
        <v>38</v>
      </c>
      <c r="AL5" s="26" t="s">
        <v>42</v>
      </c>
      <c r="AM5" s="14" t="s">
        <v>40</v>
      </c>
    </row>
    <row r="6" spans="1:41" ht="33" customHeight="1" x14ac:dyDescent="0.25">
      <c r="A6" s="13">
        <f t="shared" si="1"/>
        <v>3</v>
      </c>
      <c r="B6" s="14" t="s">
        <v>43</v>
      </c>
      <c r="C6" s="15" t="s">
        <v>44</v>
      </c>
      <c r="D6" s="15" t="s">
        <v>33</v>
      </c>
      <c r="E6" s="16" t="s">
        <v>34</v>
      </c>
      <c r="F6" s="17" t="s">
        <v>35</v>
      </c>
      <c r="G6" s="17"/>
      <c r="H6" s="17" t="s">
        <v>45</v>
      </c>
      <c r="I6" s="18">
        <v>1</v>
      </c>
      <c r="J6" s="50">
        <f>VLOOKUP(B6,[1]新表!$A:$G,7,0)</f>
        <v>39766.199999999997</v>
      </c>
      <c r="K6" s="50">
        <f>VLOOKUP(B6,[2]新表!$A:$G,7,0)</f>
        <v>95579.16</v>
      </c>
      <c r="L6" s="50">
        <f>VLOOKUP(B6,[2]新表!$A:$H,8,0)</f>
        <v>39766.199999999997</v>
      </c>
      <c r="M6" s="50">
        <f>VLOOKUP(B6,[2]Sheet3!$A:$E,5,0)</f>
        <v>23894.79</v>
      </c>
      <c r="N6" s="48"/>
      <c r="O6" s="48"/>
      <c r="P6" s="48">
        <f t="shared" si="7"/>
        <v>0</v>
      </c>
      <c r="Q6" s="20">
        <f t="shared" si="8"/>
        <v>39766.199999999997</v>
      </c>
      <c r="R6" s="20">
        <f t="shared" si="9"/>
        <v>8363.1764999999996</v>
      </c>
      <c r="S6" s="20">
        <f t="shared" si="10"/>
        <v>10000</v>
      </c>
      <c r="T6" s="55"/>
      <c r="U6" s="19">
        <f t="shared" si="2"/>
        <v>0</v>
      </c>
      <c r="V6" s="53">
        <f t="shared" si="11"/>
        <v>0</v>
      </c>
      <c r="W6" s="54">
        <f t="shared" si="12"/>
        <v>0</v>
      </c>
      <c r="X6" s="54" t="str">
        <f t="shared" si="13"/>
        <v>否</v>
      </c>
      <c r="Y6" s="21"/>
      <c r="Z6" s="22"/>
      <c r="AA6" s="22"/>
      <c r="AB6" s="21">
        <f t="shared" si="3"/>
        <v>0</v>
      </c>
      <c r="AC6" s="23">
        <v>0</v>
      </c>
      <c r="AD6" s="23">
        <f t="shared" si="4"/>
        <v>0</v>
      </c>
      <c r="AE6" s="19">
        <f t="shared" si="5"/>
        <v>0</v>
      </c>
      <c r="AF6" s="24" t="s">
        <v>46</v>
      </c>
      <c r="AG6" s="13">
        <v>3</v>
      </c>
      <c r="AH6" s="24" t="e">
        <f t="shared" si="6"/>
        <v>#VALUE!</v>
      </c>
      <c r="AI6" s="27" t="s">
        <v>47</v>
      </c>
      <c r="AJ6" s="19"/>
      <c r="AK6" s="17" t="s">
        <v>38</v>
      </c>
      <c r="AL6" s="26" t="s">
        <v>48</v>
      </c>
      <c r="AM6" s="14" t="s">
        <v>43</v>
      </c>
      <c r="AO6" s="9" t="s">
        <v>49</v>
      </c>
    </row>
    <row r="7" spans="1:41" ht="33" customHeight="1" x14ac:dyDescent="0.25">
      <c r="A7" s="13">
        <f t="shared" si="1"/>
        <v>4</v>
      </c>
      <c r="B7" s="14" t="s">
        <v>50</v>
      </c>
      <c r="C7" s="15" t="s">
        <v>51</v>
      </c>
      <c r="D7" s="15" t="s">
        <v>52</v>
      </c>
      <c r="E7" s="16" t="s">
        <v>34</v>
      </c>
      <c r="F7" s="16" t="s">
        <v>35</v>
      </c>
      <c r="G7" s="16"/>
      <c r="H7" s="17" t="s">
        <v>36</v>
      </c>
      <c r="I7" s="18">
        <v>1</v>
      </c>
      <c r="J7" s="50">
        <f>VLOOKUP(B7,[1]新表!$A:$G,7,0)</f>
        <v>1304745.02</v>
      </c>
      <c r="K7" s="50">
        <f>VLOOKUP(B7,[2]新表!$A:$G,7,0)</f>
        <v>1285556</v>
      </c>
      <c r="L7" s="50">
        <f>VLOOKUP(B7,[2]新表!$A:$H,8,0)</f>
        <v>724745.02</v>
      </c>
      <c r="M7" s="61">
        <f>VLOOKUP(B7,[2]Sheet3!$A:$E,5,0)</f>
        <v>428518.66666666669</v>
      </c>
      <c r="N7" s="48">
        <v>100000</v>
      </c>
      <c r="O7" s="48"/>
      <c r="P7" s="48">
        <f t="shared" si="7"/>
        <v>100000</v>
      </c>
      <c r="Q7" s="20">
        <f t="shared" si="8"/>
        <v>624745.02</v>
      </c>
      <c r="R7" s="20">
        <f t="shared" si="9"/>
        <v>149981.53333333333</v>
      </c>
      <c r="S7" s="20">
        <f t="shared" si="10"/>
        <v>150000</v>
      </c>
      <c r="T7" s="55">
        <v>500000</v>
      </c>
      <c r="U7" s="19">
        <f t="shared" si="2"/>
        <v>500000</v>
      </c>
      <c r="V7" s="53">
        <f t="shared" si="11"/>
        <v>0.8003265076046544</v>
      </c>
      <c r="W7" s="54">
        <f t="shared" si="12"/>
        <v>1.1668103139808768</v>
      </c>
      <c r="X7" s="54" t="str">
        <f t="shared" si="13"/>
        <v>是</v>
      </c>
      <c r="Y7" s="21"/>
      <c r="Z7" s="22"/>
      <c r="AA7" s="22"/>
      <c r="AB7" s="21">
        <f t="shared" si="3"/>
        <v>0</v>
      </c>
      <c r="AC7" s="23">
        <v>0</v>
      </c>
      <c r="AD7" s="23">
        <f t="shared" si="4"/>
        <v>0</v>
      </c>
      <c r="AE7" s="19">
        <f t="shared" si="5"/>
        <v>500000</v>
      </c>
      <c r="AF7" s="24">
        <v>45597</v>
      </c>
      <c r="AG7" s="13">
        <v>3</v>
      </c>
      <c r="AH7" s="24">
        <f t="shared" si="6"/>
        <v>45594</v>
      </c>
      <c r="AI7" s="27" t="s">
        <v>47</v>
      </c>
      <c r="AJ7" s="19"/>
      <c r="AK7" s="17" t="s">
        <v>38</v>
      </c>
      <c r="AL7" s="26" t="s">
        <v>53</v>
      </c>
      <c r="AM7" s="14" t="s">
        <v>50</v>
      </c>
      <c r="AO7" s="9" t="s">
        <v>54</v>
      </c>
    </row>
    <row r="8" spans="1:41" ht="33" customHeight="1" x14ac:dyDescent="0.25">
      <c r="A8" s="13">
        <f t="shared" si="1"/>
        <v>5</v>
      </c>
      <c r="B8" s="14" t="s">
        <v>55</v>
      </c>
      <c r="C8" s="15" t="s">
        <v>56</v>
      </c>
      <c r="D8" s="15" t="s">
        <v>33</v>
      </c>
      <c r="E8" s="16" t="s">
        <v>57</v>
      </c>
      <c r="F8" s="16" t="s">
        <v>35</v>
      </c>
      <c r="G8" s="16"/>
      <c r="H8" s="17" t="s">
        <v>36</v>
      </c>
      <c r="I8" s="18">
        <v>1</v>
      </c>
      <c r="J8" s="50">
        <f>VLOOKUP(B8,[1]新表!$A:$G,7,0)</f>
        <v>497678.03</v>
      </c>
      <c r="K8" s="50">
        <f>VLOOKUP(B8,[2]新表!$A:$G,7,0)</f>
        <v>791410.69000000006</v>
      </c>
      <c r="L8" s="50">
        <f>VLOOKUP(B8,[2]新表!$A:$H,8,0)</f>
        <v>97678.03</v>
      </c>
      <c r="M8" s="61">
        <f>VLOOKUP(B8,[2]Sheet3!$A:$E,5,0)</f>
        <v>395705.34500000003</v>
      </c>
      <c r="N8" s="48"/>
      <c r="O8" s="48"/>
      <c r="P8" s="48">
        <f t="shared" si="7"/>
        <v>0</v>
      </c>
      <c r="Q8" s="20">
        <f t="shared" si="8"/>
        <v>97678.03</v>
      </c>
      <c r="R8" s="20">
        <f t="shared" si="9"/>
        <v>138496.87075</v>
      </c>
      <c r="S8" s="20">
        <f t="shared" si="10"/>
        <v>140000</v>
      </c>
      <c r="T8" s="55">
        <v>300000</v>
      </c>
      <c r="U8" s="19">
        <f t="shared" si="2"/>
        <v>300000</v>
      </c>
      <c r="V8" s="53">
        <f t="shared" si="11"/>
        <v>3.0713150132122853</v>
      </c>
      <c r="W8" s="54">
        <f t="shared" si="12"/>
        <v>0.75813987299059604</v>
      </c>
      <c r="X8" s="54" t="str">
        <f t="shared" si="13"/>
        <v>否</v>
      </c>
      <c r="Y8" s="21"/>
      <c r="Z8" s="22"/>
      <c r="AA8" s="22"/>
      <c r="AB8" s="21">
        <f t="shared" si="3"/>
        <v>0</v>
      </c>
      <c r="AC8" s="23">
        <v>0</v>
      </c>
      <c r="AD8" s="23">
        <f t="shared" si="4"/>
        <v>0</v>
      </c>
      <c r="AE8" s="19">
        <f t="shared" si="5"/>
        <v>300000</v>
      </c>
      <c r="AF8" s="24">
        <v>45628</v>
      </c>
      <c r="AG8" s="13">
        <v>7</v>
      </c>
      <c r="AH8" s="24">
        <f t="shared" si="6"/>
        <v>45621</v>
      </c>
      <c r="AI8" s="27" t="s">
        <v>47</v>
      </c>
      <c r="AJ8" s="19"/>
      <c r="AK8" s="17" t="s">
        <v>38</v>
      </c>
      <c r="AL8" s="26" t="s">
        <v>58</v>
      </c>
      <c r="AM8" s="14" t="s">
        <v>55</v>
      </c>
    </row>
    <row r="9" spans="1:41" ht="33" customHeight="1" x14ac:dyDescent="0.25">
      <c r="A9" s="13">
        <f t="shared" si="1"/>
        <v>6</v>
      </c>
      <c r="B9" s="14" t="s">
        <v>59</v>
      </c>
      <c r="C9" s="15" t="s">
        <v>60</v>
      </c>
      <c r="D9" s="15" t="s">
        <v>52</v>
      </c>
      <c r="E9" s="16" t="s">
        <v>57</v>
      </c>
      <c r="F9" s="16" t="s">
        <v>35</v>
      </c>
      <c r="G9" s="16"/>
      <c r="H9" s="17" t="s">
        <v>36</v>
      </c>
      <c r="I9" s="18">
        <v>1</v>
      </c>
      <c r="J9" s="50">
        <f>VLOOKUP(B9,[1]新表!$A:$G,7,0)</f>
        <v>729746.68</v>
      </c>
      <c r="K9" s="50">
        <f>VLOOKUP(B9,[2]新表!$A:$G,7,0)</f>
        <v>591507.27999999991</v>
      </c>
      <c r="L9" s="50">
        <f>VLOOKUP(B9,[2]新表!$A:$H,8,0)</f>
        <v>560429.07999999996</v>
      </c>
      <c r="M9" s="61">
        <f>VLOOKUP(B9,[2]Sheet3!$A:$E,5,0)</f>
        <v>147876.81999999998</v>
      </c>
      <c r="N9" s="48"/>
      <c r="O9" s="48"/>
      <c r="P9" s="48">
        <f t="shared" si="7"/>
        <v>0</v>
      </c>
      <c r="Q9" s="20">
        <f t="shared" si="8"/>
        <v>560429.07999999996</v>
      </c>
      <c r="R9" s="20">
        <f t="shared" si="9"/>
        <v>51756.886999999988</v>
      </c>
      <c r="S9" s="20">
        <f t="shared" si="10"/>
        <v>50000</v>
      </c>
      <c r="T9" s="55">
        <v>50000</v>
      </c>
      <c r="U9" s="19">
        <f t="shared" si="2"/>
        <v>50000</v>
      </c>
      <c r="V9" s="53">
        <f t="shared" si="11"/>
        <v>8.9217354674029414E-2</v>
      </c>
      <c r="W9" s="54">
        <f t="shared" si="12"/>
        <v>0.33811925357875566</v>
      </c>
      <c r="X9" s="54" t="str">
        <f t="shared" si="13"/>
        <v>否</v>
      </c>
      <c r="Y9" s="21"/>
      <c r="Z9" s="22"/>
      <c r="AA9" s="22"/>
      <c r="AB9" s="21">
        <f t="shared" si="3"/>
        <v>0</v>
      </c>
      <c r="AC9" s="23">
        <v>0</v>
      </c>
      <c r="AD9" s="23">
        <f t="shared" si="4"/>
        <v>0</v>
      </c>
      <c r="AE9" s="19">
        <f t="shared" si="5"/>
        <v>50000</v>
      </c>
      <c r="AF9" s="24"/>
      <c r="AG9" s="13"/>
      <c r="AH9" s="24">
        <f t="shared" si="6"/>
        <v>0</v>
      </c>
      <c r="AI9" s="27" t="s">
        <v>47</v>
      </c>
      <c r="AJ9" s="19"/>
      <c r="AK9" s="17" t="s">
        <v>38</v>
      </c>
      <c r="AL9" s="26" t="s">
        <v>53</v>
      </c>
      <c r="AM9" s="14" t="s">
        <v>59</v>
      </c>
      <c r="AO9" s="9" t="s">
        <v>61</v>
      </c>
    </row>
    <row r="10" spans="1:41" ht="33" customHeight="1" x14ac:dyDescent="0.25">
      <c r="A10" s="13">
        <f t="shared" si="1"/>
        <v>7</v>
      </c>
      <c r="B10" s="15" t="s">
        <v>62</v>
      </c>
      <c r="C10" s="15" t="s">
        <v>63</v>
      </c>
      <c r="D10" s="15" t="s">
        <v>33</v>
      </c>
      <c r="E10" s="16" t="s">
        <v>57</v>
      </c>
      <c r="F10" s="16" t="s">
        <v>35</v>
      </c>
      <c r="G10" s="16"/>
      <c r="H10" s="17" t="s">
        <v>36</v>
      </c>
      <c r="I10" s="18">
        <v>1</v>
      </c>
      <c r="J10" s="50">
        <f>VLOOKUP(B10,[1]新表!$A:$G,7,0)</f>
        <v>1133459.24</v>
      </c>
      <c r="K10" s="50">
        <f>VLOOKUP(B10,[2]新表!$A:$G,7,0)</f>
        <v>1013459.24</v>
      </c>
      <c r="L10" s="50">
        <f>VLOOKUP(B10,[2]新表!$A:$H,8,0)</f>
        <v>1013459.24</v>
      </c>
      <c r="M10" s="50">
        <f>VLOOKUP(B10,[2]Sheet3!$A:$E,5,0)</f>
        <v>506729.62</v>
      </c>
      <c r="N10" s="48"/>
      <c r="O10" s="48"/>
      <c r="P10" s="48">
        <f t="shared" si="7"/>
        <v>0</v>
      </c>
      <c r="Q10" s="20">
        <f t="shared" si="8"/>
        <v>1013459.24</v>
      </c>
      <c r="R10" s="20">
        <f t="shared" si="9"/>
        <v>177355.367</v>
      </c>
      <c r="S10" s="20">
        <f t="shared" si="10"/>
        <v>180000</v>
      </c>
      <c r="T10" s="55">
        <v>150000</v>
      </c>
      <c r="U10" s="19">
        <f t="shared" si="2"/>
        <v>150000</v>
      </c>
      <c r="V10" s="53">
        <f t="shared" si="11"/>
        <v>0.14800792580469246</v>
      </c>
      <c r="W10" s="54">
        <f t="shared" si="12"/>
        <v>0.29601585160938493</v>
      </c>
      <c r="X10" s="54" t="str">
        <f t="shared" si="13"/>
        <v>否</v>
      </c>
      <c r="Y10" s="21"/>
      <c r="Z10" s="22"/>
      <c r="AA10" s="22"/>
      <c r="AB10" s="21">
        <f t="shared" si="3"/>
        <v>0</v>
      </c>
      <c r="AC10" s="23">
        <v>0</v>
      </c>
      <c r="AD10" s="23">
        <f t="shared" si="4"/>
        <v>0</v>
      </c>
      <c r="AE10" s="19">
        <f t="shared" si="5"/>
        <v>150000</v>
      </c>
      <c r="AF10" s="24">
        <v>45628</v>
      </c>
      <c r="AG10" s="13">
        <v>10</v>
      </c>
      <c r="AH10" s="24">
        <f t="shared" si="6"/>
        <v>45618</v>
      </c>
      <c r="AI10" s="27" t="s">
        <v>47</v>
      </c>
      <c r="AJ10" s="19"/>
      <c r="AK10" s="17" t="s">
        <v>38</v>
      </c>
      <c r="AL10" s="26" t="s">
        <v>64</v>
      </c>
      <c r="AM10" s="15" t="s">
        <v>62</v>
      </c>
    </row>
    <row r="11" spans="1:41" ht="33" customHeight="1" x14ac:dyDescent="0.25">
      <c r="A11" s="13">
        <f t="shared" si="1"/>
        <v>8</v>
      </c>
      <c r="B11" s="14" t="s">
        <v>65</v>
      </c>
      <c r="C11" s="28" t="s">
        <v>66</v>
      </c>
      <c r="D11" s="15" t="s">
        <v>52</v>
      </c>
      <c r="E11" s="25" t="s">
        <v>34</v>
      </c>
      <c r="F11" s="17" t="s">
        <v>67</v>
      </c>
      <c r="G11" s="17"/>
      <c r="H11" s="17" t="s">
        <v>45</v>
      </c>
      <c r="I11" s="18">
        <v>1</v>
      </c>
      <c r="J11" s="50">
        <f>VLOOKUP(B11,[1]新表!$A:$G,7,0)</f>
        <v>564794.32999999984</v>
      </c>
      <c r="K11" s="50">
        <f>VLOOKUP(B11,[2]新表!$A:$G,7,0)</f>
        <v>399579.62999999995</v>
      </c>
      <c r="L11" s="50">
        <f>VLOOKUP(B11,[2]新表!$A:$H,8,0)</f>
        <v>142429.15</v>
      </c>
      <c r="M11" s="61">
        <f>VLOOKUP(B11,[2]Sheet3!$A:$E,5,0)</f>
        <v>99894.907499999987</v>
      </c>
      <c r="N11" s="48"/>
      <c r="O11" s="48"/>
      <c r="P11" s="48">
        <f t="shared" si="7"/>
        <v>0</v>
      </c>
      <c r="Q11" s="20">
        <f t="shared" si="8"/>
        <v>142429.15</v>
      </c>
      <c r="R11" s="20">
        <f t="shared" si="9"/>
        <v>34963.21762499999</v>
      </c>
      <c r="S11" s="20">
        <f t="shared" si="10"/>
        <v>30000</v>
      </c>
      <c r="T11" s="55">
        <v>142429.15</v>
      </c>
      <c r="U11" s="19">
        <f t="shared" si="2"/>
        <v>142429.15</v>
      </c>
      <c r="V11" s="53">
        <f t="shared" si="11"/>
        <v>1</v>
      </c>
      <c r="W11" s="54">
        <f t="shared" si="12"/>
        <v>1.4257898982488173</v>
      </c>
      <c r="X11" s="54" t="str">
        <f t="shared" si="13"/>
        <v>是</v>
      </c>
      <c r="Y11" s="21"/>
      <c r="Z11" s="22"/>
      <c r="AA11" s="22"/>
      <c r="AB11" s="21">
        <f t="shared" si="3"/>
        <v>0</v>
      </c>
      <c r="AC11" s="23">
        <v>0</v>
      </c>
      <c r="AD11" s="23">
        <f t="shared" si="4"/>
        <v>0</v>
      </c>
      <c r="AE11" s="19">
        <f t="shared" si="5"/>
        <v>142429.15</v>
      </c>
      <c r="AF11" s="24">
        <v>45631</v>
      </c>
      <c r="AG11" s="13">
        <v>3</v>
      </c>
      <c r="AH11" s="24">
        <f t="shared" si="6"/>
        <v>45628</v>
      </c>
      <c r="AI11" s="25" t="s">
        <v>47</v>
      </c>
      <c r="AJ11" s="19"/>
      <c r="AK11" s="13" t="s">
        <v>68</v>
      </c>
      <c r="AL11" s="26" t="s">
        <v>69</v>
      </c>
      <c r="AM11" s="14" t="s">
        <v>65</v>
      </c>
    </row>
    <row r="12" spans="1:41" ht="33" customHeight="1" x14ac:dyDescent="0.25">
      <c r="A12" s="13">
        <f t="shared" si="1"/>
        <v>9</v>
      </c>
      <c r="B12" s="14" t="s">
        <v>70</v>
      </c>
      <c r="C12" s="15" t="s">
        <v>71</v>
      </c>
      <c r="D12" s="15" t="s">
        <v>33</v>
      </c>
      <c r="E12" s="16" t="s">
        <v>57</v>
      </c>
      <c r="F12" s="16" t="s">
        <v>35</v>
      </c>
      <c r="G12" s="16"/>
      <c r="H12" s="17" t="s">
        <v>36</v>
      </c>
      <c r="I12" s="18">
        <v>1</v>
      </c>
      <c r="J12" s="50">
        <f>VLOOKUP(B12,[1]新表!$A:$G,7,0)</f>
        <v>507238.26</v>
      </c>
      <c r="K12" s="50">
        <f>VLOOKUP(B12,[2]新表!$A:$G,7,0)</f>
        <v>450754.63</v>
      </c>
      <c r="L12" s="50">
        <f>VLOOKUP(B12,[2]新表!$A:$H,8,0)</f>
        <v>337238.26</v>
      </c>
      <c r="M12" s="61">
        <f>VLOOKUP(B12,[2]Sheet3!$A:$E,5,0)</f>
        <v>150251.54333333333</v>
      </c>
      <c r="N12" s="48">
        <v>120000</v>
      </c>
      <c r="O12" s="48"/>
      <c r="P12" s="48">
        <f t="shared" si="7"/>
        <v>120000</v>
      </c>
      <c r="Q12" s="20">
        <f t="shared" si="8"/>
        <v>217238.26</v>
      </c>
      <c r="R12" s="20">
        <f t="shared" si="9"/>
        <v>52588.040166666666</v>
      </c>
      <c r="S12" s="20">
        <f t="shared" si="10"/>
        <v>50000</v>
      </c>
      <c r="T12" s="55"/>
      <c r="U12" s="19">
        <f t="shared" si="2"/>
        <v>0</v>
      </c>
      <c r="V12" s="53">
        <f t="shared" si="11"/>
        <v>0</v>
      </c>
      <c r="W12" s="54">
        <f t="shared" si="12"/>
        <v>0</v>
      </c>
      <c r="X12" s="54" t="str">
        <f t="shared" si="13"/>
        <v>否</v>
      </c>
      <c r="Y12" s="21"/>
      <c r="Z12" s="22"/>
      <c r="AA12" s="22"/>
      <c r="AB12" s="21">
        <f t="shared" si="3"/>
        <v>0</v>
      </c>
      <c r="AC12" s="23">
        <v>0</v>
      </c>
      <c r="AD12" s="23">
        <f t="shared" si="4"/>
        <v>0</v>
      </c>
      <c r="AE12" s="19">
        <f t="shared" si="5"/>
        <v>0</v>
      </c>
      <c r="AF12" s="24">
        <v>45631</v>
      </c>
      <c r="AG12" s="29">
        <v>3</v>
      </c>
      <c r="AH12" s="24">
        <f t="shared" si="6"/>
        <v>45628</v>
      </c>
      <c r="AI12" s="27" t="s">
        <v>47</v>
      </c>
      <c r="AJ12" s="19"/>
      <c r="AK12" s="17" t="s">
        <v>38</v>
      </c>
      <c r="AL12" s="26" t="s">
        <v>72</v>
      </c>
      <c r="AM12" s="14" t="s">
        <v>70</v>
      </c>
    </row>
    <row r="13" spans="1:41" ht="33" customHeight="1" x14ac:dyDescent="0.25">
      <c r="A13" s="13">
        <f t="shared" si="1"/>
        <v>10</v>
      </c>
      <c r="B13" s="14" t="s">
        <v>73</v>
      </c>
      <c r="C13" s="15" t="s">
        <v>74</v>
      </c>
      <c r="D13" s="15" t="s">
        <v>33</v>
      </c>
      <c r="E13" s="16" t="s">
        <v>34</v>
      </c>
      <c r="F13" s="16" t="s">
        <v>35</v>
      </c>
      <c r="G13" s="16"/>
      <c r="H13" s="17" t="s">
        <v>36</v>
      </c>
      <c r="I13" s="18">
        <v>1</v>
      </c>
      <c r="J13" s="50">
        <f>VLOOKUP(B13,[1]新表!$A:$G,7,0)</f>
        <v>884277.24</v>
      </c>
      <c r="K13" s="50">
        <f>VLOOKUP(B13,[2]新表!$A:$G,7,0)</f>
        <v>683832.2100000002</v>
      </c>
      <c r="L13" s="50">
        <f>VLOOKUP(B13,[2]新表!$A:$H,8,0)</f>
        <v>550089.4700000002</v>
      </c>
      <c r="M13" s="61">
        <f>VLOOKUP(B13,[2]Sheet3!$A:$E,5,0)</f>
        <v>113972.03500000003</v>
      </c>
      <c r="N13" s="48"/>
      <c r="O13" s="48"/>
      <c r="P13" s="48">
        <f t="shared" si="7"/>
        <v>0</v>
      </c>
      <c r="Q13" s="20">
        <f t="shared" si="8"/>
        <v>550089.4700000002</v>
      </c>
      <c r="R13" s="20">
        <f t="shared" si="9"/>
        <v>39890.212250000011</v>
      </c>
      <c r="S13" s="20">
        <f t="shared" si="10"/>
        <v>40000</v>
      </c>
      <c r="T13" s="55">
        <v>300000</v>
      </c>
      <c r="U13" s="19">
        <f t="shared" si="2"/>
        <v>300000</v>
      </c>
      <c r="V13" s="53">
        <f t="shared" si="11"/>
        <v>0.54536582930773037</v>
      </c>
      <c r="W13" s="54">
        <f t="shared" si="12"/>
        <v>2.6322246505469513</v>
      </c>
      <c r="X13" s="54" t="str">
        <f t="shared" si="13"/>
        <v>是</v>
      </c>
      <c r="Y13" s="21"/>
      <c r="Z13" s="22"/>
      <c r="AA13" s="22"/>
      <c r="AB13" s="21">
        <f t="shared" si="3"/>
        <v>0</v>
      </c>
      <c r="AC13" s="23">
        <v>0</v>
      </c>
      <c r="AD13" s="23">
        <f t="shared" si="4"/>
        <v>0</v>
      </c>
      <c r="AE13" s="19">
        <f t="shared" si="5"/>
        <v>300000</v>
      </c>
      <c r="AF13" s="24">
        <v>45634</v>
      </c>
      <c r="AG13" s="29">
        <v>7</v>
      </c>
      <c r="AH13" s="24">
        <f t="shared" si="6"/>
        <v>45627</v>
      </c>
      <c r="AI13" s="27" t="s">
        <v>75</v>
      </c>
      <c r="AJ13" s="19"/>
      <c r="AK13" s="17" t="s">
        <v>38</v>
      </c>
      <c r="AL13" s="26" t="s">
        <v>76</v>
      </c>
      <c r="AM13" s="14" t="s">
        <v>73</v>
      </c>
      <c r="AN13" s="30" t="s">
        <v>77</v>
      </c>
      <c r="AO13" s="9" t="s">
        <v>36</v>
      </c>
    </row>
    <row r="14" spans="1:41" ht="33" customHeight="1" x14ac:dyDescent="0.25">
      <c r="A14" s="13">
        <f t="shared" si="1"/>
        <v>11</v>
      </c>
      <c r="B14" s="14" t="s">
        <v>78</v>
      </c>
      <c r="C14" s="15" t="s">
        <v>79</v>
      </c>
      <c r="D14" s="15" t="s">
        <v>33</v>
      </c>
      <c r="E14" s="16" t="s">
        <v>57</v>
      </c>
      <c r="F14" s="16" t="s">
        <v>67</v>
      </c>
      <c r="G14" s="16"/>
      <c r="H14" s="17" t="s">
        <v>36</v>
      </c>
      <c r="I14" s="18">
        <v>1</v>
      </c>
      <c r="J14" s="50">
        <f>VLOOKUP(B14,[1]新表!$A:$G,7,0)</f>
        <v>82071.740000000005</v>
      </c>
      <c r="K14" s="50">
        <f>VLOOKUP(B14,[2]新表!$A:$G,7,0)</f>
        <v>69737.48</v>
      </c>
      <c r="L14" s="50">
        <f>VLOOKUP(B14,[2]新表!$A:$H,8,0)</f>
        <v>41379.74</v>
      </c>
      <c r="M14" s="50">
        <f>VLOOKUP(B14,[2]Sheet3!$A:$E,5,0)</f>
        <v>34868.74</v>
      </c>
      <c r="N14" s="48">
        <v>69737.48</v>
      </c>
      <c r="O14" s="48"/>
      <c r="P14" s="48">
        <f t="shared" si="7"/>
        <v>69737.48</v>
      </c>
      <c r="Q14" s="20">
        <f t="shared" si="8"/>
        <v>-28357.739999999998</v>
      </c>
      <c r="R14" s="20">
        <f t="shared" si="9"/>
        <v>0</v>
      </c>
      <c r="S14" s="20">
        <f t="shared" si="10"/>
        <v>0</v>
      </c>
      <c r="T14" s="55"/>
      <c r="U14" s="19">
        <f t="shared" si="2"/>
        <v>0</v>
      </c>
      <c r="V14" s="53">
        <f t="shared" si="11"/>
        <v>0</v>
      </c>
      <c r="W14" s="54">
        <f t="shared" si="12"/>
        <v>0</v>
      </c>
      <c r="X14" s="54" t="str">
        <f t="shared" si="13"/>
        <v>否</v>
      </c>
      <c r="Y14" s="21"/>
      <c r="Z14" s="22"/>
      <c r="AA14" s="22"/>
      <c r="AB14" s="21">
        <f t="shared" si="3"/>
        <v>0</v>
      </c>
      <c r="AC14" s="23">
        <v>0</v>
      </c>
      <c r="AD14" s="23">
        <f t="shared" si="4"/>
        <v>0</v>
      </c>
      <c r="AE14" s="19">
        <f t="shared" si="5"/>
        <v>0</v>
      </c>
      <c r="AF14" s="24">
        <v>45595</v>
      </c>
      <c r="AG14" s="29">
        <v>1</v>
      </c>
      <c r="AH14" s="24">
        <f t="shared" si="6"/>
        <v>45594</v>
      </c>
      <c r="AI14" s="25" t="s">
        <v>47</v>
      </c>
      <c r="AJ14" s="19"/>
      <c r="AK14" s="17" t="s">
        <v>38</v>
      </c>
      <c r="AL14" s="26"/>
      <c r="AM14" s="14" t="s">
        <v>78</v>
      </c>
    </row>
    <row r="15" spans="1:41" ht="33" customHeight="1" x14ac:dyDescent="0.25">
      <c r="A15" s="13">
        <f t="shared" si="1"/>
        <v>12</v>
      </c>
      <c r="B15" s="14" t="s">
        <v>80</v>
      </c>
      <c r="C15" s="15" t="s">
        <v>81</v>
      </c>
      <c r="D15" s="15" t="s">
        <v>33</v>
      </c>
      <c r="E15" s="16" t="s">
        <v>57</v>
      </c>
      <c r="F15" s="16" t="s">
        <v>67</v>
      </c>
      <c r="G15" s="16"/>
      <c r="H15" s="17" t="s">
        <v>36</v>
      </c>
      <c r="I15" s="18">
        <v>1</v>
      </c>
      <c r="J15" s="50">
        <f>VLOOKUP(B15,[1]新表!$A:$G,7,0)</f>
        <v>39315.629999999997</v>
      </c>
      <c r="K15" s="50">
        <f>VLOOKUP(B15,[2]新表!$A:$G,7,0)</f>
        <v>54187.46</v>
      </c>
      <c r="L15" s="50">
        <f>VLOOKUP(B15,[2]新表!$A:$H,8,0)</f>
        <v>0</v>
      </c>
      <c r="M15" s="50">
        <f>VLOOKUP(B15,[2]Sheet3!$A:$E,5,0)</f>
        <v>54187.46</v>
      </c>
      <c r="N15" s="48"/>
      <c r="O15" s="48"/>
      <c r="P15" s="48">
        <f t="shared" si="7"/>
        <v>0</v>
      </c>
      <c r="Q15" s="20">
        <f t="shared" si="8"/>
        <v>0</v>
      </c>
      <c r="R15" s="20">
        <f t="shared" si="9"/>
        <v>0</v>
      </c>
      <c r="S15" s="20">
        <f t="shared" si="10"/>
        <v>0</v>
      </c>
      <c r="T15" s="55">
        <v>54187.46</v>
      </c>
      <c r="U15" s="19">
        <f t="shared" si="2"/>
        <v>54187.46</v>
      </c>
      <c r="V15" s="53">
        <f t="shared" si="11"/>
        <v>0</v>
      </c>
      <c r="W15" s="54">
        <f t="shared" si="12"/>
        <v>1</v>
      </c>
      <c r="X15" s="54" t="str">
        <f t="shared" si="13"/>
        <v>是</v>
      </c>
      <c r="Y15" s="21"/>
      <c r="Z15" s="22"/>
      <c r="AA15" s="22"/>
      <c r="AB15" s="21">
        <f t="shared" si="3"/>
        <v>0</v>
      </c>
      <c r="AC15" s="23">
        <v>0</v>
      </c>
      <c r="AD15" s="23">
        <f t="shared" si="4"/>
        <v>0</v>
      </c>
      <c r="AE15" s="19">
        <f t="shared" si="5"/>
        <v>54187.46</v>
      </c>
      <c r="AF15" s="24">
        <v>45636</v>
      </c>
      <c r="AG15" s="29">
        <v>2</v>
      </c>
      <c r="AH15" s="24">
        <f t="shared" si="6"/>
        <v>45634</v>
      </c>
      <c r="AI15" s="25" t="s">
        <v>47</v>
      </c>
      <c r="AJ15" s="19"/>
      <c r="AK15" s="17" t="s">
        <v>38</v>
      </c>
      <c r="AL15" s="26" t="s">
        <v>82</v>
      </c>
      <c r="AM15" s="14" t="s">
        <v>80</v>
      </c>
    </row>
    <row r="16" spans="1:41" ht="33" customHeight="1" x14ac:dyDescent="0.25">
      <c r="A16" s="13">
        <f t="shared" si="1"/>
        <v>13</v>
      </c>
      <c r="B16" s="14" t="s">
        <v>83</v>
      </c>
      <c r="C16" s="15" t="s">
        <v>84</v>
      </c>
      <c r="D16" s="15" t="s">
        <v>33</v>
      </c>
      <c r="E16" s="16" t="s">
        <v>57</v>
      </c>
      <c r="F16" s="16" t="s">
        <v>67</v>
      </c>
      <c r="G16" s="16"/>
      <c r="H16" s="17" t="s">
        <v>36</v>
      </c>
      <c r="I16" s="18">
        <v>0.8</v>
      </c>
      <c r="J16" s="50">
        <f>VLOOKUP(B16,[1]新表!$A:$G,7,0)</f>
        <v>684427.91000000015</v>
      </c>
      <c r="K16" s="50">
        <f>VLOOKUP(B16,[2]新表!$A:$G,7,0)</f>
        <v>634427.91</v>
      </c>
      <c r="L16" s="50">
        <f>VLOOKUP(B16,[2]新表!$A:$H,8,0)</f>
        <v>565619.54</v>
      </c>
      <c r="M16" s="61">
        <f>VLOOKUP(B16,[2]Sheet3!$A:$E,5,0)</f>
        <v>90632.55857142857</v>
      </c>
      <c r="N16" s="48"/>
      <c r="O16" s="48"/>
      <c r="P16" s="48">
        <f t="shared" si="7"/>
        <v>0</v>
      </c>
      <c r="Q16" s="20">
        <f t="shared" si="8"/>
        <v>565619.54</v>
      </c>
      <c r="R16" s="20">
        <f t="shared" si="9"/>
        <v>31721.395499999999</v>
      </c>
      <c r="S16" s="20">
        <f t="shared" si="10"/>
        <v>30000</v>
      </c>
      <c r="T16" s="55">
        <v>50000</v>
      </c>
      <c r="U16" s="19">
        <f t="shared" si="2"/>
        <v>50000</v>
      </c>
      <c r="V16" s="53">
        <f t="shared" si="11"/>
        <v>8.8398643370771801E-2</v>
      </c>
      <c r="W16" s="54">
        <f t="shared" si="12"/>
        <v>0.55167812525776172</v>
      </c>
      <c r="X16" s="54" t="str">
        <f t="shared" si="13"/>
        <v>否</v>
      </c>
      <c r="Y16" s="21"/>
      <c r="Z16" s="22"/>
      <c r="AA16" s="22"/>
      <c r="AB16" s="21">
        <f t="shared" si="3"/>
        <v>0</v>
      </c>
      <c r="AC16" s="23">
        <v>0</v>
      </c>
      <c r="AD16" s="23">
        <f t="shared" si="4"/>
        <v>0</v>
      </c>
      <c r="AE16" s="19">
        <f t="shared" si="5"/>
        <v>50000</v>
      </c>
      <c r="AF16" s="24">
        <v>45606</v>
      </c>
      <c r="AG16" s="29">
        <v>2</v>
      </c>
      <c r="AH16" s="24">
        <f t="shared" si="6"/>
        <v>45604</v>
      </c>
      <c r="AI16" s="25" t="s">
        <v>47</v>
      </c>
      <c r="AJ16" s="19"/>
      <c r="AK16" s="17" t="s">
        <v>38</v>
      </c>
      <c r="AL16" s="26" t="s">
        <v>85</v>
      </c>
      <c r="AM16" s="14" t="s">
        <v>83</v>
      </c>
    </row>
    <row r="17" spans="1:42" s="9" customFormat="1" ht="33" customHeight="1" x14ac:dyDescent="0.25">
      <c r="A17" s="13">
        <f t="shared" si="1"/>
        <v>14</v>
      </c>
      <c r="B17" s="14" t="s">
        <v>86</v>
      </c>
      <c r="C17" s="15" t="s">
        <v>87</v>
      </c>
      <c r="D17" s="15" t="s">
        <v>88</v>
      </c>
      <c r="E17" s="16" t="s">
        <v>34</v>
      </c>
      <c r="F17" s="16" t="s">
        <v>35</v>
      </c>
      <c r="G17" s="16"/>
      <c r="H17" s="17" t="s">
        <v>645</v>
      </c>
      <c r="I17" s="18">
        <v>1</v>
      </c>
      <c r="J17" s="50">
        <f>VLOOKUP(B17,[1]新表!$A:$G,7,0)</f>
        <v>19500</v>
      </c>
      <c r="K17" s="50">
        <f>VLOOKUP(B17,[2]新表!$A:$G,7,0)</f>
        <v>19500</v>
      </c>
      <c r="L17" s="50">
        <f>VLOOKUP(B17,[2]新表!$A:$H,8,0)</f>
        <v>19500</v>
      </c>
      <c r="M17" s="61">
        <f>VLOOKUP(B17,[2]Sheet3!$A:$E,5,0)</f>
        <v>19500</v>
      </c>
      <c r="N17" s="48"/>
      <c r="O17" s="48"/>
      <c r="P17" s="48">
        <f t="shared" si="7"/>
        <v>0</v>
      </c>
      <c r="Q17" s="20">
        <f t="shared" si="8"/>
        <v>19500</v>
      </c>
      <c r="R17" s="20">
        <f t="shared" si="9"/>
        <v>6825</v>
      </c>
      <c r="S17" s="20">
        <f t="shared" si="10"/>
        <v>10000</v>
      </c>
      <c r="T17" s="55"/>
      <c r="U17" s="19">
        <f t="shared" si="2"/>
        <v>0</v>
      </c>
      <c r="V17" s="53">
        <f t="shared" si="11"/>
        <v>0</v>
      </c>
      <c r="W17" s="54">
        <f t="shared" si="12"/>
        <v>0</v>
      </c>
      <c r="X17" s="54" t="str">
        <f t="shared" si="13"/>
        <v>否</v>
      </c>
      <c r="Y17" s="21"/>
      <c r="Z17" s="22"/>
      <c r="AA17" s="22"/>
      <c r="AB17" s="21">
        <f t="shared" si="3"/>
        <v>0</v>
      </c>
      <c r="AC17" s="23">
        <v>0</v>
      </c>
      <c r="AD17" s="23">
        <f t="shared" si="4"/>
        <v>0</v>
      </c>
      <c r="AE17" s="19">
        <f t="shared" si="5"/>
        <v>0</v>
      </c>
      <c r="AF17" s="24"/>
      <c r="AG17" s="13"/>
      <c r="AH17" s="24">
        <f t="shared" si="6"/>
        <v>0</v>
      </c>
      <c r="AI17" s="25" t="s">
        <v>47</v>
      </c>
      <c r="AJ17" s="19"/>
      <c r="AK17" s="13" t="s">
        <v>38</v>
      </c>
      <c r="AL17" s="26" t="s">
        <v>89</v>
      </c>
      <c r="AM17" s="14" t="s">
        <v>86</v>
      </c>
      <c r="AN17" s="8"/>
      <c r="AP17" s="8"/>
    </row>
    <row r="18" spans="1:42" s="9" customFormat="1" ht="33" customHeight="1" x14ac:dyDescent="0.25">
      <c r="A18" s="13">
        <f t="shared" si="1"/>
        <v>15</v>
      </c>
      <c r="B18" s="14" t="s">
        <v>90</v>
      </c>
      <c r="C18" s="15" t="s">
        <v>91</v>
      </c>
      <c r="D18" s="15" t="s">
        <v>33</v>
      </c>
      <c r="E18" s="16" t="s">
        <v>92</v>
      </c>
      <c r="F18" s="16" t="s">
        <v>35</v>
      </c>
      <c r="G18" s="16"/>
      <c r="H18" s="17" t="s">
        <v>92</v>
      </c>
      <c r="I18" s="31">
        <v>0.8</v>
      </c>
      <c r="J18" s="50">
        <f>VLOOKUP(B18,[1]新表!$A:$G,7,0)</f>
        <v>89448.35</v>
      </c>
      <c r="K18" s="50">
        <f>VLOOKUP(B18,[2]新表!$A:$G,7,0)</f>
        <v>0</v>
      </c>
      <c r="L18" s="50">
        <f>VLOOKUP(B18,[2]新表!$A:$H,8,0)</f>
        <v>0</v>
      </c>
      <c r="M18" s="50"/>
      <c r="N18" s="48"/>
      <c r="O18" s="48"/>
      <c r="P18" s="48">
        <f t="shared" si="7"/>
        <v>0</v>
      </c>
      <c r="Q18" s="20">
        <f t="shared" si="8"/>
        <v>0</v>
      </c>
      <c r="R18" s="20">
        <f t="shared" si="9"/>
        <v>0</v>
      </c>
      <c r="S18" s="20">
        <f t="shared" si="10"/>
        <v>0</v>
      </c>
      <c r="T18" s="55"/>
      <c r="U18" s="19">
        <f t="shared" si="2"/>
        <v>0</v>
      </c>
      <c r="V18" s="53">
        <f t="shared" si="11"/>
        <v>0</v>
      </c>
      <c r="W18" s="54" t="e">
        <f t="shared" si="12"/>
        <v>#DIV/0!</v>
      </c>
      <c r="X18" s="54" t="str">
        <f t="shared" si="13"/>
        <v>是</v>
      </c>
      <c r="Y18" s="21"/>
      <c r="Z18" s="22"/>
      <c r="AA18" s="22"/>
      <c r="AB18" s="21">
        <f t="shared" si="3"/>
        <v>0</v>
      </c>
      <c r="AC18" s="23">
        <v>0</v>
      </c>
      <c r="AD18" s="23">
        <f t="shared" si="4"/>
        <v>0</v>
      </c>
      <c r="AE18" s="19">
        <f t="shared" si="5"/>
        <v>0</v>
      </c>
      <c r="AF18" s="24"/>
      <c r="AG18" s="13"/>
      <c r="AH18" s="24">
        <f t="shared" si="6"/>
        <v>0</v>
      </c>
      <c r="AI18" s="27" t="s">
        <v>47</v>
      </c>
      <c r="AJ18" s="19"/>
      <c r="AK18" s="17" t="s">
        <v>93</v>
      </c>
      <c r="AL18" s="26"/>
      <c r="AM18" s="14" t="s">
        <v>90</v>
      </c>
      <c r="AN18" s="8"/>
      <c r="AP18" s="8"/>
    </row>
    <row r="19" spans="1:42" s="9" customFormat="1" ht="33" customHeight="1" x14ac:dyDescent="0.25">
      <c r="A19" s="13">
        <f t="shared" si="1"/>
        <v>16</v>
      </c>
      <c r="B19" s="14" t="s">
        <v>94</v>
      </c>
      <c r="C19" s="15" t="s">
        <v>95</v>
      </c>
      <c r="D19" s="15" t="s">
        <v>88</v>
      </c>
      <c r="E19" s="16" t="s">
        <v>92</v>
      </c>
      <c r="F19" s="16" t="s">
        <v>67</v>
      </c>
      <c r="G19" s="16" t="s">
        <v>564</v>
      </c>
      <c r="H19" s="17" t="s">
        <v>61</v>
      </c>
      <c r="I19" s="31">
        <v>1</v>
      </c>
      <c r="J19" s="50">
        <f>VLOOKUP(B19,[1]新表!$A:$G,7,0)</f>
        <v>35240</v>
      </c>
      <c r="K19" s="50">
        <f>VLOOKUP(B19,[2]新表!$A:$G,7,0)</f>
        <v>35240</v>
      </c>
      <c r="L19" s="50">
        <f>VLOOKUP(B19,[2]新表!$A:$H,8,0)</f>
        <v>35240</v>
      </c>
      <c r="M19" s="50">
        <f>VLOOKUP(B19,[2]Sheet3!$A:$E,5,0)</f>
        <v>11746.666666666666</v>
      </c>
      <c r="N19" s="48"/>
      <c r="O19" s="48"/>
      <c r="P19" s="48">
        <f t="shared" si="7"/>
        <v>0</v>
      </c>
      <c r="Q19" s="20">
        <f t="shared" si="8"/>
        <v>35240</v>
      </c>
      <c r="R19" s="20">
        <f t="shared" si="9"/>
        <v>4111.333333333333</v>
      </c>
      <c r="S19" s="20">
        <f t="shared" si="10"/>
        <v>0</v>
      </c>
      <c r="T19" s="55"/>
      <c r="U19" s="19">
        <f t="shared" si="2"/>
        <v>0</v>
      </c>
      <c r="V19" s="53">
        <f t="shared" si="11"/>
        <v>0</v>
      </c>
      <c r="W19" s="54">
        <f t="shared" si="12"/>
        <v>0</v>
      </c>
      <c r="X19" s="54" t="str">
        <f t="shared" si="13"/>
        <v>否</v>
      </c>
      <c r="Y19" s="21"/>
      <c r="Z19" s="22"/>
      <c r="AA19" s="22"/>
      <c r="AB19" s="21">
        <f t="shared" si="3"/>
        <v>0</v>
      </c>
      <c r="AC19" s="23">
        <v>0</v>
      </c>
      <c r="AD19" s="23">
        <f t="shared" si="4"/>
        <v>0</v>
      </c>
      <c r="AE19" s="19">
        <f t="shared" si="5"/>
        <v>0</v>
      </c>
      <c r="AF19" s="24"/>
      <c r="AG19" s="13"/>
      <c r="AH19" s="24">
        <f t="shared" si="6"/>
        <v>0</v>
      </c>
      <c r="AI19" s="25" t="s">
        <v>47</v>
      </c>
      <c r="AJ19" s="19"/>
      <c r="AK19" s="13" t="s">
        <v>93</v>
      </c>
      <c r="AL19" s="26"/>
      <c r="AM19" s="14" t="s">
        <v>94</v>
      </c>
      <c r="AN19" s="8"/>
      <c r="AP19" s="8"/>
    </row>
    <row r="20" spans="1:42" s="9" customFormat="1" ht="33" customHeight="1" x14ac:dyDescent="0.25">
      <c r="A20" s="13">
        <f t="shared" si="1"/>
        <v>17</v>
      </c>
      <c r="B20" s="14" t="s">
        <v>96</v>
      </c>
      <c r="C20" s="15" t="s">
        <v>97</v>
      </c>
      <c r="D20" s="15" t="s">
        <v>88</v>
      </c>
      <c r="E20" s="16" t="s">
        <v>92</v>
      </c>
      <c r="F20" s="17" t="s">
        <v>98</v>
      </c>
      <c r="G20" s="17"/>
      <c r="H20" s="17" t="s">
        <v>92</v>
      </c>
      <c r="I20" s="31">
        <v>1</v>
      </c>
      <c r="J20" s="50">
        <f>VLOOKUP(B20,[1]新表!$A:$G,7,0)</f>
        <v>2729</v>
      </c>
      <c r="K20" s="50">
        <f>VLOOKUP(B20,[2]新表!$A:$G,7,0)</f>
        <v>103429</v>
      </c>
      <c r="L20" s="50">
        <f>VLOOKUP(B20,[2]新表!$A:$H,8,0)</f>
        <v>103429</v>
      </c>
      <c r="M20" s="50">
        <f>VLOOKUP(B20,[2]Sheet3!$A:$E,5,0)</f>
        <v>103429</v>
      </c>
      <c r="N20" s="48"/>
      <c r="O20" s="48"/>
      <c r="P20" s="48">
        <f t="shared" si="7"/>
        <v>0</v>
      </c>
      <c r="Q20" s="20">
        <f t="shared" si="8"/>
        <v>103429</v>
      </c>
      <c r="R20" s="20">
        <f t="shared" si="9"/>
        <v>36200.149999999994</v>
      </c>
      <c r="S20" s="20">
        <f t="shared" si="10"/>
        <v>40000</v>
      </c>
      <c r="T20" s="55"/>
      <c r="U20" s="19">
        <f t="shared" si="2"/>
        <v>0</v>
      </c>
      <c r="V20" s="53">
        <f t="shared" si="11"/>
        <v>0</v>
      </c>
      <c r="W20" s="54">
        <f t="shared" si="12"/>
        <v>0</v>
      </c>
      <c r="X20" s="54" t="str">
        <f t="shared" si="13"/>
        <v>否</v>
      </c>
      <c r="Y20" s="21"/>
      <c r="Z20" s="22"/>
      <c r="AA20" s="22"/>
      <c r="AB20" s="21">
        <f t="shared" si="3"/>
        <v>0</v>
      </c>
      <c r="AC20" s="23">
        <v>0</v>
      </c>
      <c r="AD20" s="23">
        <f t="shared" si="4"/>
        <v>0</v>
      </c>
      <c r="AE20" s="19">
        <f t="shared" si="5"/>
        <v>0</v>
      </c>
      <c r="AF20" s="24"/>
      <c r="AG20" s="13"/>
      <c r="AH20" s="24">
        <f t="shared" si="6"/>
        <v>0</v>
      </c>
      <c r="AI20" s="27" t="s">
        <v>47</v>
      </c>
      <c r="AJ20" s="19"/>
      <c r="AK20" s="17" t="s">
        <v>93</v>
      </c>
      <c r="AL20" s="26"/>
      <c r="AM20" s="14" t="s">
        <v>96</v>
      </c>
      <c r="AN20" s="8"/>
      <c r="AP20" s="8"/>
    </row>
    <row r="21" spans="1:42" s="9" customFormat="1" ht="33" customHeight="1" x14ac:dyDescent="0.25">
      <c r="A21" s="13">
        <f t="shared" si="1"/>
        <v>18</v>
      </c>
      <c r="B21" s="14" t="s">
        <v>99</v>
      </c>
      <c r="C21" s="15" t="s">
        <v>100</v>
      </c>
      <c r="D21" s="15" t="s">
        <v>88</v>
      </c>
      <c r="E21" s="16" t="s">
        <v>92</v>
      </c>
      <c r="F21" s="16" t="s">
        <v>35</v>
      </c>
      <c r="G21" s="16"/>
      <c r="H21" s="17" t="s">
        <v>92</v>
      </c>
      <c r="I21" s="31">
        <v>1</v>
      </c>
      <c r="J21" s="50" t="e">
        <f>VLOOKUP(B21,[1]新表!$A:$G,7,0)</f>
        <v>#N/A</v>
      </c>
      <c r="K21" s="50"/>
      <c r="L21" s="50"/>
      <c r="M21" s="50"/>
      <c r="N21" s="48"/>
      <c r="O21" s="48"/>
      <c r="P21" s="48">
        <f t="shared" si="7"/>
        <v>0</v>
      </c>
      <c r="Q21" s="20">
        <f t="shared" si="8"/>
        <v>0</v>
      </c>
      <c r="R21" s="20">
        <f t="shared" si="9"/>
        <v>0</v>
      </c>
      <c r="S21" s="20">
        <f t="shared" si="10"/>
        <v>0</v>
      </c>
      <c r="T21" s="55"/>
      <c r="U21" s="19">
        <f t="shared" si="2"/>
        <v>0</v>
      </c>
      <c r="V21" s="53">
        <f t="shared" si="11"/>
        <v>0</v>
      </c>
      <c r="W21" s="54" t="e">
        <f t="shared" si="12"/>
        <v>#DIV/0!</v>
      </c>
      <c r="X21" s="54" t="str">
        <f t="shared" si="13"/>
        <v>是</v>
      </c>
      <c r="Y21" s="21"/>
      <c r="Z21" s="22"/>
      <c r="AA21" s="22"/>
      <c r="AB21" s="21">
        <f t="shared" si="3"/>
        <v>0</v>
      </c>
      <c r="AC21" s="23">
        <v>0</v>
      </c>
      <c r="AD21" s="23">
        <f t="shared" si="4"/>
        <v>0</v>
      </c>
      <c r="AE21" s="19">
        <f t="shared" si="5"/>
        <v>0</v>
      </c>
      <c r="AF21" s="24"/>
      <c r="AG21" s="13"/>
      <c r="AH21" s="24">
        <f t="shared" si="6"/>
        <v>0</v>
      </c>
      <c r="AI21" s="27" t="s">
        <v>47</v>
      </c>
      <c r="AJ21" s="19"/>
      <c r="AK21" s="17" t="s">
        <v>93</v>
      </c>
      <c r="AL21" s="26"/>
      <c r="AM21" s="14" t="s">
        <v>99</v>
      </c>
      <c r="AN21" s="8"/>
      <c r="AP21" s="8"/>
    </row>
    <row r="22" spans="1:42" s="9" customFormat="1" ht="33" customHeight="1" x14ac:dyDescent="0.25">
      <c r="A22" s="13">
        <f t="shared" si="1"/>
        <v>19</v>
      </c>
      <c r="B22" s="14" t="s">
        <v>101</v>
      </c>
      <c r="C22" s="15" t="s">
        <v>102</v>
      </c>
      <c r="D22" s="15" t="s">
        <v>88</v>
      </c>
      <c r="E22" s="16" t="s">
        <v>34</v>
      </c>
      <c r="F22" s="16" t="s">
        <v>35</v>
      </c>
      <c r="G22" s="16"/>
      <c r="H22" s="17" t="s">
        <v>61</v>
      </c>
      <c r="I22" s="18">
        <v>1</v>
      </c>
      <c r="J22" s="50">
        <f>VLOOKUP(B22,[1]新表!$A:$G,7,0)</f>
        <v>236900</v>
      </c>
      <c r="K22" s="50">
        <f>VLOOKUP(B22,[2]新表!$A:$G,7,0)</f>
        <v>236900</v>
      </c>
      <c r="L22" s="50">
        <f>VLOOKUP(B22,[2]新表!$A:$H,8,0)</f>
        <v>236900</v>
      </c>
      <c r="M22" s="50">
        <f>VLOOKUP(B22,[2]Sheet3!$A:$E,5,0)</f>
        <v>236900</v>
      </c>
      <c r="N22" s="48"/>
      <c r="O22" s="48"/>
      <c r="P22" s="48">
        <f t="shared" si="7"/>
        <v>0</v>
      </c>
      <c r="Q22" s="20">
        <f t="shared" si="8"/>
        <v>236900</v>
      </c>
      <c r="R22" s="20">
        <f t="shared" si="9"/>
        <v>82915</v>
      </c>
      <c r="S22" s="20">
        <f t="shared" si="10"/>
        <v>80000</v>
      </c>
      <c r="T22" s="55"/>
      <c r="U22" s="19">
        <f t="shared" si="2"/>
        <v>0</v>
      </c>
      <c r="V22" s="53">
        <f t="shared" si="11"/>
        <v>0</v>
      </c>
      <c r="W22" s="54">
        <f t="shared" si="12"/>
        <v>0</v>
      </c>
      <c r="X22" s="54" t="str">
        <f t="shared" si="13"/>
        <v>否</v>
      </c>
      <c r="Y22" s="21"/>
      <c r="Z22" s="22"/>
      <c r="AA22" s="22"/>
      <c r="AB22" s="21">
        <f t="shared" si="3"/>
        <v>0</v>
      </c>
      <c r="AC22" s="23">
        <v>0</v>
      </c>
      <c r="AD22" s="23">
        <f t="shared" si="4"/>
        <v>0</v>
      </c>
      <c r="AE22" s="19">
        <f t="shared" si="5"/>
        <v>0</v>
      </c>
      <c r="AF22" s="32"/>
      <c r="AG22" s="29"/>
      <c r="AH22" s="24">
        <f t="shared" si="6"/>
        <v>0</v>
      </c>
      <c r="AI22" s="25" t="s">
        <v>47</v>
      </c>
      <c r="AJ22" s="19"/>
      <c r="AK22" s="13" t="s">
        <v>103</v>
      </c>
      <c r="AL22" s="26"/>
      <c r="AM22" s="14" t="s">
        <v>101</v>
      </c>
      <c r="AN22" s="8"/>
      <c r="AP22" s="8"/>
    </row>
    <row r="23" spans="1:42" s="9" customFormat="1" ht="33" customHeight="1" x14ac:dyDescent="0.25">
      <c r="A23" s="13">
        <f t="shared" si="1"/>
        <v>20</v>
      </c>
      <c r="B23" s="14" t="s">
        <v>104</v>
      </c>
      <c r="C23" s="15" t="s">
        <v>105</v>
      </c>
      <c r="D23" s="15" t="s">
        <v>33</v>
      </c>
      <c r="E23" s="16" t="s">
        <v>57</v>
      </c>
      <c r="F23" s="16" t="s">
        <v>35</v>
      </c>
      <c r="G23" s="16"/>
      <c r="H23" s="17" t="s">
        <v>61</v>
      </c>
      <c r="I23" s="18">
        <v>1</v>
      </c>
      <c r="J23" s="50">
        <f>VLOOKUP(B23,[1]新表!$A:$G,7,0)</f>
        <v>0</v>
      </c>
      <c r="K23" s="50">
        <f>VLOOKUP(B23,[2]新表!$A:$G,7,0)</f>
        <v>0</v>
      </c>
      <c r="L23" s="50">
        <f>VLOOKUP(B23,[2]新表!$A:$H,8,0)</f>
        <v>0</v>
      </c>
      <c r="M23" s="50"/>
      <c r="N23" s="48"/>
      <c r="O23" s="48"/>
      <c r="P23" s="48">
        <f t="shared" si="7"/>
        <v>0</v>
      </c>
      <c r="Q23" s="20">
        <f t="shared" si="8"/>
        <v>0</v>
      </c>
      <c r="R23" s="20">
        <f t="shared" si="9"/>
        <v>0</v>
      </c>
      <c r="S23" s="20">
        <f t="shared" si="10"/>
        <v>0</v>
      </c>
      <c r="T23" s="55"/>
      <c r="U23" s="19">
        <f t="shared" si="2"/>
        <v>0</v>
      </c>
      <c r="V23" s="53">
        <f t="shared" si="11"/>
        <v>0</v>
      </c>
      <c r="W23" s="54" t="e">
        <f t="shared" si="12"/>
        <v>#DIV/0!</v>
      </c>
      <c r="X23" s="54" t="str">
        <f t="shared" si="13"/>
        <v>是</v>
      </c>
      <c r="Y23" s="21"/>
      <c r="Z23" s="22"/>
      <c r="AA23" s="22"/>
      <c r="AB23" s="21">
        <f t="shared" si="3"/>
        <v>0</v>
      </c>
      <c r="AC23" s="23">
        <v>0</v>
      </c>
      <c r="AD23" s="23">
        <f t="shared" si="4"/>
        <v>0</v>
      </c>
      <c r="AE23" s="19">
        <f t="shared" si="5"/>
        <v>0</v>
      </c>
      <c r="AF23" s="24"/>
      <c r="AG23" s="13"/>
      <c r="AH23" s="24">
        <f t="shared" si="6"/>
        <v>0</v>
      </c>
      <c r="AI23" s="25" t="s">
        <v>47</v>
      </c>
      <c r="AJ23" s="19"/>
      <c r="AK23" s="13" t="s">
        <v>103</v>
      </c>
      <c r="AL23" s="26" t="s">
        <v>106</v>
      </c>
      <c r="AM23" s="14" t="s">
        <v>104</v>
      </c>
      <c r="AN23" s="8"/>
      <c r="AP23" s="8"/>
    </row>
    <row r="24" spans="1:42" s="9" customFormat="1" ht="33" customHeight="1" x14ac:dyDescent="0.25">
      <c r="A24" s="13">
        <f t="shared" si="1"/>
        <v>21</v>
      </c>
      <c r="B24" s="14" t="s">
        <v>107</v>
      </c>
      <c r="C24" s="15" t="s">
        <v>108</v>
      </c>
      <c r="D24" s="15" t="s">
        <v>33</v>
      </c>
      <c r="E24" s="16" t="s">
        <v>34</v>
      </c>
      <c r="F24" s="16" t="s">
        <v>35</v>
      </c>
      <c r="G24" s="16"/>
      <c r="H24" s="17" t="s">
        <v>61</v>
      </c>
      <c r="I24" s="18">
        <v>0.8</v>
      </c>
      <c r="J24" s="50">
        <f>VLOOKUP(B24,[1]新表!$A:$G,7,0)</f>
        <v>458630.26</v>
      </c>
      <c r="K24" s="50">
        <f>VLOOKUP(B24,[2]新表!$A:$G,7,0)</f>
        <v>458630.26</v>
      </c>
      <c r="L24" s="50">
        <f>VLOOKUP(B24,[2]新表!$A:$H,8,0)</f>
        <v>458630.26</v>
      </c>
      <c r="M24" s="50">
        <f>VLOOKUP(B24,[2]Sheet3!$A:$E,5,0)</f>
        <v>114657.565</v>
      </c>
      <c r="N24" s="48"/>
      <c r="O24" s="48"/>
      <c r="P24" s="48">
        <f t="shared" si="7"/>
        <v>0</v>
      </c>
      <c r="Q24" s="20">
        <f t="shared" si="8"/>
        <v>458630.26</v>
      </c>
      <c r="R24" s="20">
        <f t="shared" si="9"/>
        <v>40130.147749999996</v>
      </c>
      <c r="S24" s="20">
        <f t="shared" si="10"/>
        <v>40000</v>
      </c>
      <c r="T24" s="55"/>
      <c r="U24" s="19">
        <f t="shared" si="2"/>
        <v>0</v>
      </c>
      <c r="V24" s="53">
        <f t="shared" si="11"/>
        <v>0</v>
      </c>
      <c r="W24" s="54">
        <f t="shared" si="12"/>
        <v>0</v>
      </c>
      <c r="X24" s="54" t="str">
        <f t="shared" si="13"/>
        <v>否</v>
      </c>
      <c r="Y24" s="21"/>
      <c r="Z24" s="22"/>
      <c r="AA24" s="22"/>
      <c r="AB24" s="21">
        <f t="shared" si="3"/>
        <v>0</v>
      </c>
      <c r="AC24" s="23">
        <v>0.03</v>
      </c>
      <c r="AD24" s="23">
        <f t="shared" si="4"/>
        <v>0</v>
      </c>
      <c r="AE24" s="19">
        <f t="shared" si="5"/>
        <v>0</v>
      </c>
      <c r="AF24" s="24"/>
      <c r="AG24" s="13"/>
      <c r="AH24" s="24">
        <f t="shared" si="6"/>
        <v>0</v>
      </c>
      <c r="AI24" s="25" t="s">
        <v>47</v>
      </c>
      <c r="AJ24" s="19"/>
      <c r="AK24" s="13" t="s">
        <v>68</v>
      </c>
      <c r="AL24" s="26" t="s">
        <v>109</v>
      </c>
      <c r="AM24" s="14" t="s">
        <v>107</v>
      </c>
      <c r="AN24" s="8"/>
      <c r="AP24" s="8"/>
    </row>
    <row r="25" spans="1:42" s="9" customFormat="1" ht="33" customHeight="1" x14ac:dyDescent="0.25">
      <c r="A25" s="13">
        <f t="shared" si="1"/>
        <v>22</v>
      </c>
      <c r="B25" s="14" t="s">
        <v>110</v>
      </c>
      <c r="C25" s="15" t="s">
        <v>111</v>
      </c>
      <c r="D25" s="15" t="s">
        <v>33</v>
      </c>
      <c r="E25" s="16" t="s">
        <v>34</v>
      </c>
      <c r="F25" s="16" t="s">
        <v>35</v>
      </c>
      <c r="G25" s="16"/>
      <c r="H25" s="17" t="s">
        <v>61</v>
      </c>
      <c r="I25" s="18">
        <v>0.8</v>
      </c>
      <c r="J25" s="50">
        <f>VLOOKUP(B25,[1]新表!$A:$G,7,0)</f>
        <v>96823.94</v>
      </c>
      <c r="K25" s="50">
        <f>VLOOKUP(B25,[2]新表!$A:$G,7,0)</f>
        <v>76823.94</v>
      </c>
      <c r="L25" s="50">
        <f>VLOOKUP(B25,[2]新表!$A:$H,8,0)</f>
        <v>76823.94</v>
      </c>
      <c r="M25" s="61">
        <f>VLOOKUP(B25,[2]Sheet3!$A:$E,5,0)</f>
        <v>19205.985000000001</v>
      </c>
      <c r="N25" s="48"/>
      <c r="O25" s="48"/>
      <c r="P25" s="48">
        <f t="shared" si="7"/>
        <v>0</v>
      </c>
      <c r="Q25" s="20">
        <f t="shared" si="8"/>
        <v>76823.94</v>
      </c>
      <c r="R25" s="20">
        <f t="shared" si="9"/>
        <v>6722.0947500000002</v>
      </c>
      <c r="S25" s="20">
        <f t="shared" si="10"/>
        <v>10000</v>
      </c>
      <c r="T25" s="55"/>
      <c r="U25" s="19">
        <f t="shared" si="2"/>
        <v>0</v>
      </c>
      <c r="V25" s="53">
        <f t="shared" si="11"/>
        <v>0</v>
      </c>
      <c r="W25" s="54">
        <f t="shared" si="12"/>
        <v>0</v>
      </c>
      <c r="X25" s="54" t="str">
        <f t="shared" si="13"/>
        <v>否</v>
      </c>
      <c r="Y25" s="21"/>
      <c r="Z25" s="22"/>
      <c r="AA25" s="22"/>
      <c r="AB25" s="21">
        <f t="shared" si="3"/>
        <v>0</v>
      </c>
      <c r="AC25" s="23">
        <v>0</v>
      </c>
      <c r="AD25" s="23">
        <f t="shared" si="4"/>
        <v>0</v>
      </c>
      <c r="AE25" s="19">
        <f t="shared" si="5"/>
        <v>0</v>
      </c>
      <c r="AF25" s="24"/>
      <c r="AG25" s="13"/>
      <c r="AH25" s="24">
        <f t="shared" si="6"/>
        <v>0</v>
      </c>
      <c r="AI25" s="25" t="s">
        <v>47</v>
      </c>
      <c r="AJ25" s="19"/>
      <c r="AK25" s="13" t="s">
        <v>68</v>
      </c>
      <c r="AL25" s="26" t="s">
        <v>89</v>
      </c>
      <c r="AM25" s="14" t="s">
        <v>110</v>
      </c>
      <c r="AN25" s="8"/>
      <c r="AP25" s="8"/>
    </row>
    <row r="26" spans="1:42" s="9" customFormat="1" ht="33" customHeight="1" x14ac:dyDescent="0.25">
      <c r="A26" s="13">
        <f t="shared" si="1"/>
        <v>23</v>
      </c>
      <c r="B26" s="14" t="s">
        <v>112</v>
      </c>
      <c r="C26" s="15" t="s">
        <v>113</v>
      </c>
      <c r="D26" s="15" t="s">
        <v>88</v>
      </c>
      <c r="E26" s="16" t="s">
        <v>57</v>
      </c>
      <c r="F26" s="16" t="s">
        <v>35</v>
      </c>
      <c r="G26" s="16"/>
      <c r="H26" s="17" t="s">
        <v>61</v>
      </c>
      <c r="I26" s="18">
        <v>0.8</v>
      </c>
      <c r="J26" s="50">
        <f>VLOOKUP(B26,[1]新表!$A:$G,7,0)</f>
        <v>300000</v>
      </c>
      <c r="K26" s="50">
        <f>VLOOKUP(B26,[2]新表!$A:$G,7,0)</f>
        <v>250000</v>
      </c>
      <c r="L26" s="50">
        <f>VLOOKUP(B26,[2]新表!$A:$H,8,0)</f>
        <v>250000</v>
      </c>
      <c r="M26" s="50">
        <f>VLOOKUP(B26,[2]Sheet3!$A:$E,5,0)</f>
        <v>35714.285714285717</v>
      </c>
      <c r="N26" s="48"/>
      <c r="O26" s="48"/>
      <c r="P26" s="48">
        <f t="shared" si="7"/>
        <v>0</v>
      </c>
      <c r="Q26" s="20">
        <f t="shared" si="8"/>
        <v>250000</v>
      </c>
      <c r="R26" s="20">
        <f t="shared" si="9"/>
        <v>12500</v>
      </c>
      <c r="S26" s="20">
        <f t="shared" si="10"/>
        <v>10000</v>
      </c>
      <c r="T26" s="55"/>
      <c r="U26" s="19">
        <f t="shared" si="2"/>
        <v>0</v>
      </c>
      <c r="V26" s="53">
        <f t="shared" si="11"/>
        <v>0</v>
      </c>
      <c r="W26" s="54">
        <f t="shared" si="12"/>
        <v>0</v>
      </c>
      <c r="X26" s="54" t="str">
        <f t="shared" si="13"/>
        <v>否</v>
      </c>
      <c r="Y26" s="21"/>
      <c r="Z26" s="22"/>
      <c r="AA26" s="22"/>
      <c r="AB26" s="21">
        <f t="shared" si="3"/>
        <v>0</v>
      </c>
      <c r="AC26" s="23">
        <v>0</v>
      </c>
      <c r="AD26" s="23">
        <f t="shared" si="4"/>
        <v>0</v>
      </c>
      <c r="AE26" s="19">
        <f t="shared" si="5"/>
        <v>0</v>
      </c>
      <c r="AF26" s="24"/>
      <c r="AG26" s="13"/>
      <c r="AH26" s="24">
        <f t="shared" si="6"/>
        <v>0</v>
      </c>
      <c r="AI26" s="25" t="s">
        <v>47</v>
      </c>
      <c r="AJ26" s="19"/>
      <c r="AK26" s="13" t="s">
        <v>114</v>
      </c>
      <c r="AL26" s="26"/>
      <c r="AM26" s="14" t="s">
        <v>112</v>
      </c>
      <c r="AN26" s="8"/>
      <c r="AP26" s="8"/>
    </row>
    <row r="27" spans="1:42" s="9" customFormat="1" ht="33" customHeight="1" x14ac:dyDescent="0.25">
      <c r="A27" s="13">
        <f t="shared" si="1"/>
        <v>24</v>
      </c>
      <c r="B27" s="14" t="s">
        <v>115</v>
      </c>
      <c r="C27" s="15" t="s">
        <v>116</v>
      </c>
      <c r="D27" s="15" t="s">
        <v>52</v>
      </c>
      <c r="E27" s="16" t="s">
        <v>57</v>
      </c>
      <c r="F27" s="16" t="s">
        <v>35</v>
      </c>
      <c r="G27" s="16"/>
      <c r="H27" s="17" t="s">
        <v>61</v>
      </c>
      <c r="I27" s="18">
        <v>1</v>
      </c>
      <c r="J27" s="50">
        <f>VLOOKUP(B27,[1]新表!$A:$G,7,0)</f>
        <v>294000</v>
      </c>
      <c r="K27" s="50">
        <f>VLOOKUP(B27,[2]新表!$A:$G,7,0)</f>
        <v>284000</v>
      </c>
      <c r="L27" s="50">
        <f>VLOOKUP(B27,[2]新表!$A:$H,8,0)</f>
        <v>284000</v>
      </c>
      <c r="M27" s="50">
        <f>VLOOKUP(B27,[2]Sheet3!$A:$E,5,0)</f>
        <v>94666.666666666672</v>
      </c>
      <c r="N27" s="48"/>
      <c r="O27" s="48"/>
      <c r="P27" s="48">
        <f t="shared" si="7"/>
        <v>0</v>
      </c>
      <c r="Q27" s="20">
        <f t="shared" si="8"/>
        <v>284000</v>
      </c>
      <c r="R27" s="20">
        <f t="shared" si="9"/>
        <v>33133.333333333336</v>
      </c>
      <c r="S27" s="20">
        <f t="shared" si="10"/>
        <v>30000</v>
      </c>
      <c r="T27" s="55"/>
      <c r="U27" s="19">
        <f t="shared" si="2"/>
        <v>0</v>
      </c>
      <c r="V27" s="53">
        <f t="shared" si="11"/>
        <v>0</v>
      </c>
      <c r="W27" s="54">
        <f t="shared" si="12"/>
        <v>0</v>
      </c>
      <c r="X27" s="54" t="str">
        <f t="shared" si="13"/>
        <v>否</v>
      </c>
      <c r="Y27" s="21"/>
      <c r="Z27" s="22"/>
      <c r="AA27" s="22"/>
      <c r="AB27" s="21">
        <f t="shared" si="3"/>
        <v>0</v>
      </c>
      <c r="AC27" s="23">
        <v>0</v>
      </c>
      <c r="AD27" s="23">
        <f t="shared" si="4"/>
        <v>0</v>
      </c>
      <c r="AE27" s="19">
        <f t="shared" si="5"/>
        <v>0</v>
      </c>
      <c r="AF27" s="24"/>
      <c r="AG27" s="13"/>
      <c r="AH27" s="24">
        <f t="shared" si="6"/>
        <v>0</v>
      </c>
      <c r="AI27" s="25" t="s">
        <v>47</v>
      </c>
      <c r="AJ27" s="19"/>
      <c r="AK27" s="13" t="s">
        <v>103</v>
      </c>
      <c r="AL27" s="26"/>
      <c r="AM27" s="14" t="s">
        <v>115</v>
      </c>
      <c r="AN27" s="8"/>
      <c r="AP27" s="8"/>
    </row>
    <row r="28" spans="1:42" s="9" customFormat="1" ht="33" customHeight="1" x14ac:dyDescent="0.25">
      <c r="A28" s="13">
        <f t="shared" si="1"/>
        <v>25</v>
      </c>
      <c r="B28" s="14" t="s">
        <v>117</v>
      </c>
      <c r="C28" s="15" t="s">
        <v>118</v>
      </c>
      <c r="D28" s="15" t="s">
        <v>33</v>
      </c>
      <c r="E28" s="16" t="s">
        <v>34</v>
      </c>
      <c r="F28" s="16" t="s">
        <v>67</v>
      </c>
      <c r="G28" s="16" t="s">
        <v>564</v>
      </c>
      <c r="H28" s="17" t="s">
        <v>36</v>
      </c>
      <c r="I28" s="18">
        <v>1</v>
      </c>
      <c r="J28" s="50">
        <f>VLOOKUP(B28,[1]新表!$A:$G,7,0)</f>
        <v>293706.31999999995</v>
      </c>
      <c r="K28" s="50">
        <f>VLOOKUP(B28,[2]新表!$A:$G,7,0)</f>
        <v>517083.23</v>
      </c>
      <c r="L28" s="50">
        <f>VLOOKUP(B28,[2]新表!$A:$H,8,0)</f>
        <v>0</v>
      </c>
      <c r="M28" s="50">
        <f>VLOOKUP(B28,[2]Sheet3!$A:$E,5,0)</f>
        <v>517083.23</v>
      </c>
      <c r="N28" s="48">
        <v>300000</v>
      </c>
      <c r="O28" s="48"/>
      <c r="P28" s="48">
        <f t="shared" si="7"/>
        <v>300000</v>
      </c>
      <c r="Q28" s="20">
        <f t="shared" si="8"/>
        <v>-300000</v>
      </c>
      <c r="R28" s="20">
        <f t="shared" si="9"/>
        <v>0</v>
      </c>
      <c r="S28" s="20">
        <f t="shared" si="10"/>
        <v>0</v>
      </c>
      <c r="T28" s="55"/>
      <c r="U28" s="19">
        <f t="shared" si="2"/>
        <v>0</v>
      </c>
      <c r="V28" s="53">
        <f t="shared" si="11"/>
        <v>0</v>
      </c>
      <c r="W28" s="54">
        <f t="shared" si="12"/>
        <v>0</v>
      </c>
      <c r="X28" s="54" t="str">
        <f t="shared" si="13"/>
        <v>否</v>
      </c>
      <c r="Y28" s="21"/>
      <c r="Z28" s="22"/>
      <c r="AA28" s="22"/>
      <c r="AB28" s="21">
        <f t="shared" si="3"/>
        <v>0</v>
      </c>
      <c r="AC28" s="23">
        <v>0</v>
      </c>
      <c r="AD28" s="23">
        <f t="shared" si="4"/>
        <v>0</v>
      </c>
      <c r="AE28" s="19">
        <f t="shared" si="5"/>
        <v>0</v>
      </c>
      <c r="AF28" s="24">
        <v>45628</v>
      </c>
      <c r="AG28" s="13">
        <v>3</v>
      </c>
      <c r="AH28" s="24">
        <f t="shared" si="6"/>
        <v>45625</v>
      </c>
      <c r="AI28" s="25" t="s">
        <v>47</v>
      </c>
      <c r="AJ28" s="33"/>
      <c r="AK28" s="17" t="s">
        <v>38</v>
      </c>
      <c r="AL28" s="26"/>
      <c r="AM28" s="14" t="s">
        <v>117</v>
      </c>
      <c r="AN28" s="8"/>
      <c r="AP28" s="8"/>
    </row>
    <row r="29" spans="1:42" s="9" customFormat="1" ht="33" customHeight="1" x14ac:dyDescent="0.25">
      <c r="A29" s="13">
        <f t="shared" si="1"/>
        <v>26</v>
      </c>
      <c r="B29" s="14" t="s">
        <v>119</v>
      </c>
      <c r="C29" s="15" t="s">
        <v>120</v>
      </c>
      <c r="D29" s="15" t="s">
        <v>33</v>
      </c>
      <c r="E29" s="16" t="s">
        <v>57</v>
      </c>
      <c r="F29" s="17" t="s">
        <v>98</v>
      </c>
      <c r="G29" s="17"/>
      <c r="H29" s="17" t="s">
        <v>49</v>
      </c>
      <c r="I29" s="18">
        <v>0.8</v>
      </c>
      <c r="J29" s="50">
        <f>VLOOKUP(B29,[1]新表!$A:$G,7,0)</f>
        <v>2731445.56</v>
      </c>
      <c r="K29" s="50">
        <f>VLOOKUP(B29,[2]新表!$A:$G,7,0)</f>
        <v>1731445.5599999998</v>
      </c>
      <c r="L29" s="50">
        <f>VLOOKUP(B29,[2]新表!$A:$H,8,0)</f>
        <v>1325131.8999999999</v>
      </c>
      <c r="M29" s="61">
        <f>VLOOKUP(B29,[2]Sheet3!$A:$E,5,0)</f>
        <v>192382.83999999997</v>
      </c>
      <c r="N29" s="48"/>
      <c r="O29" s="48"/>
      <c r="P29" s="48">
        <f t="shared" si="7"/>
        <v>0</v>
      </c>
      <c r="Q29" s="20">
        <f t="shared" si="8"/>
        <v>1325131.8999999999</v>
      </c>
      <c r="R29" s="20">
        <f t="shared" si="9"/>
        <v>67333.993999999992</v>
      </c>
      <c r="S29" s="20">
        <f t="shared" si="10"/>
        <v>70000</v>
      </c>
      <c r="T29" s="55"/>
      <c r="U29" s="19">
        <f t="shared" si="2"/>
        <v>0</v>
      </c>
      <c r="V29" s="53">
        <f t="shared" si="11"/>
        <v>0</v>
      </c>
      <c r="W29" s="54">
        <f t="shared" si="12"/>
        <v>0</v>
      </c>
      <c r="X29" s="54" t="str">
        <f t="shared" si="13"/>
        <v>否</v>
      </c>
      <c r="Y29" s="21"/>
      <c r="Z29" s="22"/>
      <c r="AA29" s="22"/>
      <c r="AB29" s="21">
        <f t="shared" si="3"/>
        <v>0</v>
      </c>
      <c r="AC29" s="23">
        <v>0.03</v>
      </c>
      <c r="AD29" s="23">
        <f t="shared" si="4"/>
        <v>0</v>
      </c>
      <c r="AE29" s="19">
        <f t="shared" si="5"/>
        <v>0</v>
      </c>
      <c r="AF29" s="24">
        <v>45540</v>
      </c>
      <c r="AG29" s="13">
        <v>3</v>
      </c>
      <c r="AH29" s="24">
        <f t="shared" si="6"/>
        <v>45537</v>
      </c>
      <c r="AI29" s="27" t="s">
        <v>47</v>
      </c>
      <c r="AJ29" s="19"/>
      <c r="AK29" s="17" t="s">
        <v>121</v>
      </c>
      <c r="AL29" s="26" t="s">
        <v>122</v>
      </c>
      <c r="AM29" s="14" t="s">
        <v>119</v>
      </c>
      <c r="AN29" s="8"/>
    </row>
    <row r="30" spans="1:42" s="9" customFormat="1" ht="33" customHeight="1" x14ac:dyDescent="0.25">
      <c r="A30" s="13">
        <f t="shared" si="1"/>
        <v>27</v>
      </c>
      <c r="B30" s="14" t="s">
        <v>123</v>
      </c>
      <c r="C30" s="15" t="s">
        <v>124</v>
      </c>
      <c r="D30" s="15" t="s">
        <v>33</v>
      </c>
      <c r="E30" s="16" t="s">
        <v>57</v>
      </c>
      <c r="F30" s="16" t="s">
        <v>35</v>
      </c>
      <c r="G30" s="16"/>
      <c r="H30" s="17" t="s">
        <v>61</v>
      </c>
      <c r="I30" s="18">
        <v>1</v>
      </c>
      <c r="J30" s="50">
        <f>VLOOKUP(B30,[1]新表!$A:$G,7,0)</f>
        <v>156704.41</v>
      </c>
      <c r="K30" s="50">
        <f>VLOOKUP(B30,[2]新表!$A:$G,7,0)</f>
        <v>146704.41</v>
      </c>
      <c r="L30" s="50">
        <f>VLOOKUP(B30,[2]新表!$A:$H,8,0)</f>
        <v>146704.41</v>
      </c>
      <c r="M30" s="50">
        <f>VLOOKUP(B30,[2]Sheet3!$A:$E,5,0)</f>
        <v>48901.47</v>
      </c>
      <c r="N30" s="48"/>
      <c r="O30" s="48"/>
      <c r="P30" s="48">
        <f t="shared" si="7"/>
        <v>0</v>
      </c>
      <c r="Q30" s="20">
        <f t="shared" si="8"/>
        <v>146704.41</v>
      </c>
      <c r="R30" s="20">
        <f t="shared" si="9"/>
        <v>17115.514500000001</v>
      </c>
      <c r="S30" s="20">
        <f t="shared" si="10"/>
        <v>20000</v>
      </c>
      <c r="T30" s="55"/>
      <c r="U30" s="19">
        <f t="shared" si="2"/>
        <v>0</v>
      </c>
      <c r="V30" s="53">
        <f t="shared" si="11"/>
        <v>0</v>
      </c>
      <c r="W30" s="54">
        <f t="shared" si="12"/>
        <v>0</v>
      </c>
      <c r="X30" s="54" t="str">
        <f t="shared" si="13"/>
        <v>否</v>
      </c>
      <c r="Y30" s="21"/>
      <c r="Z30" s="22"/>
      <c r="AA30" s="22"/>
      <c r="AB30" s="21">
        <f t="shared" si="3"/>
        <v>0</v>
      </c>
      <c r="AC30" s="23">
        <v>0</v>
      </c>
      <c r="AD30" s="23">
        <f t="shared" si="4"/>
        <v>0</v>
      </c>
      <c r="AE30" s="19">
        <f t="shared" si="5"/>
        <v>0</v>
      </c>
      <c r="AF30" s="24"/>
      <c r="AG30" s="13"/>
      <c r="AH30" s="24"/>
      <c r="AI30" s="25" t="s">
        <v>47</v>
      </c>
      <c r="AJ30" s="19"/>
      <c r="AK30" s="13" t="s">
        <v>38</v>
      </c>
      <c r="AL30" s="26" t="s">
        <v>89</v>
      </c>
      <c r="AM30" s="14" t="s">
        <v>123</v>
      </c>
      <c r="AN30" s="8"/>
      <c r="AP30" s="8"/>
    </row>
    <row r="31" spans="1:42" s="9" customFormat="1" ht="33" customHeight="1" x14ac:dyDescent="0.25">
      <c r="A31" s="13">
        <f t="shared" si="1"/>
        <v>28</v>
      </c>
      <c r="B31" s="14" t="s">
        <v>125</v>
      </c>
      <c r="C31" s="15" t="s">
        <v>647</v>
      </c>
      <c r="D31" s="15" t="s">
        <v>33</v>
      </c>
      <c r="E31" s="16" t="s">
        <v>57</v>
      </c>
      <c r="F31" s="17" t="s">
        <v>35</v>
      </c>
      <c r="G31" s="17"/>
      <c r="H31" s="17" t="s">
        <v>61</v>
      </c>
      <c r="I31" s="18">
        <v>1</v>
      </c>
      <c r="J31" s="50">
        <f>VLOOKUP(B31,[1]新表!$A:$G,7,0)</f>
        <v>1571645.84</v>
      </c>
      <c r="K31" s="50">
        <f>VLOOKUP(B31,[2]新表!$A:$G,7,0)</f>
        <v>1089833.02</v>
      </c>
      <c r="L31" s="50">
        <f>VLOOKUP(B31,[2]新表!$A:$H,8,0)</f>
        <v>447581.02</v>
      </c>
      <c r="M31" s="50">
        <f>VLOOKUP(B31,[2]Sheet3!$A:$E,5,0)</f>
        <v>272458.255</v>
      </c>
      <c r="N31" s="48">
        <v>300000</v>
      </c>
      <c r="O31" s="48"/>
      <c r="P31" s="48">
        <f t="shared" si="7"/>
        <v>300000</v>
      </c>
      <c r="Q31" s="20">
        <f t="shared" si="8"/>
        <v>147581.02000000002</v>
      </c>
      <c r="R31" s="20">
        <f t="shared" si="9"/>
        <v>95360.389249999993</v>
      </c>
      <c r="S31" s="20">
        <f t="shared" si="10"/>
        <v>100000</v>
      </c>
      <c r="T31" s="55">
        <v>500000</v>
      </c>
      <c r="U31" s="19">
        <f t="shared" si="2"/>
        <v>500000</v>
      </c>
      <c r="V31" s="53">
        <f t="shared" si="11"/>
        <v>3.3879695370041483</v>
      </c>
      <c r="W31" s="54">
        <f t="shared" si="12"/>
        <v>1.8351435158387841</v>
      </c>
      <c r="X31" s="54" t="str">
        <f t="shared" si="13"/>
        <v>是</v>
      </c>
      <c r="Y31" s="21"/>
      <c r="Z31" s="22"/>
      <c r="AA31" s="22"/>
      <c r="AB31" s="21">
        <f t="shared" si="3"/>
        <v>0</v>
      </c>
      <c r="AC31" s="23">
        <v>0</v>
      </c>
      <c r="AD31" s="23">
        <f t="shared" si="4"/>
        <v>0</v>
      </c>
      <c r="AE31" s="19">
        <f t="shared" si="5"/>
        <v>500000</v>
      </c>
      <c r="AF31" s="24">
        <v>45634</v>
      </c>
      <c r="AG31" s="13">
        <v>7</v>
      </c>
      <c r="AH31" s="24">
        <f t="shared" ref="AH31:AH42" si="14">AF31-AG31</f>
        <v>45627</v>
      </c>
      <c r="AI31" s="25" t="s">
        <v>37</v>
      </c>
      <c r="AJ31" s="19"/>
      <c r="AK31" s="13" t="s">
        <v>121</v>
      </c>
      <c r="AL31" s="26" t="s">
        <v>127</v>
      </c>
      <c r="AM31" s="14" t="s">
        <v>125</v>
      </c>
      <c r="AN31" s="8"/>
      <c r="AP31" s="8"/>
    </row>
    <row r="32" spans="1:42" s="9" customFormat="1" ht="33" customHeight="1" x14ac:dyDescent="0.25">
      <c r="A32" s="13">
        <f t="shared" si="1"/>
        <v>29</v>
      </c>
      <c r="B32" s="14" t="s">
        <v>128</v>
      </c>
      <c r="C32" s="15" t="s">
        <v>129</v>
      </c>
      <c r="D32" s="15" t="s">
        <v>33</v>
      </c>
      <c r="E32" s="16" t="s">
        <v>130</v>
      </c>
      <c r="F32" s="17" t="s">
        <v>98</v>
      </c>
      <c r="G32" s="17"/>
      <c r="H32" s="17" t="s">
        <v>39</v>
      </c>
      <c r="I32" s="18">
        <v>0.8</v>
      </c>
      <c r="J32" s="50">
        <f>VLOOKUP(B32,[1]新表!$A:$G,7,0)</f>
        <v>3238965.6100000003</v>
      </c>
      <c r="K32" s="50">
        <f>VLOOKUP(B32,[2]新表!$A:$G,7,0)</f>
        <v>2892128.2100000004</v>
      </c>
      <c r="L32" s="50">
        <f>VLOOKUP(B32,[2]新表!$A:$H,8,0)</f>
        <v>2600082.9900000002</v>
      </c>
      <c r="M32" s="61">
        <f>VLOOKUP(B32,[2]Sheet3!$A:$E,5,0)</f>
        <v>241010.6841666667</v>
      </c>
      <c r="N32" s="48">
        <v>200000</v>
      </c>
      <c r="O32" s="48"/>
      <c r="P32" s="48">
        <f t="shared" si="7"/>
        <v>200000</v>
      </c>
      <c r="Q32" s="20">
        <f t="shared" si="8"/>
        <v>2400082.9900000002</v>
      </c>
      <c r="R32" s="20">
        <f>IF(Q32&lt;=0,0,M32*0.35)</f>
        <v>84353.739458333337</v>
      </c>
      <c r="S32" s="20">
        <f t="shared" si="10"/>
        <v>80000</v>
      </c>
      <c r="T32" s="55">
        <v>200000</v>
      </c>
      <c r="U32" s="19">
        <f>T32</f>
        <v>200000</v>
      </c>
      <c r="V32" s="53">
        <f t="shared" si="11"/>
        <v>8.3330451835750885E-2</v>
      </c>
      <c r="W32" s="54">
        <f t="shared" si="12"/>
        <v>0.8298387297290668</v>
      </c>
      <c r="X32" s="54" t="str">
        <f t="shared" si="13"/>
        <v>否</v>
      </c>
      <c r="Y32" s="21"/>
      <c r="Z32" s="21"/>
      <c r="AA32" s="21"/>
      <c r="AB32" s="21">
        <f t="shared" si="3"/>
        <v>0</v>
      </c>
      <c r="AC32" s="23">
        <v>0</v>
      </c>
      <c r="AD32" s="23">
        <f t="shared" si="4"/>
        <v>0</v>
      </c>
      <c r="AE32" s="19">
        <f t="shared" si="5"/>
        <v>200000</v>
      </c>
      <c r="AF32" s="24">
        <v>45631</v>
      </c>
      <c r="AG32" s="13">
        <v>3</v>
      </c>
      <c r="AH32" s="24">
        <f t="shared" si="14"/>
        <v>45628</v>
      </c>
      <c r="AI32" s="27" t="s">
        <v>131</v>
      </c>
      <c r="AJ32" s="19"/>
      <c r="AK32" s="17" t="s">
        <v>132</v>
      </c>
      <c r="AL32" s="26" t="s">
        <v>133</v>
      </c>
      <c r="AM32" s="14" t="s">
        <v>128</v>
      </c>
      <c r="AN32" s="30" t="s">
        <v>77</v>
      </c>
      <c r="AP32" s="8"/>
    </row>
    <row r="33" spans="1:42" s="9" customFormat="1" ht="33" customHeight="1" x14ac:dyDescent="0.25">
      <c r="A33" s="13">
        <f t="shared" si="1"/>
        <v>30</v>
      </c>
      <c r="B33" s="14" t="s">
        <v>134</v>
      </c>
      <c r="C33" s="15" t="s">
        <v>135</v>
      </c>
      <c r="D33" s="15" t="s">
        <v>33</v>
      </c>
      <c r="E33" s="16" t="s">
        <v>57</v>
      </c>
      <c r="F33" s="17" t="s">
        <v>35</v>
      </c>
      <c r="G33" s="17"/>
      <c r="H33" s="17" t="s">
        <v>39</v>
      </c>
      <c r="I33" s="18">
        <v>0.8</v>
      </c>
      <c r="J33" s="50">
        <f>VLOOKUP(B33,[1]新表!$A:$G,7,0)</f>
        <v>4944953.96</v>
      </c>
      <c r="K33" s="50">
        <f>VLOOKUP(B33,[2]新表!$A:$G,7,0)</f>
        <v>4565378.1499999994</v>
      </c>
      <c r="L33" s="50">
        <f>VLOOKUP(B33,[2]新表!$A:$H,8,0)</f>
        <v>3296882.6199999996</v>
      </c>
      <c r="M33" s="61">
        <f>VLOOKUP(B33,[2]Sheet3!$A:$E,5,0)</f>
        <v>380448.17916666664</v>
      </c>
      <c r="N33" s="48">
        <v>100000</v>
      </c>
      <c r="O33" s="48"/>
      <c r="P33" s="48">
        <f t="shared" si="7"/>
        <v>100000</v>
      </c>
      <c r="Q33" s="20">
        <f t="shared" si="8"/>
        <v>3196882.6199999996</v>
      </c>
      <c r="R33" s="20">
        <f t="shared" si="9"/>
        <v>133156.86270833333</v>
      </c>
      <c r="S33" s="20">
        <f t="shared" si="10"/>
        <v>130000</v>
      </c>
      <c r="T33" s="55">
        <v>300000</v>
      </c>
      <c r="U33" s="19">
        <f t="shared" si="2"/>
        <v>300000</v>
      </c>
      <c r="V33" s="53">
        <f t="shared" si="11"/>
        <v>9.3841418550425243E-2</v>
      </c>
      <c r="W33" s="54">
        <f t="shared" si="12"/>
        <v>0.78854366094515094</v>
      </c>
      <c r="X33" s="54" t="str">
        <f t="shared" si="13"/>
        <v>否</v>
      </c>
      <c r="Y33" s="21"/>
      <c r="Z33" s="21"/>
      <c r="AA33" s="21"/>
      <c r="AB33" s="21">
        <f t="shared" si="3"/>
        <v>0</v>
      </c>
      <c r="AC33" s="23">
        <v>0.02</v>
      </c>
      <c r="AD33" s="23">
        <f t="shared" si="4"/>
        <v>0.02</v>
      </c>
      <c r="AE33" s="19">
        <f t="shared" si="5"/>
        <v>294000</v>
      </c>
      <c r="AF33" s="24">
        <v>45628</v>
      </c>
      <c r="AG33" s="13">
        <v>4</v>
      </c>
      <c r="AH33" s="24">
        <f t="shared" si="14"/>
        <v>45624</v>
      </c>
      <c r="AI33" s="27" t="s">
        <v>47</v>
      </c>
      <c r="AJ33" s="19"/>
      <c r="AK33" s="13" t="s">
        <v>68</v>
      </c>
      <c r="AL33" s="26" t="s">
        <v>136</v>
      </c>
      <c r="AM33" s="14" t="s">
        <v>134</v>
      </c>
      <c r="AN33" s="30" t="s">
        <v>77</v>
      </c>
      <c r="AP33" s="8"/>
    </row>
    <row r="34" spans="1:42" s="9" customFormat="1" ht="33" customHeight="1" x14ac:dyDescent="0.25">
      <c r="A34" s="13">
        <f t="shared" si="1"/>
        <v>31</v>
      </c>
      <c r="B34" s="14" t="s">
        <v>137</v>
      </c>
      <c r="C34" s="15" t="s">
        <v>138</v>
      </c>
      <c r="D34" s="15" t="s">
        <v>33</v>
      </c>
      <c r="E34" s="16" t="s">
        <v>92</v>
      </c>
      <c r="F34" s="17" t="s">
        <v>67</v>
      </c>
      <c r="G34" s="17" t="s">
        <v>564</v>
      </c>
      <c r="H34" s="17" t="s">
        <v>92</v>
      </c>
      <c r="I34" s="18">
        <v>1</v>
      </c>
      <c r="J34" s="50">
        <f>VLOOKUP(B34,[1]新表!$A:$G,7,0)</f>
        <v>3643334.5299999989</v>
      </c>
      <c r="K34" s="50">
        <f>VLOOKUP(B34,[2]新表!$A:$G,7,0)</f>
        <v>3258959.5499999984</v>
      </c>
      <c r="L34" s="50">
        <f>VLOOKUP(B34,[2]新表!$A:$H,8,0)</f>
        <v>2670002.1999999983</v>
      </c>
      <c r="M34" s="50">
        <f>VLOOKUP(B34,[2]Sheet3!$A:$E,5,0)</f>
        <v>250689.19615384605</v>
      </c>
      <c r="N34" s="48"/>
      <c r="O34" s="48"/>
      <c r="P34" s="48">
        <f t="shared" si="7"/>
        <v>0</v>
      </c>
      <c r="Q34" s="20">
        <f t="shared" si="8"/>
        <v>2670002.1999999983</v>
      </c>
      <c r="R34" s="20">
        <f t="shared" si="9"/>
        <v>87741.21865384611</v>
      </c>
      <c r="S34" s="20">
        <f t="shared" si="10"/>
        <v>90000</v>
      </c>
      <c r="T34" s="55"/>
      <c r="U34" s="19">
        <f t="shared" si="2"/>
        <v>0</v>
      </c>
      <c r="V34" s="53">
        <f t="shared" si="11"/>
        <v>0</v>
      </c>
      <c r="W34" s="54">
        <f t="shared" si="12"/>
        <v>0</v>
      </c>
      <c r="X34" s="54" t="str">
        <f t="shared" si="13"/>
        <v>否</v>
      </c>
      <c r="Y34" s="21"/>
      <c r="Z34" s="22"/>
      <c r="AA34" s="22"/>
      <c r="AB34" s="21">
        <f t="shared" si="3"/>
        <v>0</v>
      </c>
      <c r="AC34" s="23">
        <v>0.02</v>
      </c>
      <c r="AD34" s="23">
        <f t="shared" si="4"/>
        <v>0</v>
      </c>
      <c r="AE34" s="19">
        <f t="shared" si="5"/>
        <v>0</v>
      </c>
      <c r="AF34" s="24"/>
      <c r="AG34" s="13">
        <v>3</v>
      </c>
      <c r="AH34" s="24">
        <f t="shared" si="14"/>
        <v>-3</v>
      </c>
      <c r="AI34" s="27" t="s">
        <v>47</v>
      </c>
      <c r="AJ34" s="19"/>
      <c r="AK34" s="17" t="s">
        <v>93</v>
      </c>
      <c r="AL34" s="26"/>
      <c r="AM34" s="14" t="s">
        <v>137</v>
      </c>
      <c r="AN34" s="8"/>
      <c r="AP34" s="8"/>
    </row>
    <row r="35" spans="1:42" s="9" customFormat="1" ht="33" customHeight="1" x14ac:dyDescent="0.25">
      <c r="A35" s="13">
        <f t="shared" si="1"/>
        <v>32</v>
      </c>
      <c r="B35" s="14" t="s">
        <v>139</v>
      </c>
      <c r="C35" s="15" t="s">
        <v>140</v>
      </c>
      <c r="D35" s="15" t="s">
        <v>33</v>
      </c>
      <c r="E35" s="16" t="s">
        <v>92</v>
      </c>
      <c r="F35" s="17" t="s">
        <v>35</v>
      </c>
      <c r="G35" s="17"/>
      <c r="H35" s="17" t="s">
        <v>92</v>
      </c>
      <c r="I35" s="18">
        <v>1</v>
      </c>
      <c r="J35" s="50">
        <f>VLOOKUP(B35,[1]新表!$A:$G,7,0)</f>
        <v>69941.56</v>
      </c>
      <c r="K35" s="50">
        <f>VLOOKUP(B35,[2]新表!$A:$G,7,0)</f>
        <v>47941.56</v>
      </c>
      <c r="L35" s="50">
        <f>VLOOKUP(B35,[2]新表!$A:$H,8,0)</f>
        <v>0</v>
      </c>
      <c r="M35" s="50">
        <f>VLOOKUP(B35,[2]Sheet3!$A:$E,5,0)</f>
        <v>47941.56</v>
      </c>
      <c r="N35" s="48"/>
      <c r="O35" s="48"/>
      <c r="P35" s="48">
        <f t="shared" si="7"/>
        <v>0</v>
      </c>
      <c r="Q35" s="20">
        <f t="shared" si="8"/>
        <v>0</v>
      </c>
      <c r="R35" s="20">
        <f t="shared" si="9"/>
        <v>0</v>
      </c>
      <c r="S35" s="20">
        <f t="shared" si="10"/>
        <v>0</v>
      </c>
      <c r="T35" s="55"/>
      <c r="U35" s="19">
        <f t="shared" si="2"/>
        <v>0</v>
      </c>
      <c r="V35" s="53">
        <f t="shared" si="11"/>
        <v>0</v>
      </c>
      <c r="W35" s="54">
        <f t="shared" si="12"/>
        <v>0</v>
      </c>
      <c r="X35" s="54" t="str">
        <f t="shared" si="13"/>
        <v>否</v>
      </c>
      <c r="Y35" s="21"/>
      <c r="Z35" s="22"/>
      <c r="AA35" s="22"/>
      <c r="AB35" s="21"/>
      <c r="AC35" s="23">
        <v>0</v>
      </c>
      <c r="AD35" s="23">
        <f t="shared" si="4"/>
        <v>0</v>
      </c>
      <c r="AE35" s="19">
        <f t="shared" si="5"/>
        <v>0</v>
      </c>
      <c r="AF35" s="24"/>
      <c r="AG35" s="13"/>
      <c r="AH35" s="24"/>
      <c r="AI35" s="27" t="s">
        <v>47</v>
      </c>
      <c r="AJ35" s="19"/>
      <c r="AK35" s="17" t="s">
        <v>93</v>
      </c>
      <c r="AL35" s="26"/>
      <c r="AM35" s="14" t="s">
        <v>139</v>
      </c>
      <c r="AN35" s="8"/>
      <c r="AP35" s="8"/>
    </row>
    <row r="36" spans="1:42" s="9" customFormat="1" ht="33" customHeight="1" x14ac:dyDescent="0.25">
      <c r="A36" s="13">
        <f t="shared" si="1"/>
        <v>33</v>
      </c>
      <c r="B36" s="14" t="s">
        <v>630</v>
      </c>
      <c r="C36" s="15" t="s">
        <v>631</v>
      </c>
      <c r="D36" s="15" t="s">
        <v>33</v>
      </c>
      <c r="E36" s="16" t="s">
        <v>92</v>
      </c>
      <c r="F36" s="17" t="s">
        <v>35</v>
      </c>
      <c r="G36" s="17"/>
      <c r="H36" s="17" t="s">
        <v>92</v>
      </c>
      <c r="I36" s="18">
        <v>1</v>
      </c>
      <c r="J36" s="50"/>
      <c r="K36" s="50"/>
      <c r="L36" s="50"/>
      <c r="M36" s="50"/>
      <c r="N36" s="48"/>
      <c r="O36" s="48"/>
      <c r="P36" s="48">
        <f t="shared" si="7"/>
        <v>0</v>
      </c>
      <c r="Q36" s="20">
        <f t="shared" si="8"/>
        <v>0</v>
      </c>
      <c r="R36" s="20">
        <f t="shared" si="9"/>
        <v>0</v>
      </c>
      <c r="S36" s="20">
        <f t="shared" si="10"/>
        <v>0</v>
      </c>
      <c r="T36" s="55"/>
      <c r="U36" s="19">
        <f t="shared" si="2"/>
        <v>0</v>
      </c>
      <c r="V36" s="53">
        <f t="shared" si="11"/>
        <v>0</v>
      </c>
      <c r="W36" s="54" t="e">
        <f t="shared" si="12"/>
        <v>#DIV/0!</v>
      </c>
      <c r="X36" s="54" t="str">
        <f t="shared" si="13"/>
        <v>是</v>
      </c>
      <c r="Y36" s="21"/>
      <c r="Z36" s="22"/>
      <c r="AA36" s="22"/>
      <c r="AB36" s="21"/>
      <c r="AC36" s="23">
        <v>0</v>
      </c>
      <c r="AD36" s="23">
        <f t="shared" si="4"/>
        <v>0</v>
      </c>
      <c r="AE36" s="19">
        <f t="shared" si="5"/>
        <v>0</v>
      </c>
      <c r="AF36" s="24"/>
      <c r="AG36" s="13"/>
      <c r="AH36" s="24"/>
      <c r="AI36" s="27" t="s">
        <v>47</v>
      </c>
      <c r="AJ36" s="19"/>
      <c r="AK36" s="17" t="s">
        <v>93</v>
      </c>
      <c r="AL36" s="26"/>
      <c r="AM36" s="14"/>
      <c r="AN36" s="8"/>
      <c r="AP36" s="8"/>
    </row>
    <row r="37" spans="1:42" s="9" customFormat="1" ht="33" customHeight="1" x14ac:dyDescent="0.25">
      <c r="A37" s="13">
        <f t="shared" si="1"/>
        <v>34</v>
      </c>
      <c r="B37" s="14" t="s">
        <v>141</v>
      </c>
      <c r="C37" s="15" t="s">
        <v>629</v>
      </c>
      <c r="D37" s="15" t="s">
        <v>33</v>
      </c>
      <c r="E37" s="16" t="s">
        <v>92</v>
      </c>
      <c r="F37" s="17" t="s">
        <v>35</v>
      </c>
      <c r="G37" s="17"/>
      <c r="H37" s="17" t="s">
        <v>92</v>
      </c>
      <c r="I37" s="18">
        <v>0.8</v>
      </c>
      <c r="J37" s="50">
        <f>VLOOKUP(B37,[1]新表!$A:$G,7,0)</f>
        <v>673799.02</v>
      </c>
      <c r="K37" s="50">
        <f>VLOOKUP(B37,[2]新表!$A:$G,7,0)</f>
        <v>573799.02000000014</v>
      </c>
      <c r="L37" s="50">
        <f>VLOOKUP(B37,[2]新表!$A:$H,8,0)</f>
        <v>573799.02000000014</v>
      </c>
      <c r="M37" s="50">
        <f>VLOOKUP(B37,[2]Sheet3!$A:$E,5,0)</f>
        <v>81971.288571428595</v>
      </c>
      <c r="N37" s="48"/>
      <c r="O37" s="48"/>
      <c r="P37" s="48">
        <f t="shared" si="7"/>
        <v>0</v>
      </c>
      <c r="Q37" s="20">
        <f t="shared" si="8"/>
        <v>573799.02000000014</v>
      </c>
      <c r="R37" s="20">
        <f t="shared" si="9"/>
        <v>28689.951000000005</v>
      </c>
      <c r="S37" s="20">
        <f t="shared" si="10"/>
        <v>30000</v>
      </c>
      <c r="T37" s="55"/>
      <c r="U37" s="19">
        <f t="shared" si="2"/>
        <v>0</v>
      </c>
      <c r="V37" s="53">
        <f t="shared" si="11"/>
        <v>0</v>
      </c>
      <c r="W37" s="54">
        <f t="shared" si="12"/>
        <v>0</v>
      </c>
      <c r="X37" s="54" t="str">
        <f t="shared" si="13"/>
        <v>否</v>
      </c>
      <c r="Y37" s="21"/>
      <c r="Z37" s="22"/>
      <c r="AA37" s="22"/>
      <c r="AB37" s="21">
        <f t="shared" si="3"/>
        <v>0</v>
      </c>
      <c r="AC37" s="23">
        <v>0</v>
      </c>
      <c r="AD37" s="23">
        <f t="shared" si="4"/>
        <v>0</v>
      </c>
      <c r="AE37" s="19">
        <f t="shared" si="5"/>
        <v>0</v>
      </c>
      <c r="AF37" s="24"/>
      <c r="AG37" s="13">
        <v>3</v>
      </c>
      <c r="AH37" s="24">
        <f t="shared" si="14"/>
        <v>-3</v>
      </c>
      <c r="AI37" s="27" t="s">
        <v>47</v>
      </c>
      <c r="AJ37" s="19"/>
      <c r="AK37" s="17" t="s">
        <v>93</v>
      </c>
      <c r="AL37" s="26"/>
      <c r="AM37" s="14" t="s">
        <v>141</v>
      </c>
      <c r="AN37" s="8"/>
      <c r="AP37" s="8"/>
    </row>
    <row r="38" spans="1:42" s="9" customFormat="1" ht="33" customHeight="1" x14ac:dyDescent="0.25">
      <c r="A38" s="13">
        <f t="shared" si="1"/>
        <v>35</v>
      </c>
      <c r="B38" s="14" t="s">
        <v>143</v>
      </c>
      <c r="C38" s="28" t="s">
        <v>144</v>
      </c>
      <c r="D38" s="15" t="s">
        <v>33</v>
      </c>
      <c r="E38" s="25" t="s">
        <v>34</v>
      </c>
      <c r="F38" s="17" t="s">
        <v>35</v>
      </c>
      <c r="G38" s="17"/>
      <c r="H38" s="17" t="s">
        <v>61</v>
      </c>
      <c r="I38" s="18">
        <v>0.8</v>
      </c>
      <c r="J38" s="50">
        <f>VLOOKUP(B38,[1]新表!$A:$G,7,0)</f>
        <v>2411079.2600000002</v>
      </c>
      <c r="K38" s="50">
        <f>VLOOKUP(B38,[2]新表!$A:$G,7,0)</f>
        <v>1711079.2600000002</v>
      </c>
      <c r="L38" s="50">
        <f>VLOOKUP(B38,[2]新表!$A:$H,8,0)</f>
        <v>1652355.9700000002</v>
      </c>
      <c r="M38" s="61">
        <f>VLOOKUP(B38,[2]Sheet3!$A:$E,5,0)</f>
        <v>142589.93833333335</v>
      </c>
      <c r="N38" s="48"/>
      <c r="O38" s="48"/>
      <c r="P38" s="48">
        <f t="shared" si="7"/>
        <v>0</v>
      </c>
      <c r="Q38" s="20">
        <f t="shared" si="8"/>
        <v>1652355.9700000002</v>
      </c>
      <c r="R38" s="20">
        <f t="shared" si="9"/>
        <v>49906.478416666672</v>
      </c>
      <c r="S38" s="20">
        <f t="shared" si="10"/>
        <v>50000</v>
      </c>
      <c r="T38" s="55">
        <v>800000</v>
      </c>
      <c r="U38" s="19">
        <f t="shared" si="2"/>
        <v>800000</v>
      </c>
      <c r="V38" s="53">
        <f t="shared" si="11"/>
        <v>0.48415717588989005</v>
      </c>
      <c r="W38" s="54">
        <f t="shared" si="12"/>
        <v>5.6104940457287755</v>
      </c>
      <c r="X38" s="54" t="str">
        <f t="shared" si="13"/>
        <v>是</v>
      </c>
      <c r="Y38" s="21"/>
      <c r="Z38" s="21"/>
      <c r="AA38" s="21"/>
      <c r="AB38" s="21">
        <f t="shared" si="3"/>
        <v>0</v>
      </c>
      <c r="AC38" s="23">
        <v>0</v>
      </c>
      <c r="AD38" s="23">
        <f t="shared" si="4"/>
        <v>0</v>
      </c>
      <c r="AE38" s="19">
        <f t="shared" si="5"/>
        <v>800000</v>
      </c>
      <c r="AF38" s="24">
        <v>45595</v>
      </c>
      <c r="AG38" s="13">
        <v>3</v>
      </c>
      <c r="AH38" s="24">
        <f t="shared" si="14"/>
        <v>45592</v>
      </c>
      <c r="AI38" s="27" t="s">
        <v>37</v>
      </c>
      <c r="AJ38" s="19"/>
      <c r="AK38" s="17" t="s">
        <v>68</v>
      </c>
      <c r="AL38" s="26" t="s">
        <v>145</v>
      </c>
      <c r="AM38" s="14" t="s">
        <v>143</v>
      </c>
      <c r="AN38" s="8"/>
      <c r="AP38" s="8"/>
    </row>
    <row r="39" spans="1:42" s="9" customFormat="1" ht="33" customHeight="1" x14ac:dyDescent="0.25">
      <c r="A39" s="13">
        <f t="shared" si="1"/>
        <v>36</v>
      </c>
      <c r="B39" s="14" t="s">
        <v>146</v>
      </c>
      <c r="C39" s="15" t="s">
        <v>147</v>
      </c>
      <c r="D39" s="15" t="s">
        <v>33</v>
      </c>
      <c r="E39" s="16" t="s">
        <v>34</v>
      </c>
      <c r="F39" s="17" t="s">
        <v>35</v>
      </c>
      <c r="G39" s="17"/>
      <c r="H39" s="17" t="s">
        <v>39</v>
      </c>
      <c r="I39" s="18">
        <v>0.8</v>
      </c>
      <c r="J39" s="50">
        <f>VLOOKUP(B39,[1]新表!$A:$G,7,0)</f>
        <v>8341497.2699999996</v>
      </c>
      <c r="K39" s="50">
        <f>VLOOKUP(B39,[2]新表!$A:$G,7,0)</f>
        <v>7979430.7699999996</v>
      </c>
      <c r="L39" s="50">
        <f>VLOOKUP(B39,[2]新表!$A:$H,8,0)</f>
        <v>7593710.5099999998</v>
      </c>
      <c r="M39" s="61">
        <f>VLOOKUP(B39,[2]Sheet3!$A:$E,5,0)</f>
        <v>306901.18346153846</v>
      </c>
      <c r="N39" s="48"/>
      <c r="O39" s="48"/>
      <c r="P39" s="48">
        <f t="shared" si="7"/>
        <v>0</v>
      </c>
      <c r="Q39" s="20">
        <f t="shared" si="8"/>
        <v>7593710.5099999998</v>
      </c>
      <c r="R39" s="20">
        <f t="shared" si="9"/>
        <v>107415.41421153846</v>
      </c>
      <c r="S39" s="20">
        <f t="shared" si="10"/>
        <v>110000</v>
      </c>
      <c r="T39" s="55">
        <v>200000</v>
      </c>
      <c r="U39" s="19">
        <f t="shared" si="2"/>
        <v>200000</v>
      </c>
      <c r="V39" s="53">
        <f t="shared" si="11"/>
        <v>2.6337585523786317E-2</v>
      </c>
      <c r="W39" s="54">
        <f t="shared" si="12"/>
        <v>0.65167555805487609</v>
      </c>
      <c r="X39" s="54" t="str">
        <f t="shared" si="13"/>
        <v>否</v>
      </c>
      <c r="Y39" s="21"/>
      <c r="Z39" s="22"/>
      <c r="AA39" s="22"/>
      <c r="AB39" s="21">
        <f t="shared" si="3"/>
        <v>0</v>
      </c>
      <c r="AC39" s="23">
        <v>0</v>
      </c>
      <c r="AD39" s="23">
        <f t="shared" si="4"/>
        <v>0</v>
      </c>
      <c r="AE39" s="19">
        <f t="shared" si="5"/>
        <v>200000</v>
      </c>
      <c r="AF39" s="24">
        <v>45628</v>
      </c>
      <c r="AG39" s="13">
        <v>7</v>
      </c>
      <c r="AH39" s="24">
        <f t="shared" si="14"/>
        <v>45621</v>
      </c>
      <c r="AI39" s="27" t="s">
        <v>131</v>
      </c>
      <c r="AJ39" s="19"/>
      <c r="AK39" s="17" t="s">
        <v>68</v>
      </c>
      <c r="AL39" s="26" t="s">
        <v>133</v>
      </c>
      <c r="AM39" s="14" t="s">
        <v>146</v>
      </c>
      <c r="AN39" s="8"/>
      <c r="AP39" s="8"/>
    </row>
    <row r="40" spans="1:42" s="9" customFormat="1" ht="33" customHeight="1" x14ac:dyDescent="0.25">
      <c r="A40" s="13">
        <f t="shared" si="1"/>
        <v>37</v>
      </c>
      <c r="B40" s="14" t="s">
        <v>148</v>
      </c>
      <c r="C40" s="28" t="s">
        <v>149</v>
      </c>
      <c r="D40" s="15" t="s">
        <v>88</v>
      </c>
      <c r="E40" s="16" t="s">
        <v>34</v>
      </c>
      <c r="F40" s="17" t="s">
        <v>67</v>
      </c>
      <c r="G40" s="17" t="s">
        <v>564</v>
      </c>
      <c r="H40" s="17" t="s">
        <v>61</v>
      </c>
      <c r="I40" s="18">
        <v>0.8</v>
      </c>
      <c r="J40" s="50">
        <f>VLOOKUP(B40,[1]新表!$A:$G,7,0)</f>
        <v>1829827.7200000011</v>
      </c>
      <c r="K40" s="50">
        <f>VLOOKUP(B40,[2]新表!$A:$G,7,0)</f>
        <v>849544.26000000106</v>
      </c>
      <c r="L40" s="50">
        <f>VLOOKUP(B40,[2]新表!$A:$H,8,0)</f>
        <v>519794.55000000098</v>
      </c>
      <c r="M40" s="50">
        <f>VLOOKUP(B40,[2]Sheet3!$A:$E,5,0)</f>
        <v>141590.71000000017</v>
      </c>
      <c r="N40" s="48"/>
      <c r="O40" s="48"/>
      <c r="P40" s="48">
        <f t="shared" si="7"/>
        <v>0</v>
      </c>
      <c r="Q40" s="20">
        <f t="shared" si="8"/>
        <v>519794.55000000098</v>
      </c>
      <c r="R40" s="20">
        <f t="shared" si="9"/>
        <v>49556.748500000052</v>
      </c>
      <c r="S40" s="20">
        <f t="shared" si="10"/>
        <v>50000</v>
      </c>
      <c r="T40" s="55"/>
      <c r="U40" s="19">
        <f t="shared" si="2"/>
        <v>0</v>
      </c>
      <c r="V40" s="53">
        <f t="shared" si="11"/>
        <v>0</v>
      </c>
      <c r="W40" s="54">
        <f t="shared" si="12"/>
        <v>0</v>
      </c>
      <c r="X40" s="54" t="str">
        <f t="shared" si="13"/>
        <v>否</v>
      </c>
      <c r="Y40" s="21"/>
      <c r="Z40" s="21"/>
      <c r="AA40" s="21"/>
      <c r="AB40" s="21">
        <f t="shared" si="3"/>
        <v>0</v>
      </c>
      <c r="AC40" s="23">
        <v>0.03</v>
      </c>
      <c r="AD40" s="23">
        <f t="shared" si="4"/>
        <v>0</v>
      </c>
      <c r="AE40" s="19">
        <f t="shared" si="5"/>
        <v>0</v>
      </c>
      <c r="AF40" s="24"/>
      <c r="AG40" s="13">
        <v>3</v>
      </c>
      <c r="AH40" s="24">
        <f t="shared" si="14"/>
        <v>-3</v>
      </c>
      <c r="AI40" s="27" t="s">
        <v>47</v>
      </c>
      <c r="AJ40" s="19"/>
      <c r="AK40" s="17" t="s">
        <v>68</v>
      </c>
      <c r="AL40" s="26"/>
      <c r="AM40" s="14" t="s">
        <v>148</v>
      </c>
      <c r="AN40" s="8"/>
    </row>
    <row r="41" spans="1:42" s="9" customFormat="1" ht="33" customHeight="1" x14ac:dyDescent="0.25">
      <c r="A41" s="13">
        <f t="shared" si="1"/>
        <v>38</v>
      </c>
      <c r="B41" s="14" t="s">
        <v>150</v>
      </c>
      <c r="C41" s="15" t="s">
        <v>151</v>
      </c>
      <c r="D41" s="15" t="s">
        <v>33</v>
      </c>
      <c r="E41" s="16" t="s">
        <v>34</v>
      </c>
      <c r="F41" s="17" t="s">
        <v>35</v>
      </c>
      <c r="G41" s="17"/>
      <c r="H41" s="17" t="s">
        <v>61</v>
      </c>
      <c r="I41" s="18">
        <v>0.8</v>
      </c>
      <c r="J41" s="50">
        <f>VLOOKUP(B41,[1]新表!$A:$G,7,0)</f>
        <v>416441.10000000003</v>
      </c>
      <c r="K41" s="50">
        <f>VLOOKUP(B41,[2]新表!$A:$G,7,0)</f>
        <v>286441.10000000009</v>
      </c>
      <c r="L41" s="50">
        <f>VLOOKUP(B41,[2]新表!$A:$H,8,0)</f>
        <v>286441.10000000009</v>
      </c>
      <c r="M41" s="61">
        <f>VLOOKUP(B41,[2]Sheet3!$A:$E,5,0)</f>
        <v>71610.275000000023</v>
      </c>
      <c r="N41" s="48"/>
      <c r="O41" s="48"/>
      <c r="P41" s="48">
        <f t="shared" si="7"/>
        <v>0</v>
      </c>
      <c r="Q41" s="20">
        <f t="shared" si="8"/>
        <v>286441.10000000009</v>
      </c>
      <c r="R41" s="20">
        <f t="shared" si="9"/>
        <v>25063.596250000006</v>
      </c>
      <c r="S41" s="20">
        <f t="shared" si="10"/>
        <v>30000</v>
      </c>
      <c r="T41" s="55">
        <v>100000</v>
      </c>
      <c r="U41" s="19">
        <f t="shared" si="2"/>
        <v>100000</v>
      </c>
      <c r="V41" s="53">
        <f t="shared" si="11"/>
        <v>0.34911191166351463</v>
      </c>
      <c r="W41" s="54">
        <f t="shared" si="12"/>
        <v>1.3964476466540585</v>
      </c>
      <c r="X41" s="54" t="str">
        <f t="shared" si="13"/>
        <v>是</v>
      </c>
      <c r="Y41" s="21"/>
      <c r="Z41" s="21"/>
      <c r="AA41" s="21"/>
      <c r="AB41" s="21">
        <f t="shared" si="3"/>
        <v>0</v>
      </c>
      <c r="AC41" s="23">
        <v>0</v>
      </c>
      <c r="AD41" s="23">
        <f t="shared" si="4"/>
        <v>0</v>
      </c>
      <c r="AE41" s="19">
        <f t="shared" si="5"/>
        <v>100000</v>
      </c>
      <c r="AF41" s="24">
        <v>45631</v>
      </c>
      <c r="AG41" s="13">
        <v>3</v>
      </c>
      <c r="AH41" s="24">
        <f t="shared" si="14"/>
        <v>45628</v>
      </c>
      <c r="AI41" s="27" t="s">
        <v>47</v>
      </c>
      <c r="AJ41" s="19"/>
      <c r="AK41" s="17" t="s">
        <v>68</v>
      </c>
      <c r="AL41" s="26" t="s">
        <v>152</v>
      </c>
      <c r="AM41" s="14" t="s">
        <v>150</v>
      </c>
      <c r="AN41" s="8"/>
    </row>
    <row r="42" spans="1:42" s="9" customFormat="1" ht="33" customHeight="1" x14ac:dyDescent="0.25">
      <c r="A42" s="13">
        <f t="shared" si="1"/>
        <v>39</v>
      </c>
      <c r="B42" s="14" t="s">
        <v>153</v>
      </c>
      <c r="C42" s="28" t="s">
        <v>154</v>
      </c>
      <c r="D42" s="15" t="s">
        <v>33</v>
      </c>
      <c r="E42" s="16" t="s">
        <v>155</v>
      </c>
      <c r="F42" s="17" t="s">
        <v>67</v>
      </c>
      <c r="G42" s="17" t="s">
        <v>564</v>
      </c>
      <c r="H42" s="17" t="s">
        <v>39</v>
      </c>
      <c r="I42" s="18">
        <v>0.8</v>
      </c>
      <c r="J42" s="50">
        <f>VLOOKUP(B42,[1]新表!$A:$G,7,0)</f>
        <v>8369416.5200000005</v>
      </c>
      <c r="K42" s="50">
        <f>VLOOKUP(B42,[2]新表!$A:$G,7,0)</f>
        <v>8632547.1700000018</v>
      </c>
      <c r="L42" s="50">
        <f>VLOOKUP(B42,[2]新表!$A:$H,8,0)</f>
        <v>8014148.6000000015</v>
      </c>
      <c r="M42" s="61">
        <f>VLOOKUP(B42,[2]Sheet3!$A:$E,5,0)</f>
        <v>431627.35850000009</v>
      </c>
      <c r="N42" s="48"/>
      <c r="O42" s="48"/>
      <c r="P42" s="48">
        <f t="shared" si="7"/>
        <v>0</v>
      </c>
      <c r="Q42" s="20">
        <f t="shared" si="8"/>
        <v>8014148.6000000015</v>
      </c>
      <c r="R42" s="20">
        <f>IF(Q42&lt;=0,0,M42*0.5)</f>
        <v>215813.67925000004</v>
      </c>
      <c r="S42" s="20">
        <f t="shared" si="10"/>
        <v>220000</v>
      </c>
      <c r="T42" s="55">
        <v>200000</v>
      </c>
      <c r="U42" s="19">
        <f t="shared" si="2"/>
        <v>200000</v>
      </c>
      <c r="V42" s="53">
        <f t="shared" si="11"/>
        <v>2.4955863683386151E-2</v>
      </c>
      <c r="W42" s="54">
        <f t="shared" si="12"/>
        <v>0.46336265776813579</v>
      </c>
      <c r="X42" s="54" t="str">
        <f t="shared" si="13"/>
        <v>否</v>
      </c>
      <c r="Y42" s="21">
        <v>1000</v>
      </c>
      <c r="Z42" s="21"/>
      <c r="AA42" s="21"/>
      <c r="AB42" s="21">
        <f t="shared" si="3"/>
        <v>1000</v>
      </c>
      <c r="AC42" s="23">
        <v>0.03</v>
      </c>
      <c r="AD42" s="23">
        <f t="shared" si="4"/>
        <v>3.4999999999999996E-2</v>
      </c>
      <c r="AE42" s="19">
        <f t="shared" si="5"/>
        <v>193000</v>
      </c>
      <c r="AF42" s="24">
        <v>45628</v>
      </c>
      <c r="AG42" s="13">
        <v>3</v>
      </c>
      <c r="AH42" s="24">
        <f t="shared" si="14"/>
        <v>45625</v>
      </c>
      <c r="AI42" s="27" t="s">
        <v>47</v>
      </c>
      <c r="AJ42" s="19"/>
      <c r="AK42" s="17" t="s">
        <v>121</v>
      </c>
      <c r="AL42" s="26" t="s">
        <v>156</v>
      </c>
      <c r="AM42" s="14" t="s">
        <v>153</v>
      </c>
      <c r="AN42" s="8"/>
    </row>
    <row r="43" spans="1:42" s="9" customFormat="1" ht="33" customHeight="1" x14ac:dyDescent="0.25">
      <c r="A43" s="13">
        <f t="shared" si="1"/>
        <v>40</v>
      </c>
      <c r="B43" s="14" t="s">
        <v>157</v>
      </c>
      <c r="C43" s="28" t="s">
        <v>158</v>
      </c>
      <c r="D43" s="15" t="s">
        <v>33</v>
      </c>
      <c r="E43" s="16" t="s">
        <v>34</v>
      </c>
      <c r="F43" s="17" t="s">
        <v>35</v>
      </c>
      <c r="G43" s="17"/>
      <c r="H43" s="17" t="s">
        <v>39</v>
      </c>
      <c r="I43" s="18">
        <v>0.8</v>
      </c>
      <c r="J43" s="50">
        <f>VLOOKUP(B43,[1]新表!$A:$G,7,0)</f>
        <v>1088920.02</v>
      </c>
      <c r="K43" s="50">
        <f>VLOOKUP(B43,[2]新表!$A:$G,7,0)</f>
        <v>808920.02</v>
      </c>
      <c r="L43" s="50">
        <f>VLOOKUP(B43,[2]新表!$A:$H,8,0)</f>
        <v>638624.51</v>
      </c>
      <c r="M43" s="61">
        <f>VLOOKUP(B43,[2]Sheet3!$A:$E,5,0)</f>
        <v>89880.002222222218</v>
      </c>
      <c r="N43" s="48"/>
      <c r="O43" s="48"/>
      <c r="P43" s="48">
        <f t="shared" si="7"/>
        <v>0</v>
      </c>
      <c r="Q43" s="20">
        <f t="shared" si="8"/>
        <v>638624.51</v>
      </c>
      <c r="R43" s="20">
        <f t="shared" si="9"/>
        <v>31458.000777777776</v>
      </c>
      <c r="S43" s="20">
        <f t="shared" si="10"/>
        <v>30000</v>
      </c>
      <c r="T43" s="55">
        <v>80000</v>
      </c>
      <c r="U43" s="19">
        <f t="shared" si="2"/>
        <v>80000</v>
      </c>
      <c r="V43" s="53">
        <f t="shared" si="11"/>
        <v>0.12526922901847284</v>
      </c>
      <c r="W43" s="54">
        <f t="shared" si="12"/>
        <v>0.89007563442427851</v>
      </c>
      <c r="X43" s="54" t="str">
        <f t="shared" si="13"/>
        <v>否</v>
      </c>
      <c r="Y43" s="21"/>
      <c r="Z43" s="21"/>
      <c r="AA43" s="21"/>
      <c r="AB43" s="21">
        <f t="shared" si="3"/>
        <v>0</v>
      </c>
      <c r="AC43" s="23">
        <v>0.03</v>
      </c>
      <c r="AD43" s="23">
        <f t="shared" si="4"/>
        <v>0.03</v>
      </c>
      <c r="AE43" s="19">
        <f t="shared" si="5"/>
        <v>77600</v>
      </c>
      <c r="AF43" s="24">
        <v>45628</v>
      </c>
      <c r="AG43" s="13">
        <v>4</v>
      </c>
      <c r="AH43" s="24">
        <v>45510</v>
      </c>
      <c r="AI43" s="27" t="s">
        <v>47</v>
      </c>
      <c r="AJ43" s="19"/>
      <c r="AK43" s="17" t="s">
        <v>68</v>
      </c>
      <c r="AL43" s="26" t="s">
        <v>159</v>
      </c>
      <c r="AM43" s="14" t="s">
        <v>157</v>
      </c>
      <c r="AN43" s="8"/>
    </row>
    <row r="44" spans="1:42" s="9" customFormat="1" ht="33" customHeight="1" x14ac:dyDescent="0.25">
      <c r="A44" s="13">
        <f t="shared" si="1"/>
        <v>41</v>
      </c>
      <c r="B44" s="14" t="s">
        <v>160</v>
      </c>
      <c r="C44" s="15" t="s">
        <v>161</v>
      </c>
      <c r="D44" s="15" t="s">
        <v>33</v>
      </c>
      <c r="E44" s="16" t="s">
        <v>34</v>
      </c>
      <c r="F44" s="17" t="s">
        <v>35</v>
      </c>
      <c r="G44" s="17"/>
      <c r="H44" s="17" t="s">
        <v>61</v>
      </c>
      <c r="I44" s="18">
        <v>1</v>
      </c>
      <c r="J44" s="50">
        <f>VLOOKUP(B44,[1]新表!$A:$G,7,0)</f>
        <v>248655.58999999991</v>
      </c>
      <c r="K44" s="50">
        <f>VLOOKUP(B44,[2]新表!$A:$G,7,0)</f>
        <v>291874.28999999998</v>
      </c>
      <c r="L44" s="50">
        <f>VLOOKUP(B44,[2]新表!$A:$H,8,0)</f>
        <v>46523.29</v>
      </c>
      <c r="M44" s="61">
        <f>VLOOKUP(B44,[2]Sheet3!$A:$E,5,0)</f>
        <v>97291.43</v>
      </c>
      <c r="N44" s="48">
        <v>170000</v>
      </c>
      <c r="O44" s="48"/>
      <c r="P44" s="48">
        <f t="shared" si="7"/>
        <v>170000</v>
      </c>
      <c r="Q44" s="20">
        <f t="shared" si="8"/>
        <v>-123476.70999999999</v>
      </c>
      <c r="R44" s="20">
        <f t="shared" si="9"/>
        <v>0</v>
      </c>
      <c r="S44" s="20">
        <f t="shared" si="10"/>
        <v>0</v>
      </c>
      <c r="T44" s="55"/>
      <c r="U44" s="19">
        <f t="shared" si="2"/>
        <v>0</v>
      </c>
      <c r="V44" s="53">
        <f t="shared" si="11"/>
        <v>0</v>
      </c>
      <c r="W44" s="54">
        <f t="shared" si="12"/>
        <v>0</v>
      </c>
      <c r="X44" s="54" t="str">
        <f t="shared" si="13"/>
        <v>否</v>
      </c>
      <c r="Y44" s="21"/>
      <c r="Z44" s="22"/>
      <c r="AA44" s="22"/>
      <c r="AB44" s="21">
        <f t="shared" si="3"/>
        <v>0</v>
      </c>
      <c r="AC44" s="23">
        <v>0</v>
      </c>
      <c r="AD44" s="23">
        <f t="shared" si="4"/>
        <v>0</v>
      </c>
      <c r="AE44" s="19">
        <f t="shared" si="5"/>
        <v>0</v>
      </c>
      <c r="AF44" s="24">
        <v>45628</v>
      </c>
      <c r="AG44" s="13">
        <v>7</v>
      </c>
      <c r="AH44" s="24">
        <f t="shared" ref="AH44:AH57" si="15">AF44-AG44</f>
        <v>45621</v>
      </c>
      <c r="AI44" s="27" t="str">
        <f>VLOOKUP(B44,'[3]9.29付款-节前'!B5:BA46,52,0)</f>
        <v>电汇</v>
      </c>
      <c r="AJ44" s="19"/>
      <c r="AK44" s="17" t="s">
        <v>38</v>
      </c>
      <c r="AL44" s="26" t="s">
        <v>162</v>
      </c>
      <c r="AM44" s="14" t="s">
        <v>160</v>
      </c>
      <c r="AN44" s="8"/>
    </row>
    <row r="45" spans="1:42" s="9" customFormat="1" ht="33" customHeight="1" x14ac:dyDescent="0.25">
      <c r="A45" s="13">
        <f t="shared" si="1"/>
        <v>42</v>
      </c>
      <c r="B45" s="14" t="s">
        <v>163</v>
      </c>
      <c r="C45" s="15" t="s">
        <v>164</v>
      </c>
      <c r="D45" s="15" t="s">
        <v>33</v>
      </c>
      <c r="E45" s="16" t="s">
        <v>92</v>
      </c>
      <c r="F45" s="17" t="s">
        <v>35</v>
      </c>
      <c r="G45" s="17"/>
      <c r="H45" s="17" t="s">
        <v>92</v>
      </c>
      <c r="I45" s="18">
        <v>0.8</v>
      </c>
      <c r="J45" s="50">
        <f>VLOOKUP(B45,[1]新表!$A:$G,7,0)</f>
        <v>1616688.8</v>
      </c>
      <c r="K45" s="50">
        <f>VLOOKUP(B45,[2]新表!$A:$G,7,0)</f>
        <v>1463900.8000000003</v>
      </c>
      <c r="L45" s="50">
        <f>VLOOKUP(B45,[2]新表!$A:$H,8,0)</f>
        <v>1463900.8000000003</v>
      </c>
      <c r="M45" s="50">
        <f>VLOOKUP(B45,[2]Sheet3!$A:$E,5,0)</f>
        <v>162655.64444444448</v>
      </c>
      <c r="N45" s="48"/>
      <c r="O45" s="48"/>
      <c r="P45" s="48">
        <f t="shared" si="7"/>
        <v>0</v>
      </c>
      <c r="Q45" s="20">
        <f t="shared" si="8"/>
        <v>1463900.8000000003</v>
      </c>
      <c r="R45" s="20">
        <f t="shared" si="9"/>
        <v>56929.475555555568</v>
      </c>
      <c r="S45" s="20">
        <f t="shared" si="10"/>
        <v>60000</v>
      </c>
      <c r="T45" s="55"/>
      <c r="U45" s="19">
        <f t="shared" si="2"/>
        <v>0</v>
      </c>
      <c r="V45" s="53">
        <f t="shared" si="11"/>
        <v>0</v>
      </c>
      <c r="W45" s="54">
        <f t="shared" si="12"/>
        <v>0</v>
      </c>
      <c r="X45" s="54" t="str">
        <f t="shared" si="13"/>
        <v>否</v>
      </c>
      <c r="Y45" s="21"/>
      <c r="Z45" s="22"/>
      <c r="AA45" s="22"/>
      <c r="AB45" s="21">
        <f t="shared" si="3"/>
        <v>0</v>
      </c>
      <c r="AC45" s="23">
        <v>0</v>
      </c>
      <c r="AD45" s="23">
        <f t="shared" si="4"/>
        <v>0</v>
      </c>
      <c r="AE45" s="19">
        <f t="shared" si="5"/>
        <v>0</v>
      </c>
      <c r="AF45" s="24"/>
      <c r="AG45" s="13">
        <v>3</v>
      </c>
      <c r="AH45" s="24">
        <f t="shared" si="15"/>
        <v>-3</v>
      </c>
      <c r="AI45" s="27" t="s">
        <v>47</v>
      </c>
      <c r="AJ45" s="19"/>
      <c r="AK45" s="17" t="s">
        <v>93</v>
      </c>
      <c r="AL45" s="26"/>
      <c r="AM45" s="14" t="s">
        <v>163</v>
      </c>
      <c r="AN45" s="8"/>
    </row>
    <row r="46" spans="1:42" s="9" customFormat="1" ht="33" customHeight="1" x14ac:dyDescent="0.25">
      <c r="A46" s="13">
        <f t="shared" si="1"/>
        <v>43</v>
      </c>
      <c r="B46" s="14" t="s">
        <v>165</v>
      </c>
      <c r="C46" s="28" t="s">
        <v>166</v>
      </c>
      <c r="D46" s="28" t="s">
        <v>33</v>
      </c>
      <c r="E46" s="25" t="s">
        <v>57</v>
      </c>
      <c r="F46" s="17" t="s">
        <v>67</v>
      </c>
      <c r="G46" s="17" t="s">
        <v>564</v>
      </c>
      <c r="H46" s="17" t="s">
        <v>49</v>
      </c>
      <c r="I46" s="31">
        <v>0.8</v>
      </c>
      <c r="J46" s="50">
        <f>VLOOKUP(B46,[1]新表!$A:$G,7,0)</f>
        <v>0</v>
      </c>
      <c r="K46" s="50">
        <f>VLOOKUP(B46,[2]新表!$A:$G,7,0)</f>
        <v>0</v>
      </c>
      <c r="L46" s="50">
        <f>VLOOKUP(B46,[2]新表!$A:$H,8,0)</f>
        <v>0</v>
      </c>
      <c r="M46" s="50"/>
      <c r="N46" s="48"/>
      <c r="O46" s="48"/>
      <c r="P46" s="48">
        <f t="shared" si="7"/>
        <v>0</v>
      </c>
      <c r="Q46" s="20">
        <f t="shared" si="8"/>
        <v>0</v>
      </c>
      <c r="R46" s="20">
        <f t="shared" si="9"/>
        <v>0</v>
      </c>
      <c r="S46" s="20">
        <f t="shared" si="10"/>
        <v>0</v>
      </c>
      <c r="T46" s="55"/>
      <c r="U46" s="19">
        <f t="shared" si="2"/>
        <v>0</v>
      </c>
      <c r="V46" s="53">
        <f t="shared" si="11"/>
        <v>0</v>
      </c>
      <c r="W46" s="54" t="e">
        <f t="shared" si="12"/>
        <v>#DIV/0!</v>
      </c>
      <c r="X46" s="54" t="str">
        <f t="shared" si="13"/>
        <v>是</v>
      </c>
      <c r="Y46" s="21"/>
      <c r="Z46" s="21"/>
      <c r="AA46" s="21"/>
      <c r="AB46" s="21">
        <f t="shared" si="3"/>
        <v>0</v>
      </c>
      <c r="AC46" s="23">
        <v>0.03</v>
      </c>
      <c r="AD46" s="23">
        <f t="shared" si="4"/>
        <v>0</v>
      </c>
      <c r="AE46" s="19">
        <f t="shared" si="5"/>
        <v>0</v>
      </c>
      <c r="AF46" s="24"/>
      <c r="AG46" s="13">
        <v>5</v>
      </c>
      <c r="AH46" s="24">
        <f t="shared" si="15"/>
        <v>-5</v>
      </c>
      <c r="AI46" s="27" t="s">
        <v>47</v>
      </c>
      <c r="AJ46" s="19"/>
      <c r="AK46" s="17" t="s">
        <v>121</v>
      </c>
      <c r="AL46" s="26" t="s">
        <v>167</v>
      </c>
      <c r="AM46" s="14" t="s">
        <v>165</v>
      </c>
      <c r="AN46" s="8"/>
    </row>
    <row r="47" spans="1:42" s="9" customFormat="1" ht="33" customHeight="1" x14ac:dyDescent="0.25">
      <c r="A47" s="13">
        <f t="shared" si="1"/>
        <v>44</v>
      </c>
      <c r="B47" s="14" t="s">
        <v>168</v>
      </c>
      <c r="C47" s="15" t="s">
        <v>169</v>
      </c>
      <c r="D47" s="15" t="s">
        <v>33</v>
      </c>
      <c r="E47" s="25" t="s">
        <v>34</v>
      </c>
      <c r="F47" s="17" t="s">
        <v>35</v>
      </c>
      <c r="G47" s="17"/>
      <c r="H47" s="17" t="s">
        <v>61</v>
      </c>
      <c r="I47" s="18">
        <v>0.8</v>
      </c>
      <c r="J47" s="50">
        <f>VLOOKUP(B47,[1]新表!$A:$G,7,0)</f>
        <v>1505954.3699999999</v>
      </c>
      <c r="K47" s="50">
        <f>VLOOKUP(B47,[2]新表!$A:$G,7,0)</f>
        <v>1523177.8299999998</v>
      </c>
      <c r="L47" s="50">
        <f>VLOOKUP(B47,[2]新表!$A:$H,8,0)</f>
        <v>1505954.3699999999</v>
      </c>
      <c r="M47" s="61">
        <f>VLOOKUP(B47,[2]Sheet3!$A:$E,5,0)</f>
        <v>89598.695882352928</v>
      </c>
      <c r="N47" s="48"/>
      <c r="O47" s="48"/>
      <c r="P47" s="48">
        <f t="shared" si="7"/>
        <v>0</v>
      </c>
      <c r="Q47" s="20">
        <f t="shared" si="8"/>
        <v>1505954.3699999999</v>
      </c>
      <c r="R47" s="20">
        <f t="shared" si="9"/>
        <v>31359.543558823523</v>
      </c>
      <c r="S47" s="20">
        <f t="shared" si="10"/>
        <v>30000</v>
      </c>
      <c r="T47" s="55">
        <v>50000</v>
      </c>
      <c r="U47" s="19">
        <f t="shared" si="2"/>
        <v>50000</v>
      </c>
      <c r="V47" s="53">
        <f t="shared" si="11"/>
        <v>3.3201537175392641E-2</v>
      </c>
      <c r="W47" s="54">
        <f t="shared" si="12"/>
        <v>0.55804383654927547</v>
      </c>
      <c r="X47" s="54" t="str">
        <f t="shared" si="13"/>
        <v>否</v>
      </c>
      <c r="Y47" s="21"/>
      <c r="Z47" s="21"/>
      <c r="AA47" s="21"/>
      <c r="AB47" s="21">
        <f t="shared" si="3"/>
        <v>0</v>
      </c>
      <c r="AC47" s="23">
        <v>0</v>
      </c>
      <c r="AD47" s="23">
        <f t="shared" si="4"/>
        <v>0</v>
      </c>
      <c r="AE47" s="19">
        <f t="shared" si="5"/>
        <v>50000</v>
      </c>
      <c r="AF47" s="24">
        <v>45636</v>
      </c>
      <c r="AG47" s="13">
        <v>3</v>
      </c>
      <c r="AH47" s="24">
        <f t="shared" si="15"/>
        <v>45633</v>
      </c>
      <c r="AI47" s="27" t="s">
        <v>47</v>
      </c>
      <c r="AJ47" s="19"/>
      <c r="AK47" s="17" t="s">
        <v>68</v>
      </c>
      <c r="AL47" s="26" t="s">
        <v>89</v>
      </c>
      <c r="AM47" s="14" t="s">
        <v>168</v>
      </c>
      <c r="AN47" s="8"/>
    </row>
    <row r="48" spans="1:42" s="9" customFormat="1" ht="33" customHeight="1" x14ac:dyDescent="0.25">
      <c r="A48" s="13">
        <f t="shared" si="1"/>
        <v>45</v>
      </c>
      <c r="B48" s="14" t="s">
        <v>170</v>
      </c>
      <c r="C48" s="15" t="s">
        <v>171</v>
      </c>
      <c r="D48" s="15" t="s">
        <v>33</v>
      </c>
      <c r="E48" s="16" t="s">
        <v>57</v>
      </c>
      <c r="F48" s="34" t="s">
        <v>67</v>
      </c>
      <c r="G48" s="34"/>
      <c r="H48" s="17" t="s">
        <v>61</v>
      </c>
      <c r="I48" s="18">
        <v>0.8</v>
      </c>
      <c r="J48" s="50">
        <f>VLOOKUP(B48,[1]新表!$A:$G,7,0)</f>
        <v>469854.43999999994</v>
      </c>
      <c r="K48" s="50">
        <f>VLOOKUP(B48,[2]新表!$A:$G,7,0)</f>
        <v>369854.43999999994</v>
      </c>
      <c r="L48" s="50">
        <f>VLOOKUP(B48,[2]新表!$A:$H,8,0)</f>
        <v>369854.43999999994</v>
      </c>
      <c r="M48" s="61">
        <f>VLOOKUP(B48,[2]Sheet3!$A:$E,5,0)</f>
        <v>73970.887999999992</v>
      </c>
      <c r="N48" s="48"/>
      <c r="O48" s="48"/>
      <c r="P48" s="48">
        <f t="shared" si="7"/>
        <v>0</v>
      </c>
      <c r="Q48" s="20">
        <f t="shared" si="8"/>
        <v>369854.43999999994</v>
      </c>
      <c r="R48" s="20">
        <f t="shared" si="9"/>
        <v>25889.810799999996</v>
      </c>
      <c r="S48" s="20">
        <f t="shared" si="10"/>
        <v>30000</v>
      </c>
      <c r="T48" s="55">
        <v>50000</v>
      </c>
      <c r="U48" s="19">
        <f t="shared" si="2"/>
        <v>50000</v>
      </c>
      <c r="V48" s="53">
        <f t="shared" si="11"/>
        <v>0.13518831895055797</v>
      </c>
      <c r="W48" s="54">
        <f t="shared" si="12"/>
        <v>0.67594159475278981</v>
      </c>
      <c r="X48" s="54" t="str">
        <f t="shared" si="13"/>
        <v>否</v>
      </c>
      <c r="Y48" s="21"/>
      <c r="Z48" s="21"/>
      <c r="AA48" s="21"/>
      <c r="AB48" s="21">
        <f t="shared" si="3"/>
        <v>0</v>
      </c>
      <c r="AC48" s="23">
        <v>0</v>
      </c>
      <c r="AD48" s="23">
        <f t="shared" si="4"/>
        <v>0</v>
      </c>
      <c r="AE48" s="19">
        <f t="shared" si="5"/>
        <v>50000</v>
      </c>
      <c r="AF48" s="24">
        <v>45631</v>
      </c>
      <c r="AG48" s="13">
        <v>3</v>
      </c>
      <c r="AH48" s="24">
        <f t="shared" si="15"/>
        <v>45628</v>
      </c>
      <c r="AI48" s="27" t="s">
        <v>47</v>
      </c>
      <c r="AJ48" s="19"/>
      <c r="AK48" s="17" t="s">
        <v>68</v>
      </c>
      <c r="AL48" s="26" t="s">
        <v>133</v>
      </c>
      <c r="AM48" s="14" t="s">
        <v>170</v>
      </c>
      <c r="AN48" s="8"/>
    </row>
    <row r="49" spans="1:41" s="9" customFormat="1" ht="33" customHeight="1" x14ac:dyDescent="0.25">
      <c r="A49" s="13">
        <f t="shared" si="1"/>
        <v>46</v>
      </c>
      <c r="B49" s="14" t="s">
        <v>172</v>
      </c>
      <c r="C49" s="28" t="s">
        <v>173</v>
      </c>
      <c r="D49" s="15" t="s">
        <v>33</v>
      </c>
      <c r="E49" s="16" t="s">
        <v>130</v>
      </c>
      <c r="F49" s="17" t="s">
        <v>67</v>
      </c>
      <c r="G49" s="17" t="s">
        <v>564</v>
      </c>
      <c r="H49" s="17" t="s">
        <v>39</v>
      </c>
      <c r="I49" s="18">
        <v>0.8</v>
      </c>
      <c r="J49" s="50">
        <f>VLOOKUP(B49,[1]新表!$A:$G,7,0)</f>
        <v>1818224.2300000002</v>
      </c>
      <c r="K49" s="50">
        <f>VLOOKUP(B49,[2]新表!$A:$G,7,0)</f>
        <v>1745525.73</v>
      </c>
      <c r="L49" s="50">
        <f>VLOOKUP(B49,[2]新表!$A:$H,8,0)</f>
        <v>1745525.73</v>
      </c>
      <c r="M49" s="61">
        <f>VLOOKUP(B49,[2]Sheet3!$A:$E,5,0)</f>
        <v>116368.382</v>
      </c>
      <c r="N49" s="48"/>
      <c r="O49" s="48"/>
      <c r="P49" s="48">
        <f t="shared" si="7"/>
        <v>0</v>
      </c>
      <c r="Q49" s="20">
        <f t="shared" si="8"/>
        <v>1745525.73</v>
      </c>
      <c r="R49" s="20">
        <f>IF(Q49&lt;=0,0,M49*0.5)</f>
        <v>58184.190999999999</v>
      </c>
      <c r="S49" s="20">
        <f t="shared" si="10"/>
        <v>60000</v>
      </c>
      <c r="T49" s="55">
        <v>50000</v>
      </c>
      <c r="U49" s="19">
        <f t="shared" si="2"/>
        <v>50000</v>
      </c>
      <c r="V49" s="53">
        <f t="shared" si="11"/>
        <v>2.8644665123326484E-2</v>
      </c>
      <c r="W49" s="54">
        <f t="shared" si="12"/>
        <v>0.42966997684989727</v>
      </c>
      <c r="X49" s="54" t="str">
        <f t="shared" si="13"/>
        <v>否</v>
      </c>
      <c r="Y49" s="21"/>
      <c r="Z49" s="21"/>
      <c r="AA49" s="21"/>
      <c r="AB49" s="21">
        <f t="shared" si="3"/>
        <v>0</v>
      </c>
      <c r="AC49" s="23">
        <v>0.03</v>
      </c>
      <c r="AD49" s="23">
        <f t="shared" si="4"/>
        <v>0.03</v>
      </c>
      <c r="AE49" s="19">
        <f t="shared" si="5"/>
        <v>48500</v>
      </c>
      <c r="AF49" s="24">
        <v>45595</v>
      </c>
      <c r="AG49" s="13">
        <v>3</v>
      </c>
      <c r="AH49" s="24">
        <f t="shared" si="15"/>
        <v>45592</v>
      </c>
      <c r="AI49" s="27" t="s">
        <v>47</v>
      </c>
      <c r="AJ49" s="19"/>
      <c r="AK49" s="17" t="s">
        <v>68</v>
      </c>
      <c r="AL49" s="26"/>
      <c r="AM49" s="14" t="s">
        <v>172</v>
      </c>
      <c r="AN49" s="8"/>
    </row>
    <row r="50" spans="1:41" s="9" customFormat="1" ht="33" customHeight="1" x14ac:dyDescent="0.25">
      <c r="A50" s="13">
        <f t="shared" si="1"/>
        <v>47</v>
      </c>
      <c r="B50" s="14" t="s">
        <v>174</v>
      </c>
      <c r="C50" s="15" t="s">
        <v>175</v>
      </c>
      <c r="D50" s="15" t="s">
        <v>33</v>
      </c>
      <c r="E50" s="16" t="s">
        <v>57</v>
      </c>
      <c r="F50" s="34" t="s">
        <v>67</v>
      </c>
      <c r="G50" s="34" t="s">
        <v>565</v>
      </c>
      <c r="H50" s="17" t="s">
        <v>39</v>
      </c>
      <c r="I50" s="18">
        <v>0.8</v>
      </c>
      <c r="J50" s="50">
        <f>VLOOKUP(B50,[1]新表!$A:$G,7,0)</f>
        <v>2242232.2399999993</v>
      </c>
      <c r="K50" s="50">
        <f>VLOOKUP(B50,[2]新表!$A:$G,7,0)</f>
        <v>2170582.6999999993</v>
      </c>
      <c r="L50" s="50">
        <f>VLOOKUP(B50,[2]新表!$A:$H,8,0)</f>
        <v>1786337.2499999995</v>
      </c>
      <c r="M50" s="50">
        <f>VLOOKUP(B50,[2]Sheet3!$A:$E,5,0)</f>
        <v>155041.62142857138</v>
      </c>
      <c r="N50" s="48"/>
      <c r="O50" s="48"/>
      <c r="P50" s="48">
        <f t="shared" si="7"/>
        <v>0</v>
      </c>
      <c r="Q50" s="20">
        <f t="shared" si="8"/>
        <v>1786337.2499999995</v>
      </c>
      <c r="R50" s="20">
        <f t="shared" si="9"/>
        <v>54264.567499999983</v>
      </c>
      <c r="S50" s="20">
        <f t="shared" si="10"/>
        <v>50000</v>
      </c>
      <c r="T50" s="55">
        <v>100000</v>
      </c>
      <c r="U50" s="19">
        <f t="shared" si="2"/>
        <v>100000</v>
      </c>
      <c r="V50" s="53">
        <f t="shared" si="11"/>
        <v>5.5980470653008006E-2</v>
      </c>
      <c r="W50" s="54">
        <f t="shared" si="12"/>
        <v>0.64498809467153706</v>
      </c>
      <c r="X50" s="54" t="str">
        <f t="shared" si="13"/>
        <v>否</v>
      </c>
      <c r="Y50" s="21">
        <v>400</v>
      </c>
      <c r="Z50" s="21"/>
      <c r="AA50" s="21"/>
      <c r="AB50" s="21">
        <f t="shared" si="3"/>
        <v>400</v>
      </c>
      <c r="AC50" s="23">
        <v>0.03</v>
      </c>
      <c r="AD50" s="23">
        <f t="shared" si="4"/>
        <v>3.4000000000000002E-2</v>
      </c>
      <c r="AE50" s="19">
        <f t="shared" si="5"/>
        <v>96600</v>
      </c>
      <c r="AF50" s="24">
        <v>45631</v>
      </c>
      <c r="AG50" s="13">
        <v>3</v>
      </c>
      <c r="AH50" s="24">
        <f t="shared" si="15"/>
        <v>45628</v>
      </c>
      <c r="AI50" s="27" t="s">
        <v>47</v>
      </c>
      <c r="AJ50" s="19"/>
      <c r="AK50" s="17" t="s">
        <v>176</v>
      </c>
      <c r="AL50" s="26" t="s">
        <v>177</v>
      </c>
      <c r="AM50" s="14" t="s">
        <v>174</v>
      </c>
      <c r="AN50" s="8"/>
    </row>
    <row r="51" spans="1:41" s="9" customFormat="1" ht="33" customHeight="1" x14ac:dyDescent="0.25">
      <c r="A51" s="13">
        <f t="shared" si="1"/>
        <v>48</v>
      </c>
      <c r="B51" s="14" t="s">
        <v>178</v>
      </c>
      <c r="C51" s="15" t="s">
        <v>179</v>
      </c>
      <c r="D51" s="15" t="s">
        <v>33</v>
      </c>
      <c r="E51" s="16" t="s">
        <v>57</v>
      </c>
      <c r="F51" s="17" t="s">
        <v>67</v>
      </c>
      <c r="G51" s="17" t="s">
        <v>564</v>
      </c>
      <c r="H51" s="17" t="s">
        <v>39</v>
      </c>
      <c r="I51" s="18">
        <v>1</v>
      </c>
      <c r="J51" s="50">
        <f>VLOOKUP(B51,[1]新表!$A:$G,7,0)</f>
        <v>7452861.6099999947</v>
      </c>
      <c r="K51" s="50">
        <f>VLOOKUP(B51,[2]新表!$A:$G,7,0)</f>
        <v>8160552.9300000006</v>
      </c>
      <c r="L51" s="50">
        <f>VLOOKUP(B51,[2]新表!$A:$H,8,0)</f>
        <v>6658661.0300000012</v>
      </c>
      <c r="M51" s="61">
        <f>VLOOKUP(B51,[2]Sheet3!$A:$E,5,0)</f>
        <v>627734.84076923085</v>
      </c>
      <c r="N51" s="48"/>
      <c r="O51" s="48"/>
      <c r="P51" s="48">
        <f t="shared" si="7"/>
        <v>0</v>
      </c>
      <c r="Q51" s="20">
        <f t="shared" si="8"/>
        <v>6658661.0300000012</v>
      </c>
      <c r="R51" s="20">
        <f t="shared" ref="R51:R52" si="16">IF(Q51&lt;=0,0,M51*0.5)</f>
        <v>313867.42038461543</v>
      </c>
      <c r="S51" s="20">
        <f t="shared" si="10"/>
        <v>310000</v>
      </c>
      <c r="T51" s="92">
        <v>280000</v>
      </c>
      <c r="U51" s="19">
        <f t="shared" si="2"/>
        <v>280000</v>
      </c>
      <c r="V51" s="53">
        <f t="shared" si="11"/>
        <v>4.2050496149073371E-2</v>
      </c>
      <c r="W51" s="54">
        <f t="shared" si="12"/>
        <v>0.4460482066868966</v>
      </c>
      <c r="X51" s="54" t="str">
        <f t="shared" si="13"/>
        <v>否</v>
      </c>
      <c r="Y51" s="21">
        <v>1300</v>
      </c>
      <c r="Z51" s="21"/>
      <c r="AA51" s="21"/>
      <c r="AB51" s="21">
        <f t="shared" si="3"/>
        <v>1300</v>
      </c>
      <c r="AC51" s="23">
        <v>0.03</v>
      </c>
      <c r="AD51" s="23">
        <f t="shared" si="4"/>
        <v>3.4642857142857142E-2</v>
      </c>
      <c r="AE51" s="19">
        <f t="shared" si="5"/>
        <v>270300</v>
      </c>
      <c r="AF51" s="24">
        <v>45628</v>
      </c>
      <c r="AG51" s="13">
        <v>2</v>
      </c>
      <c r="AH51" s="24">
        <f t="shared" si="15"/>
        <v>45626</v>
      </c>
      <c r="AI51" s="27" t="s">
        <v>47</v>
      </c>
      <c r="AJ51" s="19"/>
      <c r="AK51" s="17" t="s">
        <v>176</v>
      </c>
      <c r="AL51" s="26" t="s">
        <v>133</v>
      </c>
      <c r="AM51" s="14" t="s">
        <v>178</v>
      </c>
      <c r="AN51" s="8"/>
    </row>
    <row r="52" spans="1:41" s="9" customFormat="1" ht="33" customHeight="1" x14ac:dyDescent="0.25">
      <c r="A52" s="13">
        <f t="shared" si="1"/>
        <v>49</v>
      </c>
      <c r="B52" s="14" t="s">
        <v>180</v>
      </c>
      <c r="C52" s="15" t="s">
        <v>181</v>
      </c>
      <c r="D52" s="15" t="s">
        <v>33</v>
      </c>
      <c r="E52" s="16" t="s">
        <v>57</v>
      </c>
      <c r="F52" s="17" t="s">
        <v>67</v>
      </c>
      <c r="G52" s="17" t="s">
        <v>564</v>
      </c>
      <c r="H52" s="17" t="s">
        <v>39</v>
      </c>
      <c r="I52" s="18">
        <v>1</v>
      </c>
      <c r="J52" s="50">
        <f>VLOOKUP(B52,[1]新表!$A:$G,7,0)</f>
        <v>10500242.709999997</v>
      </c>
      <c r="K52" s="50">
        <f>VLOOKUP(B52,[2]新表!$A:$G,7,0)</f>
        <v>10699337.999999998</v>
      </c>
      <c r="L52" s="50">
        <f>VLOOKUP(B52,[2]新表!$A:$H,8,0)</f>
        <v>8689005.1199999992</v>
      </c>
      <c r="M52" s="61">
        <f>VLOOKUP(B52,[2]Sheet3!$A:$E,5,0)</f>
        <v>668708.62499999988</v>
      </c>
      <c r="N52" s="48"/>
      <c r="O52" s="48"/>
      <c r="P52" s="48">
        <f t="shared" si="7"/>
        <v>0</v>
      </c>
      <c r="Q52" s="20">
        <f t="shared" si="8"/>
        <v>8689005.1199999992</v>
      </c>
      <c r="R52" s="20">
        <f t="shared" si="16"/>
        <v>334354.31249999994</v>
      </c>
      <c r="S52" s="20">
        <f t="shared" si="10"/>
        <v>330000</v>
      </c>
      <c r="T52" s="92">
        <v>280000</v>
      </c>
      <c r="U52" s="19">
        <f t="shared" si="2"/>
        <v>280000</v>
      </c>
      <c r="V52" s="53">
        <f t="shared" si="11"/>
        <v>3.2224632870281933E-2</v>
      </c>
      <c r="W52" s="54">
        <f t="shared" si="12"/>
        <v>0.41871749448423828</v>
      </c>
      <c r="X52" s="54" t="str">
        <f t="shared" si="13"/>
        <v>否</v>
      </c>
      <c r="Y52" s="21">
        <v>1300</v>
      </c>
      <c r="Z52" s="21"/>
      <c r="AA52" s="21"/>
      <c r="AB52" s="21">
        <f t="shared" si="3"/>
        <v>1300</v>
      </c>
      <c r="AC52" s="23">
        <v>0.03</v>
      </c>
      <c r="AD52" s="23">
        <f t="shared" si="4"/>
        <v>3.4642857142857142E-2</v>
      </c>
      <c r="AE52" s="19">
        <f t="shared" si="5"/>
        <v>270300</v>
      </c>
      <c r="AF52" s="24">
        <v>45628</v>
      </c>
      <c r="AG52" s="29">
        <v>2</v>
      </c>
      <c r="AH52" s="32">
        <f t="shared" si="15"/>
        <v>45626</v>
      </c>
      <c r="AI52" s="27" t="s">
        <v>47</v>
      </c>
      <c r="AJ52" s="19"/>
      <c r="AK52" s="17" t="s">
        <v>176</v>
      </c>
      <c r="AL52" s="26" t="s">
        <v>177</v>
      </c>
      <c r="AM52" s="14" t="s">
        <v>180</v>
      </c>
      <c r="AN52" s="8"/>
      <c r="AO52" s="9">
        <v>60</v>
      </c>
    </row>
    <row r="53" spans="1:41" s="9" customFormat="1" ht="33" customHeight="1" x14ac:dyDescent="0.25">
      <c r="A53" s="13">
        <f t="shared" si="1"/>
        <v>50</v>
      </c>
      <c r="B53" s="14" t="s">
        <v>182</v>
      </c>
      <c r="C53" s="15" t="s">
        <v>183</v>
      </c>
      <c r="D53" s="15" t="s">
        <v>33</v>
      </c>
      <c r="E53" s="16" t="s">
        <v>130</v>
      </c>
      <c r="F53" s="17" t="s">
        <v>35</v>
      </c>
      <c r="G53" s="17"/>
      <c r="H53" s="17" t="s">
        <v>61</v>
      </c>
      <c r="I53" s="18">
        <v>0.8</v>
      </c>
      <c r="J53" s="50">
        <f>VLOOKUP(B53,[1]新表!$A:$G,7,0)</f>
        <v>6525674.5800000029</v>
      </c>
      <c r="K53" s="50">
        <f>VLOOKUP(B53,[2]新表!$A:$G,7,0)</f>
        <v>6568873.450000003</v>
      </c>
      <c r="L53" s="50">
        <f>VLOOKUP(B53,[2]新表!$A:$H,8,0)</f>
        <v>4153446.4400000027</v>
      </c>
      <c r="M53" s="61">
        <f>VLOOKUP(B53,[2]Sheet3!$A:$E,5,0)</f>
        <v>656887.34500000032</v>
      </c>
      <c r="N53" s="48">
        <v>500000</v>
      </c>
      <c r="O53" s="48"/>
      <c r="P53" s="48">
        <f t="shared" si="7"/>
        <v>500000</v>
      </c>
      <c r="Q53" s="20">
        <f t="shared" si="8"/>
        <v>3653446.4400000027</v>
      </c>
      <c r="R53" s="20">
        <f t="shared" si="9"/>
        <v>229910.5707500001</v>
      </c>
      <c r="S53" s="20">
        <f t="shared" si="10"/>
        <v>230000</v>
      </c>
      <c r="T53" s="55">
        <v>500000</v>
      </c>
      <c r="U53" s="19">
        <f t="shared" si="2"/>
        <v>500000</v>
      </c>
      <c r="V53" s="53">
        <f t="shared" si="11"/>
        <v>0.13685707679349465</v>
      </c>
      <c r="W53" s="54">
        <f t="shared" si="12"/>
        <v>0.76116552374745439</v>
      </c>
      <c r="X53" s="54" t="str">
        <f t="shared" si="13"/>
        <v>否</v>
      </c>
      <c r="Y53" s="21"/>
      <c r="Z53" s="21"/>
      <c r="AA53" s="21"/>
      <c r="AB53" s="21">
        <f t="shared" si="3"/>
        <v>0</v>
      </c>
      <c r="AC53" s="23">
        <v>0</v>
      </c>
      <c r="AD53" s="23">
        <f t="shared" si="4"/>
        <v>0</v>
      </c>
      <c r="AE53" s="19">
        <f t="shared" si="5"/>
        <v>500000</v>
      </c>
      <c r="AF53" s="24">
        <v>45628</v>
      </c>
      <c r="AG53" s="29">
        <v>4</v>
      </c>
      <c r="AH53" s="32">
        <f t="shared" si="15"/>
        <v>45624</v>
      </c>
      <c r="AI53" s="25" t="s">
        <v>184</v>
      </c>
      <c r="AJ53" s="19"/>
      <c r="AK53" s="13" t="s">
        <v>121</v>
      </c>
      <c r="AL53" s="26" t="s">
        <v>185</v>
      </c>
      <c r="AM53" s="14" t="s">
        <v>182</v>
      </c>
      <c r="AN53" s="30" t="s">
        <v>77</v>
      </c>
    </row>
    <row r="54" spans="1:41" s="9" customFormat="1" ht="33" customHeight="1" x14ac:dyDescent="0.25">
      <c r="A54" s="13">
        <f t="shared" si="1"/>
        <v>51</v>
      </c>
      <c r="B54" s="14" t="s">
        <v>186</v>
      </c>
      <c r="C54" s="15" t="s">
        <v>187</v>
      </c>
      <c r="D54" s="15" t="s">
        <v>33</v>
      </c>
      <c r="E54" s="16" t="s">
        <v>34</v>
      </c>
      <c r="F54" s="17" t="s">
        <v>35</v>
      </c>
      <c r="G54" s="17"/>
      <c r="H54" s="17" t="s">
        <v>45</v>
      </c>
      <c r="I54" s="18">
        <v>0.8</v>
      </c>
      <c r="J54" s="50">
        <f>VLOOKUP(B54,[1]新表!$A:$G,7,0)</f>
        <v>172720.65</v>
      </c>
      <c r="K54" s="50">
        <f>VLOOKUP(B54,[2]新表!$A:$G,7,0)</f>
        <v>324602.66000000003</v>
      </c>
      <c r="L54" s="50">
        <v>324602.66000000003</v>
      </c>
      <c r="M54" s="50">
        <f>VLOOKUP(B54,[2]Sheet3!$A:$E,5,0)</f>
        <v>162301.33000000002</v>
      </c>
      <c r="N54" s="48"/>
      <c r="O54" s="48"/>
      <c r="P54" s="48">
        <f t="shared" si="7"/>
        <v>0</v>
      </c>
      <c r="Q54" s="20">
        <f t="shared" si="8"/>
        <v>324602.66000000003</v>
      </c>
      <c r="R54" s="20">
        <f t="shared" si="9"/>
        <v>56805.465500000006</v>
      </c>
      <c r="S54" s="20">
        <f t="shared" si="10"/>
        <v>60000</v>
      </c>
      <c r="T54" s="55">
        <v>300000</v>
      </c>
      <c r="U54" s="19">
        <f t="shared" si="2"/>
        <v>300000</v>
      </c>
      <c r="V54" s="53">
        <f t="shared" si="11"/>
        <v>0.92420684414600907</v>
      </c>
      <c r="W54" s="54">
        <f t="shared" si="12"/>
        <v>1.8484136882920181</v>
      </c>
      <c r="X54" s="54" t="str">
        <f t="shared" si="13"/>
        <v>是</v>
      </c>
      <c r="Y54" s="21"/>
      <c r="Z54" s="21"/>
      <c r="AA54" s="21"/>
      <c r="AB54" s="21">
        <f t="shared" si="3"/>
        <v>0</v>
      </c>
      <c r="AC54" s="23">
        <v>0</v>
      </c>
      <c r="AD54" s="23">
        <f t="shared" si="4"/>
        <v>0</v>
      </c>
      <c r="AE54" s="19">
        <f t="shared" si="5"/>
        <v>300000</v>
      </c>
      <c r="AF54" s="24">
        <v>45630</v>
      </c>
      <c r="AG54" s="29">
        <v>3</v>
      </c>
      <c r="AH54" s="32">
        <f t="shared" si="15"/>
        <v>45627</v>
      </c>
      <c r="AI54" s="27" t="s">
        <v>188</v>
      </c>
      <c r="AJ54" s="19"/>
      <c r="AK54" s="17" t="s">
        <v>546</v>
      </c>
      <c r="AL54" s="26" t="s">
        <v>584</v>
      </c>
      <c r="AM54" s="14" t="s">
        <v>186</v>
      </c>
      <c r="AN54" s="8"/>
    </row>
    <row r="55" spans="1:41" s="9" customFormat="1" ht="33" customHeight="1" x14ac:dyDescent="0.25">
      <c r="A55" s="13">
        <f t="shared" si="1"/>
        <v>52</v>
      </c>
      <c r="B55" s="14" t="s">
        <v>190</v>
      </c>
      <c r="C55" s="15" t="s">
        <v>191</v>
      </c>
      <c r="D55" s="15" t="s">
        <v>33</v>
      </c>
      <c r="E55" s="16" t="s">
        <v>34</v>
      </c>
      <c r="F55" s="17" t="s">
        <v>35</v>
      </c>
      <c r="G55" s="17"/>
      <c r="H55" s="17" t="s">
        <v>39</v>
      </c>
      <c r="I55" s="18">
        <v>0.8</v>
      </c>
      <c r="J55" s="50">
        <f>VLOOKUP(B55,[1]新表!$A:$G,7,0)</f>
        <v>368477.42000000004</v>
      </c>
      <c r="K55" s="50">
        <f>VLOOKUP(B55,[2]新表!$A:$G,7,0)</f>
        <v>338477.42000000004</v>
      </c>
      <c r="L55" s="50">
        <f>VLOOKUP(B55,[2]新表!$A:$H,8,0)</f>
        <v>338477.42000000004</v>
      </c>
      <c r="M55" s="61">
        <f>VLOOKUP(B55,[2]Sheet3!$A:$E,5,0)</f>
        <v>37608.602222222224</v>
      </c>
      <c r="N55" s="48"/>
      <c r="O55" s="48"/>
      <c r="P55" s="48">
        <f t="shared" si="7"/>
        <v>0</v>
      </c>
      <c r="Q55" s="20">
        <f t="shared" si="8"/>
        <v>338477.42000000004</v>
      </c>
      <c r="R55" s="20">
        <f t="shared" si="9"/>
        <v>13163.010777777778</v>
      </c>
      <c r="S55" s="20">
        <f t="shared" si="10"/>
        <v>10000</v>
      </c>
      <c r="T55" s="55">
        <v>30000</v>
      </c>
      <c r="U55" s="19">
        <f t="shared" si="2"/>
        <v>30000</v>
      </c>
      <c r="V55" s="53">
        <f t="shared" si="11"/>
        <v>8.8632204771591547E-2</v>
      </c>
      <c r="W55" s="54">
        <f t="shared" si="12"/>
        <v>0.79768984294432399</v>
      </c>
      <c r="X55" s="54" t="str">
        <f t="shared" si="13"/>
        <v>否</v>
      </c>
      <c r="Y55" s="21"/>
      <c r="Z55" s="21"/>
      <c r="AA55" s="21"/>
      <c r="AB55" s="21">
        <f t="shared" si="3"/>
        <v>0</v>
      </c>
      <c r="AC55" s="23">
        <v>0.03</v>
      </c>
      <c r="AD55" s="23">
        <f t="shared" si="4"/>
        <v>0.03</v>
      </c>
      <c r="AE55" s="19">
        <f t="shared" si="5"/>
        <v>29100</v>
      </c>
      <c r="AF55" s="24"/>
      <c r="AG55" s="29">
        <v>3</v>
      </c>
      <c r="AH55" s="32">
        <f t="shared" si="15"/>
        <v>-3</v>
      </c>
      <c r="AI55" s="25" t="s">
        <v>47</v>
      </c>
      <c r="AJ55" s="19"/>
      <c r="AK55" s="13" t="s">
        <v>68</v>
      </c>
      <c r="AL55" s="26" t="s">
        <v>89</v>
      </c>
      <c r="AM55" s="14" t="s">
        <v>190</v>
      </c>
      <c r="AN55" s="8"/>
    </row>
    <row r="56" spans="1:41" s="9" customFormat="1" ht="33" customHeight="1" x14ac:dyDescent="0.25">
      <c r="A56" s="13">
        <f t="shared" si="1"/>
        <v>53</v>
      </c>
      <c r="B56" s="14" t="s">
        <v>192</v>
      </c>
      <c r="C56" s="15" t="s">
        <v>193</v>
      </c>
      <c r="D56" s="15" t="s">
        <v>33</v>
      </c>
      <c r="E56" s="16" t="s">
        <v>57</v>
      </c>
      <c r="F56" s="17" t="s">
        <v>35</v>
      </c>
      <c r="G56" s="17"/>
      <c r="H56" s="17" t="s">
        <v>39</v>
      </c>
      <c r="I56" s="18">
        <v>0.8</v>
      </c>
      <c r="J56" s="50">
        <f>VLOOKUP(B56,[1]新表!$A:$G,7,0)</f>
        <v>184122.91</v>
      </c>
      <c r="K56" s="50">
        <f>VLOOKUP(B56,[2]新表!$A:$G,7,0)</f>
        <v>184122.91</v>
      </c>
      <c r="L56" s="50">
        <f>VLOOKUP(B56,[2]新表!$A:$H,8,0)</f>
        <v>184122.91</v>
      </c>
      <c r="M56" s="61">
        <f>VLOOKUP(B56,[2]Sheet3!$A:$E,5,0)</f>
        <v>36824.582000000002</v>
      </c>
      <c r="N56" s="48"/>
      <c r="O56" s="48"/>
      <c r="P56" s="48">
        <f t="shared" si="7"/>
        <v>0</v>
      </c>
      <c r="Q56" s="20">
        <f t="shared" si="8"/>
        <v>184122.91</v>
      </c>
      <c r="R56" s="20">
        <f t="shared" si="9"/>
        <v>12888.6037</v>
      </c>
      <c r="S56" s="20">
        <f t="shared" si="10"/>
        <v>10000</v>
      </c>
      <c r="T56" s="92"/>
      <c r="U56" s="19">
        <f t="shared" si="2"/>
        <v>0</v>
      </c>
      <c r="V56" s="53">
        <f t="shared" si="11"/>
        <v>0</v>
      </c>
      <c r="W56" s="54">
        <f t="shared" si="12"/>
        <v>0</v>
      </c>
      <c r="X56" s="54" t="str">
        <f t="shared" si="13"/>
        <v>否</v>
      </c>
      <c r="Y56" s="21"/>
      <c r="Z56" s="21"/>
      <c r="AA56" s="21"/>
      <c r="AB56" s="21">
        <f t="shared" si="3"/>
        <v>0</v>
      </c>
      <c r="AC56" s="23">
        <v>0</v>
      </c>
      <c r="AD56" s="23">
        <f t="shared" si="4"/>
        <v>0</v>
      </c>
      <c r="AE56" s="19">
        <f t="shared" si="5"/>
        <v>0</v>
      </c>
      <c r="AF56" s="24"/>
      <c r="AG56" s="29">
        <v>3</v>
      </c>
      <c r="AH56" s="32">
        <f t="shared" si="15"/>
        <v>-3</v>
      </c>
      <c r="AI56" s="27" t="s">
        <v>47</v>
      </c>
      <c r="AJ56" s="19"/>
      <c r="AK56" s="17" t="s">
        <v>68</v>
      </c>
      <c r="AL56" s="26" t="s">
        <v>194</v>
      </c>
      <c r="AM56" s="14" t="s">
        <v>192</v>
      </c>
      <c r="AN56" s="8"/>
    </row>
    <row r="57" spans="1:41" s="9" customFormat="1" ht="33" customHeight="1" x14ac:dyDescent="0.25">
      <c r="A57" s="13">
        <f t="shared" si="1"/>
        <v>54</v>
      </c>
      <c r="B57" s="14" t="s">
        <v>195</v>
      </c>
      <c r="C57" s="28" t="s">
        <v>196</v>
      </c>
      <c r="D57" s="15" t="s">
        <v>33</v>
      </c>
      <c r="E57" s="16" t="s">
        <v>130</v>
      </c>
      <c r="F57" s="17" t="s">
        <v>67</v>
      </c>
      <c r="G57" s="17" t="s">
        <v>564</v>
      </c>
      <c r="H57" s="17" t="s">
        <v>39</v>
      </c>
      <c r="I57" s="18">
        <v>0.8</v>
      </c>
      <c r="J57" s="50">
        <f>VLOOKUP(B57,[1]新表!$A:$G,7,0)</f>
        <v>14347472.730000012</v>
      </c>
      <c r="K57" s="50">
        <f>VLOOKUP(B57,[2]新表!$A:$G,7,0)</f>
        <v>14761272.65</v>
      </c>
      <c r="L57" s="50">
        <f>VLOOKUP(B57,[2]新表!$A:$H,8,0)</f>
        <v>12517605.640000001</v>
      </c>
      <c r="M57" s="61">
        <f>VLOOKUP(B57,[2]Sheet3!$A:$E,5,0)</f>
        <v>567741.25576923077</v>
      </c>
      <c r="N57" s="48">
        <v>30000</v>
      </c>
      <c r="O57" s="48"/>
      <c r="P57" s="48">
        <f t="shared" si="7"/>
        <v>30000</v>
      </c>
      <c r="Q57" s="20">
        <f t="shared" si="8"/>
        <v>12487605.640000001</v>
      </c>
      <c r="R57" s="20">
        <f>IF(Q57&lt;=0,0,M57*0.5)</f>
        <v>283870.62788461539</v>
      </c>
      <c r="S57" s="20">
        <f t="shared" si="10"/>
        <v>280000</v>
      </c>
      <c r="T57" s="55">
        <v>260000</v>
      </c>
      <c r="U57" s="19">
        <f t="shared" si="2"/>
        <v>260000</v>
      </c>
      <c r="V57" s="53">
        <f t="shared" si="11"/>
        <v>2.0820644685252888E-2</v>
      </c>
      <c r="W57" s="54">
        <f t="shared" si="12"/>
        <v>0.45795509372967241</v>
      </c>
      <c r="X57" s="54" t="str">
        <f t="shared" si="13"/>
        <v>否</v>
      </c>
      <c r="Y57" s="21"/>
      <c r="Z57" s="21"/>
      <c r="AA57" s="21"/>
      <c r="AB57" s="21">
        <f t="shared" si="3"/>
        <v>0</v>
      </c>
      <c r="AC57" s="23">
        <v>0.03</v>
      </c>
      <c r="AD57" s="23">
        <f t="shared" si="4"/>
        <v>0.03</v>
      </c>
      <c r="AE57" s="19">
        <f t="shared" si="5"/>
        <v>252200</v>
      </c>
      <c r="AF57" s="24">
        <v>45628</v>
      </c>
      <c r="AG57" s="13">
        <v>3</v>
      </c>
      <c r="AH57" s="24">
        <f t="shared" si="15"/>
        <v>45625</v>
      </c>
      <c r="AI57" s="27" t="s">
        <v>47</v>
      </c>
      <c r="AJ57" s="19"/>
      <c r="AK57" s="17" t="s">
        <v>197</v>
      </c>
      <c r="AL57" s="26" t="s">
        <v>177</v>
      </c>
      <c r="AM57" s="14" t="s">
        <v>195</v>
      </c>
      <c r="AN57" s="30"/>
    </row>
    <row r="58" spans="1:41" s="9" customFormat="1" ht="33" customHeight="1" x14ac:dyDescent="0.25">
      <c r="A58" s="13">
        <f t="shared" si="1"/>
        <v>55</v>
      </c>
      <c r="B58" s="14" t="s">
        <v>198</v>
      </c>
      <c r="C58" s="15" t="s">
        <v>199</v>
      </c>
      <c r="D58" s="15" t="s">
        <v>33</v>
      </c>
      <c r="E58" s="16" t="s">
        <v>57</v>
      </c>
      <c r="F58" s="17" t="s">
        <v>67</v>
      </c>
      <c r="G58" s="17" t="s">
        <v>565</v>
      </c>
      <c r="H58" s="17" t="s">
        <v>61</v>
      </c>
      <c r="I58" s="18">
        <v>1</v>
      </c>
      <c r="J58" s="50">
        <f>VLOOKUP(B58,[1]新表!$A:$G,7,0)</f>
        <v>946930.60999999987</v>
      </c>
      <c r="K58" s="50">
        <f>VLOOKUP(B58,[2]新表!$A:$G,7,0)</f>
        <v>1091202.79</v>
      </c>
      <c r="L58" s="50">
        <f>VLOOKUP(B58,[2]新表!$A:$H,8,0)</f>
        <v>548276.06000000006</v>
      </c>
      <c r="M58" s="50">
        <f>VLOOKUP(B58,[2]Sheet3!$A:$E,5,0)</f>
        <v>155886.11285714287</v>
      </c>
      <c r="N58" s="48"/>
      <c r="O58" s="48"/>
      <c r="P58" s="48">
        <f t="shared" si="7"/>
        <v>0</v>
      </c>
      <c r="Q58" s="20">
        <f t="shared" si="8"/>
        <v>548276.06000000006</v>
      </c>
      <c r="R58" s="20">
        <f t="shared" si="9"/>
        <v>54560.139500000005</v>
      </c>
      <c r="S58" s="20">
        <f t="shared" si="10"/>
        <v>50000</v>
      </c>
      <c r="T58" s="55">
        <v>160000</v>
      </c>
      <c r="U58" s="19">
        <f t="shared" si="2"/>
        <v>160000</v>
      </c>
      <c r="V58" s="53">
        <f t="shared" si="11"/>
        <v>0.29182379402084413</v>
      </c>
      <c r="W58" s="54">
        <f t="shared" si="12"/>
        <v>1.0263903375833561</v>
      </c>
      <c r="X58" s="54" t="str">
        <f t="shared" si="13"/>
        <v>是</v>
      </c>
      <c r="Y58" s="21">
        <v>300</v>
      </c>
      <c r="Z58" s="21"/>
      <c r="AA58" s="21"/>
      <c r="AB58" s="21">
        <f t="shared" si="3"/>
        <v>300</v>
      </c>
      <c r="AC58" s="35">
        <v>0.03</v>
      </c>
      <c r="AD58" s="23">
        <f t="shared" si="4"/>
        <v>3.1875000000000001E-2</v>
      </c>
      <c r="AE58" s="19">
        <f t="shared" si="5"/>
        <v>154900</v>
      </c>
      <c r="AF58" s="24">
        <v>45636</v>
      </c>
      <c r="AG58" s="13"/>
      <c r="AH58" s="24"/>
      <c r="AI58" s="27" t="s">
        <v>47</v>
      </c>
      <c r="AJ58" s="19"/>
      <c r="AK58" s="17" t="s">
        <v>121</v>
      </c>
      <c r="AL58" s="26" t="s">
        <v>200</v>
      </c>
      <c r="AM58" s="14" t="s">
        <v>198</v>
      </c>
      <c r="AN58" s="8"/>
    </row>
    <row r="59" spans="1:41" s="9" customFormat="1" ht="33" customHeight="1" x14ac:dyDescent="0.25">
      <c r="A59" s="13">
        <f t="shared" si="1"/>
        <v>56</v>
      </c>
      <c r="B59" s="14" t="s">
        <v>201</v>
      </c>
      <c r="C59" s="15" t="s">
        <v>202</v>
      </c>
      <c r="D59" s="15" t="s">
        <v>33</v>
      </c>
      <c r="E59" s="16" t="s">
        <v>57</v>
      </c>
      <c r="F59" s="34" t="s">
        <v>98</v>
      </c>
      <c r="G59" s="17" t="s">
        <v>565</v>
      </c>
      <c r="H59" s="17" t="s">
        <v>39</v>
      </c>
      <c r="I59" s="18">
        <v>0.8</v>
      </c>
      <c r="J59" s="50">
        <f>VLOOKUP(B59,[1]新表!$A:$G,7,0)</f>
        <v>560805.21</v>
      </c>
      <c r="K59" s="50">
        <f>VLOOKUP(B59,[2]新表!$A:$G,7,0)</f>
        <v>480805.20999999996</v>
      </c>
      <c r="L59" s="50">
        <f>VLOOKUP(B59,[2]新表!$A:$H,8,0)</f>
        <v>436934.86</v>
      </c>
      <c r="M59" s="61">
        <f>VLOOKUP(B59,[2]Sheet3!$A:$E,5,0)</f>
        <v>48080.520999999993</v>
      </c>
      <c r="N59" s="48"/>
      <c r="O59" s="48"/>
      <c r="P59" s="48">
        <f t="shared" si="7"/>
        <v>0</v>
      </c>
      <c r="Q59" s="20">
        <f t="shared" si="8"/>
        <v>436934.86</v>
      </c>
      <c r="R59" s="20">
        <f t="shared" si="9"/>
        <v>16828.182349999995</v>
      </c>
      <c r="S59" s="20">
        <f t="shared" si="10"/>
        <v>20000</v>
      </c>
      <c r="T59" s="55">
        <v>50000</v>
      </c>
      <c r="U59" s="19">
        <f t="shared" si="2"/>
        <v>50000</v>
      </c>
      <c r="V59" s="53">
        <f t="shared" si="11"/>
        <v>0.1144335336393164</v>
      </c>
      <c r="W59" s="54">
        <f t="shared" si="12"/>
        <v>1.0399221755521328</v>
      </c>
      <c r="X59" s="54" t="str">
        <f t="shared" si="13"/>
        <v>是</v>
      </c>
      <c r="Y59" s="21">
        <v>200</v>
      </c>
      <c r="Z59" s="21"/>
      <c r="AA59" s="21"/>
      <c r="AB59" s="21">
        <f t="shared" si="3"/>
        <v>200</v>
      </c>
      <c r="AC59" s="23">
        <v>0.03</v>
      </c>
      <c r="AD59" s="23">
        <f t="shared" si="4"/>
        <v>3.4000000000000002E-2</v>
      </c>
      <c r="AE59" s="19">
        <f t="shared" si="5"/>
        <v>48300</v>
      </c>
      <c r="AF59" s="24">
        <v>45628</v>
      </c>
      <c r="AG59" s="13">
        <v>4</v>
      </c>
      <c r="AH59" s="24">
        <f t="shared" ref="AH59:AH66" si="17">AF59-AG59</f>
        <v>45624</v>
      </c>
      <c r="AI59" s="27" t="s">
        <v>47</v>
      </c>
      <c r="AJ59" s="19"/>
      <c r="AK59" s="17" t="s">
        <v>176</v>
      </c>
      <c r="AL59" s="26" t="s">
        <v>177</v>
      </c>
      <c r="AM59" s="14" t="s">
        <v>201</v>
      </c>
      <c r="AN59" s="8"/>
    </row>
    <row r="60" spans="1:41" s="9" customFormat="1" ht="33" customHeight="1" x14ac:dyDescent="0.25">
      <c r="A60" s="13">
        <f t="shared" si="1"/>
        <v>57</v>
      </c>
      <c r="B60" s="14" t="s">
        <v>203</v>
      </c>
      <c r="C60" s="15" t="s">
        <v>644</v>
      </c>
      <c r="D60" s="15" t="s">
        <v>33</v>
      </c>
      <c r="E60" s="16" t="s">
        <v>34</v>
      </c>
      <c r="F60" s="17" t="s">
        <v>67</v>
      </c>
      <c r="G60" s="17" t="s">
        <v>564</v>
      </c>
      <c r="H60" s="17" t="s">
        <v>61</v>
      </c>
      <c r="I60" s="18">
        <v>0.8</v>
      </c>
      <c r="J60" s="50">
        <f>VLOOKUP(B60,[1]新表!$A:$G,7,0)</f>
        <v>320291.15999999968</v>
      </c>
      <c r="K60" s="50">
        <f>VLOOKUP(B60,[2]新表!$A:$G,7,0)</f>
        <v>372154.81999999995</v>
      </c>
      <c r="L60" s="50">
        <f>VLOOKUP(B60,[2]新表!$A:$H,8,0)</f>
        <v>302291.15999999997</v>
      </c>
      <c r="M60" s="61">
        <f>VLOOKUP(B60,[2]Sheet3!$A:$E,5,0)</f>
        <v>33832.256363636356</v>
      </c>
      <c r="N60" s="48">
        <v>30000</v>
      </c>
      <c r="O60" s="48"/>
      <c r="P60" s="48">
        <f t="shared" si="7"/>
        <v>30000</v>
      </c>
      <c r="Q60" s="20">
        <f t="shared" si="8"/>
        <v>272291.15999999997</v>
      </c>
      <c r="R60" s="20">
        <f t="shared" si="9"/>
        <v>11841.289727272724</v>
      </c>
      <c r="S60" s="20">
        <f t="shared" si="10"/>
        <v>10000</v>
      </c>
      <c r="T60" s="55">
        <v>80000</v>
      </c>
      <c r="U60" s="19">
        <f t="shared" si="2"/>
        <v>80000</v>
      </c>
      <c r="V60" s="53">
        <f t="shared" si="11"/>
        <v>0.29380314807135127</v>
      </c>
      <c r="W60" s="54">
        <f t="shared" si="12"/>
        <v>2.3646072889772065</v>
      </c>
      <c r="X60" s="54" t="str">
        <f t="shared" si="13"/>
        <v>是</v>
      </c>
      <c r="Y60" s="21"/>
      <c r="Z60" s="21"/>
      <c r="AA60" s="21"/>
      <c r="AB60" s="21">
        <f t="shared" si="3"/>
        <v>0</v>
      </c>
      <c r="AC60" s="23">
        <v>0.03</v>
      </c>
      <c r="AD60" s="23">
        <f t="shared" si="4"/>
        <v>0.03</v>
      </c>
      <c r="AE60" s="19">
        <f t="shared" si="5"/>
        <v>77600</v>
      </c>
      <c r="AF60" s="24">
        <v>45628</v>
      </c>
      <c r="AG60" s="13">
        <v>3</v>
      </c>
      <c r="AH60" s="24">
        <f t="shared" si="17"/>
        <v>45625</v>
      </c>
      <c r="AI60" s="27" t="s">
        <v>47</v>
      </c>
      <c r="AJ60" s="19"/>
      <c r="AK60" s="17" t="s">
        <v>68</v>
      </c>
      <c r="AL60" s="26" t="s">
        <v>177</v>
      </c>
      <c r="AM60" s="14" t="s">
        <v>203</v>
      </c>
      <c r="AN60" s="8"/>
    </row>
    <row r="61" spans="1:41" s="9" customFormat="1" ht="33" customHeight="1" x14ac:dyDescent="0.25">
      <c r="A61" s="13">
        <f t="shared" si="1"/>
        <v>58</v>
      </c>
      <c r="B61" s="14" t="s">
        <v>205</v>
      </c>
      <c r="C61" s="15" t="s">
        <v>206</v>
      </c>
      <c r="D61" s="15" t="s">
        <v>52</v>
      </c>
      <c r="E61" s="16" t="s">
        <v>34</v>
      </c>
      <c r="F61" s="34" t="s">
        <v>67</v>
      </c>
      <c r="G61" s="34"/>
      <c r="H61" s="17" t="s">
        <v>61</v>
      </c>
      <c r="I61" s="18">
        <v>0.8</v>
      </c>
      <c r="J61" s="50">
        <f>VLOOKUP(B61,[1]新表!$A:$G,7,0)</f>
        <v>227270.04</v>
      </c>
      <c r="K61" s="50">
        <f>VLOOKUP(B61,[2]新表!$A:$G,7,0)</f>
        <v>207270.03999999989</v>
      </c>
      <c r="L61" s="50">
        <f>VLOOKUP(B61,[2]新表!$A:$H,8,0)</f>
        <v>207270.03999999989</v>
      </c>
      <c r="M61" s="61">
        <f>VLOOKUP(B61,[2]Sheet3!$A:$E,5,0)</f>
        <v>25908.754999999986</v>
      </c>
      <c r="N61" s="48"/>
      <c r="O61" s="48"/>
      <c r="P61" s="48">
        <f t="shared" si="7"/>
        <v>0</v>
      </c>
      <c r="Q61" s="20">
        <f t="shared" si="8"/>
        <v>207270.03999999989</v>
      </c>
      <c r="R61" s="20">
        <f t="shared" si="9"/>
        <v>9068.064249999994</v>
      </c>
      <c r="S61" s="20">
        <f t="shared" si="10"/>
        <v>10000</v>
      </c>
      <c r="T61" s="55">
        <v>10000</v>
      </c>
      <c r="U61" s="19">
        <f t="shared" si="2"/>
        <v>10000</v>
      </c>
      <c r="V61" s="53">
        <f t="shared" si="11"/>
        <v>4.8246239543351298E-2</v>
      </c>
      <c r="W61" s="54">
        <f t="shared" si="12"/>
        <v>0.38596991634681038</v>
      </c>
      <c r="X61" s="54" t="str">
        <f t="shared" si="13"/>
        <v>否</v>
      </c>
      <c r="Y61" s="21"/>
      <c r="Z61" s="21"/>
      <c r="AA61" s="21"/>
      <c r="AB61" s="21">
        <f t="shared" si="3"/>
        <v>0</v>
      </c>
      <c r="AC61" s="23">
        <v>0</v>
      </c>
      <c r="AD61" s="23">
        <f t="shared" si="4"/>
        <v>0</v>
      </c>
      <c r="AE61" s="19">
        <f t="shared" si="5"/>
        <v>10000</v>
      </c>
      <c r="AF61" s="24">
        <v>45595</v>
      </c>
      <c r="AG61" s="29">
        <v>3</v>
      </c>
      <c r="AH61" s="32">
        <f t="shared" si="17"/>
        <v>45592</v>
      </c>
      <c r="AI61" s="27" t="s">
        <v>47</v>
      </c>
      <c r="AJ61" s="19"/>
      <c r="AK61" s="17" t="s">
        <v>68</v>
      </c>
      <c r="AL61" s="26" t="s">
        <v>89</v>
      </c>
      <c r="AM61" s="14" t="s">
        <v>205</v>
      </c>
      <c r="AN61" s="8"/>
    </row>
    <row r="62" spans="1:41" s="9" customFormat="1" ht="33" customHeight="1" x14ac:dyDescent="0.25">
      <c r="A62" s="13">
        <f t="shared" si="1"/>
        <v>59</v>
      </c>
      <c r="B62" s="14" t="s">
        <v>207</v>
      </c>
      <c r="C62" s="15" t="s">
        <v>208</v>
      </c>
      <c r="D62" s="15" t="s">
        <v>33</v>
      </c>
      <c r="E62" s="16" t="s">
        <v>130</v>
      </c>
      <c r="F62" s="17" t="s">
        <v>67</v>
      </c>
      <c r="G62" s="17"/>
      <c r="H62" s="17" t="s">
        <v>39</v>
      </c>
      <c r="I62" s="18">
        <v>0.8</v>
      </c>
      <c r="J62" s="50">
        <f>VLOOKUP(B62,[1]新表!$A:$G,7,0)</f>
        <v>504215.48</v>
      </c>
      <c r="K62" s="50">
        <f>VLOOKUP(B62,[2]新表!$A:$G,7,0)</f>
        <v>484215.4800000001</v>
      </c>
      <c r="L62" s="50">
        <f>VLOOKUP(B62,[2]新表!$A:$H,8,0)</f>
        <v>449465.07000000007</v>
      </c>
      <c r="M62" s="61">
        <f>VLOOKUP(B62,[2]Sheet3!$A:$E,5,0)</f>
        <v>16697.085517241383</v>
      </c>
      <c r="N62" s="48"/>
      <c r="O62" s="48"/>
      <c r="P62" s="48">
        <f t="shared" si="7"/>
        <v>0</v>
      </c>
      <c r="Q62" s="20">
        <f t="shared" si="8"/>
        <v>449465.07000000007</v>
      </c>
      <c r="R62" s="20">
        <f t="shared" si="9"/>
        <v>5843.9799310344833</v>
      </c>
      <c r="S62" s="20">
        <f t="shared" si="10"/>
        <v>10000</v>
      </c>
      <c r="T62" s="55">
        <v>10000</v>
      </c>
      <c r="U62" s="19">
        <f t="shared" si="2"/>
        <v>10000</v>
      </c>
      <c r="V62" s="53">
        <f t="shared" si="11"/>
        <v>2.2248669957823416E-2</v>
      </c>
      <c r="W62" s="54">
        <f t="shared" si="12"/>
        <v>0.59890691640011162</v>
      </c>
      <c r="X62" s="54" t="str">
        <f t="shared" si="13"/>
        <v>否</v>
      </c>
      <c r="Y62" s="21"/>
      <c r="Z62" s="21"/>
      <c r="AA62" s="21"/>
      <c r="AB62" s="21">
        <f t="shared" si="3"/>
        <v>0</v>
      </c>
      <c r="AC62" s="23">
        <v>0.03</v>
      </c>
      <c r="AD62" s="23">
        <f t="shared" si="4"/>
        <v>0.03</v>
      </c>
      <c r="AE62" s="19">
        <f t="shared" si="5"/>
        <v>9700</v>
      </c>
      <c r="AF62" s="24">
        <v>45595</v>
      </c>
      <c r="AG62" s="29">
        <v>3</v>
      </c>
      <c r="AH62" s="32">
        <f t="shared" si="17"/>
        <v>45592</v>
      </c>
      <c r="AI62" s="27" t="s">
        <v>47</v>
      </c>
      <c r="AJ62" s="19"/>
      <c r="AK62" s="17" t="s">
        <v>132</v>
      </c>
      <c r="AL62" s="26" t="s">
        <v>89</v>
      </c>
      <c r="AM62" s="14" t="s">
        <v>207</v>
      </c>
      <c r="AN62" s="8"/>
    </row>
    <row r="63" spans="1:41" s="9" customFormat="1" ht="33" customHeight="1" x14ac:dyDescent="0.25">
      <c r="A63" s="13">
        <f t="shared" si="1"/>
        <v>60</v>
      </c>
      <c r="B63" s="14" t="s">
        <v>209</v>
      </c>
      <c r="C63" s="15" t="s">
        <v>210</v>
      </c>
      <c r="D63" s="15" t="s">
        <v>52</v>
      </c>
      <c r="E63" s="16" t="s">
        <v>211</v>
      </c>
      <c r="F63" s="17" t="s">
        <v>67</v>
      </c>
      <c r="G63" s="17" t="s">
        <v>564</v>
      </c>
      <c r="H63" s="17" t="s">
        <v>39</v>
      </c>
      <c r="I63" s="18">
        <v>0.8</v>
      </c>
      <c r="J63" s="50">
        <f>VLOOKUP(B63,[1]新表!$A:$G,7,0)</f>
        <v>184613.88999999998</v>
      </c>
      <c r="K63" s="50">
        <f>VLOOKUP(B63,[2]新表!$A:$G,7,0)</f>
        <v>198866.32</v>
      </c>
      <c r="L63" s="50">
        <f>VLOOKUP(B63,[2]新表!$A:$H,8,0)</f>
        <v>149879.38</v>
      </c>
      <c r="M63" s="61">
        <f>VLOOKUP(B63,[2]Sheet3!$A:$E,5,0)</f>
        <v>19886.632000000001</v>
      </c>
      <c r="N63" s="48"/>
      <c r="O63" s="48"/>
      <c r="P63" s="48">
        <f t="shared" si="7"/>
        <v>0</v>
      </c>
      <c r="Q63" s="20">
        <f t="shared" si="8"/>
        <v>149879.38</v>
      </c>
      <c r="R63" s="20">
        <f t="shared" ref="R63:R65" si="18">IF(Q63&lt;=0,0,M63*0.5)</f>
        <v>9943.3160000000007</v>
      </c>
      <c r="S63" s="20">
        <f t="shared" si="10"/>
        <v>10000</v>
      </c>
      <c r="T63" s="55">
        <v>10000</v>
      </c>
      <c r="U63" s="19">
        <f t="shared" si="2"/>
        <v>10000</v>
      </c>
      <c r="V63" s="53">
        <f t="shared" si="11"/>
        <v>6.6720318698943112E-2</v>
      </c>
      <c r="W63" s="54">
        <f t="shared" si="12"/>
        <v>0.5028503569634114</v>
      </c>
      <c r="X63" s="54" t="str">
        <f t="shared" si="13"/>
        <v>否</v>
      </c>
      <c r="Y63" s="21"/>
      <c r="Z63" s="21"/>
      <c r="AA63" s="21"/>
      <c r="AB63" s="21">
        <f t="shared" si="3"/>
        <v>0</v>
      </c>
      <c r="AC63" s="23">
        <v>0.03</v>
      </c>
      <c r="AD63" s="23">
        <f t="shared" si="4"/>
        <v>0.03</v>
      </c>
      <c r="AE63" s="19">
        <f t="shared" si="5"/>
        <v>9700</v>
      </c>
      <c r="AF63" s="24">
        <v>45636</v>
      </c>
      <c r="AG63" s="13">
        <v>3</v>
      </c>
      <c r="AH63" s="24">
        <f t="shared" si="17"/>
        <v>45633</v>
      </c>
      <c r="AI63" s="27" t="s">
        <v>47</v>
      </c>
      <c r="AJ63" s="19"/>
      <c r="AK63" s="17" t="s">
        <v>121</v>
      </c>
      <c r="AL63" s="26" t="s">
        <v>212</v>
      </c>
      <c r="AM63" s="14" t="s">
        <v>209</v>
      </c>
      <c r="AN63" s="8"/>
    </row>
    <row r="64" spans="1:41" s="9" customFormat="1" ht="33" customHeight="1" x14ac:dyDescent="0.25">
      <c r="A64" s="13">
        <f t="shared" si="1"/>
        <v>61</v>
      </c>
      <c r="B64" s="14" t="s">
        <v>213</v>
      </c>
      <c r="C64" s="15" t="s">
        <v>214</v>
      </c>
      <c r="D64" s="15" t="s">
        <v>52</v>
      </c>
      <c r="E64" s="16" t="s">
        <v>211</v>
      </c>
      <c r="F64" s="17" t="s">
        <v>67</v>
      </c>
      <c r="G64" s="17" t="s">
        <v>564</v>
      </c>
      <c r="H64" s="17" t="s">
        <v>39</v>
      </c>
      <c r="I64" s="18">
        <v>0.8</v>
      </c>
      <c r="J64" s="50">
        <f>VLOOKUP(B64,[1]新表!$A:$G,7,0)</f>
        <v>250009.17</v>
      </c>
      <c r="K64" s="50">
        <f>VLOOKUP(B64,[2]新表!$A:$G,7,0)</f>
        <v>264708.64999999991</v>
      </c>
      <c r="L64" s="50">
        <f>VLOOKUP(B64,[2]新表!$A:$H,8,0)</f>
        <v>230009.1699999999</v>
      </c>
      <c r="M64" s="61">
        <f>VLOOKUP(B64,[2]Sheet3!$A:$E,5,0)</f>
        <v>17647.243333333328</v>
      </c>
      <c r="N64" s="48"/>
      <c r="O64" s="48"/>
      <c r="P64" s="48">
        <f t="shared" si="7"/>
        <v>0</v>
      </c>
      <c r="Q64" s="20">
        <f t="shared" si="8"/>
        <v>230009.1699999999</v>
      </c>
      <c r="R64" s="20">
        <f t="shared" si="18"/>
        <v>8823.6216666666642</v>
      </c>
      <c r="S64" s="20">
        <f t="shared" si="10"/>
        <v>10000</v>
      </c>
      <c r="T64" s="55"/>
      <c r="U64" s="19">
        <f t="shared" si="2"/>
        <v>0</v>
      </c>
      <c r="V64" s="53">
        <f t="shared" si="11"/>
        <v>0</v>
      </c>
      <c r="W64" s="54">
        <f t="shared" si="12"/>
        <v>0</v>
      </c>
      <c r="X64" s="54" t="str">
        <f t="shared" si="13"/>
        <v>否</v>
      </c>
      <c r="Y64" s="21"/>
      <c r="Z64" s="21"/>
      <c r="AA64" s="21"/>
      <c r="AB64" s="21">
        <f t="shared" si="3"/>
        <v>0</v>
      </c>
      <c r="AC64" s="23">
        <v>0.03</v>
      </c>
      <c r="AD64" s="23">
        <f t="shared" si="4"/>
        <v>0</v>
      </c>
      <c r="AE64" s="19">
        <f t="shared" si="5"/>
        <v>0</v>
      </c>
      <c r="AF64" s="24">
        <v>45636</v>
      </c>
      <c r="AG64" s="13">
        <v>3</v>
      </c>
      <c r="AH64" s="24">
        <f t="shared" si="17"/>
        <v>45633</v>
      </c>
      <c r="AI64" s="27" t="s">
        <v>47</v>
      </c>
      <c r="AJ64" s="19"/>
      <c r="AK64" s="17" t="s">
        <v>121</v>
      </c>
      <c r="AL64" s="26" t="s">
        <v>212</v>
      </c>
      <c r="AM64" s="14" t="s">
        <v>213</v>
      </c>
      <c r="AN64" s="8"/>
    </row>
    <row r="65" spans="1:40" s="9" customFormat="1" ht="33" customHeight="1" x14ac:dyDescent="0.25">
      <c r="A65" s="13">
        <f t="shared" si="1"/>
        <v>62</v>
      </c>
      <c r="B65" s="14" t="s">
        <v>215</v>
      </c>
      <c r="C65" s="15" t="s">
        <v>216</v>
      </c>
      <c r="D65" s="15" t="s">
        <v>33</v>
      </c>
      <c r="E65" s="16" t="s">
        <v>34</v>
      </c>
      <c r="F65" s="17" t="s">
        <v>67</v>
      </c>
      <c r="G65" s="17" t="s">
        <v>564</v>
      </c>
      <c r="H65" s="17" t="s">
        <v>39</v>
      </c>
      <c r="I65" s="18">
        <v>0.8</v>
      </c>
      <c r="J65" s="50">
        <f>VLOOKUP(B65,[1]新表!$A:$G,7,0)</f>
        <v>513674.17999999993</v>
      </c>
      <c r="K65" s="50">
        <f>VLOOKUP(B65,[2]新表!$A:$G,7,0)</f>
        <v>633277.68999999994</v>
      </c>
      <c r="L65" s="50">
        <f>VLOOKUP(B65,[2]新表!$A:$H,8,0)</f>
        <v>404062.45999999996</v>
      </c>
      <c r="M65" s="61">
        <f>VLOOKUP(B65,[2]Sheet3!$A:$E,5,0)</f>
        <v>52773.140833333331</v>
      </c>
      <c r="N65" s="48"/>
      <c r="O65" s="48"/>
      <c r="P65" s="48">
        <f t="shared" si="7"/>
        <v>0</v>
      </c>
      <c r="Q65" s="20">
        <f t="shared" si="8"/>
        <v>404062.45999999996</v>
      </c>
      <c r="R65" s="20">
        <f t="shared" si="18"/>
        <v>26386.570416666666</v>
      </c>
      <c r="S65" s="20">
        <f t="shared" si="10"/>
        <v>30000</v>
      </c>
      <c r="T65" s="55">
        <v>50000</v>
      </c>
      <c r="U65" s="19">
        <f t="shared" si="2"/>
        <v>50000</v>
      </c>
      <c r="V65" s="53">
        <f t="shared" si="11"/>
        <v>0.12374324504186804</v>
      </c>
      <c r="W65" s="54">
        <f t="shared" si="12"/>
        <v>0.94745166216103405</v>
      </c>
      <c r="X65" s="54" t="str">
        <f t="shared" si="13"/>
        <v>否</v>
      </c>
      <c r="Y65" s="21"/>
      <c r="Z65" s="21"/>
      <c r="AA65" s="21"/>
      <c r="AB65" s="21">
        <f t="shared" si="3"/>
        <v>0</v>
      </c>
      <c r="AC65" s="23">
        <v>0.03</v>
      </c>
      <c r="AD65" s="23">
        <f t="shared" si="4"/>
        <v>0.03</v>
      </c>
      <c r="AE65" s="19">
        <f t="shared" si="5"/>
        <v>48500</v>
      </c>
      <c r="AF65" s="24">
        <v>45628</v>
      </c>
      <c r="AG65" s="29">
        <v>3</v>
      </c>
      <c r="AH65" s="32">
        <f t="shared" si="17"/>
        <v>45625</v>
      </c>
      <c r="AI65" s="27" t="s">
        <v>47</v>
      </c>
      <c r="AJ65" s="19"/>
      <c r="AK65" s="17" t="s">
        <v>68</v>
      </c>
      <c r="AL65" s="26" t="s">
        <v>212</v>
      </c>
      <c r="AM65" s="14" t="s">
        <v>215</v>
      </c>
      <c r="AN65" s="8"/>
    </row>
    <row r="66" spans="1:40" s="9" customFormat="1" ht="33" customHeight="1" x14ac:dyDescent="0.25">
      <c r="A66" s="13">
        <f t="shared" si="1"/>
        <v>63</v>
      </c>
      <c r="B66" s="14" t="s">
        <v>217</v>
      </c>
      <c r="C66" s="15" t="s">
        <v>218</v>
      </c>
      <c r="D66" s="15" t="s">
        <v>219</v>
      </c>
      <c r="E66" s="25" t="s">
        <v>34</v>
      </c>
      <c r="F66" s="17" t="s">
        <v>35</v>
      </c>
      <c r="G66" s="17"/>
      <c r="H66" s="17" t="s">
        <v>49</v>
      </c>
      <c r="I66" s="18">
        <v>1</v>
      </c>
      <c r="J66" s="50">
        <f>VLOOKUP(B66,[1]新表!$A:$G,7,0)</f>
        <v>15460</v>
      </c>
      <c r="K66" s="50">
        <f>VLOOKUP(B66,[2]新表!$A:$G,7,0)</f>
        <v>5460</v>
      </c>
      <c r="L66" s="50">
        <f>VLOOKUP(B66,[2]新表!$A:$H,8,0)</f>
        <v>5460</v>
      </c>
      <c r="M66" s="61">
        <f>VLOOKUP(B66,[2]Sheet3!$A:$E,5,0)</f>
        <v>2730</v>
      </c>
      <c r="N66" s="48"/>
      <c r="O66" s="48"/>
      <c r="P66" s="48">
        <f t="shared" si="7"/>
        <v>0</v>
      </c>
      <c r="Q66" s="20">
        <f t="shared" si="8"/>
        <v>5460</v>
      </c>
      <c r="R66" s="20">
        <f t="shared" si="9"/>
        <v>955.49999999999989</v>
      </c>
      <c r="S66" s="20">
        <f t="shared" si="10"/>
        <v>0</v>
      </c>
      <c r="T66" s="56"/>
      <c r="U66" s="19">
        <f t="shared" si="2"/>
        <v>0</v>
      </c>
      <c r="V66" s="53">
        <f t="shared" si="11"/>
        <v>0</v>
      </c>
      <c r="W66" s="54">
        <f t="shared" si="12"/>
        <v>0</v>
      </c>
      <c r="X66" s="54" t="str">
        <f t="shared" si="13"/>
        <v>否</v>
      </c>
      <c r="Y66" s="21"/>
      <c r="Z66" s="21"/>
      <c r="AA66" s="21"/>
      <c r="AB66" s="21">
        <f t="shared" si="3"/>
        <v>0</v>
      </c>
      <c r="AC66" s="23">
        <v>0</v>
      </c>
      <c r="AD66" s="23">
        <f t="shared" si="4"/>
        <v>0</v>
      </c>
      <c r="AE66" s="19">
        <f t="shared" si="5"/>
        <v>0</v>
      </c>
      <c r="AF66" s="24"/>
      <c r="AG66" s="29">
        <v>3</v>
      </c>
      <c r="AH66" s="32">
        <f t="shared" si="17"/>
        <v>-3</v>
      </c>
      <c r="AI66" s="27" t="s">
        <v>47</v>
      </c>
      <c r="AJ66" s="19"/>
      <c r="AK66" s="17" t="s">
        <v>68</v>
      </c>
      <c r="AL66" s="26" t="s">
        <v>220</v>
      </c>
      <c r="AM66" s="14" t="s">
        <v>217</v>
      </c>
      <c r="AN66" s="8"/>
    </row>
    <row r="67" spans="1:40" s="9" customFormat="1" ht="33" customHeight="1" x14ac:dyDescent="0.25">
      <c r="A67" s="13">
        <f t="shared" si="1"/>
        <v>64</v>
      </c>
      <c r="B67" s="14" t="s">
        <v>221</v>
      </c>
      <c r="C67" s="15" t="s">
        <v>222</v>
      </c>
      <c r="D67" s="15" t="s">
        <v>33</v>
      </c>
      <c r="E67" s="25" t="s">
        <v>34</v>
      </c>
      <c r="F67" s="17" t="s">
        <v>35</v>
      </c>
      <c r="G67" s="17"/>
      <c r="H67" s="17" t="s">
        <v>49</v>
      </c>
      <c r="I67" s="18">
        <v>1</v>
      </c>
      <c r="J67" s="50">
        <f>VLOOKUP(B67,[1]新表!$A:$G,7,0)</f>
        <v>656224.4</v>
      </c>
      <c r="K67" s="50">
        <f>VLOOKUP(B67,[2]新表!$A:$G,7,0)</f>
        <v>656224.4</v>
      </c>
      <c r="L67" s="50">
        <f>VLOOKUP(B67,[2]新表!$A:$H,8,0)</f>
        <v>593671.30000000005</v>
      </c>
      <c r="M67" s="61">
        <f>VLOOKUP(B67,[2]Sheet3!$A:$E,5,0)</f>
        <v>109370.73333333334</v>
      </c>
      <c r="N67" s="48"/>
      <c r="O67" s="48"/>
      <c r="P67" s="48">
        <f t="shared" si="7"/>
        <v>0</v>
      </c>
      <c r="Q67" s="20">
        <f t="shared" si="8"/>
        <v>593671.30000000005</v>
      </c>
      <c r="R67" s="20">
        <f t="shared" si="9"/>
        <v>38279.756666666668</v>
      </c>
      <c r="S67" s="20">
        <f t="shared" si="10"/>
        <v>40000</v>
      </c>
      <c r="T67" s="92"/>
      <c r="U67" s="19">
        <f t="shared" si="2"/>
        <v>0</v>
      </c>
      <c r="V67" s="53">
        <f t="shared" si="11"/>
        <v>0</v>
      </c>
      <c r="W67" s="54">
        <f t="shared" si="12"/>
        <v>0</v>
      </c>
      <c r="X67" s="54" t="str">
        <f t="shared" si="13"/>
        <v>否</v>
      </c>
      <c r="Y67" s="21"/>
      <c r="Z67" s="21"/>
      <c r="AA67" s="21"/>
      <c r="AB67" s="21">
        <f t="shared" si="3"/>
        <v>0</v>
      </c>
      <c r="AC67" s="23">
        <v>0.03</v>
      </c>
      <c r="AD67" s="23">
        <f t="shared" si="4"/>
        <v>0</v>
      </c>
      <c r="AE67" s="19">
        <f t="shared" si="5"/>
        <v>0</v>
      </c>
      <c r="AF67" s="24"/>
      <c r="AG67" s="13"/>
      <c r="AH67" s="24"/>
      <c r="AI67" s="27" t="s">
        <v>47</v>
      </c>
      <c r="AJ67" s="19"/>
      <c r="AK67" s="17" t="s">
        <v>68</v>
      </c>
      <c r="AL67" s="26" t="s">
        <v>89</v>
      </c>
      <c r="AM67" s="14" t="s">
        <v>221</v>
      </c>
      <c r="AN67" s="8"/>
    </row>
    <row r="68" spans="1:40" s="9" customFormat="1" ht="33" customHeight="1" x14ac:dyDescent="0.25">
      <c r="A68" s="13">
        <f t="shared" si="1"/>
        <v>65</v>
      </c>
      <c r="B68" s="14" t="s">
        <v>223</v>
      </c>
      <c r="C68" s="15" t="s">
        <v>224</v>
      </c>
      <c r="D68" s="15" t="s">
        <v>33</v>
      </c>
      <c r="E68" s="16" t="s">
        <v>34</v>
      </c>
      <c r="F68" s="17" t="s">
        <v>35</v>
      </c>
      <c r="G68" s="17"/>
      <c r="H68" s="17" t="s">
        <v>39</v>
      </c>
      <c r="I68" s="18">
        <v>0.8</v>
      </c>
      <c r="J68" s="50">
        <f>VLOOKUP(B68,[1]新表!$A:$G,7,0)</f>
        <v>77803.11</v>
      </c>
      <c r="K68" s="50">
        <f>VLOOKUP(B68,[2]新表!$A:$G,7,0)</f>
        <v>37803.11</v>
      </c>
      <c r="L68" s="50">
        <f>VLOOKUP(B68,[2]新表!$A:$H,8,0)</f>
        <v>37803.11</v>
      </c>
      <c r="M68" s="61">
        <f>VLOOKUP(B68,[2]Sheet3!$A:$E,5,0)</f>
        <v>18901.555</v>
      </c>
      <c r="N68" s="48"/>
      <c r="O68" s="48"/>
      <c r="P68" s="48">
        <f t="shared" si="7"/>
        <v>0</v>
      </c>
      <c r="Q68" s="20">
        <f t="shared" si="8"/>
        <v>37803.11</v>
      </c>
      <c r="R68" s="20">
        <f t="shared" si="9"/>
        <v>6615.5442499999999</v>
      </c>
      <c r="S68" s="20">
        <f t="shared" si="10"/>
        <v>10000</v>
      </c>
      <c r="T68" s="55">
        <v>30000</v>
      </c>
      <c r="U68" s="19">
        <f t="shared" si="2"/>
        <v>30000</v>
      </c>
      <c r="V68" s="53">
        <f t="shared" si="11"/>
        <v>0.79358550129870264</v>
      </c>
      <c r="W68" s="54">
        <f t="shared" si="12"/>
        <v>1.5871710025974053</v>
      </c>
      <c r="X68" s="54" t="str">
        <f t="shared" si="13"/>
        <v>是</v>
      </c>
      <c r="Y68" s="21"/>
      <c r="Z68" s="21"/>
      <c r="AA68" s="21"/>
      <c r="AB68" s="21">
        <f t="shared" si="3"/>
        <v>0</v>
      </c>
      <c r="AC68" s="23">
        <v>0</v>
      </c>
      <c r="AD68" s="23">
        <f t="shared" si="4"/>
        <v>0</v>
      </c>
      <c r="AE68" s="19">
        <f t="shared" ref="AE68:AE131" si="19">U68*(1-AD68)</f>
        <v>30000</v>
      </c>
      <c r="AF68" s="24">
        <v>45646</v>
      </c>
      <c r="AG68" s="13">
        <v>3</v>
      </c>
      <c r="AH68" s="24">
        <f>AF68-AG68</f>
        <v>45643</v>
      </c>
      <c r="AI68" s="27" t="s">
        <v>47</v>
      </c>
      <c r="AJ68" s="19"/>
      <c r="AK68" s="17" t="s">
        <v>68</v>
      </c>
      <c r="AL68" s="26" t="s">
        <v>225</v>
      </c>
      <c r="AM68" s="14" t="s">
        <v>223</v>
      </c>
      <c r="AN68" s="8"/>
    </row>
    <row r="69" spans="1:40" s="9" customFormat="1" ht="33" customHeight="1" x14ac:dyDescent="0.25">
      <c r="A69" s="13">
        <f t="shared" ref="A69:A132" si="20">ROW()-3</f>
        <v>66</v>
      </c>
      <c r="B69" s="14" t="s">
        <v>226</v>
      </c>
      <c r="C69" s="15" t="s">
        <v>227</v>
      </c>
      <c r="D69" s="15" t="s">
        <v>33</v>
      </c>
      <c r="E69" s="16" t="s">
        <v>57</v>
      </c>
      <c r="F69" s="17" t="s">
        <v>35</v>
      </c>
      <c r="G69" s="17" t="s">
        <v>564</v>
      </c>
      <c r="H69" s="17" t="s">
        <v>39</v>
      </c>
      <c r="I69" s="18">
        <v>0.8</v>
      </c>
      <c r="J69" s="50">
        <f>VLOOKUP(B69,[1]新表!$A:$G,7,0)</f>
        <v>3209690.5499999993</v>
      </c>
      <c r="K69" s="50">
        <f>VLOOKUP(B69,[2]新表!$A:$G,7,0)</f>
        <v>2816831.0100000012</v>
      </c>
      <c r="L69" s="50">
        <f>VLOOKUP(B69,[2]新表!$A:$H,8,0)</f>
        <v>2535389.5100000012</v>
      </c>
      <c r="M69" s="61">
        <f>VLOOKUP(B69,[2]Sheet3!$A:$E,5,0)</f>
        <v>140841.55050000007</v>
      </c>
      <c r="N69" s="48"/>
      <c r="O69" s="48"/>
      <c r="P69" s="48">
        <f t="shared" si="7"/>
        <v>0</v>
      </c>
      <c r="Q69" s="20">
        <f t="shared" si="8"/>
        <v>2535389.5100000012</v>
      </c>
      <c r="R69" s="20">
        <f>IF(Q69&lt;=0,0,M69*0.5)</f>
        <v>70420.775250000035</v>
      </c>
      <c r="S69" s="20">
        <f t="shared" ref="S69:S132" si="21">IF(L69=0,0,ROUND(R69,-4))</f>
        <v>70000</v>
      </c>
      <c r="T69" s="55">
        <v>80000</v>
      </c>
      <c r="U69" s="19">
        <f t="shared" ref="U69:U132" si="22">T69</f>
        <v>80000</v>
      </c>
      <c r="V69" s="53">
        <f t="shared" si="11"/>
        <v>3.1553337143845783E-2</v>
      </c>
      <c r="W69" s="54">
        <f t="shared" si="12"/>
        <v>0.56801419549836585</v>
      </c>
      <c r="X69" s="54" t="str">
        <f t="shared" si="13"/>
        <v>否</v>
      </c>
      <c r="Y69" s="21"/>
      <c r="Z69" s="21"/>
      <c r="AA69" s="21"/>
      <c r="AB69" s="21">
        <f t="shared" ref="AB69:AB132" si="23">SUM(Y69:AA69)</f>
        <v>0</v>
      </c>
      <c r="AC69" s="23">
        <v>0.03</v>
      </c>
      <c r="AD69" s="23">
        <f t="shared" ref="AD69:AD132" si="24">IF(U69=0,0,AB69/U69+AC69)</f>
        <v>0.03</v>
      </c>
      <c r="AE69" s="19">
        <f t="shared" si="19"/>
        <v>77600</v>
      </c>
      <c r="AF69" s="24">
        <v>45630</v>
      </c>
      <c r="AG69" s="29">
        <v>3</v>
      </c>
      <c r="AH69" s="32">
        <f>AF69-AG69</f>
        <v>45627</v>
      </c>
      <c r="AI69" s="27" t="s">
        <v>47</v>
      </c>
      <c r="AJ69" s="19"/>
      <c r="AK69" s="17" t="s">
        <v>132</v>
      </c>
      <c r="AL69" s="26" t="s">
        <v>136</v>
      </c>
      <c r="AM69" s="14" t="s">
        <v>226</v>
      </c>
      <c r="AN69" s="8"/>
    </row>
    <row r="70" spans="1:40" s="9" customFormat="1" ht="33" customHeight="1" x14ac:dyDescent="0.25">
      <c r="A70" s="13">
        <f t="shared" si="20"/>
        <v>67</v>
      </c>
      <c r="B70" s="15" t="s">
        <v>228</v>
      </c>
      <c r="C70" s="15" t="s">
        <v>229</v>
      </c>
      <c r="D70" s="15" t="s">
        <v>88</v>
      </c>
      <c r="E70" s="16" t="s">
        <v>34</v>
      </c>
      <c r="F70" s="16" t="s">
        <v>35</v>
      </c>
      <c r="G70" s="16"/>
      <c r="H70" s="17" t="s">
        <v>39</v>
      </c>
      <c r="I70" s="18">
        <v>1</v>
      </c>
      <c r="J70" s="50">
        <f>VLOOKUP(B70,[1]新表!$A:$G,7,0)</f>
        <v>177695</v>
      </c>
      <c r="K70" s="50">
        <f>VLOOKUP(B70,[2]新表!$A:$G,7,0)</f>
        <v>159695</v>
      </c>
      <c r="L70" s="50">
        <f>VLOOKUP(B70,[2]新表!$A:$H,8,0)</f>
        <v>159695</v>
      </c>
      <c r="M70" s="61">
        <f>VLOOKUP(B70,[2]Sheet3!$A:$E,5,0)</f>
        <v>53231.666666666664</v>
      </c>
      <c r="N70" s="48"/>
      <c r="O70" s="48"/>
      <c r="P70" s="48">
        <f t="shared" ref="P70:P133" si="25">SUM(N70:O70)</f>
        <v>0</v>
      </c>
      <c r="Q70" s="20">
        <f t="shared" ref="Q70:Q133" si="26">L70-N70</f>
        <v>159695</v>
      </c>
      <c r="R70" s="20">
        <f t="shared" ref="R70:R133" si="27">IF(Q70&lt;=0,0,M70*0.35)</f>
        <v>18631.083333333332</v>
      </c>
      <c r="S70" s="20">
        <f t="shared" si="21"/>
        <v>20000</v>
      </c>
      <c r="T70" s="55">
        <v>80000</v>
      </c>
      <c r="U70" s="19">
        <f t="shared" si="22"/>
        <v>80000</v>
      </c>
      <c r="V70" s="53">
        <f t="shared" ref="V70:V133" si="28">IF(Q70=0,0,U70/Q70)</f>
        <v>0.50095494536460128</v>
      </c>
      <c r="W70" s="54">
        <f t="shared" ref="W70:W133" si="29">U70/M70</f>
        <v>1.5028648360938039</v>
      </c>
      <c r="X70" s="54" t="str">
        <f t="shared" ref="X70:X133" si="30">IF(U70&gt;=M70,"是","否")</f>
        <v>是</v>
      </c>
      <c r="Y70" s="21"/>
      <c r="Z70" s="22"/>
      <c r="AA70" s="22"/>
      <c r="AB70" s="21">
        <f t="shared" si="23"/>
        <v>0</v>
      </c>
      <c r="AC70" s="23">
        <v>0</v>
      </c>
      <c r="AD70" s="23">
        <f t="shared" si="24"/>
        <v>0</v>
      </c>
      <c r="AE70" s="19">
        <f t="shared" si="19"/>
        <v>80000</v>
      </c>
      <c r="AF70" s="24">
        <v>45646</v>
      </c>
      <c r="AG70" s="13">
        <v>7</v>
      </c>
      <c r="AH70" s="24">
        <f>AF70-AG70</f>
        <v>45639</v>
      </c>
      <c r="AI70" s="27" t="s">
        <v>47</v>
      </c>
      <c r="AJ70" s="19"/>
      <c r="AK70" s="17" t="s">
        <v>68</v>
      </c>
      <c r="AL70" s="26" t="s">
        <v>230</v>
      </c>
      <c r="AM70" s="15" t="s">
        <v>228</v>
      </c>
      <c r="AN70" s="8"/>
    </row>
    <row r="71" spans="1:40" s="9" customFormat="1" ht="33" customHeight="1" x14ac:dyDescent="0.25">
      <c r="A71" s="13">
        <f t="shared" si="20"/>
        <v>68</v>
      </c>
      <c r="B71" s="14" t="s">
        <v>231</v>
      </c>
      <c r="C71" s="15" t="s">
        <v>232</v>
      </c>
      <c r="D71" s="15" t="s">
        <v>33</v>
      </c>
      <c r="E71" s="16" t="s">
        <v>57</v>
      </c>
      <c r="F71" s="17" t="s">
        <v>35</v>
      </c>
      <c r="G71" s="17"/>
      <c r="H71" s="17" t="s">
        <v>49</v>
      </c>
      <c r="I71" s="18">
        <v>0.8</v>
      </c>
      <c r="J71" s="50">
        <f>VLOOKUP(B71,[1]新表!$A:$G,7,0)</f>
        <v>86230.66</v>
      </c>
      <c r="K71" s="50">
        <f>VLOOKUP(B71,[2]新表!$A:$G,7,0)</f>
        <v>76230.66</v>
      </c>
      <c r="L71" s="50">
        <f>VLOOKUP(B71,[2]新表!$A:$H,8,0)</f>
        <v>76230.66</v>
      </c>
      <c r="M71" s="61">
        <f>VLOOKUP(B71,[2]Sheet3!$A:$E,5,0)</f>
        <v>19057.665000000001</v>
      </c>
      <c r="N71" s="48"/>
      <c r="O71" s="48"/>
      <c r="P71" s="48">
        <f t="shared" si="25"/>
        <v>0</v>
      </c>
      <c r="Q71" s="20">
        <f t="shared" si="26"/>
        <v>76230.66</v>
      </c>
      <c r="R71" s="20">
        <f t="shared" si="27"/>
        <v>6670.1827499999999</v>
      </c>
      <c r="S71" s="20">
        <f t="shared" si="21"/>
        <v>10000</v>
      </c>
      <c r="T71" s="55"/>
      <c r="U71" s="19">
        <f t="shared" si="22"/>
        <v>0</v>
      </c>
      <c r="V71" s="53">
        <f t="shared" si="28"/>
        <v>0</v>
      </c>
      <c r="W71" s="54">
        <f t="shared" si="29"/>
        <v>0</v>
      </c>
      <c r="X71" s="54" t="str">
        <f t="shared" si="30"/>
        <v>否</v>
      </c>
      <c r="Y71" s="21"/>
      <c r="Z71" s="21"/>
      <c r="AA71" s="21"/>
      <c r="AB71" s="21">
        <f t="shared" si="23"/>
        <v>0</v>
      </c>
      <c r="AC71" s="23">
        <v>0.03</v>
      </c>
      <c r="AD71" s="23">
        <f t="shared" si="24"/>
        <v>0</v>
      </c>
      <c r="AE71" s="19">
        <f t="shared" si="19"/>
        <v>0</v>
      </c>
      <c r="AF71" s="24"/>
      <c r="AG71" s="13"/>
      <c r="AH71" s="24"/>
      <c r="AI71" s="25" t="s">
        <v>47</v>
      </c>
      <c r="AJ71" s="19"/>
      <c r="AK71" s="13" t="s">
        <v>68</v>
      </c>
      <c r="AL71" s="26" t="s">
        <v>233</v>
      </c>
      <c r="AM71" s="14" t="s">
        <v>231</v>
      </c>
      <c r="AN71" s="8"/>
    </row>
    <row r="72" spans="1:40" s="9" customFormat="1" ht="33" customHeight="1" x14ac:dyDescent="0.25">
      <c r="A72" s="13">
        <f t="shared" si="20"/>
        <v>69</v>
      </c>
      <c r="B72" s="14" t="s">
        <v>234</v>
      </c>
      <c r="C72" s="15" t="s">
        <v>235</v>
      </c>
      <c r="D72" s="15" t="s">
        <v>88</v>
      </c>
      <c r="E72" s="16" t="s">
        <v>34</v>
      </c>
      <c r="F72" s="17" t="s">
        <v>35</v>
      </c>
      <c r="G72" s="17"/>
      <c r="H72" s="17" t="s">
        <v>61</v>
      </c>
      <c r="I72" s="18">
        <v>1</v>
      </c>
      <c r="J72" s="50">
        <f>VLOOKUP(B72,[1]新表!$A:$G,7,0)</f>
        <v>86795.3</v>
      </c>
      <c r="K72" s="50">
        <f>VLOOKUP(B72,[2]新表!$A:$G,7,0)</f>
        <v>86795.3</v>
      </c>
      <c r="L72" s="50">
        <f>VLOOKUP(B72,[2]新表!$A:$H,8,0)</f>
        <v>86795.3</v>
      </c>
      <c r="M72" s="61">
        <f>VLOOKUP(B72,[2]Sheet3!$A:$E,5,0)</f>
        <v>28931.766666666666</v>
      </c>
      <c r="N72" s="48"/>
      <c r="O72" s="48"/>
      <c r="P72" s="48">
        <f t="shared" si="25"/>
        <v>0</v>
      </c>
      <c r="Q72" s="20">
        <f t="shared" si="26"/>
        <v>86795.3</v>
      </c>
      <c r="R72" s="20">
        <f t="shared" si="27"/>
        <v>10126.118333333332</v>
      </c>
      <c r="S72" s="20">
        <f t="shared" si="21"/>
        <v>10000</v>
      </c>
      <c r="T72" s="55"/>
      <c r="U72" s="19">
        <f t="shared" si="22"/>
        <v>0</v>
      </c>
      <c r="V72" s="53">
        <f t="shared" si="28"/>
        <v>0</v>
      </c>
      <c r="W72" s="54">
        <f t="shared" si="29"/>
        <v>0</v>
      </c>
      <c r="X72" s="54" t="str">
        <f t="shared" si="30"/>
        <v>否</v>
      </c>
      <c r="Y72" s="21"/>
      <c r="Z72" s="22"/>
      <c r="AA72" s="22"/>
      <c r="AB72" s="21">
        <f t="shared" si="23"/>
        <v>0</v>
      </c>
      <c r="AC72" s="23">
        <v>0</v>
      </c>
      <c r="AD72" s="23">
        <f t="shared" si="24"/>
        <v>0</v>
      </c>
      <c r="AE72" s="19">
        <f t="shared" si="19"/>
        <v>0</v>
      </c>
      <c r="AF72" s="24">
        <v>45595</v>
      </c>
      <c r="AG72" s="13">
        <v>3</v>
      </c>
      <c r="AH72" s="32">
        <f t="shared" ref="AH72:AH98" si="31">AF72-AG72</f>
        <v>45592</v>
      </c>
      <c r="AI72" s="25" t="s">
        <v>47</v>
      </c>
      <c r="AJ72" s="19"/>
      <c r="AK72" s="13" t="s">
        <v>68</v>
      </c>
      <c r="AL72" s="26"/>
      <c r="AM72" s="14" t="s">
        <v>234</v>
      </c>
      <c r="AN72" s="8"/>
    </row>
    <row r="73" spans="1:40" s="9" customFormat="1" ht="33" customHeight="1" x14ac:dyDescent="0.25">
      <c r="A73" s="13">
        <f t="shared" si="20"/>
        <v>70</v>
      </c>
      <c r="B73" s="14" t="s">
        <v>236</v>
      </c>
      <c r="C73" s="15" t="s">
        <v>237</v>
      </c>
      <c r="D73" s="15" t="s">
        <v>52</v>
      </c>
      <c r="E73" s="16" t="s">
        <v>34</v>
      </c>
      <c r="F73" s="17" t="s">
        <v>35</v>
      </c>
      <c r="G73" s="17"/>
      <c r="H73" s="17" t="s">
        <v>39</v>
      </c>
      <c r="I73" s="18">
        <v>1</v>
      </c>
      <c r="J73" s="50">
        <f>VLOOKUP(B73,[1]新表!$A:$G,7,0)</f>
        <v>125231.27</v>
      </c>
      <c r="K73" s="50">
        <f>VLOOKUP(B73,[2]新表!$A:$G,7,0)</f>
        <v>86756.77</v>
      </c>
      <c r="L73" s="50">
        <f>VLOOKUP(B73,[2]新表!$A:$H,8,0)</f>
        <v>83095.570000000007</v>
      </c>
      <c r="M73" s="61">
        <f>VLOOKUP(B73,[2]Sheet3!$A:$E,5,0)</f>
        <v>8675.6769999999997</v>
      </c>
      <c r="N73" s="48">
        <v>40000</v>
      </c>
      <c r="O73" s="48"/>
      <c r="P73" s="48">
        <f t="shared" si="25"/>
        <v>40000</v>
      </c>
      <c r="Q73" s="20">
        <f t="shared" si="26"/>
        <v>43095.570000000007</v>
      </c>
      <c r="R73" s="20">
        <f t="shared" si="27"/>
        <v>3036.4869499999995</v>
      </c>
      <c r="S73" s="20">
        <f t="shared" si="21"/>
        <v>0</v>
      </c>
      <c r="T73" s="55"/>
      <c r="U73" s="19">
        <f t="shared" si="22"/>
        <v>0</v>
      </c>
      <c r="V73" s="53">
        <f t="shared" si="28"/>
        <v>0</v>
      </c>
      <c r="W73" s="54">
        <f t="shared" si="29"/>
        <v>0</v>
      </c>
      <c r="X73" s="54" t="str">
        <f t="shared" si="30"/>
        <v>否</v>
      </c>
      <c r="Y73" s="21"/>
      <c r="Z73" s="21"/>
      <c r="AA73" s="21"/>
      <c r="AB73" s="21">
        <f t="shared" si="23"/>
        <v>0</v>
      </c>
      <c r="AC73" s="23">
        <v>0</v>
      </c>
      <c r="AD73" s="23">
        <f t="shared" si="24"/>
        <v>0</v>
      </c>
      <c r="AE73" s="19">
        <f t="shared" si="19"/>
        <v>0</v>
      </c>
      <c r="AF73" s="24">
        <v>45636</v>
      </c>
      <c r="AG73" s="13">
        <v>3</v>
      </c>
      <c r="AH73" s="32">
        <f t="shared" si="31"/>
        <v>45633</v>
      </c>
      <c r="AI73" s="25" t="s">
        <v>47</v>
      </c>
      <c r="AJ73" s="19"/>
      <c r="AK73" s="13" t="s">
        <v>132</v>
      </c>
      <c r="AL73" s="26" t="s">
        <v>212</v>
      </c>
      <c r="AM73" s="14" t="s">
        <v>236</v>
      </c>
      <c r="AN73" s="8"/>
    </row>
    <row r="74" spans="1:40" s="9" customFormat="1" ht="33" customHeight="1" x14ac:dyDescent="0.25">
      <c r="A74" s="13">
        <f t="shared" si="20"/>
        <v>71</v>
      </c>
      <c r="B74" s="14" t="s">
        <v>238</v>
      </c>
      <c r="C74" s="15" t="s">
        <v>239</v>
      </c>
      <c r="D74" s="15" t="s">
        <v>52</v>
      </c>
      <c r="E74" s="16" t="s">
        <v>57</v>
      </c>
      <c r="F74" s="17" t="s">
        <v>35</v>
      </c>
      <c r="G74" s="17"/>
      <c r="H74" s="17" t="s">
        <v>39</v>
      </c>
      <c r="I74" s="18">
        <v>0.8</v>
      </c>
      <c r="J74" s="50">
        <f>VLOOKUP(B74,[1]新表!$A:$G,7,0)</f>
        <v>238934.99</v>
      </c>
      <c r="K74" s="50">
        <f>VLOOKUP(B74,[2]新表!$A:$G,7,0)</f>
        <v>158934.99</v>
      </c>
      <c r="L74" s="50">
        <f>VLOOKUP(B74,[2]新表!$A:$H,8,0)</f>
        <v>158934.99</v>
      </c>
      <c r="M74" s="61">
        <f>VLOOKUP(B74,[2]Sheet3!$A:$E,5,0)</f>
        <v>17659.443333333333</v>
      </c>
      <c r="N74" s="48"/>
      <c r="O74" s="48"/>
      <c r="P74" s="48">
        <f t="shared" si="25"/>
        <v>0</v>
      </c>
      <c r="Q74" s="20">
        <f t="shared" si="26"/>
        <v>158934.99</v>
      </c>
      <c r="R74" s="20">
        <f t="shared" si="27"/>
        <v>6180.8051666666661</v>
      </c>
      <c r="S74" s="20">
        <f t="shared" si="21"/>
        <v>10000</v>
      </c>
      <c r="T74" s="55">
        <v>20000</v>
      </c>
      <c r="U74" s="19">
        <f t="shared" si="22"/>
        <v>20000</v>
      </c>
      <c r="V74" s="53">
        <f t="shared" si="28"/>
        <v>0.12583761448627517</v>
      </c>
      <c r="W74" s="54">
        <f t="shared" si="29"/>
        <v>1.1325385303764766</v>
      </c>
      <c r="X74" s="54" t="str">
        <f t="shared" si="30"/>
        <v>是</v>
      </c>
      <c r="Y74" s="21"/>
      <c r="Z74" s="21"/>
      <c r="AA74" s="21"/>
      <c r="AB74" s="21">
        <f t="shared" si="23"/>
        <v>0</v>
      </c>
      <c r="AC74" s="23">
        <v>0</v>
      </c>
      <c r="AD74" s="23">
        <f t="shared" si="24"/>
        <v>0</v>
      </c>
      <c r="AE74" s="19">
        <f t="shared" si="19"/>
        <v>20000</v>
      </c>
      <c r="AF74" s="24">
        <v>45641</v>
      </c>
      <c r="AG74" s="13">
        <v>3</v>
      </c>
      <c r="AH74" s="24">
        <f t="shared" si="31"/>
        <v>45638</v>
      </c>
      <c r="AI74" s="25" t="s">
        <v>47</v>
      </c>
      <c r="AJ74" s="19"/>
      <c r="AK74" s="13" t="s">
        <v>121</v>
      </c>
      <c r="AL74" s="26"/>
      <c r="AM74" s="14" t="s">
        <v>238</v>
      </c>
      <c r="AN74" s="8"/>
    </row>
    <row r="75" spans="1:40" s="9" customFormat="1" ht="33" customHeight="1" x14ac:dyDescent="0.25">
      <c r="A75" s="13">
        <f t="shared" si="20"/>
        <v>72</v>
      </c>
      <c r="B75" s="14" t="s">
        <v>240</v>
      </c>
      <c r="C75" s="15" t="s">
        <v>241</v>
      </c>
      <c r="D75" s="15" t="s">
        <v>33</v>
      </c>
      <c r="E75" s="16" t="s">
        <v>34</v>
      </c>
      <c r="F75" s="17" t="s">
        <v>35</v>
      </c>
      <c r="G75" s="17"/>
      <c r="H75" s="17" t="s">
        <v>61</v>
      </c>
      <c r="I75" s="18">
        <v>1</v>
      </c>
      <c r="J75" s="50">
        <f>VLOOKUP(B75,[1]新表!$A:$G,7,0)</f>
        <v>1200266.33</v>
      </c>
      <c r="K75" s="50">
        <f>VLOOKUP(B75,[2]新表!$A:$G,7,0)</f>
        <v>1301261.21</v>
      </c>
      <c r="L75" s="50">
        <f>VLOOKUP(B75,[2]新表!$A:$H,8,0)</f>
        <v>1200266.33</v>
      </c>
      <c r="M75" s="50">
        <f>VLOOKUP(B75,[2]Sheet3!$A:$E,5,0)</f>
        <v>216876.86833333332</v>
      </c>
      <c r="N75" s="48"/>
      <c r="O75" s="48"/>
      <c r="P75" s="48">
        <f t="shared" si="25"/>
        <v>0</v>
      </c>
      <c r="Q75" s="20">
        <f t="shared" si="26"/>
        <v>1200266.33</v>
      </c>
      <c r="R75" s="20">
        <f t="shared" si="27"/>
        <v>75906.903916666663</v>
      </c>
      <c r="S75" s="20">
        <f t="shared" si="21"/>
        <v>80000</v>
      </c>
      <c r="T75" s="55">
        <v>100000</v>
      </c>
      <c r="U75" s="19">
        <f t="shared" si="22"/>
        <v>100000</v>
      </c>
      <c r="V75" s="53">
        <f t="shared" si="28"/>
        <v>8.331484229837556E-2</v>
      </c>
      <c r="W75" s="54">
        <f t="shared" si="29"/>
        <v>0.46109112865971008</v>
      </c>
      <c r="X75" s="54" t="str">
        <f t="shared" si="30"/>
        <v>否</v>
      </c>
      <c r="Y75" s="21"/>
      <c r="Z75" s="21"/>
      <c r="AA75" s="21"/>
      <c r="AB75" s="21">
        <f t="shared" si="23"/>
        <v>0</v>
      </c>
      <c r="AC75" s="23">
        <v>0</v>
      </c>
      <c r="AD75" s="23">
        <f t="shared" si="24"/>
        <v>0</v>
      </c>
      <c r="AE75" s="19">
        <f t="shared" si="19"/>
        <v>100000</v>
      </c>
      <c r="AF75" s="24">
        <v>45595</v>
      </c>
      <c r="AG75" s="13">
        <v>3</v>
      </c>
      <c r="AH75" s="24">
        <f t="shared" si="31"/>
        <v>45592</v>
      </c>
      <c r="AI75" s="25" t="s">
        <v>47</v>
      </c>
      <c r="AJ75" s="19"/>
      <c r="AK75" s="13" t="s">
        <v>68</v>
      </c>
      <c r="AL75" s="26" t="s">
        <v>159</v>
      </c>
      <c r="AM75" s="14" t="s">
        <v>240</v>
      </c>
      <c r="AN75" s="8"/>
    </row>
    <row r="76" spans="1:40" s="9" customFormat="1" ht="33" customHeight="1" x14ac:dyDescent="0.25">
      <c r="A76" s="13">
        <f t="shared" si="20"/>
        <v>73</v>
      </c>
      <c r="B76" s="14" t="s">
        <v>242</v>
      </c>
      <c r="C76" s="15" t="s">
        <v>243</v>
      </c>
      <c r="D76" s="15" t="s">
        <v>33</v>
      </c>
      <c r="E76" s="16" t="s">
        <v>34</v>
      </c>
      <c r="F76" s="17" t="s">
        <v>35</v>
      </c>
      <c r="G76" s="17"/>
      <c r="H76" s="17" t="s">
        <v>39</v>
      </c>
      <c r="I76" s="18">
        <v>1</v>
      </c>
      <c r="J76" s="50">
        <f>VLOOKUP(B76,[1]新表!$A:$G,7,0)</f>
        <v>1440623.51</v>
      </c>
      <c r="K76" s="50">
        <f>VLOOKUP(B76,[2]新表!$A:$G,7,0)</f>
        <v>840623.51</v>
      </c>
      <c r="L76" s="50">
        <f>VLOOKUP(B76,[2]新表!$A:$H,8,0)</f>
        <v>533992.19999999995</v>
      </c>
      <c r="M76" s="61">
        <f>VLOOKUP(B76,[2]Sheet3!$A:$E,5,0)</f>
        <v>210155.8775</v>
      </c>
      <c r="N76" s="48"/>
      <c r="O76" s="48"/>
      <c r="P76" s="48">
        <f t="shared" si="25"/>
        <v>0</v>
      </c>
      <c r="Q76" s="20">
        <f t="shared" si="26"/>
        <v>533992.19999999995</v>
      </c>
      <c r="R76" s="20">
        <f t="shared" si="27"/>
        <v>73554.557124999992</v>
      </c>
      <c r="S76" s="20">
        <f t="shared" si="21"/>
        <v>70000</v>
      </c>
      <c r="T76" s="55"/>
      <c r="U76" s="19">
        <f t="shared" si="22"/>
        <v>0</v>
      </c>
      <c r="V76" s="53">
        <f t="shared" si="28"/>
        <v>0</v>
      </c>
      <c r="W76" s="54">
        <f t="shared" si="29"/>
        <v>0</v>
      </c>
      <c r="X76" s="54" t="str">
        <f t="shared" si="30"/>
        <v>否</v>
      </c>
      <c r="Y76" s="21"/>
      <c r="Z76" s="21"/>
      <c r="AA76" s="21"/>
      <c r="AB76" s="21">
        <f t="shared" si="23"/>
        <v>0</v>
      </c>
      <c r="AC76" s="23">
        <v>2.5000000000000001E-2</v>
      </c>
      <c r="AD76" s="23">
        <f t="shared" si="24"/>
        <v>0</v>
      </c>
      <c r="AE76" s="19">
        <f t="shared" si="19"/>
        <v>0</v>
      </c>
      <c r="AF76" s="24">
        <v>45595</v>
      </c>
      <c r="AG76" s="13">
        <v>7</v>
      </c>
      <c r="AH76" s="24">
        <f t="shared" si="31"/>
        <v>45588</v>
      </c>
      <c r="AI76" s="27" t="s">
        <v>47</v>
      </c>
      <c r="AJ76" s="19"/>
      <c r="AK76" s="17" t="s">
        <v>68</v>
      </c>
      <c r="AL76" s="26" t="s">
        <v>159</v>
      </c>
      <c r="AM76" s="14" t="s">
        <v>242</v>
      </c>
      <c r="AN76" s="30" t="s">
        <v>77</v>
      </c>
    </row>
    <row r="77" spans="1:40" s="9" customFormat="1" ht="33" customHeight="1" x14ac:dyDescent="0.25">
      <c r="A77" s="13">
        <f t="shared" si="20"/>
        <v>74</v>
      </c>
      <c r="B77" s="14" t="s">
        <v>244</v>
      </c>
      <c r="C77" s="15" t="s">
        <v>245</v>
      </c>
      <c r="D77" s="15" t="s">
        <v>33</v>
      </c>
      <c r="E77" s="16" t="s">
        <v>34</v>
      </c>
      <c r="F77" s="17" t="s">
        <v>35</v>
      </c>
      <c r="G77" s="17"/>
      <c r="H77" s="17" t="s">
        <v>39</v>
      </c>
      <c r="I77" s="18">
        <v>1</v>
      </c>
      <c r="J77" s="50">
        <f>VLOOKUP(B77,[1]新表!$A:$G,7,0)</f>
        <v>0</v>
      </c>
      <c r="K77" s="50">
        <f>VLOOKUP(B77,[2]新表!$A:$G,7,0)</f>
        <v>0</v>
      </c>
      <c r="L77" s="50">
        <f>VLOOKUP(B77,[2]新表!$A:$H,8,0)</f>
        <v>0</v>
      </c>
      <c r="M77" s="50"/>
      <c r="N77" s="48"/>
      <c r="O77" s="48"/>
      <c r="P77" s="48">
        <f t="shared" si="25"/>
        <v>0</v>
      </c>
      <c r="Q77" s="20">
        <f t="shared" si="26"/>
        <v>0</v>
      </c>
      <c r="R77" s="20">
        <f t="shared" si="27"/>
        <v>0</v>
      </c>
      <c r="S77" s="20">
        <f t="shared" si="21"/>
        <v>0</v>
      </c>
      <c r="T77" s="55"/>
      <c r="U77" s="19">
        <f t="shared" si="22"/>
        <v>0</v>
      </c>
      <c r="V77" s="53">
        <f t="shared" si="28"/>
        <v>0</v>
      </c>
      <c r="W77" s="54" t="e">
        <f t="shared" si="29"/>
        <v>#DIV/0!</v>
      </c>
      <c r="X77" s="54" t="str">
        <f t="shared" si="30"/>
        <v>是</v>
      </c>
      <c r="Y77" s="21"/>
      <c r="Z77" s="21"/>
      <c r="AA77" s="21"/>
      <c r="AB77" s="21">
        <f t="shared" si="23"/>
        <v>0</v>
      </c>
      <c r="AC77" s="23">
        <v>0</v>
      </c>
      <c r="AD77" s="23">
        <f t="shared" si="24"/>
        <v>0</v>
      </c>
      <c r="AE77" s="19">
        <f t="shared" si="19"/>
        <v>0</v>
      </c>
      <c r="AF77" s="24"/>
      <c r="AG77" s="13">
        <v>7</v>
      </c>
      <c r="AH77" s="24">
        <f t="shared" si="31"/>
        <v>-7</v>
      </c>
      <c r="AI77" s="25" t="s">
        <v>47</v>
      </c>
      <c r="AJ77" s="19"/>
      <c r="AK77" s="13" t="s">
        <v>68</v>
      </c>
      <c r="AL77" s="26"/>
      <c r="AM77" s="14" t="s">
        <v>244</v>
      </c>
      <c r="AN77" s="8"/>
    </row>
    <row r="78" spans="1:40" s="9" customFormat="1" ht="33" customHeight="1" x14ac:dyDescent="0.25">
      <c r="A78" s="13">
        <f t="shared" si="20"/>
        <v>75</v>
      </c>
      <c r="B78" s="14" t="s">
        <v>246</v>
      </c>
      <c r="C78" s="62" t="s">
        <v>247</v>
      </c>
      <c r="D78" s="15" t="s">
        <v>33</v>
      </c>
      <c r="E78" s="16" t="s">
        <v>34</v>
      </c>
      <c r="F78" s="17" t="s">
        <v>67</v>
      </c>
      <c r="G78" s="17" t="s">
        <v>564</v>
      </c>
      <c r="H78" s="17" t="s">
        <v>39</v>
      </c>
      <c r="I78" s="18">
        <v>0.8</v>
      </c>
      <c r="J78" s="50">
        <f>VLOOKUP(B78,[1]新表!$A:$G,7,0)</f>
        <v>138199.80000000002</v>
      </c>
      <c r="K78" s="50">
        <f>VLOOKUP(B78,[2]新表!$A:$G,7,0)</f>
        <v>128199.80000000002</v>
      </c>
      <c r="L78" s="50">
        <f>VLOOKUP(B78,[2]新表!$A:$H,8,0)</f>
        <v>128199.80000000002</v>
      </c>
      <c r="M78" s="61">
        <f>VLOOKUP(B78,[2]Sheet3!$A:$E,5,0)</f>
        <v>32049.950000000004</v>
      </c>
      <c r="N78" s="48"/>
      <c r="O78" s="48"/>
      <c r="P78" s="48">
        <f t="shared" si="25"/>
        <v>0</v>
      </c>
      <c r="Q78" s="20">
        <f t="shared" si="26"/>
        <v>128199.80000000002</v>
      </c>
      <c r="R78" s="20">
        <f>IF(Q78&lt;=0,0,M78*0.5)</f>
        <v>16024.975000000002</v>
      </c>
      <c r="S78" s="20">
        <f t="shared" si="21"/>
        <v>20000</v>
      </c>
      <c r="T78" s="55">
        <v>10000</v>
      </c>
      <c r="U78" s="19">
        <f t="shared" si="22"/>
        <v>10000</v>
      </c>
      <c r="V78" s="53">
        <f t="shared" si="28"/>
        <v>7.8003241814729812E-2</v>
      </c>
      <c r="W78" s="54">
        <f t="shared" si="29"/>
        <v>0.31201296725891925</v>
      </c>
      <c r="X78" s="54" t="str">
        <f t="shared" si="30"/>
        <v>否</v>
      </c>
      <c r="Y78" s="21"/>
      <c r="Z78" s="21"/>
      <c r="AA78" s="21"/>
      <c r="AB78" s="21">
        <f t="shared" si="23"/>
        <v>0</v>
      </c>
      <c r="AC78" s="23">
        <v>0.03</v>
      </c>
      <c r="AD78" s="23">
        <f t="shared" si="24"/>
        <v>0.03</v>
      </c>
      <c r="AE78" s="19">
        <f t="shared" si="19"/>
        <v>9700</v>
      </c>
      <c r="AF78" s="24"/>
      <c r="AG78" s="13">
        <v>3</v>
      </c>
      <c r="AH78" s="24">
        <f t="shared" si="31"/>
        <v>-3</v>
      </c>
      <c r="AI78" s="27" t="s">
        <v>47</v>
      </c>
      <c r="AJ78" s="19"/>
      <c r="AK78" s="17" t="s">
        <v>68</v>
      </c>
      <c r="AL78" s="26" t="s">
        <v>233</v>
      </c>
      <c r="AM78" s="14" t="s">
        <v>246</v>
      </c>
      <c r="AN78" s="8"/>
    </row>
    <row r="79" spans="1:40" s="9" customFormat="1" ht="33" customHeight="1" x14ac:dyDescent="0.25">
      <c r="A79" s="13">
        <f t="shared" si="20"/>
        <v>76</v>
      </c>
      <c r="B79" s="14" t="s">
        <v>248</v>
      </c>
      <c r="C79" s="15" t="s">
        <v>249</v>
      </c>
      <c r="D79" s="28" t="s">
        <v>33</v>
      </c>
      <c r="E79" s="16" t="s">
        <v>57</v>
      </c>
      <c r="F79" s="17" t="s">
        <v>35</v>
      </c>
      <c r="G79" s="17"/>
      <c r="H79" s="17" t="s">
        <v>36</v>
      </c>
      <c r="I79" s="18">
        <v>0.8</v>
      </c>
      <c r="J79" s="50">
        <f>VLOOKUP(B79,[1]新表!$A:$G,7,0)</f>
        <v>0</v>
      </c>
      <c r="K79" s="50">
        <f>VLOOKUP(B79,[2]新表!$A:$G,7,0)</f>
        <v>64256.09</v>
      </c>
      <c r="L79" s="50">
        <f>VLOOKUP(B79,[2]新表!$A:$H,8,0)</f>
        <v>64256.09</v>
      </c>
      <c r="M79" s="50">
        <f>VLOOKUP(B79,[2]Sheet3!$A:$E,5,0)</f>
        <v>64256.09</v>
      </c>
      <c r="N79" s="48"/>
      <c r="O79" s="48"/>
      <c r="P79" s="48">
        <f t="shared" si="25"/>
        <v>0</v>
      </c>
      <c r="Q79" s="20">
        <f t="shared" si="26"/>
        <v>64256.09</v>
      </c>
      <c r="R79" s="20">
        <f t="shared" si="27"/>
        <v>22489.631499999996</v>
      </c>
      <c r="S79" s="20">
        <f t="shared" si="21"/>
        <v>20000</v>
      </c>
      <c r="T79" s="55">
        <v>64256.09</v>
      </c>
      <c r="U79" s="19">
        <f t="shared" si="22"/>
        <v>64256.09</v>
      </c>
      <c r="V79" s="53">
        <f t="shared" si="28"/>
        <v>1</v>
      </c>
      <c r="W79" s="54">
        <f t="shared" si="29"/>
        <v>1</v>
      </c>
      <c r="X79" s="54" t="str">
        <f t="shared" si="30"/>
        <v>是</v>
      </c>
      <c r="Y79" s="21"/>
      <c r="Z79" s="21"/>
      <c r="AA79" s="21"/>
      <c r="AB79" s="21">
        <f t="shared" si="23"/>
        <v>0</v>
      </c>
      <c r="AC79" s="23">
        <v>0</v>
      </c>
      <c r="AD79" s="23">
        <f t="shared" si="24"/>
        <v>0</v>
      </c>
      <c r="AE79" s="19">
        <f t="shared" si="19"/>
        <v>64256.09</v>
      </c>
      <c r="AF79" s="24">
        <v>45595</v>
      </c>
      <c r="AG79" s="13">
        <v>7</v>
      </c>
      <c r="AH79" s="24">
        <f t="shared" si="31"/>
        <v>45588</v>
      </c>
      <c r="AI79" s="25" t="s">
        <v>47</v>
      </c>
      <c r="AJ79" s="19"/>
      <c r="AK79" s="13" t="s">
        <v>38</v>
      </c>
      <c r="AL79" s="26" t="s">
        <v>250</v>
      </c>
      <c r="AM79" s="14" t="s">
        <v>248</v>
      </c>
      <c r="AN79" s="8"/>
    </row>
    <row r="80" spans="1:40" s="9" customFormat="1" ht="33" customHeight="1" x14ac:dyDescent="0.25">
      <c r="A80" s="13">
        <f t="shared" si="20"/>
        <v>77</v>
      </c>
      <c r="B80" s="14" t="s">
        <v>251</v>
      </c>
      <c r="C80" s="15" t="s">
        <v>252</v>
      </c>
      <c r="D80" s="15" t="s">
        <v>33</v>
      </c>
      <c r="E80" s="16" t="s">
        <v>57</v>
      </c>
      <c r="F80" s="17" t="s">
        <v>67</v>
      </c>
      <c r="G80" s="17" t="s">
        <v>564</v>
      </c>
      <c r="H80" s="17" t="s">
        <v>61</v>
      </c>
      <c r="I80" s="18">
        <v>0.8</v>
      </c>
      <c r="J80" s="50">
        <f>VLOOKUP(B80,[1]新表!$A:$G,7,0)</f>
        <v>106103.89</v>
      </c>
      <c r="K80" s="50">
        <f>VLOOKUP(B80,[2]新表!$A:$G,7,0)</f>
        <v>106103.89</v>
      </c>
      <c r="L80" s="50">
        <f>VLOOKUP(B80,[2]新表!$A:$H,8,0)</f>
        <v>106103.89</v>
      </c>
      <c r="M80" s="50">
        <f>VLOOKUP(B80,[2]Sheet3!$A:$E,5,0)</f>
        <v>53051.945</v>
      </c>
      <c r="N80" s="48"/>
      <c r="O80" s="48"/>
      <c r="P80" s="48">
        <f t="shared" si="25"/>
        <v>0</v>
      </c>
      <c r="Q80" s="20">
        <f t="shared" si="26"/>
        <v>106103.89</v>
      </c>
      <c r="R80" s="20">
        <f t="shared" si="27"/>
        <v>18568.18075</v>
      </c>
      <c r="S80" s="20">
        <f t="shared" si="21"/>
        <v>20000</v>
      </c>
      <c r="T80" s="55"/>
      <c r="U80" s="19">
        <f t="shared" si="22"/>
        <v>0</v>
      </c>
      <c r="V80" s="53">
        <f t="shared" si="28"/>
        <v>0</v>
      </c>
      <c r="W80" s="54">
        <f t="shared" si="29"/>
        <v>0</v>
      </c>
      <c r="X80" s="54" t="str">
        <f t="shared" si="30"/>
        <v>否</v>
      </c>
      <c r="Y80" s="21"/>
      <c r="Z80" s="21"/>
      <c r="AA80" s="21"/>
      <c r="AB80" s="21">
        <f t="shared" si="23"/>
        <v>0</v>
      </c>
      <c r="AC80" s="23">
        <v>0.03</v>
      </c>
      <c r="AD80" s="23">
        <f t="shared" si="24"/>
        <v>0</v>
      </c>
      <c r="AE80" s="19">
        <f t="shared" si="19"/>
        <v>0</v>
      </c>
      <c r="AF80" s="24" t="s">
        <v>46</v>
      </c>
      <c r="AG80" s="13">
        <v>3</v>
      </c>
      <c r="AH80" s="24" t="e">
        <f t="shared" si="31"/>
        <v>#VALUE!</v>
      </c>
      <c r="AI80" s="25" t="s">
        <v>47</v>
      </c>
      <c r="AJ80" s="19"/>
      <c r="AK80" s="13" t="s">
        <v>176</v>
      </c>
      <c r="AL80" s="26" t="s">
        <v>250</v>
      </c>
      <c r="AM80" s="14" t="s">
        <v>251</v>
      </c>
      <c r="AN80" s="8"/>
    </row>
    <row r="81" spans="1:42" s="9" customFormat="1" ht="33" customHeight="1" x14ac:dyDescent="0.25">
      <c r="A81" s="13">
        <f t="shared" si="20"/>
        <v>78</v>
      </c>
      <c r="B81" s="14" t="s">
        <v>253</v>
      </c>
      <c r="C81" s="15" t="s">
        <v>254</v>
      </c>
      <c r="D81" s="15" t="s">
        <v>88</v>
      </c>
      <c r="E81" s="16" t="s">
        <v>34</v>
      </c>
      <c r="F81" s="17" t="s">
        <v>35</v>
      </c>
      <c r="G81" s="17"/>
      <c r="H81" s="17" t="s">
        <v>39</v>
      </c>
      <c r="I81" s="18">
        <v>0.8</v>
      </c>
      <c r="J81" s="50">
        <f>VLOOKUP(B81,[1]新表!$A:$G,7,0)</f>
        <v>0</v>
      </c>
      <c r="K81" s="50">
        <f>VLOOKUP(B81,[2]新表!$A:$G,7,0)</f>
        <v>7109.07</v>
      </c>
      <c r="L81" s="50">
        <f>VLOOKUP(B81,[2]新表!$A:$H,8,0)</f>
        <v>0</v>
      </c>
      <c r="M81" s="50">
        <f>VLOOKUP(B81,[2]Sheet3!$A:$E,5,0)</f>
        <v>7109.07</v>
      </c>
      <c r="N81" s="48">
        <v>7109.07</v>
      </c>
      <c r="O81" s="48"/>
      <c r="P81" s="48">
        <f t="shared" si="25"/>
        <v>7109.07</v>
      </c>
      <c r="Q81" s="20">
        <f t="shared" si="26"/>
        <v>-7109.07</v>
      </c>
      <c r="R81" s="20">
        <f t="shared" si="27"/>
        <v>0</v>
      </c>
      <c r="S81" s="20">
        <f t="shared" si="21"/>
        <v>0</v>
      </c>
      <c r="T81" s="55"/>
      <c r="U81" s="19">
        <f t="shared" si="22"/>
        <v>0</v>
      </c>
      <c r="V81" s="53">
        <f t="shared" si="28"/>
        <v>0</v>
      </c>
      <c r="W81" s="54">
        <f t="shared" si="29"/>
        <v>0</v>
      </c>
      <c r="X81" s="54" t="str">
        <f t="shared" si="30"/>
        <v>否</v>
      </c>
      <c r="Y81" s="21"/>
      <c r="Z81" s="21"/>
      <c r="AA81" s="21"/>
      <c r="AB81" s="21">
        <f t="shared" si="23"/>
        <v>0</v>
      </c>
      <c r="AC81" s="23">
        <v>0</v>
      </c>
      <c r="AD81" s="23">
        <f t="shared" si="24"/>
        <v>0</v>
      </c>
      <c r="AE81" s="19">
        <f t="shared" si="19"/>
        <v>0</v>
      </c>
      <c r="AF81" s="24"/>
      <c r="AG81" s="13">
        <v>7</v>
      </c>
      <c r="AH81" s="24">
        <f t="shared" si="31"/>
        <v>-7</v>
      </c>
      <c r="AI81" s="25" t="s">
        <v>47</v>
      </c>
      <c r="AJ81" s="19"/>
      <c r="AK81" s="13" t="s">
        <v>68</v>
      </c>
      <c r="AL81" s="26"/>
      <c r="AM81" s="14" t="s">
        <v>253</v>
      </c>
      <c r="AN81" s="8"/>
    </row>
    <row r="82" spans="1:42" s="9" customFormat="1" ht="33" customHeight="1" x14ac:dyDescent="0.25">
      <c r="A82" s="13">
        <f t="shared" si="20"/>
        <v>79</v>
      </c>
      <c r="B82" s="14" t="s">
        <v>255</v>
      </c>
      <c r="C82" s="15" t="s">
        <v>256</v>
      </c>
      <c r="D82" s="15" t="s">
        <v>88</v>
      </c>
      <c r="E82" s="16" t="s">
        <v>34</v>
      </c>
      <c r="F82" s="17" t="s">
        <v>35</v>
      </c>
      <c r="G82" s="17"/>
      <c r="H82" s="17" t="s">
        <v>61</v>
      </c>
      <c r="I82" s="18">
        <v>0.8</v>
      </c>
      <c r="J82" s="50">
        <f>VLOOKUP(B82,[1]新表!$A:$G,7,0)</f>
        <v>1097070.0100000002</v>
      </c>
      <c r="K82" s="50">
        <f>VLOOKUP(B82,[2]新表!$A:$G,7,0)</f>
        <v>591737.99</v>
      </c>
      <c r="L82" s="50">
        <f>VLOOKUP(B82,[2]新表!$A:$H,8,0)</f>
        <v>586765.99</v>
      </c>
      <c r="M82" s="61">
        <f>VLOOKUP(B82,[2]Sheet3!$A:$E,5,0)</f>
        <v>98622.998333333337</v>
      </c>
      <c r="N82" s="48"/>
      <c r="O82" s="48"/>
      <c r="P82" s="48">
        <f t="shared" si="25"/>
        <v>0</v>
      </c>
      <c r="Q82" s="20">
        <f t="shared" si="26"/>
        <v>586765.99</v>
      </c>
      <c r="R82" s="20">
        <f t="shared" si="27"/>
        <v>34518.049416666669</v>
      </c>
      <c r="S82" s="20">
        <f t="shared" si="21"/>
        <v>30000</v>
      </c>
      <c r="T82" s="55"/>
      <c r="U82" s="19">
        <f t="shared" si="22"/>
        <v>0</v>
      </c>
      <c r="V82" s="53">
        <f t="shared" si="28"/>
        <v>0</v>
      </c>
      <c r="W82" s="54">
        <f t="shared" si="29"/>
        <v>0</v>
      </c>
      <c r="X82" s="54" t="str">
        <f t="shared" si="30"/>
        <v>否</v>
      </c>
      <c r="Y82" s="21"/>
      <c r="Z82" s="21"/>
      <c r="AA82" s="21"/>
      <c r="AB82" s="21">
        <f t="shared" si="23"/>
        <v>0</v>
      </c>
      <c r="AC82" s="23">
        <v>0.02</v>
      </c>
      <c r="AD82" s="23">
        <f t="shared" si="24"/>
        <v>0</v>
      </c>
      <c r="AE82" s="19">
        <f t="shared" si="19"/>
        <v>0</v>
      </c>
      <c r="AF82" s="24"/>
      <c r="AG82" s="13">
        <v>7</v>
      </c>
      <c r="AH82" s="24">
        <f t="shared" si="31"/>
        <v>-7</v>
      </c>
      <c r="AI82" s="27" t="s">
        <v>47</v>
      </c>
      <c r="AJ82" s="19"/>
      <c r="AK82" s="17" t="s">
        <v>189</v>
      </c>
      <c r="AL82" s="26" t="s">
        <v>257</v>
      </c>
      <c r="AM82" s="14" t="s">
        <v>255</v>
      </c>
      <c r="AN82" s="8"/>
    </row>
    <row r="83" spans="1:42" s="9" customFormat="1" ht="33" customHeight="1" x14ac:dyDescent="0.25">
      <c r="A83" s="13">
        <f t="shared" si="20"/>
        <v>80</v>
      </c>
      <c r="B83" s="14" t="s">
        <v>258</v>
      </c>
      <c r="C83" s="15" t="s">
        <v>259</v>
      </c>
      <c r="D83" s="15" t="s">
        <v>52</v>
      </c>
      <c r="E83" s="25" t="s">
        <v>57</v>
      </c>
      <c r="F83" s="17" t="s">
        <v>35</v>
      </c>
      <c r="G83" s="17"/>
      <c r="H83" s="17" t="s">
        <v>260</v>
      </c>
      <c r="I83" s="18">
        <v>1</v>
      </c>
      <c r="J83" s="50">
        <f>VLOOKUP(B83,[1]新表!$A:$G,7,0)</f>
        <v>0</v>
      </c>
      <c r="K83" s="50">
        <f>VLOOKUP(B83,[2]新表!$A:$G,7,0)</f>
        <v>0</v>
      </c>
      <c r="L83" s="50">
        <f>VLOOKUP(B83,[2]新表!$A:$H,8,0)</f>
        <v>0</v>
      </c>
      <c r="M83" s="50"/>
      <c r="N83" s="48"/>
      <c r="O83" s="48"/>
      <c r="P83" s="48">
        <f t="shared" si="25"/>
        <v>0</v>
      </c>
      <c r="Q83" s="20">
        <f t="shared" si="26"/>
        <v>0</v>
      </c>
      <c r="R83" s="20">
        <f t="shared" si="27"/>
        <v>0</v>
      </c>
      <c r="S83" s="20">
        <f t="shared" si="21"/>
        <v>0</v>
      </c>
      <c r="T83" s="55">
        <v>2051.2800000000002</v>
      </c>
      <c r="U83" s="19">
        <f t="shared" si="22"/>
        <v>2051.2800000000002</v>
      </c>
      <c r="V83" s="53">
        <f t="shared" si="28"/>
        <v>0</v>
      </c>
      <c r="W83" s="54" t="e">
        <f t="shared" si="29"/>
        <v>#DIV/0!</v>
      </c>
      <c r="X83" s="54" t="str">
        <f t="shared" si="30"/>
        <v>是</v>
      </c>
      <c r="Y83" s="21"/>
      <c r="Z83" s="21"/>
      <c r="AA83" s="21"/>
      <c r="AB83" s="21">
        <f t="shared" si="23"/>
        <v>0</v>
      </c>
      <c r="AC83" s="23">
        <v>0</v>
      </c>
      <c r="AD83" s="23">
        <f t="shared" si="24"/>
        <v>0</v>
      </c>
      <c r="AE83" s="19">
        <f t="shared" si="19"/>
        <v>2051.2800000000002</v>
      </c>
      <c r="AF83" s="24">
        <v>45595</v>
      </c>
      <c r="AG83" s="13">
        <v>7</v>
      </c>
      <c r="AH83" s="24">
        <f t="shared" si="31"/>
        <v>45588</v>
      </c>
      <c r="AI83" s="25" t="s">
        <v>47</v>
      </c>
      <c r="AJ83" s="19"/>
      <c r="AK83" s="13" t="s">
        <v>121</v>
      </c>
      <c r="AL83" s="26" t="s">
        <v>261</v>
      </c>
      <c r="AM83" s="14" t="s">
        <v>258</v>
      </c>
      <c r="AN83" s="8"/>
    </row>
    <row r="84" spans="1:42" s="9" customFormat="1" ht="33" customHeight="1" x14ac:dyDescent="0.25">
      <c r="A84" s="13">
        <f t="shared" si="20"/>
        <v>81</v>
      </c>
      <c r="B84" s="14" t="s">
        <v>262</v>
      </c>
      <c r="C84" s="15" t="s">
        <v>263</v>
      </c>
      <c r="D84" s="15" t="s">
        <v>33</v>
      </c>
      <c r="E84" s="16" t="s">
        <v>264</v>
      </c>
      <c r="F84" s="17" t="s">
        <v>35</v>
      </c>
      <c r="G84" s="17"/>
      <c r="H84" s="17" t="s">
        <v>61</v>
      </c>
      <c r="I84" s="18">
        <v>1</v>
      </c>
      <c r="J84" s="50">
        <f>VLOOKUP(B84,[1]新表!$A:$G,7,0)</f>
        <v>218568.16</v>
      </c>
      <c r="K84" s="50">
        <f>VLOOKUP(B84,[2]新表!$A:$G,7,0)</f>
        <v>176109.72</v>
      </c>
      <c r="L84" s="50">
        <f>VLOOKUP(B84,[2]新表!$A:$H,8,0)</f>
        <v>63255.08</v>
      </c>
      <c r="M84" s="61">
        <f>VLOOKUP(B84,[2]Sheet3!$A:$E,5,0)</f>
        <v>35221.944000000003</v>
      </c>
      <c r="N84" s="48"/>
      <c r="O84" s="48"/>
      <c r="P84" s="48">
        <f t="shared" si="25"/>
        <v>0</v>
      </c>
      <c r="Q84" s="20">
        <f t="shared" si="26"/>
        <v>63255.08</v>
      </c>
      <c r="R84" s="20">
        <f t="shared" si="27"/>
        <v>12327.680400000001</v>
      </c>
      <c r="S84" s="20">
        <f t="shared" si="21"/>
        <v>10000</v>
      </c>
      <c r="T84" s="55">
        <v>63255.08</v>
      </c>
      <c r="U84" s="19">
        <f t="shared" si="22"/>
        <v>63255.08</v>
      </c>
      <c r="V84" s="53">
        <f t="shared" si="28"/>
        <v>1</v>
      </c>
      <c r="W84" s="54">
        <f t="shared" si="29"/>
        <v>1.7958997379588133</v>
      </c>
      <c r="X84" s="54" t="str">
        <f t="shared" si="30"/>
        <v>是</v>
      </c>
      <c r="Y84" s="21"/>
      <c r="Z84" s="21"/>
      <c r="AA84" s="21"/>
      <c r="AB84" s="21">
        <f t="shared" si="23"/>
        <v>0</v>
      </c>
      <c r="AC84" s="23">
        <v>0</v>
      </c>
      <c r="AD84" s="23">
        <f t="shared" si="24"/>
        <v>0</v>
      </c>
      <c r="AE84" s="19">
        <f t="shared" si="19"/>
        <v>63255.08</v>
      </c>
      <c r="AF84" s="24">
        <v>45635</v>
      </c>
      <c r="AG84" s="13">
        <v>7</v>
      </c>
      <c r="AH84" s="24">
        <f t="shared" si="31"/>
        <v>45628</v>
      </c>
      <c r="AI84" s="27" t="s">
        <v>47</v>
      </c>
      <c r="AJ84" s="19"/>
      <c r="AK84" s="17" t="s">
        <v>132</v>
      </c>
      <c r="AL84" s="26" t="s">
        <v>212</v>
      </c>
      <c r="AM84" s="14" t="s">
        <v>262</v>
      </c>
      <c r="AN84" s="8"/>
    </row>
    <row r="85" spans="1:42" s="9" customFormat="1" ht="33" customHeight="1" x14ac:dyDescent="0.25">
      <c r="A85" s="13">
        <f t="shared" si="20"/>
        <v>82</v>
      </c>
      <c r="B85" s="14" t="s">
        <v>265</v>
      </c>
      <c r="C85" s="15" t="s">
        <v>266</v>
      </c>
      <c r="D85" s="15" t="s">
        <v>88</v>
      </c>
      <c r="E85" s="16" t="s">
        <v>34</v>
      </c>
      <c r="F85" s="17" t="s">
        <v>35</v>
      </c>
      <c r="G85" s="17"/>
      <c r="H85" s="17" t="s">
        <v>39</v>
      </c>
      <c r="I85" s="18">
        <v>0.8</v>
      </c>
      <c r="J85" s="50">
        <f>VLOOKUP(B85,[1]新表!$A:$G,7,0)</f>
        <v>0</v>
      </c>
      <c r="K85" s="50">
        <f>VLOOKUP(B85,[2]新表!$A:$G,7,0)</f>
        <v>0</v>
      </c>
      <c r="L85" s="50">
        <f>VLOOKUP(B85,[2]新表!$A:$H,8,0)</f>
        <v>0</v>
      </c>
      <c r="M85" s="50"/>
      <c r="N85" s="48"/>
      <c r="O85" s="48"/>
      <c r="P85" s="48">
        <f t="shared" si="25"/>
        <v>0</v>
      </c>
      <c r="Q85" s="20">
        <f t="shared" si="26"/>
        <v>0</v>
      </c>
      <c r="R85" s="20">
        <f t="shared" si="27"/>
        <v>0</v>
      </c>
      <c r="S85" s="20">
        <f t="shared" si="21"/>
        <v>0</v>
      </c>
      <c r="T85" s="55"/>
      <c r="U85" s="19">
        <f t="shared" si="22"/>
        <v>0</v>
      </c>
      <c r="V85" s="53">
        <f t="shared" si="28"/>
        <v>0</v>
      </c>
      <c r="W85" s="54" t="e">
        <f t="shared" si="29"/>
        <v>#DIV/0!</v>
      </c>
      <c r="X85" s="54" t="str">
        <f t="shared" si="30"/>
        <v>是</v>
      </c>
      <c r="Y85" s="21"/>
      <c r="Z85" s="21"/>
      <c r="AA85" s="21"/>
      <c r="AB85" s="21">
        <f t="shared" si="23"/>
        <v>0</v>
      </c>
      <c r="AC85" s="23">
        <v>0</v>
      </c>
      <c r="AD85" s="23">
        <f t="shared" si="24"/>
        <v>0</v>
      </c>
      <c r="AE85" s="19">
        <f t="shared" si="19"/>
        <v>0</v>
      </c>
      <c r="AF85" s="24"/>
      <c r="AG85" s="13">
        <v>7</v>
      </c>
      <c r="AH85" s="24">
        <f t="shared" si="31"/>
        <v>-7</v>
      </c>
      <c r="AI85" s="25" t="s">
        <v>47</v>
      </c>
      <c r="AJ85" s="19"/>
      <c r="AK85" s="13" t="s">
        <v>68</v>
      </c>
      <c r="AL85" s="26"/>
      <c r="AM85" s="14" t="s">
        <v>265</v>
      </c>
      <c r="AN85" s="8"/>
    </row>
    <row r="86" spans="1:42" s="9" customFormat="1" ht="33" customHeight="1" x14ac:dyDescent="0.25">
      <c r="A86" s="13">
        <f t="shared" si="20"/>
        <v>83</v>
      </c>
      <c r="B86" s="14" t="s">
        <v>267</v>
      </c>
      <c r="C86" s="15" t="s">
        <v>646</v>
      </c>
      <c r="D86" s="15" t="s">
        <v>33</v>
      </c>
      <c r="E86" s="16" t="s">
        <v>57</v>
      </c>
      <c r="F86" s="17" t="s">
        <v>35</v>
      </c>
      <c r="G86" s="17"/>
      <c r="H86" s="17" t="s">
        <v>61</v>
      </c>
      <c r="I86" s="18">
        <v>1</v>
      </c>
      <c r="J86" s="50">
        <f>VLOOKUP(B86,[1]新表!$A:$G,7,0)</f>
        <v>1235288.19</v>
      </c>
      <c r="K86" s="50">
        <f>VLOOKUP(B86,[2]新表!$A:$G,7,0)</f>
        <v>365288.19</v>
      </c>
      <c r="L86" s="50">
        <f>VLOOKUP(B86,[2]新表!$A:$H,8,0)</f>
        <v>2097.15</v>
      </c>
      <c r="M86" s="50">
        <f>VLOOKUP(B86,[2]Sheet3!$A:$E,5,0)</f>
        <v>182644.095</v>
      </c>
      <c r="N86" s="48"/>
      <c r="O86" s="48"/>
      <c r="P86" s="48">
        <f t="shared" si="25"/>
        <v>0</v>
      </c>
      <c r="Q86" s="20">
        <f t="shared" si="26"/>
        <v>2097.15</v>
      </c>
      <c r="R86" s="20">
        <f t="shared" si="27"/>
        <v>63925.433249999995</v>
      </c>
      <c r="S86" s="20">
        <f t="shared" si="21"/>
        <v>60000</v>
      </c>
      <c r="T86" s="55">
        <v>2097.15</v>
      </c>
      <c r="U86" s="19">
        <f t="shared" si="22"/>
        <v>2097.15</v>
      </c>
      <c r="V86" s="53">
        <f t="shared" si="28"/>
        <v>1</v>
      </c>
      <c r="W86" s="54">
        <f t="shared" si="29"/>
        <v>1.1482166998062544E-2</v>
      </c>
      <c r="X86" s="54" t="str">
        <f t="shared" si="30"/>
        <v>否</v>
      </c>
      <c r="Y86" s="21"/>
      <c r="Z86" s="21"/>
      <c r="AA86" s="21"/>
      <c r="AB86" s="21">
        <f t="shared" si="23"/>
        <v>0</v>
      </c>
      <c r="AC86" s="23">
        <v>0</v>
      </c>
      <c r="AD86" s="23">
        <f t="shared" si="24"/>
        <v>0</v>
      </c>
      <c r="AE86" s="19">
        <f t="shared" si="19"/>
        <v>2097.15</v>
      </c>
      <c r="AF86" s="24">
        <v>45636</v>
      </c>
      <c r="AG86" s="29">
        <v>7</v>
      </c>
      <c r="AH86" s="24">
        <f t="shared" si="31"/>
        <v>45629</v>
      </c>
      <c r="AI86" s="25" t="s">
        <v>37</v>
      </c>
      <c r="AJ86" s="19"/>
      <c r="AK86" s="13" t="s">
        <v>121</v>
      </c>
      <c r="AL86" s="26" t="s">
        <v>269</v>
      </c>
      <c r="AM86" s="14" t="s">
        <v>267</v>
      </c>
      <c r="AN86" s="30" t="s">
        <v>77</v>
      </c>
    </row>
    <row r="87" spans="1:42" s="9" customFormat="1" ht="33" customHeight="1" x14ac:dyDescent="0.25">
      <c r="A87" s="13">
        <f t="shared" si="20"/>
        <v>84</v>
      </c>
      <c r="B87" s="14" t="s">
        <v>270</v>
      </c>
      <c r="C87" s="15" t="s">
        <v>271</v>
      </c>
      <c r="D87" s="15" t="s">
        <v>33</v>
      </c>
      <c r="E87" s="16" t="s">
        <v>264</v>
      </c>
      <c r="F87" s="17" t="s">
        <v>98</v>
      </c>
      <c r="G87" s="17"/>
      <c r="H87" s="17" t="s">
        <v>61</v>
      </c>
      <c r="I87" s="18">
        <v>1</v>
      </c>
      <c r="J87" s="50">
        <f>VLOOKUP(B87,[1]新表!$A:$G,7,0)</f>
        <v>194693.49999999991</v>
      </c>
      <c r="K87" s="50">
        <f>VLOOKUP(B87,[2]新表!$A:$G,7,0)</f>
        <v>312283.43</v>
      </c>
      <c r="L87" s="50">
        <f>VLOOKUP(B87,[2]新表!$A:$H,8,0)</f>
        <v>12647.29</v>
      </c>
      <c r="M87" s="50">
        <f>VLOOKUP(B87,[2]Sheet3!$A:$E,5,0)</f>
        <v>104094.47666666667</v>
      </c>
      <c r="N87" s="48"/>
      <c r="O87" s="48"/>
      <c r="P87" s="48">
        <f t="shared" si="25"/>
        <v>0</v>
      </c>
      <c r="Q87" s="20">
        <f t="shared" si="26"/>
        <v>12647.29</v>
      </c>
      <c r="R87" s="20">
        <f t="shared" si="27"/>
        <v>36433.066833333331</v>
      </c>
      <c r="S87" s="20">
        <f t="shared" si="21"/>
        <v>40000</v>
      </c>
      <c r="T87" s="55">
        <v>12647.29</v>
      </c>
      <c r="U87" s="19">
        <f t="shared" si="22"/>
        <v>12647.29</v>
      </c>
      <c r="V87" s="53">
        <f t="shared" si="28"/>
        <v>1</v>
      </c>
      <c r="W87" s="54">
        <f t="shared" si="29"/>
        <v>0.12149818515827113</v>
      </c>
      <c r="X87" s="54" t="str">
        <f t="shared" si="30"/>
        <v>否</v>
      </c>
      <c r="Y87" s="21"/>
      <c r="Z87" s="22"/>
      <c r="AA87" s="22"/>
      <c r="AB87" s="21">
        <f t="shared" si="23"/>
        <v>0</v>
      </c>
      <c r="AC87" s="23">
        <v>0</v>
      </c>
      <c r="AD87" s="23">
        <f t="shared" si="24"/>
        <v>0</v>
      </c>
      <c r="AE87" s="19">
        <f t="shared" si="19"/>
        <v>12647.29</v>
      </c>
      <c r="AF87" s="24">
        <v>45628</v>
      </c>
      <c r="AG87" s="29">
        <v>7</v>
      </c>
      <c r="AH87" s="24">
        <f t="shared" si="31"/>
        <v>45621</v>
      </c>
      <c r="AI87" s="27" t="s">
        <v>47</v>
      </c>
      <c r="AJ87" s="19"/>
      <c r="AK87" s="17" t="s">
        <v>132</v>
      </c>
      <c r="AL87" s="26" t="s">
        <v>133</v>
      </c>
      <c r="AM87" s="14" t="s">
        <v>270</v>
      </c>
      <c r="AN87" s="8"/>
    </row>
    <row r="88" spans="1:42" s="9" customFormat="1" ht="33" customHeight="1" x14ac:dyDescent="0.25">
      <c r="A88" s="13">
        <f t="shared" si="20"/>
        <v>85</v>
      </c>
      <c r="B88" s="14" t="s">
        <v>272</v>
      </c>
      <c r="C88" s="15" t="s">
        <v>273</v>
      </c>
      <c r="D88" s="15" t="s">
        <v>33</v>
      </c>
      <c r="E88" s="16" t="s">
        <v>34</v>
      </c>
      <c r="F88" s="17" t="s">
        <v>35</v>
      </c>
      <c r="G88" s="17"/>
      <c r="H88" s="17" t="s">
        <v>39</v>
      </c>
      <c r="I88" s="18">
        <v>1</v>
      </c>
      <c r="J88" s="50">
        <f>VLOOKUP(B88,[1]新表!$A:$G,7,0)</f>
        <v>202540.4</v>
      </c>
      <c r="K88" s="50">
        <f>VLOOKUP(B88,[2]新表!$A:$G,7,0)</f>
        <v>132540.4</v>
      </c>
      <c r="L88" s="50">
        <f>VLOOKUP(B88,[2]新表!$A:$H,8,0)</f>
        <v>132540.4</v>
      </c>
      <c r="M88" s="61">
        <f>VLOOKUP(B88,[2]Sheet3!$A:$E,5,0)</f>
        <v>33135.1</v>
      </c>
      <c r="N88" s="48"/>
      <c r="O88" s="48"/>
      <c r="P88" s="48">
        <f t="shared" si="25"/>
        <v>0</v>
      </c>
      <c r="Q88" s="20">
        <f t="shared" si="26"/>
        <v>132540.4</v>
      </c>
      <c r="R88" s="20">
        <f t="shared" si="27"/>
        <v>11597.284999999998</v>
      </c>
      <c r="S88" s="20">
        <f t="shared" si="21"/>
        <v>10000</v>
      </c>
      <c r="T88" s="55">
        <v>80000</v>
      </c>
      <c r="U88" s="19">
        <f t="shared" si="22"/>
        <v>80000</v>
      </c>
      <c r="V88" s="53">
        <f t="shared" si="28"/>
        <v>0.60358954703622447</v>
      </c>
      <c r="W88" s="54">
        <f t="shared" si="29"/>
        <v>2.4143581881448979</v>
      </c>
      <c r="X88" s="54" t="str">
        <f t="shared" si="30"/>
        <v>是</v>
      </c>
      <c r="Y88" s="21"/>
      <c r="Z88" s="22"/>
      <c r="AA88" s="22"/>
      <c r="AB88" s="21">
        <f t="shared" si="23"/>
        <v>0</v>
      </c>
      <c r="AC88" s="23">
        <v>0</v>
      </c>
      <c r="AD88" s="23">
        <f t="shared" si="24"/>
        <v>0</v>
      </c>
      <c r="AE88" s="19">
        <f t="shared" si="19"/>
        <v>80000</v>
      </c>
      <c r="AF88" s="24">
        <v>45636</v>
      </c>
      <c r="AG88" s="29">
        <v>7</v>
      </c>
      <c r="AH88" s="24">
        <f t="shared" si="31"/>
        <v>45629</v>
      </c>
      <c r="AI88" s="27" t="s">
        <v>47</v>
      </c>
      <c r="AJ88" s="19"/>
      <c r="AK88" s="17" t="s">
        <v>121</v>
      </c>
      <c r="AL88" s="26"/>
      <c r="AM88" s="14" t="s">
        <v>272</v>
      </c>
      <c r="AN88" s="8"/>
    </row>
    <row r="89" spans="1:42" s="9" customFormat="1" ht="33" customHeight="1" x14ac:dyDescent="0.25">
      <c r="A89" s="13">
        <f t="shared" si="20"/>
        <v>86</v>
      </c>
      <c r="B89" s="14" t="s">
        <v>274</v>
      </c>
      <c r="C89" s="15" t="s">
        <v>275</v>
      </c>
      <c r="D89" s="15" t="s">
        <v>88</v>
      </c>
      <c r="E89" s="16" t="s">
        <v>34</v>
      </c>
      <c r="F89" s="17" t="s">
        <v>35</v>
      </c>
      <c r="G89" s="17"/>
      <c r="H89" s="17" t="s">
        <v>39</v>
      </c>
      <c r="I89" s="18">
        <v>1</v>
      </c>
      <c r="J89" s="50" t="e">
        <f>VLOOKUP(B89,[1]新表!$A:$G,7,0)</f>
        <v>#N/A</v>
      </c>
      <c r="K89" s="50"/>
      <c r="L89" s="50"/>
      <c r="M89" s="50"/>
      <c r="N89" s="48"/>
      <c r="O89" s="48"/>
      <c r="P89" s="48">
        <f t="shared" si="25"/>
        <v>0</v>
      </c>
      <c r="Q89" s="20">
        <f t="shared" si="26"/>
        <v>0</v>
      </c>
      <c r="R89" s="20">
        <f t="shared" si="27"/>
        <v>0</v>
      </c>
      <c r="S89" s="20">
        <f t="shared" si="21"/>
        <v>0</v>
      </c>
      <c r="T89" s="55"/>
      <c r="U89" s="19">
        <f t="shared" si="22"/>
        <v>0</v>
      </c>
      <c r="V89" s="53">
        <f t="shared" si="28"/>
        <v>0</v>
      </c>
      <c r="W89" s="54" t="e">
        <f t="shared" si="29"/>
        <v>#DIV/0!</v>
      </c>
      <c r="X89" s="54" t="str">
        <f t="shared" si="30"/>
        <v>是</v>
      </c>
      <c r="Y89" s="21"/>
      <c r="Z89" s="21"/>
      <c r="AA89" s="21"/>
      <c r="AB89" s="21">
        <f t="shared" si="23"/>
        <v>0</v>
      </c>
      <c r="AC89" s="23">
        <v>0</v>
      </c>
      <c r="AD89" s="23">
        <f t="shared" si="24"/>
        <v>0</v>
      </c>
      <c r="AE89" s="19">
        <f t="shared" si="19"/>
        <v>0</v>
      </c>
      <c r="AF89" s="24"/>
      <c r="AG89" s="29">
        <v>3</v>
      </c>
      <c r="AH89" s="24">
        <f t="shared" si="31"/>
        <v>-3</v>
      </c>
      <c r="AI89" s="25" t="s">
        <v>47</v>
      </c>
      <c r="AJ89" s="19"/>
      <c r="AK89" s="13" t="s">
        <v>68</v>
      </c>
      <c r="AL89" s="26"/>
      <c r="AM89" s="14" t="s">
        <v>274</v>
      </c>
      <c r="AN89" s="8"/>
    </row>
    <row r="90" spans="1:42" s="9" customFormat="1" ht="33" customHeight="1" x14ac:dyDescent="0.25">
      <c r="A90" s="13">
        <f t="shared" si="20"/>
        <v>87</v>
      </c>
      <c r="B90" s="14" t="s">
        <v>276</v>
      </c>
      <c r="C90" s="15" t="s">
        <v>277</v>
      </c>
      <c r="D90" s="15" t="s">
        <v>33</v>
      </c>
      <c r="E90" s="16" t="s">
        <v>34</v>
      </c>
      <c r="F90" s="17" t="s">
        <v>98</v>
      </c>
      <c r="G90" s="17"/>
      <c r="H90" s="17" t="s">
        <v>61</v>
      </c>
      <c r="I90" s="18">
        <v>0.8</v>
      </c>
      <c r="J90" s="50">
        <f>VLOOKUP(B90,[1]新表!$A:$G,7,0)</f>
        <v>40817.640000000014</v>
      </c>
      <c r="K90" s="50">
        <f>VLOOKUP(B90,[2]新表!$A:$G,7,0)</f>
        <v>30817.640000000003</v>
      </c>
      <c r="L90" s="50">
        <f>VLOOKUP(B90,[2]新表!$A:$H,8,0)</f>
        <v>30817.640000000003</v>
      </c>
      <c r="M90" s="61">
        <f>VLOOKUP(B90,[2]Sheet3!$A:$E,5,0)</f>
        <v>7704.4100000000008</v>
      </c>
      <c r="N90" s="48"/>
      <c r="O90" s="48"/>
      <c r="P90" s="48">
        <f t="shared" si="25"/>
        <v>0</v>
      </c>
      <c r="Q90" s="20">
        <f t="shared" si="26"/>
        <v>30817.640000000003</v>
      </c>
      <c r="R90" s="20">
        <f t="shared" si="27"/>
        <v>2696.5435000000002</v>
      </c>
      <c r="S90" s="20">
        <f t="shared" si="21"/>
        <v>0</v>
      </c>
      <c r="T90" s="55"/>
      <c r="U90" s="19">
        <f t="shared" si="22"/>
        <v>0</v>
      </c>
      <c r="V90" s="53">
        <f t="shared" si="28"/>
        <v>0</v>
      </c>
      <c r="W90" s="54">
        <f t="shared" si="29"/>
        <v>0</v>
      </c>
      <c r="X90" s="54" t="str">
        <f t="shared" si="30"/>
        <v>否</v>
      </c>
      <c r="Y90" s="21"/>
      <c r="Z90" s="21"/>
      <c r="AA90" s="21"/>
      <c r="AB90" s="21">
        <f t="shared" si="23"/>
        <v>0</v>
      </c>
      <c r="AC90" s="23">
        <v>0.03</v>
      </c>
      <c r="AD90" s="23">
        <f t="shared" si="24"/>
        <v>0</v>
      </c>
      <c r="AE90" s="19">
        <f t="shared" si="19"/>
        <v>0</v>
      </c>
      <c r="AF90" s="24">
        <v>45595</v>
      </c>
      <c r="AG90" s="29">
        <v>3</v>
      </c>
      <c r="AH90" s="24">
        <f t="shared" si="31"/>
        <v>45592</v>
      </c>
      <c r="AI90" s="25" t="s">
        <v>47</v>
      </c>
      <c r="AJ90" s="19"/>
      <c r="AK90" s="13" t="s">
        <v>68</v>
      </c>
      <c r="AL90" s="26" t="s">
        <v>278</v>
      </c>
      <c r="AM90" s="14" t="s">
        <v>276</v>
      </c>
      <c r="AN90" s="8"/>
      <c r="AP90" s="8"/>
    </row>
    <row r="91" spans="1:42" s="9" customFormat="1" ht="33" customHeight="1" x14ac:dyDescent="0.25">
      <c r="A91" s="13">
        <f t="shared" si="20"/>
        <v>88</v>
      </c>
      <c r="B91" s="14" t="s">
        <v>279</v>
      </c>
      <c r="C91" s="15" t="s">
        <v>280</v>
      </c>
      <c r="D91" s="15" t="s">
        <v>33</v>
      </c>
      <c r="E91" s="16" t="s">
        <v>34</v>
      </c>
      <c r="F91" s="17" t="s">
        <v>67</v>
      </c>
      <c r="G91" s="17" t="s">
        <v>564</v>
      </c>
      <c r="H91" s="17" t="s">
        <v>39</v>
      </c>
      <c r="I91" s="18">
        <v>0.8</v>
      </c>
      <c r="J91" s="50">
        <f>VLOOKUP(B91,[1]新表!$A:$G,7,0)</f>
        <v>61998.93</v>
      </c>
      <c r="K91" s="50">
        <f>VLOOKUP(B91,[2]新表!$A:$G,7,0)</f>
        <v>31998.929999999989</v>
      </c>
      <c r="L91" s="50">
        <f>VLOOKUP(B91,[2]新表!$A:$H,8,0)</f>
        <v>31998.929999999989</v>
      </c>
      <c r="M91" s="61">
        <f>VLOOKUP(B91,[2]Sheet3!$A:$E,5,0)</f>
        <v>7999.7324999999973</v>
      </c>
      <c r="N91" s="48"/>
      <c r="O91" s="48"/>
      <c r="P91" s="48">
        <f t="shared" si="25"/>
        <v>0</v>
      </c>
      <c r="Q91" s="20">
        <f t="shared" si="26"/>
        <v>31998.929999999989</v>
      </c>
      <c r="R91" s="20">
        <f>IF(Q91&lt;=0,0,M91*0.5)</f>
        <v>3999.8662499999987</v>
      </c>
      <c r="S91" s="20">
        <f t="shared" si="21"/>
        <v>0</v>
      </c>
      <c r="T91" s="55">
        <v>10000</v>
      </c>
      <c r="U91" s="19">
        <f t="shared" si="22"/>
        <v>10000</v>
      </c>
      <c r="V91" s="53">
        <f t="shared" si="28"/>
        <v>0.31251044956815754</v>
      </c>
      <c r="W91" s="54">
        <f t="shared" si="29"/>
        <v>1.2500417982726302</v>
      </c>
      <c r="X91" s="54" t="str">
        <f t="shared" si="30"/>
        <v>是</v>
      </c>
      <c r="Y91" s="21"/>
      <c r="Z91" s="21"/>
      <c r="AA91" s="21"/>
      <c r="AB91" s="21">
        <f t="shared" si="23"/>
        <v>0</v>
      </c>
      <c r="AC91" s="23">
        <v>0</v>
      </c>
      <c r="AD91" s="23">
        <f t="shared" si="24"/>
        <v>0</v>
      </c>
      <c r="AE91" s="19">
        <f t="shared" si="19"/>
        <v>10000</v>
      </c>
      <c r="AF91" s="24">
        <v>45595</v>
      </c>
      <c r="AG91" s="29">
        <v>1</v>
      </c>
      <c r="AH91" s="24">
        <f t="shared" si="31"/>
        <v>45594</v>
      </c>
      <c r="AI91" s="25" t="s">
        <v>47</v>
      </c>
      <c r="AJ91" s="19"/>
      <c r="AK91" s="13" t="s">
        <v>68</v>
      </c>
      <c r="AL91" s="26" t="s">
        <v>212</v>
      </c>
      <c r="AM91" s="14" t="s">
        <v>279</v>
      </c>
      <c r="AN91" s="8"/>
      <c r="AP91" s="8"/>
    </row>
    <row r="92" spans="1:42" s="9" customFormat="1" ht="33" customHeight="1" x14ac:dyDescent="0.25">
      <c r="A92" s="13">
        <f t="shared" si="20"/>
        <v>89</v>
      </c>
      <c r="B92" s="14" t="s">
        <v>281</v>
      </c>
      <c r="C92" s="15" t="s">
        <v>282</v>
      </c>
      <c r="D92" s="15" t="s">
        <v>52</v>
      </c>
      <c r="E92" s="16" t="s">
        <v>34</v>
      </c>
      <c r="F92" s="17" t="s">
        <v>35</v>
      </c>
      <c r="G92" s="17"/>
      <c r="H92" s="17" t="s">
        <v>61</v>
      </c>
      <c r="I92" s="18">
        <v>0.8</v>
      </c>
      <c r="J92" s="50">
        <f>VLOOKUP(B92,[1]新表!$A:$G,7,0)</f>
        <v>658663.25</v>
      </c>
      <c r="K92" s="50">
        <f>VLOOKUP(B92,[2]新表!$A:$G,7,0)</f>
        <v>658663.25</v>
      </c>
      <c r="L92" s="50">
        <f>VLOOKUP(B92,[2]新表!$A:$H,8,0)</f>
        <v>658663.25</v>
      </c>
      <c r="M92" s="61">
        <f>VLOOKUP(B92,[2]Sheet3!$A:$E,5,0)</f>
        <v>94094.75</v>
      </c>
      <c r="N92" s="48"/>
      <c r="O92" s="48"/>
      <c r="P92" s="48">
        <f t="shared" si="25"/>
        <v>0</v>
      </c>
      <c r="Q92" s="20">
        <f t="shared" si="26"/>
        <v>658663.25</v>
      </c>
      <c r="R92" s="20">
        <f t="shared" si="27"/>
        <v>32933.162499999999</v>
      </c>
      <c r="S92" s="20">
        <f t="shared" si="21"/>
        <v>30000</v>
      </c>
      <c r="T92" s="92">
        <f>L92-38478</f>
        <v>620185.25</v>
      </c>
      <c r="U92" s="19">
        <f t="shared" si="22"/>
        <v>620185.25</v>
      </c>
      <c r="V92" s="53">
        <f t="shared" si="28"/>
        <v>0.94158168077541904</v>
      </c>
      <c r="W92" s="54">
        <f t="shared" si="29"/>
        <v>6.5910717654279329</v>
      </c>
      <c r="X92" s="54" t="str">
        <f t="shared" si="30"/>
        <v>是</v>
      </c>
      <c r="Y92" s="21"/>
      <c r="Z92" s="21"/>
      <c r="AA92" s="21"/>
      <c r="AB92" s="21">
        <f t="shared" si="23"/>
        <v>0</v>
      </c>
      <c r="AC92" s="23">
        <v>0</v>
      </c>
      <c r="AD92" s="23">
        <f t="shared" si="24"/>
        <v>0</v>
      </c>
      <c r="AE92" s="19">
        <f t="shared" si="19"/>
        <v>620185.25</v>
      </c>
      <c r="AF92" s="24"/>
      <c r="AG92" s="29">
        <v>3</v>
      </c>
      <c r="AH92" s="24">
        <f t="shared" si="31"/>
        <v>-3</v>
      </c>
      <c r="AI92" s="25" t="s">
        <v>47</v>
      </c>
      <c r="AJ92" s="19"/>
      <c r="AK92" s="13" t="s">
        <v>68</v>
      </c>
      <c r="AL92" s="26" t="s">
        <v>159</v>
      </c>
      <c r="AM92" s="14" t="s">
        <v>281</v>
      </c>
      <c r="AN92" s="8"/>
      <c r="AP92" s="8"/>
    </row>
    <row r="93" spans="1:42" s="9" customFormat="1" ht="33" customHeight="1" x14ac:dyDescent="0.25">
      <c r="A93" s="13">
        <f t="shared" si="20"/>
        <v>90</v>
      </c>
      <c r="B93" s="14" t="s">
        <v>283</v>
      </c>
      <c r="C93" s="15" t="s">
        <v>284</v>
      </c>
      <c r="D93" s="15" t="s">
        <v>33</v>
      </c>
      <c r="E93" s="16" t="s">
        <v>34</v>
      </c>
      <c r="F93" s="17" t="s">
        <v>98</v>
      </c>
      <c r="G93" s="17"/>
      <c r="H93" s="17" t="s">
        <v>61</v>
      </c>
      <c r="I93" s="18">
        <v>0.8</v>
      </c>
      <c r="J93" s="50">
        <f>VLOOKUP(B93,[1]新表!$A:$G,7,0)</f>
        <v>78073.920000000013</v>
      </c>
      <c r="K93" s="50">
        <f>VLOOKUP(B93,[2]新表!$A:$G,7,0)</f>
        <v>96346.92</v>
      </c>
      <c r="L93" s="50">
        <f>VLOOKUP(B93,[2]新表!$A:$H,8,0)</f>
        <v>31055.52</v>
      </c>
      <c r="M93" s="50">
        <f>VLOOKUP(B93,[2]Sheet3!$A:$E,5,0)</f>
        <v>24086.73</v>
      </c>
      <c r="N93" s="48"/>
      <c r="O93" s="48"/>
      <c r="P93" s="48">
        <f t="shared" si="25"/>
        <v>0</v>
      </c>
      <c r="Q93" s="20">
        <f t="shared" si="26"/>
        <v>31055.52</v>
      </c>
      <c r="R93" s="20">
        <f t="shared" si="27"/>
        <v>8430.3554999999997</v>
      </c>
      <c r="S93" s="20">
        <f t="shared" si="21"/>
        <v>10000</v>
      </c>
      <c r="T93" s="55">
        <v>20000</v>
      </c>
      <c r="U93" s="19">
        <f t="shared" si="22"/>
        <v>20000</v>
      </c>
      <c r="V93" s="53">
        <f t="shared" si="28"/>
        <v>0.64400789296073613</v>
      </c>
      <c r="W93" s="54">
        <f t="shared" si="29"/>
        <v>0.83033271847195533</v>
      </c>
      <c r="X93" s="54" t="str">
        <f t="shared" si="30"/>
        <v>否</v>
      </c>
      <c r="Y93" s="21"/>
      <c r="Z93" s="21"/>
      <c r="AA93" s="21"/>
      <c r="AB93" s="21">
        <f t="shared" si="23"/>
        <v>0</v>
      </c>
      <c r="AC93" s="23">
        <v>0</v>
      </c>
      <c r="AD93" s="23">
        <f t="shared" si="24"/>
        <v>0</v>
      </c>
      <c r="AE93" s="19">
        <f t="shared" si="19"/>
        <v>20000</v>
      </c>
      <c r="AF93" s="24"/>
      <c r="AG93" s="29">
        <v>3</v>
      </c>
      <c r="AH93" s="24">
        <f t="shared" si="31"/>
        <v>-3</v>
      </c>
      <c r="AI93" s="27" t="s">
        <v>47</v>
      </c>
      <c r="AJ93" s="19"/>
      <c r="AK93" s="17" t="s">
        <v>68</v>
      </c>
      <c r="AL93" s="26" t="s">
        <v>212</v>
      </c>
      <c r="AM93" s="14" t="s">
        <v>283</v>
      </c>
      <c r="AN93" s="8"/>
      <c r="AP93" s="8"/>
    </row>
    <row r="94" spans="1:42" s="9" customFormat="1" ht="33" customHeight="1" x14ac:dyDescent="0.25">
      <c r="A94" s="13">
        <f t="shared" si="20"/>
        <v>91</v>
      </c>
      <c r="B94" s="14" t="s">
        <v>285</v>
      </c>
      <c r="C94" s="15" t="s">
        <v>286</v>
      </c>
      <c r="D94" s="15" t="s">
        <v>88</v>
      </c>
      <c r="E94" s="16" t="s">
        <v>34</v>
      </c>
      <c r="F94" s="17" t="s">
        <v>35</v>
      </c>
      <c r="G94" s="17"/>
      <c r="H94" s="17" t="s">
        <v>39</v>
      </c>
      <c r="I94" s="18">
        <v>0.8</v>
      </c>
      <c r="J94" s="50">
        <f>VLOOKUP(B94,[1]新表!$A:$G,7,0)</f>
        <v>7670</v>
      </c>
      <c r="K94" s="50">
        <f>VLOOKUP(B94,[2]新表!$A:$G,7,0)</f>
        <v>7670</v>
      </c>
      <c r="L94" s="50">
        <f>VLOOKUP(B94,[2]新表!$A:$H,8,0)</f>
        <v>7670</v>
      </c>
      <c r="M94" s="61">
        <f>VLOOKUP(B94,[2]Sheet3!$A:$E,5,0)</f>
        <v>3835</v>
      </c>
      <c r="N94" s="48"/>
      <c r="O94" s="48"/>
      <c r="P94" s="48">
        <f t="shared" si="25"/>
        <v>0</v>
      </c>
      <c r="Q94" s="20">
        <f t="shared" si="26"/>
        <v>7670</v>
      </c>
      <c r="R94" s="20">
        <f t="shared" si="27"/>
        <v>1342.25</v>
      </c>
      <c r="S94" s="20">
        <f t="shared" si="21"/>
        <v>0</v>
      </c>
      <c r="T94" s="55"/>
      <c r="U94" s="19">
        <f t="shared" si="22"/>
        <v>0</v>
      </c>
      <c r="V94" s="53">
        <f t="shared" si="28"/>
        <v>0</v>
      </c>
      <c r="W94" s="54">
        <f t="shared" si="29"/>
        <v>0</v>
      </c>
      <c r="X94" s="54" t="str">
        <f t="shared" si="30"/>
        <v>否</v>
      </c>
      <c r="Y94" s="21"/>
      <c r="Z94" s="21"/>
      <c r="AA94" s="21"/>
      <c r="AB94" s="21">
        <f t="shared" si="23"/>
        <v>0</v>
      </c>
      <c r="AC94" s="23">
        <v>0</v>
      </c>
      <c r="AD94" s="23">
        <f t="shared" si="24"/>
        <v>0</v>
      </c>
      <c r="AE94" s="19">
        <f t="shared" si="19"/>
        <v>0</v>
      </c>
      <c r="AF94" s="24"/>
      <c r="AG94" s="29">
        <v>3</v>
      </c>
      <c r="AH94" s="24">
        <f t="shared" si="31"/>
        <v>-3</v>
      </c>
      <c r="AI94" s="25" t="s">
        <v>47</v>
      </c>
      <c r="AJ94" s="19"/>
      <c r="AK94" s="13" t="s">
        <v>68</v>
      </c>
      <c r="AL94" s="26"/>
      <c r="AM94" s="14" t="s">
        <v>285</v>
      </c>
      <c r="AN94" s="8"/>
      <c r="AP94" s="8"/>
    </row>
    <row r="95" spans="1:42" s="9" customFormat="1" ht="33" customHeight="1" x14ac:dyDescent="0.25">
      <c r="A95" s="13">
        <f t="shared" si="20"/>
        <v>92</v>
      </c>
      <c r="B95" s="14" t="s">
        <v>287</v>
      </c>
      <c r="C95" s="15" t="s">
        <v>288</v>
      </c>
      <c r="D95" s="15" t="s">
        <v>33</v>
      </c>
      <c r="E95" s="16" t="s">
        <v>57</v>
      </c>
      <c r="F95" s="17" t="s">
        <v>67</v>
      </c>
      <c r="G95" s="17" t="s">
        <v>564</v>
      </c>
      <c r="H95" s="17" t="s">
        <v>39</v>
      </c>
      <c r="I95" s="18">
        <v>0.8</v>
      </c>
      <c r="J95" s="50">
        <f>VLOOKUP(B95,[1]新表!$A:$G,7,0)</f>
        <v>70113.27</v>
      </c>
      <c r="K95" s="50">
        <f>VLOOKUP(B95,[2]新表!$A:$G,7,0)</f>
        <v>60113.27</v>
      </c>
      <c r="L95" s="50">
        <f>VLOOKUP(B95,[2]新表!$A:$H,8,0)</f>
        <v>60113.27</v>
      </c>
      <c r="M95" s="50">
        <f>VLOOKUP(B95,[2]Sheet3!$A:$E,5,0)</f>
        <v>60113.27</v>
      </c>
      <c r="N95" s="48"/>
      <c r="O95" s="48"/>
      <c r="P95" s="48">
        <f t="shared" si="25"/>
        <v>0</v>
      </c>
      <c r="Q95" s="20">
        <f t="shared" si="26"/>
        <v>60113.27</v>
      </c>
      <c r="R95" s="20">
        <f>IF(Q95&lt;=0,0,M95*0.5)</f>
        <v>30056.634999999998</v>
      </c>
      <c r="S95" s="20">
        <f t="shared" si="21"/>
        <v>30000</v>
      </c>
      <c r="T95" s="55">
        <v>10000</v>
      </c>
      <c r="U95" s="19">
        <f t="shared" si="22"/>
        <v>10000</v>
      </c>
      <c r="V95" s="53">
        <f t="shared" si="28"/>
        <v>0.16635262064432696</v>
      </c>
      <c r="W95" s="54">
        <f t="shared" si="29"/>
        <v>0.16635262064432696</v>
      </c>
      <c r="X95" s="54" t="str">
        <f t="shared" si="30"/>
        <v>否</v>
      </c>
      <c r="Y95" s="21"/>
      <c r="Z95" s="21"/>
      <c r="AA95" s="21"/>
      <c r="AB95" s="21">
        <f t="shared" si="23"/>
        <v>0</v>
      </c>
      <c r="AC95" s="23">
        <v>0.03</v>
      </c>
      <c r="AD95" s="23">
        <f t="shared" si="24"/>
        <v>0.03</v>
      </c>
      <c r="AE95" s="19">
        <f t="shared" si="19"/>
        <v>9700</v>
      </c>
      <c r="AF95" s="24">
        <v>45595</v>
      </c>
      <c r="AG95" s="29">
        <v>3</v>
      </c>
      <c r="AH95" s="24">
        <f t="shared" si="31"/>
        <v>45592</v>
      </c>
      <c r="AI95" s="27" t="s">
        <v>47</v>
      </c>
      <c r="AJ95" s="19"/>
      <c r="AK95" s="17" t="s">
        <v>176</v>
      </c>
      <c r="AL95" s="26" t="s">
        <v>89</v>
      </c>
      <c r="AM95" s="14" t="s">
        <v>287</v>
      </c>
      <c r="AN95" s="8"/>
      <c r="AP95" s="8"/>
    </row>
    <row r="96" spans="1:42" s="9" customFormat="1" ht="33" customHeight="1" x14ac:dyDescent="0.25">
      <c r="A96" s="13">
        <f t="shared" si="20"/>
        <v>93</v>
      </c>
      <c r="B96" s="14" t="s">
        <v>289</v>
      </c>
      <c r="C96" s="15" t="s">
        <v>290</v>
      </c>
      <c r="D96" s="15" t="s">
        <v>33</v>
      </c>
      <c r="E96" s="16" t="s">
        <v>57</v>
      </c>
      <c r="F96" s="17" t="s">
        <v>98</v>
      </c>
      <c r="G96" s="17"/>
      <c r="H96" s="17" t="s">
        <v>61</v>
      </c>
      <c r="I96" s="18">
        <v>1</v>
      </c>
      <c r="J96" s="50">
        <f>VLOOKUP(B96,[1]新表!$A:$G,7,0)</f>
        <v>59279.85</v>
      </c>
      <c r="K96" s="50">
        <f>VLOOKUP(B96,[2]新表!$A:$G,7,0)</f>
        <v>59279.85</v>
      </c>
      <c r="L96" s="50">
        <f>VLOOKUP(B96,[2]新表!$A:$H,8,0)</f>
        <v>28454.98</v>
      </c>
      <c r="M96" s="50">
        <f>VLOOKUP(B96,[2]Sheet3!$A:$E,5,0)</f>
        <v>29639.924999999999</v>
      </c>
      <c r="N96" s="48"/>
      <c r="O96" s="48"/>
      <c r="P96" s="48">
        <f t="shared" si="25"/>
        <v>0</v>
      </c>
      <c r="Q96" s="20">
        <f t="shared" si="26"/>
        <v>28454.98</v>
      </c>
      <c r="R96" s="20">
        <f t="shared" si="27"/>
        <v>10373.973749999999</v>
      </c>
      <c r="S96" s="20">
        <f t="shared" si="21"/>
        <v>10000</v>
      </c>
      <c r="T96" s="55">
        <v>20000</v>
      </c>
      <c r="U96" s="19">
        <f t="shared" si="22"/>
        <v>20000</v>
      </c>
      <c r="V96" s="53">
        <f t="shared" si="28"/>
        <v>0.70286466551724869</v>
      </c>
      <c r="W96" s="54">
        <f t="shared" si="29"/>
        <v>0.67476554006125189</v>
      </c>
      <c r="X96" s="54" t="str">
        <f t="shared" si="30"/>
        <v>否</v>
      </c>
      <c r="Y96" s="21"/>
      <c r="Z96" s="21"/>
      <c r="AA96" s="21"/>
      <c r="AB96" s="21">
        <f t="shared" si="23"/>
        <v>0</v>
      </c>
      <c r="AC96" s="23">
        <v>0</v>
      </c>
      <c r="AD96" s="23">
        <f t="shared" si="24"/>
        <v>0</v>
      </c>
      <c r="AE96" s="19">
        <f t="shared" si="19"/>
        <v>20000</v>
      </c>
      <c r="AF96" s="24">
        <v>45595</v>
      </c>
      <c r="AG96" s="29">
        <v>3</v>
      </c>
      <c r="AH96" s="24">
        <f t="shared" si="31"/>
        <v>45592</v>
      </c>
      <c r="AI96" s="27" t="s">
        <v>47</v>
      </c>
      <c r="AJ96" s="19"/>
      <c r="AK96" s="17" t="s">
        <v>176</v>
      </c>
      <c r="AL96" s="26" t="s">
        <v>89</v>
      </c>
      <c r="AM96" s="14" t="s">
        <v>289</v>
      </c>
      <c r="AN96" s="8"/>
      <c r="AP96" s="8"/>
    </row>
    <row r="97" spans="1:42" s="9" customFormat="1" ht="33" customHeight="1" x14ac:dyDescent="0.25">
      <c r="A97" s="13">
        <f t="shared" si="20"/>
        <v>94</v>
      </c>
      <c r="B97" s="14" t="s">
        <v>291</v>
      </c>
      <c r="C97" s="15" t="s">
        <v>292</v>
      </c>
      <c r="D97" s="15" t="s">
        <v>33</v>
      </c>
      <c r="E97" s="16" t="s">
        <v>34</v>
      </c>
      <c r="F97" s="17" t="s">
        <v>35</v>
      </c>
      <c r="G97" s="17"/>
      <c r="H97" s="17" t="s">
        <v>39</v>
      </c>
      <c r="I97" s="18">
        <v>0.8</v>
      </c>
      <c r="J97" s="50">
        <f>VLOOKUP(B97,[1]新表!$A:$G,7,0)</f>
        <v>562765.66999999993</v>
      </c>
      <c r="K97" s="50">
        <f>VLOOKUP(B97,[2]新表!$A:$G,7,0)</f>
        <v>562765.66999999993</v>
      </c>
      <c r="L97" s="50">
        <f>VLOOKUP(B97,[2]新表!$A:$H,8,0)</f>
        <v>538323.7699999999</v>
      </c>
      <c r="M97" s="61">
        <f>VLOOKUP(B97,[2]Sheet3!$A:$E,5,0)</f>
        <v>93794.278333333321</v>
      </c>
      <c r="N97" s="48"/>
      <c r="O97" s="48"/>
      <c r="P97" s="48">
        <f t="shared" si="25"/>
        <v>0</v>
      </c>
      <c r="Q97" s="20">
        <f t="shared" si="26"/>
        <v>538323.7699999999</v>
      </c>
      <c r="R97" s="20">
        <f t="shared" si="27"/>
        <v>32827.997416666658</v>
      </c>
      <c r="S97" s="20">
        <f t="shared" si="21"/>
        <v>30000</v>
      </c>
      <c r="T97" s="55">
        <v>30000</v>
      </c>
      <c r="U97" s="19">
        <f t="shared" si="22"/>
        <v>30000</v>
      </c>
      <c r="V97" s="53">
        <f t="shared" si="28"/>
        <v>5.5728544180763194E-2</v>
      </c>
      <c r="W97" s="54">
        <f t="shared" si="29"/>
        <v>0.31984893463739539</v>
      </c>
      <c r="X97" s="54" t="str">
        <f t="shared" si="30"/>
        <v>否</v>
      </c>
      <c r="Y97" s="21"/>
      <c r="Z97" s="21"/>
      <c r="AA97" s="21"/>
      <c r="AB97" s="21">
        <f t="shared" si="23"/>
        <v>0</v>
      </c>
      <c r="AC97" s="23">
        <v>0</v>
      </c>
      <c r="AD97" s="23">
        <f t="shared" si="24"/>
        <v>0</v>
      </c>
      <c r="AE97" s="19">
        <f t="shared" si="19"/>
        <v>30000</v>
      </c>
      <c r="AF97" s="24">
        <v>45595</v>
      </c>
      <c r="AG97" s="29">
        <v>3</v>
      </c>
      <c r="AH97" s="24">
        <f t="shared" si="31"/>
        <v>45592</v>
      </c>
      <c r="AI97" s="27" t="s">
        <v>47</v>
      </c>
      <c r="AJ97" s="19"/>
      <c r="AK97" s="17" t="s">
        <v>68</v>
      </c>
      <c r="AL97" s="26"/>
      <c r="AM97" s="14" t="s">
        <v>291</v>
      </c>
      <c r="AN97" s="8"/>
      <c r="AP97" s="8"/>
    </row>
    <row r="98" spans="1:42" s="9" customFormat="1" ht="33" customHeight="1" x14ac:dyDescent="0.25">
      <c r="A98" s="13">
        <f t="shared" si="20"/>
        <v>95</v>
      </c>
      <c r="B98" s="14" t="s">
        <v>293</v>
      </c>
      <c r="C98" s="15" t="s">
        <v>294</v>
      </c>
      <c r="D98" s="15" t="s">
        <v>52</v>
      </c>
      <c r="E98" s="16" t="s">
        <v>57</v>
      </c>
      <c r="F98" s="34" t="s">
        <v>67</v>
      </c>
      <c r="G98" s="34" t="s">
        <v>564</v>
      </c>
      <c r="H98" s="17" t="s">
        <v>61</v>
      </c>
      <c r="I98" s="18">
        <v>0.8</v>
      </c>
      <c r="J98" s="50">
        <f>VLOOKUP(B98,[1]新表!$A:$G,7,0)</f>
        <v>88852.55</v>
      </c>
      <c r="K98" s="50">
        <f>VLOOKUP(B98,[2]新表!$A:$G,7,0)</f>
        <v>88895.99</v>
      </c>
      <c r="L98" s="50">
        <f>VLOOKUP(B98,[2]新表!$A:$H,8,0)</f>
        <v>0</v>
      </c>
      <c r="M98" s="50">
        <f>VLOOKUP(B98,[2]Sheet3!$A:$E,5,0)</f>
        <v>44447.995000000003</v>
      </c>
      <c r="N98" s="48"/>
      <c r="O98" s="48"/>
      <c r="P98" s="48">
        <f t="shared" si="25"/>
        <v>0</v>
      </c>
      <c r="Q98" s="20">
        <f t="shared" si="26"/>
        <v>0</v>
      </c>
      <c r="R98" s="20">
        <f t="shared" si="27"/>
        <v>0</v>
      </c>
      <c r="S98" s="20">
        <f t="shared" si="21"/>
        <v>0</v>
      </c>
      <c r="T98" s="55">
        <v>6800</v>
      </c>
      <c r="U98" s="19">
        <f t="shared" si="22"/>
        <v>6800</v>
      </c>
      <c r="V98" s="53">
        <f t="shared" si="28"/>
        <v>0</v>
      </c>
      <c r="W98" s="54">
        <f t="shared" si="29"/>
        <v>0.15298777818886994</v>
      </c>
      <c r="X98" s="54" t="str">
        <f t="shared" si="30"/>
        <v>否</v>
      </c>
      <c r="Y98" s="21"/>
      <c r="Z98" s="21"/>
      <c r="AA98" s="21"/>
      <c r="AB98" s="21">
        <f t="shared" si="23"/>
        <v>0</v>
      </c>
      <c r="AC98" s="23">
        <v>0</v>
      </c>
      <c r="AD98" s="23">
        <f t="shared" si="24"/>
        <v>0</v>
      </c>
      <c r="AE98" s="19">
        <f t="shared" si="19"/>
        <v>6800</v>
      </c>
      <c r="AF98" s="24">
        <v>45595</v>
      </c>
      <c r="AG98" s="29">
        <v>3</v>
      </c>
      <c r="AH98" s="24">
        <f t="shared" si="31"/>
        <v>45592</v>
      </c>
      <c r="AI98" s="27" t="s">
        <v>47</v>
      </c>
      <c r="AJ98" s="19"/>
      <c r="AK98" s="17" t="s">
        <v>68</v>
      </c>
      <c r="AL98" s="26"/>
      <c r="AM98" s="14" t="s">
        <v>293</v>
      </c>
      <c r="AN98" s="8"/>
      <c r="AP98" s="8"/>
    </row>
    <row r="99" spans="1:42" s="9" customFormat="1" ht="33" customHeight="1" x14ac:dyDescent="0.25">
      <c r="A99" s="13">
        <f t="shared" si="20"/>
        <v>96</v>
      </c>
      <c r="B99" s="14" t="s">
        <v>295</v>
      </c>
      <c r="C99" s="15" t="s">
        <v>296</v>
      </c>
      <c r="D99" s="15" t="s">
        <v>88</v>
      </c>
      <c r="E99" s="25" t="s">
        <v>34</v>
      </c>
      <c r="F99" s="17" t="s">
        <v>35</v>
      </c>
      <c r="G99" s="17"/>
      <c r="H99" s="17" t="s">
        <v>39</v>
      </c>
      <c r="I99" s="18">
        <v>1</v>
      </c>
      <c r="J99" s="50">
        <f>VLOOKUP(B99,[1]新表!$A:$G,7,0)</f>
        <v>6802.78</v>
      </c>
      <c r="K99" s="50">
        <f>VLOOKUP(B99,[2]新表!$A:$G,7,0)</f>
        <v>4297.21</v>
      </c>
      <c r="L99" s="50">
        <f>VLOOKUP(B99,[2]新表!$A:$H,8,0)</f>
        <v>895.82</v>
      </c>
      <c r="M99" s="50">
        <f>VLOOKUP(B99,[2]Sheet3!$A:$E,5,0)</f>
        <v>2148.605</v>
      </c>
      <c r="N99" s="48"/>
      <c r="O99" s="48"/>
      <c r="P99" s="48">
        <f t="shared" si="25"/>
        <v>0</v>
      </c>
      <c r="Q99" s="20">
        <f t="shared" si="26"/>
        <v>895.82</v>
      </c>
      <c r="R99" s="20">
        <f t="shared" si="27"/>
        <v>752.01175000000001</v>
      </c>
      <c r="S99" s="20">
        <f t="shared" si="21"/>
        <v>0</v>
      </c>
      <c r="T99" s="55"/>
      <c r="U99" s="19">
        <f t="shared" si="22"/>
        <v>0</v>
      </c>
      <c r="V99" s="53">
        <f t="shared" si="28"/>
        <v>0</v>
      </c>
      <c r="W99" s="54">
        <f t="shared" si="29"/>
        <v>0</v>
      </c>
      <c r="X99" s="54" t="str">
        <f t="shared" si="30"/>
        <v>否</v>
      </c>
      <c r="Y99" s="21"/>
      <c r="Z99" s="21"/>
      <c r="AA99" s="21"/>
      <c r="AB99" s="21">
        <f t="shared" si="23"/>
        <v>0</v>
      </c>
      <c r="AC99" s="23">
        <v>0</v>
      </c>
      <c r="AD99" s="23">
        <f t="shared" si="24"/>
        <v>0</v>
      </c>
      <c r="AE99" s="19">
        <f t="shared" si="19"/>
        <v>0</v>
      </c>
      <c r="AF99" s="24"/>
      <c r="AG99" s="29"/>
      <c r="AH99" s="24"/>
      <c r="AI99" s="27" t="s">
        <v>47</v>
      </c>
      <c r="AJ99" s="19"/>
      <c r="AK99" s="17" t="s">
        <v>68</v>
      </c>
      <c r="AL99" s="26"/>
      <c r="AM99" s="14" t="s">
        <v>295</v>
      </c>
      <c r="AN99" s="8"/>
      <c r="AP99" s="8"/>
    </row>
    <row r="100" spans="1:42" s="9" customFormat="1" ht="33" customHeight="1" x14ac:dyDescent="0.25">
      <c r="A100" s="13">
        <f t="shared" si="20"/>
        <v>97</v>
      </c>
      <c r="B100" s="14" t="s">
        <v>297</v>
      </c>
      <c r="C100" s="15" t="s">
        <v>298</v>
      </c>
      <c r="D100" s="15" t="s">
        <v>88</v>
      </c>
      <c r="E100" s="16" t="s">
        <v>34</v>
      </c>
      <c r="F100" s="17" t="s">
        <v>35</v>
      </c>
      <c r="G100" s="17"/>
      <c r="H100" s="17" t="s">
        <v>39</v>
      </c>
      <c r="I100" s="18">
        <v>0.8</v>
      </c>
      <c r="J100" s="50">
        <f>VLOOKUP(B100,[1]新表!$A:$G,7,0)</f>
        <v>116087.61</v>
      </c>
      <c r="K100" s="50">
        <f>VLOOKUP(B100,[2]新表!$A:$G,7,0)</f>
        <v>116087.61</v>
      </c>
      <c r="L100" s="50">
        <f>VLOOKUP(B100,[2]新表!$A:$H,8,0)</f>
        <v>116087.61</v>
      </c>
      <c r="M100" s="61">
        <f>VLOOKUP(B100,[2]Sheet3!$A:$E,5,0)</f>
        <v>8929.8161538461536</v>
      </c>
      <c r="N100" s="48"/>
      <c r="O100" s="48"/>
      <c r="P100" s="48">
        <f t="shared" si="25"/>
        <v>0</v>
      </c>
      <c r="Q100" s="20">
        <f t="shared" si="26"/>
        <v>116087.61</v>
      </c>
      <c r="R100" s="20">
        <f t="shared" si="27"/>
        <v>3125.4356538461534</v>
      </c>
      <c r="S100" s="20">
        <f t="shared" si="21"/>
        <v>0</v>
      </c>
      <c r="T100" s="55"/>
      <c r="U100" s="19">
        <f t="shared" si="22"/>
        <v>0</v>
      </c>
      <c r="V100" s="53">
        <f t="shared" si="28"/>
        <v>0</v>
      </c>
      <c r="W100" s="54">
        <f t="shared" si="29"/>
        <v>0</v>
      </c>
      <c r="X100" s="54" t="str">
        <f t="shared" si="30"/>
        <v>否</v>
      </c>
      <c r="Y100" s="21"/>
      <c r="Z100" s="21"/>
      <c r="AA100" s="21"/>
      <c r="AB100" s="21">
        <f t="shared" si="23"/>
        <v>0</v>
      </c>
      <c r="AC100" s="23">
        <v>0</v>
      </c>
      <c r="AD100" s="23">
        <f t="shared" si="24"/>
        <v>0</v>
      </c>
      <c r="AE100" s="19">
        <f t="shared" si="19"/>
        <v>0</v>
      </c>
      <c r="AF100" s="24"/>
      <c r="AG100" s="29">
        <v>3</v>
      </c>
      <c r="AH100" s="24">
        <f t="shared" ref="AH100:AH117" si="32">AF100-AG100</f>
        <v>-3</v>
      </c>
      <c r="AI100" s="27" t="s">
        <v>47</v>
      </c>
      <c r="AJ100" s="19"/>
      <c r="AK100" s="17" t="s">
        <v>68</v>
      </c>
      <c r="AL100" s="26"/>
      <c r="AM100" s="14" t="s">
        <v>297</v>
      </c>
      <c r="AN100" s="8"/>
      <c r="AP100" s="8"/>
    </row>
    <row r="101" spans="1:42" s="9" customFormat="1" ht="33" customHeight="1" x14ac:dyDescent="0.25">
      <c r="A101" s="13">
        <f t="shared" si="20"/>
        <v>98</v>
      </c>
      <c r="B101" s="14" t="s">
        <v>299</v>
      </c>
      <c r="C101" s="15" t="s">
        <v>300</v>
      </c>
      <c r="D101" s="15" t="s">
        <v>219</v>
      </c>
      <c r="E101" s="16" t="s">
        <v>301</v>
      </c>
      <c r="F101" s="17" t="s">
        <v>35</v>
      </c>
      <c r="G101" s="17"/>
      <c r="H101" s="17" t="s">
        <v>39</v>
      </c>
      <c r="I101" s="18">
        <v>0.8</v>
      </c>
      <c r="J101" s="50">
        <f>VLOOKUP(B101,[1]新表!$A:$G,7,0)</f>
        <v>566668.86</v>
      </c>
      <c r="K101" s="50">
        <f>VLOOKUP(B101,[2]新表!$A:$G,7,0)</f>
        <v>546668.86</v>
      </c>
      <c r="L101" s="50">
        <f>VLOOKUP(B101,[2]新表!$A:$H,8,0)</f>
        <v>541434.03</v>
      </c>
      <c r="M101" s="50">
        <f>VLOOKUP(B101,[2]Sheet3!$A:$E,5,0)</f>
        <v>68333.607499999998</v>
      </c>
      <c r="N101" s="48"/>
      <c r="O101" s="48"/>
      <c r="P101" s="48">
        <f t="shared" si="25"/>
        <v>0</v>
      </c>
      <c r="Q101" s="20">
        <f t="shared" si="26"/>
        <v>541434.03</v>
      </c>
      <c r="R101" s="20">
        <f t="shared" si="27"/>
        <v>23916.762624999999</v>
      </c>
      <c r="S101" s="20">
        <f t="shared" si="21"/>
        <v>20000</v>
      </c>
      <c r="T101" s="55">
        <v>10000</v>
      </c>
      <c r="U101" s="19">
        <f t="shared" si="22"/>
        <v>10000</v>
      </c>
      <c r="V101" s="53">
        <f t="shared" si="28"/>
        <v>1.8469470786681066E-2</v>
      </c>
      <c r="W101" s="54">
        <f t="shared" si="29"/>
        <v>0.14634087626648426</v>
      </c>
      <c r="X101" s="54" t="str">
        <f t="shared" si="30"/>
        <v>否</v>
      </c>
      <c r="Y101" s="21"/>
      <c r="Z101" s="21"/>
      <c r="AA101" s="21"/>
      <c r="AB101" s="21">
        <f t="shared" si="23"/>
        <v>0</v>
      </c>
      <c r="AC101" s="23">
        <v>0</v>
      </c>
      <c r="AD101" s="23">
        <f t="shared" si="24"/>
        <v>0</v>
      </c>
      <c r="AE101" s="19">
        <f t="shared" si="19"/>
        <v>10000</v>
      </c>
      <c r="AF101" s="24"/>
      <c r="AG101" s="29">
        <v>3</v>
      </c>
      <c r="AH101" s="24">
        <f t="shared" si="32"/>
        <v>-3</v>
      </c>
      <c r="AI101" s="25" t="s">
        <v>47</v>
      </c>
      <c r="AJ101" s="19"/>
      <c r="AK101" s="13" t="s">
        <v>121</v>
      </c>
      <c r="AL101" s="26" t="s">
        <v>89</v>
      </c>
      <c r="AM101" s="14" t="s">
        <v>299</v>
      </c>
      <c r="AN101" s="8"/>
      <c r="AP101" s="8"/>
    </row>
    <row r="102" spans="1:42" s="9" customFormat="1" ht="33" customHeight="1" x14ac:dyDescent="0.25">
      <c r="A102" s="13">
        <f t="shared" si="20"/>
        <v>99</v>
      </c>
      <c r="B102" s="14" t="s">
        <v>302</v>
      </c>
      <c r="C102" s="15" t="s">
        <v>303</v>
      </c>
      <c r="D102" s="15" t="s">
        <v>88</v>
      </c>
      <c r="E102" s="16" t="s">
        <v>34</v>
      </c>
      <c r="F102" s="34" t="s">
        <v>98</v>
      </c>
      <c r="G102" s="34"/>
      <c r="H102" s="17" t="s">
        <v>39</v>
      </c>
      <c r="I102" s="18">
        <v>1</v>
      </c>
      <c r="J102" s="50">
        <f>VLOOKUP(B102,[1]新表!$A:$G,7,0)</f>
        <v>0</v>
      </c>
      <c r="K102" s="50">
        <f>VLOOKUP(B102,[2]新表!$A:$G,7,0)</f>
        <v>0</v>
      </c>
      <c r="L102" s="50">
        <f>VLOOKUP(B102,[2]新表!$A:$H,8,0)</f>
        <v>0</v>
      </c>
      <c r="M102" s="50"/>
      <c r="N102" s="48"/>
      <c r="O102" s="48"/>
      <c r="P102" s="48">
        <f t="shared" si="25"/>
        <v>0</v>
      </c>
      <c r="Q102" s="20">
        <f t="shared" si="26"/>
        <v>0</v>
      </c>
      <c r="R102" s="20">
        <f t="shared" si="27"/>
        <v>0</v>
      </c>
      <c r="S102" s="20">
        <f t="shared" si="21"/>
        <v>0</v>
      </c>
      <c r="T102" s="55"/>
      <c r="U102" s="19">
        <f t="shared" si="22"/>
        <v>0</v>
      </c>
      <c r="V102" s="53">
        <f t="shared" si="28"/>
        <v>0</v>
      </c>
      <c r="W102" s="54" t="e">
        <f t="shared" si="29"/>
        <v>#DIV/0!</v>
      </c>
      <c r="X102" s="54" t="str">
        <f t="shared" si="30"/>
        <v>是</v>
      </c>
      <c r="Y102" s="21"/>
      <c r="Z102" s="21"/>
      <c r="AA102" s="21"/>
      <c r="AB102" s="21">
        <f t="shared" si="23"/>
        <v>0</v>
      </c>
      <c r="AC102" s="23">
        <v>0</v>
      </c>
      <c r="AD102" s="23">
        <f t="shared" si="24"/>
        <v>0</v>
      </c>
      <c r="AE102" s="19">
        <f t="shared" si="19"/>
        <v>0</v>
      </c>
      <c r="AF102" s="24"/>
      <c r="AG102" s="29">
        <v>7</v>
      </c>
      <c r="AH102" s="24">
        <f t="shared" si="32"/>
        <v>-7</v>
      </c>
      <c r="AI102" s="25" t="s">
        <v>47</v>
      </c>
      <c r="AJ102" s="19"/>
      <c r="AK102" s="13" t="s">
        <v>189</v>
      </c>
      <c r="AL102" s="26" t="s">
        <v>304</v>
      </c>
      <c r="AM102" s="14" t="s">
        <v>302</v>
      </c>
      <c r="AN102" s="8"/>
      <c r="AP102" s="8"/>
    </row>
    <row r="103" spans="1:42" s="9" customFormat="1" ht="33" customHeight="1" x14ac:dyDescent="0.25">
      <c r="A103" s="13">
        <f t="shared" si="20"/>
        <v>100</v>
      </c>
      <c r="B103" s="14" t="s">
        <v>305</v>
      </c>
      <c r="C103" s="15" t="s">
        <v>306</v>
      </c>
      <c r="D103" s="15" t="s">
        <v>33</v>
      </c>
      <c r="E103" s="16" t="s">
        <v>34</v>
      </c>
      <c r="F103" s="17" t="s">
        <v>35</v>
      </c>
      <c r="G103" s="17"/>
      <c r="H103" s="17" t="s">
        <v>39</v>
      </c>
      <c r="I103" s="18">
        <v>0.8</v>
      </c>
      <c r="J103" s="50">
        <f>VLOOKUP(B103,[1]新表!$A:$G,7,0)</f>
        <v>859220.91000000015</v>
      </c>
      <c r="K103" s="50">
        <f>VLOOKUP(B103,[2]新表!$A:$G,7,0)</f>
        <v>696711.5199999999</v>
      </c>
      <c r="L103" s="50">
        <f>VLOOKUP(B103,[2]新表!$A:$H,8,0)</f>
        <v>430409.4599999999</v>
      </c>
      <c r="M103" s="61">
        <f>VLOOKUP(B103,[2]Sheet3!$A:$E,5,0)</f>
        <v>63337.410909090897</v>
      </c>
      <c r="N103" s="48"/>
      <c r="O103" s="48"/>
      <c r="P103" s="48">
        <f t="shared" si="25"/>
        <v>0</v>
      </c>
      <c r="Q103" s="20">
        <f t="shared" si="26"/>
        <v>430409.4599999999</v>
      </c>
      <c r="R103" s="20">
        <f t="shared" si="27"/>
        <v>22168.093818181813</v>
      </c>
      <c r="S103" s="20">
        <f t="shared" si="21"/>
        <v>20000</v>
      </c>
      <c r="T103" s="55">
        <v>300000</v>
      </c>
      <c r="U103" s="19">
        <f t="shared" si="22"/>
        <v>300000</v>
      </c>
      <c r="V103" s="53">
        <f t="shared" si="28"/>
        <v>0.69701070232052997</v>
      </c>
      <c r="W103" s="54">
        <f t="shared" si="29"/>
        <v>4.7365371538567365</v>
      </c>
      <c r="X103" s="54" t="str">
        <f t="shared" si="30"/>
        <v>是</v>
      </c>
      <c r="Y103" s="21"/>
      <c r="Z103" s="22"/>
      <c r="AA103" s="22"/>
      <c r="AB103" s="21">
        <f t="shared" si="23"/>
        <v>0</v>
      </c>
      <c r="AC103" s="23">
        <v>0</v>
      </c>
      <c r="AD103" s="23">
        <f t="shared" si="24"/>
        <v>0</v>
      </c>
      <c r="AE103" s="19">
        <f t="shared" si="19"/>
        <v>300000</v>
      </c>
      <c r="AF103" s="24">
        <v>45631</v>
      </c>
      <c r="AG103" s="29">
        <v>7</v>
      </c>
      <c r="AH103" s="24">
        <f t="shared" si="32"/>
        <v>45624</v>
      </c>
      <c r="AI103" s="27" t="s">
        <v>47</v>
      </c>
      <c r="AJ103" s="19"/>
      <c r="AK103" s="17" t="s">
        <v>68</v>
      </c>
      <c r="AL103" s="26" t="s">
        <v>136</v>
      </c>
      <c r="AM103" s="14" t="s">
        <v>305</v>
      </c>
      <c r="AN103" s="8"/>
      <c r="AP103" s="8"/>
    </row>
    <row r="104" spans="1:42" s="9" customFormat="1" ht="33" customHeight="1" x14ac:dyDescent="0.25">
      <c r="A104" s="13">
        <f t="shared" si="20"/>
        <v>101</v>
      </c>
      <c r="B104" s="36" t="s">
        <v>307</v>
      </c>
      <c r="C104" s="28" t="s">
        <v>308</v>
      </c>
      <c r="D104" s="15" t="s">
        <v>33</v>
      </c>
      <c r="E104" s="16" t="s">
        <v>34</v>
      </c>
      <c r="F104" s="17" t="s">
        <v>67</v>
      </c>
      <c r="G104" s="17" t="s">
        <v>564</v>
      </c>
      <c r="H104" s="17" t="s">
        <v>39</v>
      </c>
      <c r="I104" s="18">
        <v>0.8</v>
      </c>
      <c r="J104" s="50">
        <f>VLOOKUP(B104,[1]新表!$A:$G,7,0)</f>
        <v>3299526.1900000004</v>
      </c>
      <c r="K104" s="50">
        <f>VLOOKUP(B104,[2]新表!$A:$G,7,0)</f>
        <v>3080721.7600000002</v>
      </c>
      <c r="L104" s="50">
        <f>VLOOKUP(B104,[2]新表!$A:$H,8,0)</f>
        <v>2730271.18</v>
      </c>
      <c r="M104" s="61">
        <f>VLOOKUP(B104,[2]Sheet3!$A:$E,5,0)</f>
        <v>118489.29846153848</v>
      </c>
      <c r="N104" s="48">
        <v>1500</v>
      </c>
      <c r="O104" s="48"/>
      <c r="P104" s="48">
        <f t="shared" si="25"/>
        <v>1500</v>
      </c>
      <c r="Q104" s="20">
        <f t="shared" si="26"/>
        <v>2728771.18</v>
      </c>
      <c r="R104" s="20">
        <f>IF(Q104&lt;=0,0,M104*0.5)</f>
        <v>59244.649230769239</v>
      </c>
      <c r="S104" s="20">
        <f t="shared" si="21"/>
        <v>60000</v>
      </c>
      <c r="T104" s="55">
        <v>60000</v>
      </c>
      <c r="U104" s="19">
        <f t="shared" si="22"/>
        <v>60000</v>
      </c>
      <c r="V104" s="53">
        <f t="shared" si="28"/>
        <v>2.1987919118964014E-2</v>
      </c>
      <c r="W104" s="54">
        <f t="shared" si="29"/>
        <v>0.50637484379634456</v>
      </c>
      <c r="X104" s="54" t="str">
        <f t="shared" si="30"/>
        <v>否</v>
      </c>
      <c r="Y104" s="21"/>
      <c r="Z104" s="21"/>
      <c r="AA104" s="21"/>
      <c r="AB104" s="21">
        <f t="shared" si="23"/>
        <v>0</v>
      </c>
      <c r="AC104" s="35">
        <v>0.03</v>
      </c>
      <c r="AD104" s="23">
        <f t="shared" si="24"/>
        <v>0.03</v>
      </c>
      <c r="AE104" s="19">
        <f t="shared" si="19"/>
        <v>58200</v>
      </c>
      <c r="AF104" s="24">
        <v>45628</v>
      </c>
      <c r="AG104" s="29">
        <v>1</v>
      </c>
      <c r="AH104" s="24">
        <f t="shared" si="32"/>
        <v>45627</v>
      </c>
      <c r="AI104" s="27" t="s">
        <v>47</v>
      </c>
      <c r="AJ104" s="19"/>
      <c r="AK104" s="17" t="s">
        <v>68</v>
      </c>
      <c r="AL104" s="26" t="s">
        <v>177</v>
      </c>
      <c r="AM104" s="36" t="s">
        <v>307</v>
      </c>
      <c r="AN104" s="8"/>
      <c r="AP104" s="8"/>
    </row>
    <row r="105" spans="1:42" s="9" customFormat="1" ht="33" customHeight="1" x14ac:dyDescent="0.25">
      <c r="A105" s="13">
        <f t="shared" si="20"/>
        <v>102</v>
      </c>
      <c r="B105" s="14" t="s">
        <v>309</v>
      </c>
      <c r="C105" s="15" t="s">
        <v>310</v>
      </c>
      <c r="D105" s="15" t="s">
        <v>88</v>
      </c>
      <c r="E105" s="16" t="s">
        <v>34</v>
      </c>
      <c r="F105" s="17" t="s">
        <v>35</v>
      </c>
      <c r="G105" s="17"/>
      <c r="H105" s="17" t="s">
        <v>61</v>
      </c>
      <c r="I105" s="18">
        <v>1</v>
      </c>
      <c r="J105" s="50">
        <f>VLOOKUP(B105,[1]新表!$A:$G,7,0)</f>
        <v>24521</v>
      </c>
      <c r="K105" s="50">
        <f>VLOOKUP(B105,[2]新表!$A:$G,7,0)</f>
        <v>123848</v>
      </c>
      <c r="L105" s="50">
        <f>VLOOKUP(B105,[2]新表!$A:$H,8,0)</f>
        <v>24521</v>
      </c>
      <c r="M105" s="50">
        <f>VLOOKUP(B105,[2]Sheet3!$A:$E,5,0)</f>
        <v>61924</v>
      </c>
      <c r="N105" s="48">
        <v>24521</v>
      </c>
      <c r="O105" s="48"/>
      <c r="P105" s="48">
        <f t="shared" si="25"/>
        <v>24521</v>
      </c>
      <c r="Q105" s="20">
        <f t="shared" si="26"/>
        <v>0</v>
      </c>
      <c r="R105" s="20">
        <f t="shared" si="27"/>
        <v>0</v>
      </c>
      <c r="S105" s="20">
        <f t="shared" si="21"/>
        <v>0</v>
      </c>
      <c r="T105" s="55"/>
      <c r="U105" s="19">
        <f t="shared" si="22"/>
        <v>0</v>
      </c>
      <c r="V105" s="53">
        <f t="shared" si="28"/>
        <v>0</v>
      </c>
      <c r="W105" s="54">
        <f t="shared" si="29"/>
        <v>0</v>
      </c>
      <c r="X105" s="54" t="str">
        <f t="shared" si="30"/>
        <v>否</v>
      </c>
      <c r="Y105" s="21"/>
      <c r="Z105" s="21"/>
      <c r="AA105" s="21"/>
      <c r="AB105" s="21">
        <f t="shared" si="23"/>
        <v>0</v>
      </c>
      <c r="AC105" s="23">
        <v>0</v>
      </c>
      <c r="AD105" s="23">
        <f t="shared" si="24"/>
        <v>0</v>
      </c>
      <c r="AE105" s="19">
        <f t="shared" si="19"/>
        <v>0</v>
      </c>
      <c r="AF105" s="24">
        <v>45595</v>
      </c>
      <c r="AG105" s="29">
        <v>3</v>
      </c>
      <c r="AH105" s="24">
        <f t="shared" si="32"/>
        <v>45592</v>
      </c>
      <c r="AI105" s="25" t="s">
        <v>47</v>
      </c>
      <c r="AJ105" s="19"/>
      <c r="AK105" s="13" t="s">
        <v>68</v>
      </c>
      <c r="AL105" s="26"/>
      <c r="AM105" s="14" t="s">
        <v>309</v>
      </c>
      <c r="AN105" s="8"/>
    </row>
    <row r="106" spans="1:42" s="9" customFormat="1" ht="33" customHeight="1" x14ac:dyDescent="0.25">
      <c r="A106" s="13">
        <f t="shared" si="20"/>
        <v>103</v>
      </c>
      <c r="B106" s="14" t="s">
        <v>311</v>
      </c>
      <c r="C106" s="15" t="s">
        <v>312</v>
      </c>
      <c r="D106" s="15" t="s">
        <v>33</v>
      </c>
      <c r="E106" s="16" t="s">
        <v>57</v>
      </c>
      <c r="F106" s="17" t="s">
        <v>35</v>
      </c>
      <c r="G106" s="17"/>
      <c r="H106" s="17" t="s">
        <v>39</v>
      </c>
      <c r="I106" s="18">
        <v>0.8</v>
      </c>
      <c r="J106" s="50">
        <f>VLOOKUP(B106,[1]新表!$A:$G,7,0)</f>
        <v>21038.47</v>
      </c>
      <c r="K106" s="50">
        <f>VLOOKUP(B106,[2]新表!$A:$G,7,0)</f>
        <v>26766.379999999997</v>
      </c>
      <c r="L106" s="50">
        <f>VLOOKUP(B106,[2]新表!$A:$H,8,0)</f>
        <v>0</v>
      </c>
      <c r="M106" s="50">
        <f>VLOOKUP(B106,[2]Sheet3!$A:$E,5,0)</f>
        <v>8922.1266666666652</v>
      </c>
      <c r="N106" s="48"/>
      <c r="O106" s="48"/>
      <c r="P106" s="48">
        <f t="shared" si="25"/>
        <v>0</v>
      </c>
      <c r="Q106" s="20">
        <f t="shared" si="26"/>
        <v>0</v>
      </c>
      <c r="R106" s="20">
        <f t="shared" si="27"/>
        <v>0</v>
      </c>
      <c r="S106" s="20">
        <f t="shared" si="21"/>
        <v>0</v>
      </c>
      <c r="T106" s="55"/>
      <c r="U106" s="19">
        <f t="shared" si="22"/>
        <v>0</v>
      </c>
      <c r="V106" s="53">
        <f t="shared" si="28"/>
        <v>0</v>
      </c>
      <c r="W106" s="54">
        <f t="shared" si="29"/>
        <v>0</v>
      </c>
      <c r="X106" s="54" t="str">
        <f t="shared" si="30"/>
        <v>否</v>
      </c>
      <c r="Y106" s="21"/>
      <c r="Z106" s="21"/>
      <c r="AA106" s="21"/>
      <c r="AB106" s="21">
        <f t="shared" si="23"/>
        <v>0</v>
      </c>
      <c r="AC106" s="23">
        <v>0</v>
      </c>
      <c r="AD106" s="23">
        <f t="shared" si="24"/>
        <v>0</v>
      </c>
      <c r="AE106" s="19">
        <f t="shared" si="19"/>
        <v>0</v>
      </c>
      <c r="AF106" s="24">
        <v>45595</v>
      </c>
      <c r="AG106" s="29">
        <v>3</v>
      </c>
      <c r="AH106" s="24">
        <f t="shared" si="32"/>
        <v>45592</v>
      </c>
      <c r="AI106" s="25" t="s">
        <v>47</v>
      </c>
      <c r="AJ106" s="19"/>
      <c r="AK106" s="13" t="s">
        <v>121</v>
      </c>
      <c r="AL106" s="26"/>
      <c r="AM106" s="14" t="s">
        <v>311</v>
      </c>
      <c r="AN106" s="8"/>
    </row>
    <row r="107" spans="1:42" s="9" customFormat="1" ht="33" customHeight="1" x14ac:dyDescent="0.25">
      <c r="A107" s="13">
        <f t="shared" si="20"/>
        <v>104</v>
      </c>
      <c r="B107" s="14" t="s">
        <v>313</v>
      </c>
      <c r="C107" s="15" t="s">
        <v>314</v>
      </c>
      <c r="D107" s="15" t="s">
        <v>33</v>
      </c>
      <c r="E107" s="16" t="s">
        <v>57</v>
      </c>
      <c r="F107" s="17" t="s">
        <v>35</v>
      </c>
      <c r="G107" s="17"/>
      <c r="H107" s="17" t="s">
        <v>39</v>
      </c>
      <c r="I107" s="18">
        <v>0.8</v>
      </c>
      <c r="J107" s="50">
        <f>VLOOKUP(B107,[1]新表!$A:$G,7,0)</f>
        <v>12326.04</v>
      </c>
      <c r="K107" s="50">
        <f>VLOOKUP(B107,[2]新表!$A:$G,7,0)</f>
        <v>37034.620000000003</v>
      </c>
      <c r="L107" s="50">
        <f>VLOOKUP(B107,[2]新表!$A:$H,8,0)</f>
        <v>0</v>
      </c>
      <c r="M107" s="50">
        <f>VLOOKUP(B107,[2]Sheet3!$A:$E,5,0)</f>
        <v>18517.310000000001</v>
      </c>
      <c r="N107" s="48"/>
      <c r="O107" s="48"/>
      <c r="P107" s="48">
        <f t="shared" si="25"/>
        <v>0</v>
      </c>
      <c r="Q107" s="20">
        <f t="shared" si="26"/>
        <v>0</v>
      </c>
      <c r="R107" s="20">
        <f t="shared" si="27"/>
        <v>0</v>
      </c>
      <c r="S107" s="20">
        <f t="shared" si="21"/>
        <v>0</v>
      </c>
      <c r="T107" s="55">
        <v>12000</v>
      </c>
      <c r="U107" s="19">
        <f t="shared" si="22"/>
        <v>12000</v>
      </c>
      <c r="V107" s="53">
        <f t="shared" si="28"/>
        <v>0</v>
      </c>
      <c r="W107" s="54">
        <f t="shared" si="29"/>
        <v>0.64804229123992629</v>
      </c>
      <c r="X107" s="54" t="str">
        <f t="shared" si="30"/>
        <v>否</v>
      </c>
      <c r="Y107" s="21"/>
      <c r="Z107" s="21"/>
      <c r="AA107" s="21"/>
      <c r="AB107" s="21">
        <f t="shared" si="23"/>
        <v>0</v>
      </c>
      <c r="AC107" s="23">
        <v>0</v>
      </c>
      <c r="AD107" s="23">
        <f t="shared" si="24"/>
        <v>0</v>
      </c>
      <c r="AE107" s="19">
        <f t="shared" si="19"/>
        <v>12000</v>
      </c>
      <c r="AF107" s="24"/>
      <c r="AG107" s="29">
        <v>3</v>
      </c>
      <c r="AH107" s="24">
        <f t="shared" si="32"/>
        <v>-3</v>
      </c>
      <c r="AI107" s="25" t="s">
        <v>47</v>
      </c>
      <c r="AJ107" s="19"/>
      <c r="AK107" s="13" t="s">
        <v>176</v>
      </c>
      <c r="AL107" s="26" t="s">
        <v>315</v>
      </c>
      <c r="AM107" s="14" t="s">
        <v>313</v>
      </c>
      <c r="AN107" s="8"/>
    </row>
    <row r="108" spans="1:42" s="9" customFormat="1" ht="33" customHeight="1" x14ac:dyDescent="0.25">
      <c r="A108" s="13">
        <f t="shared" si="20"/>
        <v>105</v>
      </c>
      <c r="B108" s="14" t="s">
        <v>316</v>
      </c>
      <c r="C108" s="15" t="s">
        <v>317</v>
      </c>
      <c r="D108" s="15" t="s">
        <v>88</v>
      </c>
      <c r="E108" s="16" t="s">
        <v>34</v>
      </c>
      <c r="F108" s="17" t="s">
        <v>35</v>
      </c>
      <c r="G108" s="17"/>
      <c r="H108" s="17" t="s">
        <v>39</v>
      </c>
      <c r="I108" s="18">
        <v>0.8</v>
      </c>
      <c r="J108" s="50">
        <f>VLOOKUP(B108,[1]新表!$A:$G,7,0)</f>
        <v>0</v>
      </c>
      <c r="K108" s="50">
        <f>VLOOKUP(B108,[2]新表!$A:$G,7,0)</f>
        <v>0</v>
      </c>
      <c r="L108" s="50">
        <f>VLOOKUP(B108,[2]新表!$A:$H,8,0)</f>
        <v>0</v>
      </c>
      <c r="M108" s="50"/>
      <c r="N108" s="48"/>
      <c r="O108" s="48"/>
      <c r="P108" s="48">
        <f t="shared" si="25"/>
        <v>0</v>
      </c>
      <c r="Q108" s="20">
        <f t="shared" si="26"/>
        <v>0</v>
      </c>
      <c r="R108" s="20">
        <f t="shared" si="27"/>
        <v>0</v>
      </c>
      <c r="S108" s="20">
        <f t="shared" si="21"/>
        <v>0</v>
      </c>
      <c r="T108" s="55"/>
      <c r="U108" s="19">
        <f t="shared" si="22"/>
        <v>0</v>
      </c>
      <c r="V108" s="53">
        <f t="shared" si="28"/>
        <v>0</v>
      </c>
      <c r="W108" s="54" t="e">
        <f t="shared" si="29"/>
        <v>#DIV/0!</v>
      </c>
      <c r="X108" s="54" t="str">
        <f t="shared" si="30"/>
        <v>是</v>
      </c>
      <c r="Y108" s="21"/>
      <c r="Z108" s="21"/>
      <c r="AA108" s="21"/>
      <c r="AB108" s="21">
        <f t="shared" si="23"/>
        <v>0</v>
      </c>
      <c r="AC108" s="23">
        <v>0</v>
      </c>
      <c r="AD108" s="23">
        <f t="shared" si="24"/>
        <v>0</v>
      </c>
      <c r="AE108" s="19">
        <f t="shared" si="19"/>
        <v>0</v>
      </c>
      <c r="AF108" s="24"/>
      <c r="AG108" s="29">
        <v>3</v>
      </c>
      <c r="AH108" s="24">
        <f t="shared" si="32"/>
        <v>-3</v>
      </c>
      <c r="AI108" s="25" t="s">
        <v>47</v>
      </c>
      <c r="AJ108" s="19"/>
      <c r="AK108" s="13" t="s">
        <v>68</v>
      </c>
      <c r="AL108" s="26"/>
      <c r="AM108" s="14" t="s">
        <v>316</v>
      </c>
      <c r="AN108" s="8"/>
    </row>
    <row r="109" spans="1:42" s="9" customFormat="1" ht="33" customHeight="1" x14ac:dyDescent="0.25">
      <c r="A109" s="13">
        <f t="shared" si="20"/>
        <v>106</v>
      </c>
      <c r="B109" s="14" t="s">
        <v>318</v>
      </c>
      <c r="C109" s="15" t="s">
        <v>319</v>
      </c>
      <c r="D109" s="15" t="s">
        <v>88</v>
      </c>
      <c r="E109" s="16" t="s">
        <v>34</v>
      </c>
      <c r="F109" s="17" t="s">
        <v>35</v>
      </c>
      <c r="G109" s="17"/>
      <c r="H109" s="17" t="s">
        <v>260</v>
      </c>
      <c r="I109" s="18">
        <v>1</v>
      </c>
      <c r="J109" s="50">
        <f>VLOOKUP(B109,[1]新表!$A:$G,7,0)</f>
        <v>0</v>
      </c>
      <c r="K109" s="50">
        <f>VLOOKUP(B109,[2]新表!$A:$G,7,0)</f>
        <v>0</v>
      </c>
      <c r="L109" s="50">
        <f>VLOOKUP(B109,[2]新表!$A:$H,8,0)</f>
        <v>0</v>
      </c>
      <c r="M109" s="50"/>
      <c r="N109" s="48"/>
      <c r="O109" s="48"/>
      <c r="P109" s="48">
        <f t="shared" si="25"/>
        <v>0</v>
      </c>
      <c r="Q109" s="20">
        <f t="shared" si="26"/>
        <v>0</v>
      </c>
      <c r="R109" s="20">
        <f t="shared" si="27"/>
        <v>0</v>
      </c>
      <c r="S109" s="20">
        <f t="shared" si="21"/>
        <v>0</v>
      </c>
      <c r="T109" s="55"/>
      <c r="U109" s="19">
        <f t="shared" si="22"/>
        <v>0</v>
      </c>
      <c r="V109" s="53">
        <f t="shared" si="28"/>
        <v>0</v>
      </c>
      <c r="W109" s="54" t="e">
        <f t="shared" si="29"/>
        <v>#DIV/0!</v>
      </c>
      <c r="X109" s="54" t="str">
        <f t="shared" si="30"/>
        <v>是</v>
      </c>
      <c r="Y109" s="21"/>
      <c r="Z109" s="21"/>
      <c r="AA109" s="21"/>
      <c r="AB109" s="21">
        <f t="shared" si="23"/>
        <v>0</v>
      </c>
      <c r="AC109" s="23">
        <v>0</v>
      </c>
      <c r="AD109" s="23">
        <f t="shared" si="24"/>
        <v>0</v>
      </c>
      <c r="AE109" s="19">
        <f t="shared" si="19"/>
        <v>0</v>
      </c>
      <c r="AF109" s="24"/>
      <c r="AG109" s="29">
        <v>3</v>
      </c>
      <c r="AH109" s="24">
        <f t="shared" si="32"/>
        <v>-3</v>
      </c>
      <c r="AI109" s="25" t="s">
        <v>47</v>
      </c>
      <c r="AJ109" s="19"/>
      <c r="AK109" s="13" t="s">
        <v>121</v>
      </c>
      <c r="AL109" s="26"/>
      <c r="AM109" s="14" t="s">
        <v>318</v>
      </c>
      <c r="AN109" s="8"/>
    </row>
    <row r="110" spans="1:42" s="9" customFormat="1" ht="33" customHeight="1" x14ac:dyDescent="0.25">
      <c r="A110" s="13">
        <f t="shared" si="20"/>
        <v>107</v>
      </c>
      <c r="B110" s="14" t="s">
        <v>320</v>
      </c>
      <c r="C110" s="15" t="s">
        <v>321</v>
      </c>
      <c r="D110" s="15" t="s">
        <v>52</v>
      </c>
      <c r="E110" s="16" t="s">
        <v>57</v>
      </c>
      <c r="F110" s="17" t="s">
        <v>98</v>
      </c>
      <c r="G110" s="17"/>
      <c r="H110" s="17" t="s">
        <v>39</v>
      </c>
      <c r="I110" s="18">
        <v>0.8</v>
      </c>
      <c r="J110" s="50">
        <f>VLOOKUP(B110,[1]新表!$A:$G,7,0)</f>
        <v>35629.15</v>
      </c>
      <c r="K110" s="50">
        <f>VLOOKUP(B110,[2]新表!$A:$G,7,0)</f>
        <v>25629.149999999998</v>
      </c>
      <c r="L110" s="50">
        <f>VLOOKUP(B110,[2]新表!$A:$H,8,0)</f>
        <v>8066.19</v>
      </c>
      <c r="M110" s="50">
        <f>VLOOKUP(B110,[2]Sheet3!$A:$E,5,0)</f>
        <v>12814.574999999999</v>
      </c>
      <c r="N110" s="48"/>
      <c r="O110" s="48"/>
      <c r="P110" s="48">
        <f t="shared" si="25"/>
        <v>0</v>
      </c>
      <c r="Q110" s="20">
        <f t="shared" si="26"/>
        <v>8066.19</v>
      </c>
      <c r="R110" s="20">
        <f t="shared" si="27"/>
        <v>4485.1012499999997</v>
      </c>
      <c r="S110" s="20">
        <f t="shared" si="21"/>
        <v>0</v>
      </c>
      <c r="T110" s="55"/>
      <c r="U110" s="19">
        <f t="shared" si="22"/>
        <v>0</v>
      </c>
      <c r="V110" s="53">
        <f t="shared" si="28"/>
        <v>0</v>
      </c>
      <c r="W110" s="54">
        <f t="shared" si="29"/>
        <v>0</v>
      </c>
      <c r="X110" s="54" t="str">
        <f t="shared" si="30"/>
        <v>否</v>
      </c>
      <c r="Y110" s="21"/>
      <c r="Z110" s="21"/>
      <c r="AA110" s="21"/>
      <c r="AB110" s="21">
        <f t="shared" si="23"/>
        <v>0</v>
      </c>
      <c r="AC110" s="23">
        <v>0</v>
      </c>
      <c r="AD110" s="23">
        <f t="shared" si="24"/>
        <v>0</v>
      </c>
      <c r="AE110" s="19">
        <f t="shared" si="19"/>
        <v>0</v>
      </c>
      <c r="AF110" s="24">
        <v>45595</v>
      </c>
      <c r="AG110" s="29">
        <v>3</v>
      </c>
      <c r="AH110" s="24">
        <f t="shared" si="32"/>
        <v>45592</v>
      </c>
      <c r="AI110" s="25" t="s">
        <v>47</v>
      </c>
      <c r="AJ110" s="19"/>
      <c r="AK110" s="13" t="s">
        <v>68</v>
      </c>
      <c r="AL110" s="26"/>
      <c r="AM110" s="14" t="s">
        <v>320</v>
      </c>
      <c r="AN110" s="8"/>
    </row>
    <row r="111" spans="1:42" s="9" customFormat="1" ht="33" customHeight="1" x14ac:dyDescent="0.25">
      <c r="A111" s="13">
        <f t="shared" si="20"/>
        <v>108</v>
      </c>
      <c r="B111" s="14" t="s">
        <v>322</v>
      </c>
      <c r="C111" s="15" t="s">
        <v>323</v>
      </c>
      <c r="D111" s="15" t="s">
        <v>52</v>
      </c>
      <c r="E111" s="16" t="s">
        <v>34</v>
      </c>
      <c r="F111" s="17" t="s">
        <v>35</v>
      </c>
      <c r="G111" s="17"/>
      <c r="H111" s="17" t="s">
        <v>61</v>
      </c>
      <c r="I111" s="18">
        <v>1</v>
      </c>
      <c r="J111" s="50">
        <f>VLOOKUP(B111,[1]新表!$A:$G,7,0)</f>
        <v>412503.79000000004</v>
      </c>
      <c r="K111" s="50">
        <f>VLOOKUP(B111,[2]新表!$A:$G,7,0)</f>
        <v>0</v>
      </c>
      <c r="L111" s="50">
        <f>VLOOKUP(B111,[2]新表!$A:$H,8,0)</f>
        <v>0</v>
      </c>
      <c r="M111" s="50"/>
      <c r="N111" s="48"/>
      <c r="O111" s="48"/>
      <c r="P111" s="48">
        <f t="shared" si="25"/>
        <v>0</v>
      </c>
      <c r="Q111" s="20">
        <f t="shared" si="26"/>
        <v>0</v>
      </c>
      <c r="R111" s="20">
        <f t="shared" si="27"/>
        <v>0</v>
      </c>
      <c r="S111" s="20">
        <f t="shared" si="21"/>
        <v>0</v>
      </c>
      <c r="T111" s="55">
        <v>412503.79000000004</v>
      </c>
      <c r="U111" s="19">
        <f t="shared" si="22"/>
        <v>412503.79000000004</v>
      </c>
      <c r="V111" s="53">
        <f t="shared" si="28"/>
        <v>0</v>
      </c>
      <c r="W111" s="54" t="e">
        <f t="shared" si="29"/>
        <v>#DIV/0!</v>
      </c>
      <c r="X111" s="54" t="str">
        <f t="shared" si="30"/>
        <v>是</v>
      </c>
      <c r="Y111" s="21"/>
      <c r="Z111" s="21"/>
      <c r="AA111" s="21"/>
      <c r="AB111" s="21">
        <f t="shared" si="23"/>
        <v>0</v>
      </c>
      <c r="AC111" s="23">
        <v>0</v>
      </c>
      <c r="AD111" s="23">
        <f t="shared" si="24"/>
        <v>0</v>
      </c>
      <c r="AE111" s="19">
        <f t="shared" si="19"/>
        <v>412503.79000000004</v>
      </c>
      <c r="AF111" s="24"/>
      <c r="AG111" s="29">
        <v>3</v>
      </c>
      <c r="AH111" s="24">
        <f t="shared" si="32"/>
        <v>-3</v>
      </c>
      <c r="AI111" s="25" t="s">
        <v>47</v>
      </c>
      <c r="AJ111" s="19"/>
      <c r="AK111" s="13" t="s">
        <v>68</v>
      </c>
      <c r="AL111" s="26"/>
      <c r="AM111" s="14" t="s">
        <v>322</v>
      </c>
      <c r="AN111" s="30" t="s">
        <v>77</v>
      </c>
    </row>
    <row r="112" spans="1:42" s="9" customFormat="1" ht="33" customHeight="1" x14ac:dyDescent="0.25">
      <c r="A112" s="13">
        <f t="shared" si="20"/>
        <v>109</v>
      </c>
      <c r="B112" s="14" t="s">
        <v>324</v>
      </c>
      <c r="C112" s="15" t="s">
        <v>325</v>
      </c>
      <c r="D112" s="15" t="s">
        <v>88</v>
      </c>
      <c r="E112" s="16" t="s">
        <v>34</v>
      </c>
      <c r="F112" s="17" t="s">
        <v>35</v>
      </c>
      <c r="G112" s="17"/>
      <c r="H112" s="17" t="s">
        <v>39</v>
      </c>
      <c r="I112" s="18">
        <v>0.8</v>
      </c>
      <c r="J112" s="50">
        <f>VLOOKUP(B112,[1]新表!$A:$G,7,0)</f>
        <v>0</v>
      </c>
      <c r="K112" s="50">
        <f>VLOOKUP(B112,[2]新表!$A:$G,7,0)</f>
        <v>0</v>
      </c>
      <c r="L112" s="50">
        <f>VLOOKUP(B112,[2]新表!$A:$H,8,0)</f>
        <v>0</v>
      </c>
      <c r="M112" s="50"/>
      <c r="N112" s="48"/>
      <c r="O112" s="48"/>
      <c r="P112" s="48">
        <f t="shared" si="25"/>
        <v>0</v>
      </c>
      <c r="Q112" s="20">
        <f t="shared" si="26"/>
        <v>0</v>
      </c>
      <c r="R112" s="20">
        <f t="shared" si="27"/>
        <v>0</v>
      </c>
      <c r="S112" s="20">
        <f t="shared" si="21"/>
        <v>0</v>
      </c>
      <c r="T112" s="55"/>
      <c r="U112" s="19">
        <f t="shared" si="22"/>
        <v>0</v>
      </c>
      <c r="V112" s="53">
        <f t="shared" si="28"/>
        <v>0</v>
      </c>
      <c r="W112" s="54" t="e">
        <f t="shared" si="29"/>
        <v>#DIV/0!</v>
      </c>
      <c r="X112" s="54" t="str">
        <f t="shared" si="30"/>
        <v>是</v>
      </c>
      <c r="Y112" s="21"/>
      <c r="Z112" s="21"/>
      <c r="AA112" s="21"/>
      <c r="AB112" s="21">
        <f t="shared" si="23"/>
        <v>0</v>
      </c>
      <c r="AC112" s="23">
        <v>0</v>
      </c>
      <c r="AD112" s="23">
        <f t="shared" si="24"/>
        <v>0</v>
      </c>
      <c r="AE112" s="19">
        <f t="shared" si="19"/>
        <v>0</v>
      </c>
      <c r="AF112" s="24"/>
      <c r="AG112" s="29">
        <v>3</v>
      </c>
      <c r="AH112" s="24">
        <f t="shared" si="32"/>
        <v>-3</v>
      </c>
      <c r="AI112" s="25" t="s">
        <v>47</v>
      </c>
      <c r="AJ112" s="19"/>
      <c r="AK112" s="13" t="s">
        <v>68</v>
      </c>
      <c r="AL112" s="26"/>
      <c r="AM112" s="14" t="s">
        <v>324</v>
      </c>
      <c r="AN112" s="8"/>
    </row>
    <row r="113" spans="1:40" s="9" customFormat="1" ht="33" customHeight="1" x14ac:dyDescent="0.25">
      <c r="A113" s="13">
        <f t="shared" si="20"/>
        <v>110</v>
      </c>
      <c r="B113" s="14" t="s">
        <v>326</v>
      </c>
      <c r="C113" s="15" t="s">
        <v>327</v>
      </c>
      <c r="D113" s="15" t="s">
        <v>33</v>
      </c>
      <c r="E113" s="16" t="s">
        <v>34</v>
      </c>
      <c r="F113" s="17" t="s">
        <v>67</v>
      </c>
      <c r="G113" s="17"/>
      <c r="H113" s="17" t="s">
        <v>49</v>
      </c>
      <c r="I113" s="18">
        <v>1</v>
      </c>
      <c r="J113" s="50">
        <f>VLOOKUP(B113,[1]新表!$A:$G,7,0)</f>
        <v>0</v>
      </c>
      <c r="K113" s="50">
        <f>VLOOKUP(B113,[2]新表!$A:$G,7,0)</f>
        <v>0</v>
      </c>
      <c r="L113" s="50">
        <f>VLOOKUP(B113,[2]新表!$A:$H,8,0)</f>
        <v>0</v>
      </c>
      <c r="M113" s="50"/>
      <c r="N113" s="48"/>
      <c r="O113" s="48"/>
      <c r="P113" s="48">
        <f t="shared" si="25"/>
        <v>0</v>
      </c>
      <c r="Q113" s="20">
        <f t="shared" si="26"/>
        <v>0</v>
      </c>
      <c r="R113" s="20">
        <f t="shared" si="27"/>
        <v>0</v>
      </c>
      <c r="S113" s="20">
        <f t="shared" si="21"/>
        <v>0</v>
      </c>
      <c r="T113" s="55"/>
      <c r="U113" s="19">
        <f t="shared" si="22"/>
        <v>0</v>
      </c>
      <c r="V113" s="53">
        <f t="shared" si="28"/>
        <v>0</v>
      </c>
      <c r="W113" s="54" t="e">
        <f t="shared" si="29"/>
        <v>#DIV/0!</v>
      </c>
      <c r="X113" s="54" t="str">
        <f t="shared" si="30"/>
        <v>是</v>
      </c>
      <c r="Y113" s="21"/>
      <c r="Z113" s="21"/>
      <c r="AA113" s="21"/>
      <c r="AB113" s="21">
        <f t="shared" si="23"/>
        <v>0</v>
      </c>
      <c r="AC113" s="23">
        <v>0</v>
      </c>
      <c r="AD113" s="23">
        <f t="shared" si="24"/>
        <v>0</v>
      </c>
      <c r="AE113" s="19">
        <f t="shared" si="19"/>
        <v>0</v>
      </c>
      <c r="AF113" s="24"/>
      <c r="AG113" s="29">
        <v>3</v>
      </c>
      <c r="AH113" s="24">
        <f t="shared" si="32"/>
        <v>-3</v>
      </c>
      <c r="AI113" s="27" t="s">
        <v>47</v>
      </c>
      <c r="AJ113" s="19"/>
      <c r="AK113" s="13" t="s">
        <v>68</v>
      </c>
      <c r="AL113" s="15"/>
      <c r="AM113" s="14" t="s">
        <v>326</v>
      </c>
      <c r="AN113" s="8"/>
    </row>
    <row r="114" spans="1:40" s="9" customFormat="1" ht="33" customHeight="1" x14ac:dyDescent="0.25">
      <c r="A114" s="13">
        <f t="shared" si="20"/>
        <v>111</v>
      </c>
      <c r="B114" s="14" t="s">
        <v>328</v>
      </c>
      <c r="C114" s="15" t="s">
        <v>329</v>
      </c>
      <c r="D114" s="15" t="s">
        <v>88</v>
      </c>
      <c r="E114" s="16" t="s">
        <v>34</v>
      </c>
      <c r="F114" s="17" t="s">
        <v>35</v>
      </c>
      <c r="G114" s="17"/>
      <c r="H114" s="17" t="s">
        <v>39</v>
      </c>
      <c r="I114" s="18">
        <v>0.8</v>
      </c>
      <c r="J114" s="50">
        <f>VLOOKUP(B114,[1]新表!$A:$G,7,0)</f>
        <v>0</v>
      </c>
      <c r="K114" s="50">
        <f>VLOOKUP(B114,[2]新表!$A:$G,7,0)</f>
        <v>0</v>
      </c>
      <c r="L114" s="50">
        <f>VLOOKUP(B114,[2]新表!$A:$H,8,0)</f>
        <v>0</v>
      </c>
      <c r="M114" s="50"/>
      <c r="N114" s="48"/>
      <c r="O114" s="48"/>
      <c r="P114" s="48">
        <f t="shared" si="25"/>
        <v>0</v>
      </c>
      <c r="Q114" s="20">
        <f t="shared" si="26"/>
        <v>0</v>
      </c>
      <c r="R114" s="20">
        <f t="shared" si="27"/>
        <v>0</v>
      </c>
      <c r="S114" s="20">
        <f t="shared" si="21"/>
        <v>0</v>
      </c>
      <c r="T114" s="55"/>
      <c r="U114" s="19">
        <f t="shared" si="22"/>
        <v>0</v>
      </c>
      <c r="V114" s="53">
        <f t="shared" si="28"/>
        <v>0</v>
      </c>
      <c r="W114" s="54" t="e">
        <f t="shared" si="29"/>
        <v>#DIV/0!</v>
      </c>
      <c r="X114" s="54" t="str">
        <f t="shared" si="30"/>
        <v>是</v>
      </c>
      <c r="Y114" s="21"/>
      <c r="Z114" s="21"/>
      <c r="AA114" s="21"/>
      <c r="AB114" s="21">
        <f t="shared" si="23"/>
        <v>0</v>
      </c>
      <c r="AC114" s="23">
        <v>0</v>
      </c>
      <c r="AD114" s="23">
        <f t="shared" si="24"/>
        <v>0</v>
      </c>
      <c r="AE114" s="19">
        <f t="shared" si="19"/>
        <v>0</v>
      </c>
      <c r="AF114" s="24"/>
      <c r="AG114" s="29">
        <v>3</v>
      </c>
      <c r="AH114" s="24">
        <f t="shared" si="32"/>
        <v>-3</v>
      </c>
      <c r="AI114" s="25" t="s">
        <v>47</v>
      </c>
      <c r="AJ114" s="19"/>
      <c r="AK114" s="13" t="s">
        <v>68</v>
      </c>
      <c r="AL114" s="26"/>
      <c r="AM114" s="14" t="s">
        <v>328</v>
      </c>
      <c r="AN114" s="8"/>
    </row>
    <row r="115" spans="1:40" s="9" customFormat="1" ht="33" customHeight="1" x14ac:dyDescent="0.25">
      <c r="A115" s="13">
        <f t="shared" si="20"/>
        <v>112</v>
      </c>
      <c r="B115" s="14" t="s">
        <v>330</v>
      </c>
      <c r="C115" s="15" t="s">
        <v>331</v>
      </c>
      <c r="D115" s="15" t="s">
        <v>33</v>
      </c>
      <c r="E115" s="16" t="s">
        <v>211</v>
      </c>
      <c r="F115" s="17" t="s">
        <v>67</v>
      </c>
      <c r="G115" s="17" t="s">
        <v>564</v>
      </c>
      <c r="H115" s="17" t="s">
        <v>39</v>
      </c>
      <c r="I115" s="18">
        <v>0.8</v>
      </c>
      <c r="J115" s="50">
        <f>VLOOKUP(B115,[1]新表!$A:$G,7,0)</f>
        <v>69687.679999999993</v>
      </c>
      <c r="K115" s="50">
        <f>VLOOKUP(B115,[2]新表!$A:$G,7,0)</f>
        <v>59687.68</v>
      </c>
      <c r="L115" s="50">
        <f>VLOOKUP(B115,[2]新表!$A:$H,8,0)</f>
        <v>59687.68</v>
      </c>
      <c r="M115" s="50">
        <f>VLOOKUP(B115,[2]Sheet3!$A:$E,5,0)</f>
        <v>59687.68</v>
      </c>
      <c r="N115" s="48"/>
      <c r="O115" s="48"/>
      <c r="P115" s="48">
        <f t="shared" si="25"/>
        <v>0</v>
      </c>
      <c r="Q115" s="20">
        <f t="shared" si="26"/>
        <v>59687.68</v>
      </c>
      <c r="R115" s="20">
        <f>IF(Q115&lt;=0,0,M115*0.5)</f>
        <v>29843.84</v>
      </c>
      <c r="S115" s="20">
        <f t="shared" si="21"/>
        <v>30000</v>
      </c>
      <c r="T115" s="55">
        <v>10000</v>
      </c>
      <c r="U115" s="19">
        <f t="shared" si="22"/>
        <v>10000</v>
      </c>
      <c r="V115" s="53">
        <f t="shared" si="28"/>
        <v>0.16753876176792262</v>
      </c>
      <c r="W115" s="54">
        <f t="shared" si="29"/>
        <v>0.16753876176792262</v>
      </c>
      <c r="X115" s="54" t="str">
        <f t="shared" si="30"/>
        <v>否</v>
      </c>
      <c r="Y115" s="21"/>
      <c r="Z115" s="21"/>
      <c r="AA115" s="21"/>
      <c r="AB115" s="21">
        <f t="shared" si="23"/>
        <v>0</v>
      </c>
      <c r="AC115" s="23">
        <v>0.03</v>
      </c>
      <c r="AD115" s="23">
        <f t="shared" si="24"/>
        <v>0.03</v>
      </c>
      <c r="AE115" s="19">
        <f t="shared" si="19"/>
        <v>9700</v>
      </c>
      <c r="AF115" s="24">
        <v>45595</v>
      </c>
      <c r="AG115" s="29">
        <v>3</v>
      </c>
      <c r="AH115" s="24">
        <f t="shared" si="32"/>
        <v>45592</v>
      </c>
      <c r="AI115" s="25" t="s">
        <v>47</v>
      </c>
      <c r="AJ115" s="19"/>
      <c r="AK115" s="13" t="s">
        <v>121</v>
      </c>
      <c r="AL115" s="26"/>
      <c r="AM115" s="14" t="s">
        <v>330</v>
      </c>
      <c r="AN115" s="8"/>
    </row>
    <row r="116" spans="1:40" s="9" customFormat="1" ht="33" customHeight="1" x14ac:dyDescent="0.25">
      <c r="A116" s="13">
        <f t="shared" si="20"/>
        <v>113</v>
      </c>
      <c r="B116" s="14" t="s">
        <v>332</v>
      </c>
      <c r="C116" s="15" t="s">
        <v>333</v>
      </c>
      <c r="D116" s="15" t="s">
        <v>88</v>
      </c>
      <c r="E116" s="16" t="s">
        <v>34</v>
      </c>
      <c r="F116" s="17" t="s">
        <v>35</v>
      </c>
      <c r="G116" s="17"/>
      <c r="H116" s="17" t="s">
        <v>39</v>
      </c>
      <c r="I116" s="18">
        <v>0.8</v>
      </c>
      <c r="J116" s="50">
        <f>VLOOKUP(B116,[1]新表!$A:$G,7,0)</f>
        <v>0</v>
      </c>
      <c r="K116" s="50">
        <f>VLOOKUP(B116,[2]新表!$A:$G,7,0)</f>
        <v>0</v>
      </c>
      <c r="L116" s="50">
        <f>VLOOKUP(B116,[2]新表!$A:$H,8,0)</f>
        <v>0</v>
      </c>
      <c r="M116" s="50"/>
      <c r="N116" s="48"/>
      <c r="O116" s="48"/>
      <c r="P116" s="48">
        <f t="shared" si="25"/>
        <v>0</v>
      </c>
      <c r="Q116" s="20">
        <f t="shared" si="26"/>
        <v>0</v>
      </c>
      <c r="R116" s="20">
        <f t="shared" si="27"/>
        <v>0</v>
      </c>
      <c r="S116" s="20">
        <f t="shared" si="21"/>
        <v>0</v>
      </c>
      <c r="T116" s="55"/>
      <c r="U116" s="19">
        <f t="shared" si="22"/>
        <v>0</v>
      </c>
      <c r="V116" s="53">
        <f t="shared" si="28"/>
        <v>0</v>
      </c>
      <c r="W116" s="54" t="e">
        <f t="shared" si="29"/>
        <v>#DIV/0!</v>
      </c>
      <c r="X116" s="54" t="str">
        <f t="shared" si="30"/>
        <v>是</v>
      </c>
      <c r="Y116" s="21"/>
      <c r="Z116" s="21"/>
      <c r="AA116" s="21"/>
      <c r="AB116" s="21">
        <f t="shared" si="23"/>
        <v>0</v>
      </c>
      <c r="AC116" s="23">
        <v>0</v>
      </c>
      <c r="AD116" s="23">
        <f t="shared" si="24"/>
        <v>0</v>
      </c>
      <c r="AE116" s="19">
        <f t="shared" si="19"/>
        <v>0</v>
      </c>
      <c r="AF116" s="24"/>
      <c r="AG116" s="29">
        <v>3</v>
      </c>
      <c r="AH116" s="24">
        <f t="shared" si="32"/>
        <v>-3</v>
      </c>
      <c r="AI116" s="25" t="s">
        <v>47</v>
      </c>
      <c r="AJ116" s="19"/>
      <c r="AK116" s="13" t="s">
        <v>68</v>
      </c>
      <c r="AL116" s="26"/>
      <c r="AM116" s="14" t="s">
        <v>332</v>
      </c>
      <c r="AN116" s="8"/>
    </row>
    <row r="117" spans="1:40" s="9" customFormat="1" ht="33" customHeight="1" x14ac:dyDescent="0.25">
      <c r="A117" s="13">
        <f t="shared" si="20"/>
        <v>114</v>
      </c>
      <c r="B117" s="14" t="s">
        <v>334</v>
      </c>
      <c r="C117" s="15" t="s">
        <v>335</v>
      </c>
      <c r="D117" s="15" t="s">
        <v>33</v>
      </c>
      <c r="E117" s="16" t="s">
        <v>34</v>
      </c>
      <c r="F117" s="17" t="s">
        <v>35</v>
      </c>
      <c r="G117" s="17"/>
      <c r="H117" s="17" t="s">
        <v>39</v>
      </c>
      <c r="I117" s="18">
        <v>0.8</v>
      </c>
      <c r="J117" s="50">
        <f>VLOOKUP(B117,[1]新表!$A:$G,7,0)</f>
        <v>202652.38999999998</v>
      </c>
      <c r="K117" s="50">
        <f>VLOOKUP(B117,[2]新表!$A:$G,7,0)</f>
        <v>202652.38999999998</v>
      </c>
      <c r="L117" s="50">
        <f>VLOOKUP(B117,[2]新表!$A:$H,8,0)</f>
        <v>175117.68</v>
      </c>
      <c r="M117" s="61">
        <f>VLOOKUP(B117,[2]Sheet3!$A:$E,5,0)</f>
        <v>25331.548749999998</v>
      </c>
      <c r="N117" s="48"/>
      <c r="O117" s="48"/>
      <c r="P117" s="48">
        <f t="shared" si="25"/>
        <v>0</v>
      </c>
      <c r="Q117" s="20">
        <f t="shared" si="26"/>
        <v>175117.68</v>
      </c>
      <c r="R117" s="20">
        <f t="shared" si="27"/>
        <v>8866.0420624999988</v>
      </c>
      <c r="S117" s="20">
        <f t="shared" si="21"/>
        <v>10000</v>
      </c>
      <c r="T117" s="55">
        <v>30000</v>
      </c>
      <c r="U117" s="19">
        <f t="shared" si="22"/>
        <v>30000</v>
      </c>
      <c r="V117" s="53">
        <f t="shared" si="28"/>
        <v>0.17131337052889234</v>
      </c>
      <c r="W117" s="54">
        <f t="shared" si="29"/>
        <v>1.1842939528124983</v>
      </c>
      <c r="X117" s="54" t="str">
        <f t="shared" si="30"/>
        <v>是</v>
      </c>
      <c r="Y117" s="21"/>
      <c r="Z117" s="21"/>
      <c r="AA117" s="21"/>
      <c r="AB117" s="21">
        <f t="shared" si="23"/>
        <v>0</v>
      </c>
      <c r="AC117" s="23">
        <v>0</v>
      </c>
      <c r="AD117" s="23">
        <f t="shared" si="24"/>
        <v>0</v>
      </c>
      <c r="AE117" s="19">
        <f t="shared" si="19"/>
        <v>30000</v>
      </c>
      <c r="AF117" s="24"/>
      <c r="AG117" s="29">
        <v>3</v>
      </c>
      <c r="AH117" s="24">
        <f t="shared" si="32"/>
        <v>-3</v>
      </c>
      <c r="AI117" s="25" t="s">
        <v>47</v>
      </c>
      <c r="AJ117" s="19"/>
      <c r="AK117" s="13" t="s">
        <v>68</v>
      </c>
      <c r="AL117" s="26" t="s">
        <v>89</v>
      </c>
      <c r="AM117" s="14" t="s">
        <v>334</v>
      </c>
      <c r="AN117" s="8"/>
    </row>
    <row r="118" spans="1:40" s="9" customFormat="1" ht="33" customHeight="1" x14ac:dyDescent="0.25">
      <c r="A118" s="13">
        <f t="shared" si="20"/>
        <v>115</v>
      </c>
      <c r="B118" s="14" t="s">
        <v>336</v>
      </c>
      <c r="C118" s="52" t="s">
        <v>337</v>
      </c>
      <c r="D118" s="15" t="s">
        <v>88</v>
      </c>
      <c r="E118" s="16" t="s">
        <v>57</v>
      </c>
      <c r="F118" s="17" t="s">
        <v>35</v>
      </c>
      <c r="G118" s="17"/>
      <c r="H118" s="17" t="s">
        <v>39</v>
      </c>
      <c r="I118" s="18">
        <v>1</v>
      </c>
      <c r="J118" s="50">
        <f>VLOOKUP(B118,[1]新表!$A:$G,7,0)</f>
        <v>10108.77</v>
      </c>
      <c r="K118" s="50">
        <f>VLOOKUP(B118,[2]新表!$A:$G,7,0)</f>
        <v>10108.77</v>
      </c>
      <c r="L118" s="50">
        <f>VLOOKUP(B118,[2]新表!$A:$H,8,0)</f>
        <v>10108.77</v>
      </c>
      <c r="M118" s="61">
        <f>VLOOKUP(B118,[2]Sheet3!$A:$E,5,0)</f>
        <v>10108.77</v>
      </c>
      <c r="N118" s="48"/>
      <c r="O118" s="48"/>
      <c r="P118" s="48">
        <f t="shared" si="25"/>
        <v>0</v>
      </c>
      <c r="Q118" s="20">
        <f t="shared" si="26"/>
        <v>10108.77</v>
      </c>
      <c r="R118" s="20">
        <f t="shared" si="27"/>
        <v>3538.0695000000001</v>
      </c>
      <c r="S118" s="20">
        <f t="shared" si="21"/>
        <v>0</v>
      </c>
      <c r="T118" s="55">
        <v>112568.77</v>
      </c>
      <c r="U118" s="19">
        <f t="shared" si="22"/>
        <v>112568.77</v>
      </c>
      <c r="V118" s="53">
        <f t="shared" si="28"/>
        <v>11.135753410157715</v>
      </c>
      <c r="W118" s="54">
        <f t="shared" si="29"/>
        <v>11.135753410157715</v>
      </c>
      <c r="X118" s="54" t="str">
        <f t="shared" si="30"/>
        <v>是</v>
      </c>
      <c r="Y118" s="21"/>
      <c r="Z118" s="21"/>
      <c r="AA118" s="21"/>
      <c r="AB118" s="21">
        <f t="shared" si="23"/>
        <v>0</v>
      </c>
      <c r="AC118" s="23">
        <v>0</v>
      </c>
      <c r="AD118" s="23">
        <f t="shared" si="24"/>
        <v>0</v>
      </c>
      <c r="AE118" s="19">
        <f t="shared" si="19"/>
        <v>112568.77</v>
      </c>
      <c r="AF118" s="24"/>
      <c r="AG118" s="29"/>
      <c r="AH118" s="24"/>
      <c r="AI118" s="25" t="s">
        <v>47</v>
      </c>
      <c r="AJ118" s="19"/>
      <c r="AK118" s="13" t="s">
        <v>121</v>
      </c>
      <c r="AL118" s="26" t="s">
        <v>632</v>
      </c>
      <c r="AM118" s="14" t="s">
        <v>336</v>
      </c>
      <c r="AN118" s="8"/>
    </row>
    <row r="119" spans="1:40" s="9" customFormat="1" ht="33" customHeight="1" x14ac:dyDescent="0.25">
      <c r="A119" s="13">
        <f t="shared" si="20"/>
        <v>116</v>
      </c>
      <c r="B119" s="14" t="s">
        <v>338</v>
      </c>
      <c r="C119" s="15" t="s">
        <v>339</v>
      </c>
      <c r="D119" s="15" t="s">
        <v>88</v>
      </c>
      <c r="E119" s="16" t="s">
        <v>57</v>
      </c>
      <c r="F119" s="17" t="s">
        <v>35</v>
      </c>
      <c r="G119" s="17"/>
      <c r="H119" s="17" t="s">
        <v>39</v>
      </c>
      <c r="I119" s="18">
        <v>0.8</v>
      </c>
      <c r="J119" s="50">
        <f>VLOOKUP(B119,[1]新表!$A:$G,7,0)</f>
        <v>35466.18</v>
      </c>
      <c r="K119" s="50">
        <f>VLOOKUP(B119,[2]新表!$A:$G,7,0)</f>
        <v>0</v>
      </c>
      <c r="L119" s="50">
        <f>VLOOKUP(B119,[2]新表!$A:$H,8,0)</f>
        <v>0</v>
      </c>
      <c r="M119" s="50"/>
      <c r="N119" s="48"/>
      <c r="O119" s="48"/>
      <c r="P119" s="48">
        <f t="shared" si="25"/>
        <v>0</v>
      </c>
      <c r="Q119" s="20">
        <f t="shared" si="26"/>
        <v>0</v>
      </c>
      <c r="R119" s="20">
        <f t="shared" si="27"/>
        <v>0</v>
      </c>
      <c r="S119" s="20">
        <f t="shared" si="21"/>
        <v>0</v>
      </c>
      <c r="T119" s="55"/>
      <c r="U119" s="19">
        <f t="shared" si="22"/>
        <v>0</v>
      </c>
      <c r="V119" s="53">
        <f t="shared" si="28"/>
        <v>0</v>
      </c>
      <c r="W119" s="54" t="e">
        <f t="shared" si="29"/>
        <v>#DIV/0!</v>
      </c>
      <c r="X119" s="54" t="str">
        <f t="shared" si="30"/>
        <v>是</v>
      </c>
      <c r="Y119" s="21"/>
      <c r="Z119" s="21"/>
      <c r="AA119" s="21"/>
      <c r="AB119" s="21">
        <f t="shared" si="23"/>
        <v>0</v>
      </c>
      <c r="AC119" s="23">
        <v>0</v>
      </c>
      <c r="AD119" s="23">
        <f t="shared" si="24"/>
        <v>0</v>
      </c>
      <c r="AE119" s="19">
        <f t="shared" si="19"/>
        <v>0</v>
      </c>
      <c r="AF119" s="24"/>
      <c r="AG119" s="29">
        <v>3</v>
      </c>
      <c r="AH119" s="24">
        <f t="shared" ref="AH119:AH132" si="33">AF119-AG119</f>
        <v>-3</v>
      </c>
      <c r="AI119" s="25" t="s">
        <v>47</v>
      </c>
      <c r="AJ119" s="19"/>
      <c r="AK119" s="13" t="s">
        <v>121</v>
      </c>
      <c r="AL119" s="26"/>
      <c r="AM119" s="14" t="s">
        <v>338</v>
      </c>
      <c r="AN119" s="8"/>
    </row>
    <row r="120" spans="1:40" s="9" customFormat="1" ht="33" customHeight="1" x14ac:dyDescent="0.25">
      <c r="A120" s="13">
        <f t="shared" si="20"/>
        <v>117</v>
      </c>
      <c r="B120" s="14" t="s">
        <v>340</v>
      </c>
      <c r="C120" s="15" t="s">
        <v>341</v>
      </c>
      <c r="D120" s="15" t="s">
        <v>88</v>
      </c>
      <c r="E120" s="16" t="s">
        <v>57</v>
      </c>
      <c r="F120" s="17" t="s">
        <v>35</v>
      </c>
      <c r="G120" s="17"/>
      <c r="H120" s="17" t="s">
        <v>260</v>
      </c>
      <c r="I120" s="18">
        <v>1</v>
      </c>
      <c r="J120" s="50">
        <f>VLOOKUP(B120,[1]新表!$A:$G,7,0)</f>
        <v>0</v>
      </c>
      <c r="K120" s="50">
        <f>VLOOKUP(B120,[2]新表!$A:$G,7,0)</f>
        <v>0</v>
      </c>
      <c r="L120" s="50">
        <f>VLOOKUP(B120,[2]新表!$A:$H,8,0)</f>
        <v>0</v>
      </c>
      <c r="M120" s="50"/>
      <c r="N120" s="48"/>
      <c r="O120" s="25"/>
      <c r="P120" s="48">
        <f t="shared" si="25"/>
        <v>0</v>
      </c>
      <c r="Q120" s="20">
        <f t="shared" si="26"/>
        <v>0</v>
      </c>
      <c r="R120" s="20">
        <f t="shared" si="27"/>
        <v>0</v>
      </c>
      <c r="S120" s="20">
        <f t="shared" si="21"/>
        <v>0</v>
      </c>
      <c r="T120" s="57"/>
      <c r="U120" s="19">
        <f t="shared" si="22"/>
        <v>0</v>
      </c>
      <c r="V120" s="53">
        <f t="shared" si="28"/>
        <v>0</v>
      </c>
      <c r="W120" s="54" t="e">
        <f t="shared" si="29"/>
        <v>#DIV/0!</v>
      </c>
      <c r="X120" s="54" t="str">
        <f t="shared" si="30"/>
        <v>是</v>
      </c>
      <c r="Y120" s="21"/>
      <c r="Z120" s="21"/>
      <c r="AA120" s="21"/>
      <c r="AB120" s="21">
        <f t="shared" si="23"/>
        <v>0</v>
      </c>
      <c r="AC120" s="23">
        <v>0</v>
      </c>
      <c r="AD120" s="23">
        <f t="shared" si="24"/>
        <v>0</v>
      </c>
      <c r="AE120" s="19">
        <f t="shared" si="19"/>
        <v>0</v>
      </c>
      <c r="AF120" s="24">
        <v>45595</v>
      </c>
      <c r="AG120" s="29">
        <v>7</v>
      </c>
      <c r="AH120" s="24">
        <f t="shared" si="33"/>
        <v>45588</v>
      </c>
      <c r="AI120" s="27" t="s">
        <v>47</v>
      </c>
      <c r="AJ120" s="19"/>
      <c r="AK120" s="13" t="s">
        <v>121</v>
      </c>
      <c r="AL120" s="26" t="s">
        <v>342</v>
      </c>
      <c r="AM120" s="14" t="s">
        <v>340</v>
      </c>
      <c r="AN120" s="8"/>
    </row>
    <row r="121" spans="1:40" s="9" customFormat="1" ht="33" customHeight="1" x14ac:dyDescent="0.25">
      <c r="A121" s="13">
        <f t="shared" si="20"/>
        <v>118</v>
      </c>
      <c r="B121" s="14" t="s">
        <v>343</v>
      </c>
      <c r="C121" s="15" t="s">
        <v>344</v>
      </c>
      <c r="D121" s="15" t="s">
        <v>33</v>
      </c>
      <c r="E121" s="16" t="s">
        <v>34</v>
      </c>
      <c r="F121" s="17" t="s">
        <v>35</v>
      </c>
      <c r="G121" s="17"/>
      <c r="H121" s="17" t="s">
        <v>49</v>
      </c>
      <c r="I121" s="18">
        <v>1</v>
      </c>
      <c r="J121" s="50">
        <f>VLOOKUP(B121,[1]新表!$A:$G,7,0)</f>
        <v>338661</v>
      </c>
      <c r="K121" s="50">
        <f>VLOOKUP(B121,[2]新表!$A:$G,7,0)</f>
        <v>298661</v>
      </c>
      <c r="L121" s="50">
        <f>VLOOKUP(B121,[2]新表!$A:$H,8,0)</f>
        <v>298661</v>
      </c>
      <c r="M121" s="61">
        <f>VLOOKUP(B121,[2]Sheet3!$A:$E,5,0)</f>
        <v>149330.5</v>
      </c>
      <c r="N121" s="48"/>
      <c r="O121" s="48"/>
      <c r="P121" s="48">
        <f t="shared" si="25"/>
        <v>0</v>
      </c>
      <c r="Q121" s="20">
        <f t="shared" si="26"/>
        <v>298661</v>
      </c>
      <c r="R121" s="20">
        <f t="shared" si="27"/>
        <v>52265.674999999996</v>
      </c>
      <c r="S121" s="20">
        <f t="shared" si="21"/>
        <v>50000</v>
      </c>
      <c r="T121" s="55"/>
      <c r="U121" s="19">
        <f t="shared" si="22"/>
        <v>0</v>
      </c>
      <c r="V121" s="53">
        <f t="shared" si="28"/>
        <v>0</v>
      </c>
      <c r="W121" s="54">
        <f t="shared" si="29"/>
        <v>0</v>
      </c>
      <c r="X121" s="54" t="str">
        <f t="shared" si="30"/>
        <v>否</v>
      </c>
      <c r="Y121" s="21"/>
      <c r="Z121" s="21"/>
      <c r="AA121" s="21"/>
      <c r="AB121" s="21">
        <f t="shared" si="23"/>
        <v>0</v>
      </c>
      <c r="AC121" s="23">
        <v>0</v>
      </c>
      <c r="AD121" s="23">
        <f t="shared" si="24"/>
        <v>0</v>
      </c>
      <c r="AE121" s="19">
        <f t="shared" si="19"/>
        <v>0</v>
      </c>
      <c r="AF121" s="24"/>
      <c r="AG121" s="29">
        <v>3</v>
      </c>
      <c r="AH121" s="24">
        <f t="shared" si="33"/>
        <v>-3</v>
      </c>
      <c r="AI121" s="25" t="s">
        <v>47</v>
      </c>
      <c r="AJ121" s="19"/>
      <c r="AK121" s="13" t="s">
        <v>68</v>
      </c>
      <c r="AL121" s="26" t="s">
        <v>49</v>
      </c>
      <c r="AM121" s="14" t="s">
        <v>343</v>
      </c>
      <c r="AN121" s="8"/>
    </row>
    <row r="122" spans="1:40" s="9" customFormat="1" ht="33" customHeight="1" x14ac:dyDescent="0.25">
      <c r="A122" s="13">
        <f t="shared" si="20"/>
        <v>119</v>
      </c>
      <c r="B122" s="14" t="s">
        <v>345</v>
      </c>
      <c r="C122" s="15" t="s">
        <v>346</v>
      </c>
      <c r="D122" s="15" t="s">
        <v>33</v>
      </c>
      <c r="E122" s="16" t="s">
        <v>57</v>
      </c>
      <c r="F122" s="17" t="s">
        <v>67</v>
      </c>
      <c r="G122" s="17"/>
      <c r="H122" s="17" t="s">
        <v>260</v>
      </c>
      <c r="I122" s="18">
        <v>1</v>
      </c>
      <c r="J122" s="50">
        <f>VLOOKUP(B122,[1]新表!$A:$G,7,0)</f>
        <v>0</v>
      </c>
      <c r="K122" s="50">
        <f>VLOOKUP(B122,[2]新表!$A:$G,7,0)</f>
        <v>0</v>
      </c>
      <c r="L122" s="50">
        <f>VLOOKUP(B122,[2]新表!$A:$H,8,0)</f>
        <v>0</v>
      </c>
      <c r="M122" s="50"/>
      <c r="N122" s="48">
        <v>9231</v>
      </c>
      <c r="O122" s="48"/>
      <c r="P122" s="48">
        <f t="shared" si="25"/>
        <v>9231</v>
      </c>
      <c r="Q122" s="20">
        <f t="shared" si="26"/>
        <v>-9231</v>
      </c>
      <c r="R122" s="20">
        <f t="shared" si="27"/>
        <v>0</v>
      </c>
      <c r="S122" s="20">
        <f t="shared" si="21"/>
        <v>0</v>
      </c>
      <c r="T122" s="55"/>
      <c r="U122" s="19">
        <f t="shared" si="22"/>
        <v>0</v>
      </c>
      <c r="V122" s="53">
        <f t="shared" si="28"/>
        <v>0</v>
      </c>
      <c r="W122" s="54" t="e">
        <f t="shared" si="29"/>
        <v>#DIV/0!</v>
      </c>
      <c r="X122" s="54" t="str">
        <f t="shared" si="30"/>
        <v>是</v>
      </c>
      <c r="Y122" s="21"/>
      <c r="Z122" s="21"/>
      <c r="AA122" s="21"/>
      <c r="AB122" s="21">
        <f t="shared" si="23"/>
        <v>0</v>
      </c>
      <c r="AC122" s="23">
        <v>0</v>
      </c>
      <c r="AD122" s="23">
        <f t="shared" si="24"/>
        <v>0</v>
      </c>
      <c r="AE122" s="19">
        <f t="shared" si="19"/>
        <v>0</v>
      </c>
      <c r="AF122" s="24"/>
      <c r="AG122" s="29">
        <v>3</v>
      </c>
      <c r="AH122" s="24">
        <f t="shared" si="33"/>
        <v>-3</v>
      </c>
      <c r="AI122" s="25" t="s">
        <v>47</v>
      </c>
      <c r="AJ122" s="19"/>
      <c r="AK122" s="13" t="s">
        <v>121</v>
      </c>
      <c r="AL122" s="26"/>
      <c r="AM122" s="14" t="s">
        <v>345</v>
      </c>
      <c r="AN122" s="8"/>
    </row>
    <row r="123" spans="1:40" s="9" customFormat="1" ht="33" customHeight="1" x14ac:dyDescent="0.25">
      <c r="A123" s="13">
        <f t="shared" si="20"/>
        <v>120</v>
      </c>
      <c r="B123" s="14" t="s">
        <v>347</v>
      </c>
      <c r="C123" s="15" t="s">
        <v>348</v>
      </c>
      <c r="D123" s="15" t="s">
        <v>88</v>
      </c>
      <c r="E123" s="16" t="s">
        <v>34</v>
      </c>
      <c r="F123" s="17" t="s">
        <v>35</v>
      </c>
      <c r="G123" s="17"/>
      <c r="H123" s="17" t="s">
        <v>39</v>
      </c>
      <c r="I123" s="18">
        <v>0.8</v>
      </c>
      <c r="J123" s="50">
        <f>VLOOKUP(B123,[1]新表!$A:$G,7,0)</f>
        <v>0</v>
      </c>
      <c r="K123" s="50">
        <f>VLOOKUP(B123,[2]新表!$A:$G,7,0)</f>
        <v>0</v>
      </c>
      <c r="L123" s="50">
        <f>VLOOKUP(B123,[2]新表!$A:$H,8,0)</f>
        <v>0</v>
      </c>
      <c r="M123" s="50"/>
      <c r="N123" s="48"/>
      <c r="O123" s="48"/>
      <c r="P123" s="48">
        <f t="shared" si="25"/>
        <v>0</v>
      </c>
      <c r="Q123" s="20">
        <f t="shared" si="26"/>
        <v>0</v>
      </c>
      <c r="R123" s="20">
        <f t="shared" si="27"/>
        <v>0</v>
      </c>
      <c r="S123" s="20">
        <f t="shared" si="21"/>
        <v>0</v>
      </c>
      <c r="T123" s="55"/>
      <c r="U123" s="19">
        <f t="shared" si="22"/>
        <v>0</v>
      </c>
      <c r="V123" s="53">
        <f t="shared" si="28"/>
        <v>0</v>
      </c>
      <c r="W123" s="54" t="e">
        <f t="shared" si="29"/>
        <v>#DIV/0!</v>
      </c>
      <c r="X123" s="54" t="str">
        <f t="shared" si="30"/>
        <v>是</v>
      </c>
      <c r="Y123" s="21"/>
      <c r="Z123" s="21"/>
      <c r="AA123" s="21"/>
      <c r="AB123" s="21">
        <f t="shared" si="23"/>
        <v>0</v>
      </c>
      <c r="AC123" s="23">
        <v>0</v>
      </c>
      <c r="AD123" s="23">
        <f t="shared" si="24"/>
        <v>0</v>
      </c>
      <c r="AE123" s="19">
        <f t="shared" si="19"/>
        <v>0</v>
      </c>
      <c r="AF123" s="24"/>
      <c r="AG123" s="29">
        <v>3</v>
      </c>
      <c r="AH123" s="24">
        <f t="shared" si="33"/>
        <v>-3</v>
      </c>
      <c r="AI123" s="25" t="s">
        <v>47</v>
      </c>
      <c r="AJ123" s="19"/>
      <c r="AK123" s="13" t="s">
        <v>68</v>
      </c>
      <c r="AL123" s="26"/>
      <c r="AM123" s="14" t="s">
        <v>347</v>
      </c>
      <c r="AN123" s="8"/>
    </row>
    <row r="124" spans="1:40" s="9" customFormat="1" ht="33" customHeight="1" x14ac:dyDescent="0.25">
      <c r="A124" s="13">
        <f t="shared" si="20"/>
        <v>121</v>
      </c>
      <c r="B124" s="14" t="s">
        <v>349</v>
      </c>
      <c r="C124" s="15" t="s">
        <v>350</v>
      </c>
      <c r="D124" s="15" t="s">
        <v>33</v>
      </c>
      <c r="E124" s="16" t="s">
        <v>34</v>
      </c>
      <c r="F124" s="17" t="s">
        <v>98</v>
      </c>
      <c r="G124" s="17"/>
      <c r="H124" s="17" t="s">
        <v>39</v>
      </c>
      <c r="I124" s="18">
        <v>1</v>
      </c>
      <c r="J124" s="50">
        <f>VLOOKUP(B124,[1]新表!$A:$G,7,0)</f>
        <v>50935.51</v>
      </c>
      <c r="K124" s="50">
        <f>VLOOKUP(B124,[2]新表!$A:$G,7,0)</f>
        <v>50935.51</v>
      </c>
      <c r="L124" s="50">
        <f>VLOOKUP(B124,[2]新表!$A:$H,8,0)</f>
        <v>50935.51</v>
      </c>
      <c r="M124" s="61">
        <f>VLOOKUP(B124,[2]Sheet3!$A:$E,5,0)</f>
        <v>25467.755000000001</v>
      </c>
      <c r="N124" s="48"/>
      <c r="O124" s="48"/>
      <c r="P124" s="48">
        <f t="shared" si="25"/>
        <v>0</v>
      </c>
      <c r="Q124" s="20">
        <f t="shared" si="26"/>
        <v>50935.51</v>
      </c>
      <c r="R124" s="20">
        <f t="shared" si="27"/>
        <v>8913.7142499999991</v>
      </c>
      <c r="S124" s="20">
        <f t="shared" si="21"/>
        <v>10000</v>
      </c>
      <c r="T124" s="55"/>
      <c r="U124" s="19">
        <f t="shared" si="22"/>
        <v>0</v>
      </c>
      <c r="V124" s="53">
        <f t="shared" si="28"/>
        <v>0</v>
      </c>
      <c r="W124" s="54">
        <f t="shared" si="29"/>
        <v>0</v>
      </c>
      <c r="X124" s="54" t="str">
        <f t="shared" si="30"/>
        <v>否</v>
      </c>
      <c r="Y124" s="21"/>
      <c r="Z124" s="21"/>
      <c r="AA124" s="21"/>
      <c r="AB124" s="21">
        <f t="shared" si="23"/>
        <v>0</v>
      </c>
      <c r="AC124" s="23">
        <v>0</v>
      </c>
      <c r="AD124" s="23">
        <f t="shared" si="24"/>
        <v>0</v>
      </c>
      <c r="AE124" s="19">
        <f t="shared" si="19"/>
        <v>0</v>
      </c>
      <c r="AF124" s="24"/>
      <c r="AG124" s="29">
        <v>3</v>
      </c>
      <c r="AH124" s="24">
        <f t="shared" si="33"/>
        <v>-3</v>
      </c>
      <c r="AI124" s="25" t="s">
        <v>47</v>
      </c>
      <c r="AJ124" s="19"/>
      <c r="AK124" s="13" t="s">
        <v>68</v>
      </c>
      <c r="AL124" s="26" t="s">
        <v>351</v>
      </c>
      <c r="AM124" s="14" t="s">
        <v>349</v>
      </c>
      <c r="AN124" s="8"/>
    </row>
    <row r="125" spans="1:40" s="9" customFormat="1" ht="33" customHeight="1" x14ac:dyDescent="0.25">
      <c r="A125" s="13">
        <f t="shared" si="20"/>
        <v>122</v>
      </c>
      <c r="B125" s="14" t="s">
        <v>352</v>
      </c>
      <c r="C125" s="15" t="s">
        <v>353</v>
      </c>
      <c r="D125" s="15" t="s">
        <v>88</v>
      </c>
      <c r="E125" s="16" t="s">
        <v>34</v>
      </c>
      <c r="F125" s="17" t="s">
        <v>67</v>
      </c>
      <c r="G125" s="17"/>
      <c r="H125" s="17" t="s">
        <v>39</v>
      </c>
      <c r="I125" s="18">
        <v>0.8</v>
      </c>
      <c r="J125" s="50">
        <f>VLOOKUP(B125,[1]新表!$A:$G,7,0)</f>
        <v>-344.5</v>
      </c>
      <c r="K125" s="50">
        <f>VLOOKUP(B125,[2]新表!$A:$G,7,0)</f>
        <v>-344.5</v>
      </c>
      <c r="L125" s="50">
        <f>VLOOKUP(B125,[2]新表!$A:$H,8,0)</f>
        <v>-344.5</v>
      </c>
      <c r="M125" s="50"/>
      <c r="N125" s="48"/>
      <c r="O125" s="48"/>
      <c r="P125" s="48">
        <f t="shared" si="25"/>
        <v>0</v>
      </c>
      <c r="Q125" s="20">
        <f t="shared" si="26"/>
        <v>-344.5</v>
      </c>
      <c r="R125" s="20">
        <f t="shared" si="27"/>
        <v>0</v>
      </c>
      <c r="S125" s="20">
        <f t="shared" si="21"/>
        <v>0</v>
      </c>
      <c r="T125" s="55"/>
      <c r="U125" s="19">
        <f t="shared" si="22"/>
        <v>0</v>
      </c>
      <c r="V125" s="53">
        <f t="shared" si="28"/>
        <v>0</v>
      </c>
      <c r="W125" s="54" t="e">
        <f t="shared" si="29"/>
        <v>#DIV/0!</v>
      </c>
      <c r="X125" s="54" t="str">
        <f t="shared" si="30"/>
        <v>是</v>
      </c>
      <c r="Y125" s="21"/>
      <c r="Z125" s="21"/>
      <c r="AA125" s="21"/>
      <c r="AB125" s="21">
        <f t="shared" si="23"/>
        <v>0</v>
      </c>
      <c r="AC125" s="23">
        <v>0</v>
      </c>
      <c r="AD125" s="23">
        <f t="shared" si="24"/>
        <v>0</v>
      </c>
      <c r="AE125" s="19">
        <f t="shared" si="19"/>
        <v>0</v>
      </c>
      <c r="AF125" s="24"/>
      <c r="AG125" s="29">
        <v>3</v>
      </c>
      <c r="AH125" s="24">
        <f t="shared" si="33"/>
        <v>-3</v>
      </c>
      <c r="AI125" s="27" t="s">
        <v>47</v>
      </c>
      <c r="AJ125" s="19"/>
      <c r="AK125" s="17" t="s">
        <v>189</v>
      </c>
      <c r="AL125" s="26"/>
      <c r="AM125" s="14" t="s">
        <v>352</v>
      </c>
      <c r="AN125" s="8"/>
    </row>
    <row r="126" spans="1:40" s="9" customFormat="1" ht="33" customHeight="1" x14ac:dyDescent="0.25">
      <c r="A126" s="13">
        <f t="shared" si="20"/>
        <v>123</v>
      </c>
      <c r="B126" s="14" t="s">
        <v>354</v>
      </c>
      <c r="C126" s="15" t="s">
        <v>355</v>
      </c>
      <c r="D126" s="15" t="s">
        <v>33</v>
      </c>
      <c r="E126" s="16" t="s">
        <v>57</v>
      </c>
      <c r="F126" s="34" t="s">
        <v>67</v>
      </c>
      <c r="G126" s="34" t="s">
        <v>565</v>
      </c>
      <c r="H126" s="17" t="s">
        <v>39</v>
      </c>
      <c r="I126" s="18">
        <v>0.8</v>
      </c>
      <c r="J126" s="50">
        <f>VLOOKUP(B126,[1]新表!$A:$G,7,0)</f>
        <v>652960.24</v>
      </c>
      <c r="K126" s="50">
        <f>VLOOKUP(B126,[2]新表!$A:$G,7,0)</f>
        <v>603937.30000000051</v>
      </c>
      <c r="L126" s="50">
        <f>VLOOKUP(B126,[2]新表!$A:$H,8,0)</f>
        <v>534730.1600000005</v>
      </c>
      <c r="M126" s="61">
        <f>VLOOKUP(B126,[2]Sheet3!$A:$E,5,0)</f>
        <v>43138.378571428606</v>
      </c>
      <c r="N126" s="48"/>
      <c r="O126" s="48"/>
      <c r="P126" s="48">
        <f t="shared" si="25"/>
        <v>0</v>
      </c>
      <c r="Q126" s="20">
        <f t="shared" si="26"/>
        <v>534730.1600000005</v>
      </c>
      <c r="R126" s="20">
        <f t="shared" si="27"/>
        <v>15098.432500000012</v>
      </c>
      <c r="S126" s="20">
        <f t="shared" si="21"/>
        <v>20000</v>
      </c>
      <c r="T126" s="55">
        <v>40000</v>
      </c>
      <c r="U126" s="19">
        <f t="shared" si="22"/>
        <v>40000</v>
      </c>
      <c r="V126" s="53">
        <f t="shared" si="28"/>
        <v>7.480408436284941E-2</v>
      </c>
      <c r="W126" s="54">
        <f t="shared" si="29"/>
        <v>0.92724857365160185</v>
      </c>
      <c r="X126" s="54" t="str">
        <f t="shared" si="30"/>
        <v>否</v>
      </c>
      <c r="Y126" s="21">
        <v>500</v>
      </c>
      <c r="Z126" s="21"/>
      <c r="AA126" s="21"/>
      <c r="AB126" s="21">
        <f t="shared" si="23"/>
        <v>500</v>
      </c>
      <c r="AC126" s="23">
        <v>0.03</v>
      </c>
      <c r="AD126" s="23">
        <f t="shared" si="24"/>
        <v>4.2499999999999996E-2</v>
      </c>
      <c r="AE126" s="19">
        <f t="shared" si="19"/>
        <v>38300</v>
      </c>
      <c r="AF126" s="24">
        <v>45631</v>
      </c>
      <c r="AG126" s="29">
        <v>3</v>
      </c>
      <c r="AH126" s="24">
        <f t="shared" si="33"/>
        <v>45628</v>
      </c>
      <c r="AI126" s="27" t="s">
        <v>47</v>
      </c>
      <c r="AJ126" s="19"/>
      <c r="AK126" s="17" t="s">
        <v>176</v>
      </c>
      <c r="AL126" s="26" t="s">
        <v>177</v>
      </c>
      <c r="AM126" s="14" t="s">
        <v>354</v>
      </c>
      <c r="AN126" s="8"/>
    </row>
    <row r="127" spans="1:40" s="9" customFormat="1" ht="33" customHeight="1" x14ac:dyDescent="0.25">
      <c r="A127" s="13">
        <f t="shared" si="20"/>
        <v>124</v>
      </c>
      <c r="B127" s="14" t="s">
        <v>356</v>
      </c>
      <c r="C127" s="15" t="s">
        <v>357</v>
      </c>
      <c r="D127" s="15" t="s">
        <v>88</v>
      </c>
      <c r="E127" s="16" t="s">
        <v>57</v>
      </c>
      <c r="F127" s="17" t="s">
        <v>98</v>
      </c>
      <c r="G127" s="17"/>
      <c r="H127" s="17" t="s">
        <v>39</v>
      </c>
      <c r="I127" s="18">
        <v>1</v>
      </c>
      <c r="J127" s="50">
        <f>VLOOKUP(B127,[1]新表!$A:$G,7,0)</f>
        <v>9241.48</v>
      </c>
      <c r="K127" s="50">
        <f>VLOOKUP(B127,[2]新表!$A:$G,7,0)</f>
        <v>9241.48</v>
      </c>
      <c r="L127" s="50">
        <f>VLOOKUP(B127,[2]新表!$A:$H,8,0)</f>
        <v>9241.48</v>
      </c>
      <c r="M127" s="61">
        <f>VLOOKUP(B127,[2]Sheet3!$A:$E,5,0)</f>
        <v>9241.48</v>
      </c>
      <c r="N127" s="48"/>
      <c r="O127" s="48"/>
      <c r="P127" s="48">
        <f t="shared" si="25"/>
        <v>0</v>
      </c>
      <c r="Q127" s="20">
        <f t="shared" si="26"/>
        <v>9241.48</v>
      </c>
      <c r="R127" s="20">
        <f t="shared" si="27"/>
        <v>3234.5179999999996</v>
      </c>
      <c r="S127" s="20">
        <f t="shared" si="21"/>
        <v>0</v>
      </c>
      <c r="T127" s="55">
        <v>9241.48</v>
      </c>
      <c r="U127" s="19">
        <f t="shared" si="22"/>
        <v>9241.48</v>
      </c>
      <c r="V127" s="53">
        <f t="shared" si="28"/>
        <v>1</v>
      </c>
      <c r="W127" s="54">
        <f t="shared" si="29"/>
        <v>1</v>
      </c>
      <c r="X127" s="54" t="str">
        <f t="shared" si="30"/>
        <v>是</v>
      </c>
      <c r="Y127" s="21"/>
      <c r="Z127" s="21"/>
      <c r="AA127" s="21"/>
      <c r="AB127" s="21">
        <f t="shared" si="23"/>
        <v>0</v>
      </c>
      <c r="AC127" s="23">
        <v>0</v>
      </c>
      <c r="AD127" s="23">
        <f t="shared" si="24"/>
        <v>0</v>
      </c>
      <c r="AE127" s="19">
        <f t="shared" si="19"/>
        <v>9241.48</v>
      </c>
      <c r="AF127" s="24"/>
      <c r="AG127" s="29">
        <v>3</v>
      </c>
      <c r="AH127" s="24">
        <f t="shared" si="33"/>
        <v>-3</v>
      </c>
      <c r="AI127" s="25" t="s">
        <v>47</v>
      </c>
      <c r="AJ127" s="19"/>
      <c r="AK127" s="13" t="s">
        <v>121</v>
      </c>
      <c r="AL127" s="26"/>
      <c r="AM127" s="14" t="s">
        <v>356</v>
      </c>
      <c r="AN127" s="8"/>
    </row>
    <row r="128" spans="1:40" s="9" customFormat="1" ht="33" customHeight="1" x14ac:dyDescent="0.25">
      <c r="A128" s="13">
        <f t="shared" si="20"/>
        <v>125</v>
      </c>
      <c r="B128" s="14" t="s">
        <v>358</v>
      </c>
      <c r="C128" s="15" t="s">
        <v>359</v>
      </c>
      <c r="D128" s="15" t="s">
        <v>88</v>
      </c>
      <c r="E128" s="16" t="s">
        <v>34</v>
      </c>
      <c r="F128" s="17" t="s">
        <v>35</v>
      </c>
      <c r="G128" s="17"/>
      <c r="H128" s="17" t="s">
        <v>39</v>
      </c>
      <c r="I128" s="18">
        <v>1</v>
      </c>
      <c r="J128" s="50">
        <f>VLOOKUP(B128,[1]新表!$A:$G,7,0)</f>
        <v>47526.44</v>
      </c>
      <c r="K128" s="50">
        <f>VLOOKUP(B128,[2]新表!$A:$G,7,0)</f>
        <v>114157.76000000001</v>
      </c>
      <c r="L128" s="50">
        <f>VLOOKUP(B128,[2]新表!$A:$H,8,0)</f>
        <v>47526.44</v>
      </c>
      <c r="M128" s="50">
        <f>VLOOKUP(B128,[2]Sheet3!$A:$E,5,0)</f>
        <v>57078.880000000005</v>
      </c>
      <c r="N128" s="48"/>
      <c r="O128" s="48"/>
      <c r="P128" s="48">
        <f t="shared" si="25"/>
        <v>0</v>
      </c>
      <c r="Q128" s="20">
        <f t="shared" si="26"/>
        <v>47526.44</v>
      </c>
      <c r="R128" s="20">
        <f t="shared" si="27"/>
        <v>19977.608</v>
      </c>
      <c r="S128" s="20">
        <f t="shared" si="21"/>
        <v>20000</v>
      </c>
      <c r="T128" s="55"/>
      <c r="U128" s="19">
        <f t="shared" si="22"/>
        <v>0</v>
      </c>
      <c r="V128" s="53">
        <f t="shared" si="28"/>
        <v>0</v>
      </c>
      <c r="W128" s="54">
        <f t="shared" si="29"/>
        <v>0</v>
      </c>
      <c r="X128" s="54" t="str">
        <f t="shared" si="30"/>
        <v>否</v>
      </c>
      <c r="Y128" s="21"/>
      <c r="Z128" s="21"/>
      <c r="AA128" s="21"/>
      <c r="AB128" s="21">
        <f t="shared" si="23"/>
        <v>0</v>
      </c>
      <c r="AC128" s="23">
        <v>0</v>
      </c>
      <c r="AD128" s="23">
        <f t="shared" si="24"/>
        <v>0</v>
      </c>
      <c r="AE128" s="19">
        <f t="shared" si="19"/>
        <v>0</v>
      </c>
      <c r="AF128" s="24"/>
      <c r="AG128" s="29">
        <v>3</v>
      </c>
      <c r="AH128" s="24">
        <f t="shared" si="33"/>
        <v>-3</v>
      </c>
      <c r="AI128" s="25" t="s">
        <v>47</v>
      </c>
      <c r="AJ128" s="19"/>
      <c r="AK128" s="13" t="s">
        <v>68</v>
      </c>
      <c r="AL128" s="26"/>
      <c r="AM128" s="14" t="s">
        <v>358</v>
      </c>
      <c r="AN128" s="8"/>
    </row>
    <row r="129" spans="1:40" s="9" customFormat="1" ht="33" customHeight="1" x14ac:dyDescent="0.25">
      <c r="A129" s="13">
        <f t="shared" si="20"/>
        <v>126</v>
      </c>
      <c r="B129" s="14" t="s">
        <v>360</v>
      </c>
      <c r="C129" s="15" t="s">
        <v>361</v>
      </c>
      <c r="D129" s="15" t="s">
        <v>52</v>
      </c>
      <c r="E129" s="16" t="s">
        <v>57</v>
      </c>
      <c r="F129" s="17" t="s">
        <v>67</v>
      </c>
      <c r="G129" s="17"/>
      <c r="H129" s="17" t="s">
        <v>39</v>
      </c>
      <c r="I129" s="18">
        <v>0.8</v>
      </c>
      <c r="J129" s="50">
        <f>VLOOKUP(B129,[1]新表!$A:$G,7,0)</f>
        <v>24140.68</v>
      </c>
      <c r="K129" s="50">
        <f>VLOOKUP(B129,[2]新表!$A:$G,7,0)</f>
        <v>14140.68</v>
      </c>
      <c r="L129" s="50">
        <f>VLOOKUP(B129,[2]新表!$A:$H,8,0)</f>
        <v>14140.68</v>
      </c>
      <c r="M129" s="50">
        <f>VLOOKUP(B129,[2]Sheet3!$A:$E,5,0)</f>
        <v>14140.68</v>
      </c>
      <c r="N129" s="48"/>
      <c r="O129" s="48"/>
      <c r="P129" s="48">
        <f t="shared" si="25"/>
        <v>0</v>
      </c>
      <c r="Q129" s="20">
        <f t="shared" si="26"/>
        <v>14140.68</v>
      </c>
      <c r="R129" s="20">
        <f t="shared" si="27"/>
        <v>4949.2379999999994</v>
      </c>
      <c r="S129" s="20">
        <f t="shared" si="21"/>
        <v>0</v>
      </c>
      <c r="T129" s="55">
        <v>10000</v>
      </c>
      <c r="U129" s="19">
        <f t="shared" si="22"/>
        <v>10000</v>
      </c>
      <c r="V129" s="53">
        <f t="shared" si="28"/>
        <v>0.70717956986509845</v>
      </c>
      <c r="W129" s="54">
        <f t="shared" si="29"/>
        <v>0.70717956986509845</v>
      </c>
      <c r="X129" s="54" t="str">
        <f t="shared" si="30"/>
        <v>否</v>
      </c>
      <c r="Y129" s="21"/>
      <c r="Z129" s="21"/>
      <c r="AA129" s="21"/>
      <c r="AB129" s="21">
        <f t="shared" si="23"/>
        <v>0</v>
      </c>
      <c r="AC129" s="23">
        <v>0</v>
      </c>
      <c r="AD129" s="23">
        <f t="shared" si="24"/>
        <v>0</v>
      </c>
      <c r="AE129" s="19">
        <f t="shared" si="19"/>
        <v>10000</v>
      </c>
      <c r="AF129" s="24">
        <v>45646</v>
      </c>
      <c r="AG129" s="29">
        <v>3</v>
      </c>
      <c r="AH129" s="24">
        <f t="shared" si="33"/>
        <v>45643</v>
      </c>
      <c r="AI129" s="25" t="s">
        <v>47</v>
      </c>
      <c r="AJ129" s="19"/>
      <c r="AK129" s="13" t="s">
        <v>176</v>
      </c>
      <c r="AL129" s="26" t="s">
        <v>362</v>
      </c>
      <c r="AM129" s="14" t="s">
        <v>360</v>
      </c>
      <c r="AN129" s="8"/>
    </row>
    <row r="130" spans="1:40" s="9" customFormat="1" ht="33" customHeight="1" x14ac:dyDescent="0.25">
      <c r="A130" s="13">
        <f t="shared" si="20"/>
        <v>127</v>
      </c>
      <c r="B130" s="14" t="s">
        <v>363</v>
      </c>
      <c r="C130" s="15" t="s">
        <v>364</v>
      </c>
      <c r="D130" s="15" t="s">
        <v>88</v>
      </c>
      <c r="E130" s="16" t="s">
        <v>57</v>
      </c>
      <c r="F130" s="17" t="s">
        <v>67</v>
      </c>
      <c r="G130" s="17" t="s">
        <v>564</v>
      </c>
      <c r="H130" s="17" t="s">
        <v>39</v>
      </c>
      <c r="I130" s="18">
        <v>0.8</v>
      </c>
      <c r="J130" s="50">
        <f>VLOOKUP(B130,[1]新表!$A:$G,7,0)</f>
        <v>15691.95</v>
      </c>
      <c r="K130" s="50">
        <f>VLOOKUP(B130,[2]新表!$A:$G,7,0)</f>
        <v>36801.550000000003</v>
      </c>
      <c r="L130" s="50">
        <f>VLOOKUP(B130,[2]新表!$A:$H,8,0)</f>
        <v>15691.95</v>
      </c>
      <c r="M130" s="50">
        <f>VLOOKUP(B130,[2]Sheet3!$A:$E,5,0)</f>
        <v>18400.775000000001</v>
      </c>
      <c r="N130" s="48"/>
      <c r="O130" s="48"/>
      <c r="P130" s="48">
        <f t="shared" si="25"/>
        <v>0</v>
      </c>
      <c r="Q130" s="20">
        <f t="shared" si="26"/>
        <v>15691.95</v>
      </c>
      <c r="R130" s="20">
        <f>IF(Q130&lt;=0,0,M130*0.5)</f>
        <v>9200.3875000000007</v>
      </c>
      <c r="S130" s="20">
        <f t="shared" si="21"/>
        <v>10000</v>
      </c>
      <c r="T130" s="55">
        <v>10000</v>
      </c>
      <c r="U130" s="19">
        <f t="shared" si="22"/>
        <v>10000</v>
      </c>
      <c r="V130" s="53">
        <f t="shared" si="28"/>
        <v>0.637269427955098</v>
      </c>
      <c r="W130" s="54">
        <f t="shared" si="29"/>
        <v>0.54345537076563344</v>
      </c>
      <c r="X130" s="54" t="str">
        <f t="shared" si="30"/>
        <v>否</v>
      </c>
      <c r="Y130" s="21"/>
      <c r="Z130" s="21"/>
      <c r="AA130" s="21"/>
      <c r="AB130" s="21">
        <f t="shared" si="23"/>
        <v>0</v>
      </c>
      <c r="AC130" s="23">
        <v>0.03</v>
      </c>
      <c r="AD130" s="23">
        <f t="shared" si="24"/>
        <v>0.03</v>
      </c>
      <c r="AE130" s="19">
        <f t="shared" si="19"/>
        <v>9700</v>
      </c>
      <c r="AF130" s="24"/>
      <c r="AG130" s="29">
        <v>3</v>
      </c>
      <c r="AH130" s="24">
        <f t="shared" si="33"/>
        <v>-3</v>
      </c>
      <c r="AI130" s="25" t="s">
        <v>47</v>
      </c>
      <c r="AJ130" s="19"/>
      <c r="AK130" s="13" t="s">
        <v>176</v>
      </c>
      <c r="AL130" s="26"/>
      <c r="AM130" s="14" t="s">
        <v>363</v>
      </c>
      <c r="AN130" s="8"/>
    </row>
    <row r="131" spans="1:40" s="9" customFormat="1" ht="33" customHeight="1" x14ac:dyDescent="0.25">
      <c r="A131" s="13">
        <f t="shared" si="20"/>
        <v>128</v>
      </c>
      <c r="B131" s="14" t="s">
        <v>365</v>
      </c>
      <c r="C131" s="15" t="s">
        <v>366</v>
      </c>
      <c r="D131" s="15" t="s">
        <v>33</v>
      </c>
      <c r="E131" s="16" t="s">
        <v>57</v>
      </c>
      <c r="F131" s="17" t="s">
        <v>98</v>
      </c>
      <c r="G131" s="17"/>
      <c r="H131" s="17" t="s">
        <v>260</v>
      </c>
      <c r="I131" s="18">
        <v>1</v>
      </c>
      <c r="J131" s="50">
        <f>VLOOKUP(B131,[1]新表!$A:$G,7,0)</f>
        <v>0</v>
      </c>
      <c r="K131" s="50">
        <f>VLOOKUP(B131,[2]新表!$A:$G,7,0)</f>
        <v>0</v>
      </c>
      <c r="L131" s="50">
        <f>VLOOKUP(B131,[2]新表!$A:$H,8,0)</f>
        <v>0</v>
      </c>
      <c r="M131" s="50"/>
      <c r="N131" s="48"/>
      <c r="O131" s="48"/>
      <c r="P131" s="48">
        <f t="shared" si="25"/>
        <v>0</v>
      </c>
      <c r="Q131" s="20">
        <f t="shared" si="26"/>
        <v>0</v>
      </c>
      <c r="R131" s="20">
        <f t="shared" si="27"/>
        <v>0</v>
      </c>
      <c r="S131" s="20">
        <f t="shared" si="21"/>
        <v>0</v>
      </c>
      <c r="T131" s="55">
        <v>22600</v>
      </c>
      <c r="U131" s="19">
        <f t="shared" si="22"/>
        <v>22600</v>
      </c>
      <c r="V131" s="53">
        <f t="shared" si="28"/>
        <v>0</v>
      </c>
      <c r="W131" s="54" t="e">
        <f t="shared" si="29"/>
        <v>#DIV/0!</v>
      </c>
      <c r="X131" s="54" t="str">
        <f t="shared" si="30"/>
        <v>是</v>
      </c>
      <c r="Y131" s="21"/>
      <c r="Z131" s="21"/>
      <c r="AA131" s="21"/>
      <c r="AB131" s="21">
        <f t="shared" si="23"/>
        <v>0</v>
      </c>
      <c r="AC131" s="23">
        <v>0</v>
      </c>
      <c r="AD131" s="23">
        <f t="shared" si="24"/>
        <v>0</v>
      </c>
      <c r="AE131" s="19">
        <f t="shared" si="19"/>
        <v>22600</v>
      </c>
      <c r="AF131" s="24">
        <v>45595</v>
      </c>
      <c r="AG131" s="29">
        <v>4</v>
      </c>
      <c r="AH131" s="24">
        <f t="shared" si="33"/>
        <v>45591</v>
      </c>
      <c r="AI131" s="25" t="s">
        <v>47</v>
      </c>
      <c r="AJ131" s="19"/>
      <c r="AK131" s="13" t="s">
        <v>121</v>
      </c>
      <c r="AL131" s="26"/>
      <c r="AM131" s="14" t="s">
        <v>365</v>
      </c>
      <c r="AN131" s="8"/>
    </row>
    <row r="132" spans="1:40" s="9" customFormat="1" ht="33" customHeight="1" x14ac:dyDescent="0.25">
      <c r="A132" s="13">
        <f t="shared" si="20"/>
        <v>129</v>
      </c>
      <c r="B132" s="14" t="s">
        <v>367</v>
      </c>
      <c r="C132" s="15" t="s">
        <v>368</v>
      </c>
      <c r="D132" s="15" t="s">
        <v>33</v>
      </c>
      <c r="E132" s="25" t="s">
        <v>57</v>
      </c>
      <c r="F132" s="17" t="s">
        <v>35</v>
      </c>
      <c r="G132" s="17"/>
      <c r="H132" s="17" t="s">
        <v>61</v>
      </c>
      <c r="I132" s="18">
        <v>1</v>
      </c>
      <c r="J132" s="50">
        <f>VLOOKUP(B132,[1]新表!$A:$G,7,0)</f>
        <v>296110.01000000007</v>
      </c>
      <c r="K132" s="50">
        <f>VLOOKUP(B132,[2]新表!$A:$G,7,0)</f>
        <v>158753.70000000001</v>
      </c>
      <c r="L132" s="50">
        <f>VLOOKUP(B132,[2]新表!$A:$H,8,0)</f>
        <v>0</v>
      </c>
      <c r="M132" s="50">
        <f>VLOOKUP(B132,[2]Sheet3!$A:$E,5,0)</f>
        <v>158753.70000000001</v>
      </c>
      <c r="N132" s="48">
        <v>158753.70000000001</v>
      </c>
      <c r="O132" s="48"/>
      <c r="P132" s="48">
        <f t="shared" si="25"/>
        <v>158753.70000000001</v>
      </c>
      <c r="Q132" s="20">
        <f t="shared" si="26"/>
        <v>-158753.70000000001</v>
      </c>
      <c r="R132" s="20">
        <f t="shared" si="27"/>
        <v>0</v>
      </c>
      <c r="S132" s="20">
        <f t="shared" si="21"/>
        <v>0</v>
      </c>
      <c r="T132" s="55"/>
      <c r="U132" s="19">
        <f t="shared" si="22"/>
        <v>0</v>
      </c>
      <c r="V132" s="53">
        <f t="shared" si="28"/>
        <v>0</v>
      </c>
      <c r="W132" s="54">
        <f t="shared" si="29"/>
        <v>0</v>
      </c>
      <c r="X132" s="54" t="str">
        <f t="shared" si="30"/>
        <v>否</v>
      </c>
      <c r="Y132" s="21"/>
      <c r="Z132" s="21"/>
      <c r="AA132" s="21"/>
      <c r="AB132" s="21">
        <f t="shared" si="23"/>
        <v>0</v>
      </c>
      <c r="AC132" s="23">
        <v>0</v>
      </c>
      <c r="AD132" s="23">
        <f t="shared" si="24"/>
        <v>0</v>
      </c>
      <c r="AE132" s="19">
        <f t="shared" ref="AE132:AE195" si="34">U132*(1-AD132)</f>
        <v>0</v>
      </c>
      <c r="AF132" s="24">
        <v>45628</v>
      </c>
      <c r="AG132" s="29">
        <v>3</v>
      </c>
      <c r="AH132" s="24">
        <f t="shared" si="33"/>
        <v>45625</v>
      </c>
      <c r="AI132" s="25" t="s">
        <v>369</v>
      </c>
      <c r="AJ132" s="19"/>
      <c r="AK132" s="13" t="s">
        <v>121</v>
      </c>
      <c r="AL132" s="26" t="s">
        <v>370</v>
      </c>
      <c r="AM132" s="14" t="s">
        <v>367</v>
      </c>
      <c r="AN132" s="30" t="s">
        <v>77</v>
      </c>
    </row>
    <row r="133" spans="1:40" s="9" customFormat="1" ht="33" customHeight="1" x14ac:dyDescent="0.25">
      <c r="A133" s="13">
        <f t="shared" ref="A133:A196" si="35">ROW()-3</f>
        <v>130</v>
      </c>
      <c r="B133" s="14" t="s">
        <v>371</v>
      </c>
      <c r="C133" s="15" t="s">
        <v>372</v>
      </c>
      <c r="D133" s="15" t="s">
        <v>33</v>
      </c>
      <c r="E133" s="16" t="s">
        <v>57</v>
      </c>
      <c r="F133" s="17" t="s">
        <v>67</v>
      </c>
      <c r="G133" s="17" t="s">
        <v>564</v>
      </c>
      <c r="H133" s="17" t="s">
        <v>373</v>
      </c>
      <c r="I133" s="18">
        <v>1</v>
      </c>
      <c r="J133" s="50">
        <f>VLOOKUP(B133,[1]新表!$A:$G,7,0)</f>
        <v>4138</v>
      </c>
      <c r="K133" s="50">
        <f>VLOOKUP(B133,[2]新表!$A:$G,7,0)</f>
        <v>38</v>
      </c>
      <c r="L133" s="50">
        <f>VLOOKUP(B133,[2]新表!$A:$H,8,0)</f>
        <v>38</v>
      </c>
      <c r="M133" s="50">
        <f>VLOOKUP(B133,[2]Sheet3!$A:$E,5,0)</f>
        <v>38</v>
      </c>
      <c r="N133" s="48"/>
      <c r="O133" s="48"/>
      <c r="P133" s="48">
        <f t="shared" si="25"/>
        <v>0</v>
      </c>
      <c r="Q133" s="20">
        <f t="shared" si="26"/>
        <v>38</v>
      </c>
      <c r="R133" s="20">
        <f t="shared" si="27"/>
        <v>13.299999999999999</v>
      </c>
      <c r="S133" s="20">
        <f t="shared" ref="S133:S196" si="36">IF(L133=0,0,ROUND(R133,-4))</f>
        <v>0</v>
      </c>
      <c r="T133" s="55"/>
      <c r="U133" s="19">
        <f t="shared" ref="U133:U196" si="37">T133</f>
        <v>0</v>
      </c>
      <c r="V133" s="53">
        <f t="shared" si="28"/>
        <v>0</v>
      </c>
      <c r="W133" s="54">
        <f t="shared" si="29"/>
        <v>0</v>
      </c>
      <c r="X133" s="54" t="str">
        <f t="shared" si="30"/>
        <v>否</v>
      </c>
      <c r="Y133" s="21"/>
      <c r="Z133" s="22"/>
      <c r="AA133" s="22"/>
      <c r="AB133" s="21">
        <f t="shared" ref="AB133:AB145" si="38">SUM(Y133:AA133)</f>
        <v>0</v>
      </c>
      <c r="AC133" s="23">
        <v>0</v>
      </c>
      <c r="AD133" s="23">
        <f t="shared" ref="AD133:AD196" si="39">IF(U133=0,0,AB133/U133+AC133)</f>
        <v>0</v>
      </c>
      <c r="AE133" s="19">
        <f t="shared" si="34"/>
        <v>0</v>
      </c>
      <c r="AF133" s="24"/>
      <c r="AG133" s="29"/>
      <c r="AH133" s="24"/>
      <c r="AI133" s="25" t="s">
        <v>47</v>
      </c>
      <c r="AJ133" s="19"/>
      <c r="AK133" s="13" t="s">
        <v>176</v>
      </c>
      <c r="AL133" s="26"/>
      <c r="AM133" s="14" t="s">
        <v>371</v>
      </c>
      <c r="AN133" s="8"/>
    </row>
    <row r="134" spans="1:40" s="9" customFormat="1" ht="33" customHeight="1" x14ac:dyDescent="0.25">
      <c r="A134" s="13">
        <f t="shared" si="35"/>
        <v>131</v>
      </c>
      <c r="B134" s="14" t="s">
        <v>374</v>
      </c>
      <c r="C134" s="15" t="s">
        <v>375</v>
      </c>
      <c r="D134" s="15" t="s">
        <v>88</v>
      </c>
      <c r="E134" s="16" t="s">
        <v>301</v>
      </c>
      <c r="F134" s="17" t="s">
        <v>67</v>
      </c>
      <c r="G134" s="17" t="s">
        <v>564</v>
      </c>
      <c r="H134" s="17" t="s">
        <v>373</v>
      </c>
      <c r="I134" s="18">
        <v>1</v>
      </c>
      <c r="J134" s="50">
        <f>VLOOKUP(B134,[1]新表!$A:$G,7,0)</f>
        <v>194627.4</v>
      </c>
      <c r="K134" s="50">
        <f>VLOOKUP(B134,[2]新表!$A:$G,7,0)</f>
        <v>184627.4</v>
      </c>
      <c r="L134" s="50">
        <f>VLOOKUP(B134,[2]新表!$A:$H,8,0)</f>
        <v>184627.4</v>
      </c>
      <c r="M134" s="61">
        <f>VLOOKUP(B134,[2]Sheet3!$A:$E,5,0)</f>
        <v>20514.155555555553</v>
      </c>
      <c r="N134" s="48"/>
      <c r="O134" s="48"/>
      <c r="P134" s="48">
        <f t="shared" ref="P134:P197" si="40">SUM(N134:O134)</f>
        <v>0</v>
      </c>
      <c r="Q134" s="20">
        <f t="shared" ref="Q134:Q197" si="41">L134-N134</f>
        <v>184627.4</v>
      </c>
      <c r="R134" s="20">
        <f t="shared" ref="R134:R197" si="42">IF(Q134&lt;=0,0,M134*0.35)</f>
        <v>7179.9544444444427</v>
      </c>
      <c r="S134" s="20">
        <f t="shared" si="36"/>
        <v>10000</v>
      </c>
      <c r="T134" s="55"/>
      <c r="U134" s="19">
        <f t="shared" si="37"/>
        <v>0</v>
      </c>
      <c r="V134" s="53">
        <f t="shared" ref="V134:V197" si="43">IF(Q134=0,0,U134/Q134)</f>
        <v>0</v>
      </c>
      <c r="W134" s="54">
        <f t="shared" ref="W134:W197" si="44">U134/M134</f>
        <v>0</v>
      </c>
      <c r="X134" s="54" t="str">
        <f t="shared" ref="X134:X197" si="45">IF(U134&gt;=M134,"是","否")</f>
        <v>否</v>
      </c>
      <c r="Y134" s="21"/>
      <c r="Z134" s="22"/>
      <c r="AA134" s="22"/>
      <c r="AB134" s="21">
        <f t="shared" si="38"/>
        <v>0</v>
      </c>
      <c r="AC134" s="23">
        <v>0</v>
      </c>
      <c r="AD134" s="23">
        <f t="shared" si="39"/>
        <v>0</v>
      </c>
      <c r="AE134" s="19">
        <f t="shared" si="34"/>
        <v>0</v>
      </c>
      <c r="AF134" s="24"/>
      <c r="AG134" s="29"/>
      <c r="AH134" s="24"/>
      <c r="AI134" s="25" t="s">
        <v>47</v>
      </c>
      <c r="AJ134" s="19"/>
      <c r="AK134" s="13" t="s">
        <v>38</v>
      </c>
      <c r="AL134" s="26" t="s">
        <v>373</v>
      </c>
      <c r="AM134" s="14" t="s">
        <v>374</v>
      </c>
      <c r="AN134" s="8"/>
    </row>
    <row r="135" spans="1:40" s="9" customFormat="1" ht="33" customHeight="1" x14ac:dyDescent="0.25">
      <c r="A135" s="13">
        <f t="shared" si="35"/>
        <v>132</v>
      </c>
      <c r="B135" s="14" t="s">
        <v>376</v>
      </c>
      <c r="C135" s="15" t="s">
        <v>377</v>
      </c>
      <c r="D135" s="15" t="s">
        <v>88</v>
      </c>
      <c r="E135" s="16" t="s">
        <v>57</v>
      </c>
      <c r="F135" s="17" t="s">
        <v>67</v>
      </c>
      <c r="G135" s="17" t="s">
        <v>564</v>
      </c>
      <c r="H135" s="17" t="s">
        <v>373</v>
      </c>
      <c r="I135" s="18">
        <v>1</v>
      </c>
      <c r="J135" s="50">
        <f>VLOOKUP(B135,[1]新表!$A:$G,7,0)</f>
        <v>44064.5</v>
      </c>
      <c r="K135" s="50">
        <f>VLOOKUP(B135,[2]新表!$A:$G,7,0)</f>
        <v>44064.5</v>
      </c>
      <c r="L135" s="50">
        <f>VLOOKUP(B135,[2]新表!$A:$H,8,0)</f>
        <v>44064.5</v>
      </c>
      <c r="M135" s="50">
        <f>VLOOKUP(B135,[2]Sheet3!$A:$E,5,0)</f>
        <v>22032.25</v>
      </c>
      <c r="N135" s="48"/>
      <c r="O135" s="48"/>
      <c r="P135" s="48">
        <f t="shared" si="40"/>
        <v>0</v>
      </c>
      <c r="Q135" s="20">
        <f t="shared" si="41"/>
        <v>44064.5</v>
      </c>
      <c r="R135" s="20">
        <f t="shared" si="42"/>
        <v>7711.2874999999995</v>
      </c>
      <c r="S135" s="20">
        <f t="shared" si="36"/>
        <v>10000</v>
      </c>
      <c r="T135" s="55"/>
      <c r="U135" s="19">
        <f t="shared" si="37"/>
        <v>0</v>
      </c>
      <c r="V135" s="53">
        <f t="shared" si="43"/>
        <v>0</v>
      </c>
      <c r="W135" s="54">
        <f t="shared" si="44"/>
        <v>0</v>
      </c>
      <c r="X135" s="54" t="str">
        <f t="shared" si="45"/>
        <v>否</v>
      </c>
      <c r="Y135" s="21"/>
      <c r="Z135" s="22"/>
      <c r="AA135" s="22"/>
      <c r="AB135" s="21">
        <f t="shared" si="38"/>
        <v>0</v>
      </c>
      <c r="AC135" s="23">
        <v>0</v>
      </c>
      <c r="AD135" s="23">
        <f t="shared" si="39"/>
        <v>0</v>
      </c>
      <c r="AE135" s="19">
        <f t="shared" si="34"/>
        <v>0</v>
      </c>
      <c r="AF135" s="24"/>
      <c r="AG135" s="29"/>
      <c r="AH135" s="24"/>
      <c r="AI135" s="25" t="s">
        <v>47</v>
      </c>
      <c r="AJ135" s="19"/>
      <c r="AK135" s="13" t="s">
        <v>38</v>
      </c>
      <c r="AL135" s="26"/>
      <c r="AM135" s="14" t="s">
        <v>376</v>
      </c>
      <c r="AN135" s="8"/>
    </row>
    <row r="136" spans="1:40" s="9" customFormat="1" ht="33" customHeight="1" x14ac:dyDescent="0.25">
      <c r="A136" s="13">
        <f t="shared" si="35"/>
        <v>133</v>
      </c>
      <c r="B136" s="14" t="s">
        <v>378</v>
      </c>
      <c r="C136" s="15" t="s">
        <v>379</v>
      </c>
      <c r="D136" s="15" t="s">
        <v>88</v>
      </c>
      <c r="E136" s="16" t="s">
        <v>57</v>
      </c>
      <c r="F136" s="17" t="s">
        <v>35</v>
      </c>
      <c r="G136" s="17"/>
      <c r="H136" s="17" t="s">
        <v>373</v>
      </c>
      <c r="I136" s="18">
        <v>1</v>
      </c>
      <c r="J136" s="50">
        <f>VLOOKUP(B136,[1]新表!$A:$G,7,0)</f>
        <v>0</v>
      </c>
      <c r="K136" s="50">
        <f>VLOOKUP(B136,[2]新表!$A:$G,7,0)</f>
        <v>0</v>
      </c>
      <c r="L136" s="50">
        <f>VLOOKUP(B136,[2]新表!$A:$H,8,0)</f>
        <v>0</v>
      </c>
      <c r="M136" s="50"/>
      <c r="N136" s="48"/>
      <c r="O136" s="48"/>
      <c r="P136" s="48">
        <f t="shared" si="40"/>
        <v>0</v>
      </c>
      <c r="Q136" s="20">
        <f t="shared" si="41"/>
        <v>0</v>
      </c>
      <c r="R136" s="20">
        <f t="shared" si="42"/>
        <v>0</v>
      </c>
      <c r="S136" s="20">
        <f t="shared" si="36"/>
        <v>0</v>
      </c>
      <c r="T136" s="55"/>
      <c r="U136" s="19">
        <f t="shared" si="37"/>
        <v>0</v>
      </c>
      <c r="V136" s="53">
        <f t="shared" si="43"/>
        <v>0</v>
      </c>
      <c r="W136" s="54" t="e">
        <f t="shared" si="44"/>
        <v>#DIV/0!</v>
      </c>
      <c r="X136" s="54" t="str">
        <f t="shared" si="45"/>
        <v>是</v>
      </c>
      <c r="Y136" s="21"/>
      <c r="Z136" s="22"/>
      <c r="AA136" s="22"/>
      <c r="AB136" s="21">
        <f t="shared" si="38"/>
        <v>0</v>
      </c>
      <c r="AC136" s="23">
        <v>0</v>
      </c>
      <c r="AD136" s="23">
        <f t="shared" si="39"/>
        <v>0</v>
      </c>
      <c r="AE136" s="19">
        <f t="shared" si="34"/>
        <v>0</v>
      </c>
      <c r="AF136" s="24"/>
      <c r="AG136" s="29"/>
      <c r="AH136" s="24"/>
      <c r="AI136" s="27" t="s">
        <v>47</v>
      </c>
      <c r="AJ136" s="19"/>
      <c r="AK136" s="13" t="s">
        <v>38</v>
      </c>
      <c r="AL136" s="26"/>
      <c r="AM136" s="14" t="s">
        <v>378</v>
      </c>
      <c r="AN136" s="8"/>
    </row>
    <row r="137" spans="1:40" s="9" customFormat="1" ht="33" customHeight="1" x14ac:dyDescent="0.25">
      <c r="A137" s="13">
        <f t="shared" si="35"/>
        <v>134</v>
      </c>
      <c r="B137" s="14" t="s">
        <v>380</v>
      </c>
      <c r="C137" s="15" t="s">
        <v>381</v>
      </c>
      <c r="D137" s="15" t="s">
        <v>88</v>
      </c>
      <c r="E137" s="16" t="s">
        <v>57</v>
      </c>
      <c r="F137" s="17" t="s">
        <v>67</v>
      </c>
      <c r="G137" s="17" t="s">
        <v>564</v>
      </c>
      <c r="H137" s="17" t="s">
        <v>373</v>
      </c>
      <c r="I137" s="18">
        <v>0.8</v>
      </c>
      <c r="J137" s="50">
        <f>VLOOKUP(B137,[1]新表!$A:$G,7,0)</f>
        <v>16908.5</v>
      </c>
      <c r="K137" s="50">
        <f>VLOOKUP(B137,[2]新表!$A:$G,7,0)</f>
        <v>16908.5</v>
      </c>
      <c r="L137" s="50">
        <f>VLOOKUP(B137,[2]新表!$A:$H,8,0)</f>
        <v>16908.5</v>
      </c>
      <c r="M137" s="50">
        <f>VLOOKUP(B137,[2]Sheet3!$A:$E,5,0)</f>
        <v>16908.5</v>
      </c>
      <c r="N137" s="48"/>
      <c r="O137" s="48"/>
      <c r="P137" s="48">
        <f t="shared" si="40"/>
        <v>0</v>
      </c>
      <c r="Q137" s="20">
        <f t="shared" si="41"/>
        <v>16908.5</v>
      </c>
      <c r="R137" s="20">
        <f t="shared" si="42"/>
        <v>5917.9749999999995</v>
      </c>
      <c r="S137" s="20">
        <f t="shared" si="36"/>
        <v>10000</v>
      </c>
      <c r="T137" s="55"/>
      <c r="U137" s="19">
        <f t="shared" si="37"/>
        <v>0</v>
      </c>
      <c r="V137" s="53">
        <f t="shared" si="43"/>
        <v>0</v>
      </c>
      <c r="W137" s="54">
        <f t="shared" si="44"/>
        <v>0</v>
      </c>
      <c r="X137" s="54" t="str">
        <f t="shared" si="45"/>
        <v>否</v>
      </c>
      <c r="Y137" s="21"/>
      <c r="Z137" s="22"/>
      <c r="AA137" s="22"/>
      <c r="AB137" s="21">
        <f t="shared" si="38"/>
        <v>0</v>
      </c>
      <c r="AC137" s="23">
        <v>0</v>
      </c>
      <c r="AD137" s="23">
        <f t="shared" si="39"/>
        <v>0</v>
      </c>
      <c r="AE137" s="19">
        <f t="shared" si="34"/>
        <v>0</v>
      </c>
      <c r="AF137" s="24"/>
      <c r="AG137" s="29"/>
      <c r="AH137" s="24"/>
      <c r="AI137" s="25" t="s">
        <v>47</v>
      </c>
      <c r="AJ137" s="19"/>
      <c r="AK137" s="13" t="s">
        <v>38</v>
      </c>
      <c r="AL137" s="26"/>
      <c r="AM137" s="14" t="s">
        <v>380</v>
      </c>
      <c r="AN137" s="8"/>
    </row>
    <row r="138" spans="1:40" s="9" customFormat="1" ht="33" customHeight="1" x14ac:dyDescent="0.25">
      <c r="A138" s="13">
        <f t="shared" si="35"/>
        <v>135</v>
      </c>
      <c r="B138" s="14" t="s">
        <v>382</v>
      </c>
      <c r="C138" s="15" t="s">
        <v>383</v>
      </c>
      <c r="D138" s="15" t="s">
        <v>33</v>
      </c>
      <c r="E138" s="16" t="s">
        <v>57</v>
      </c>
      <c r="F138" s="17" t="s">
        <v>35</v>
      </c>
      <c r="G138" s="17"/>
      <c r="H138" s="17" t="s">
        <v>54</v>
      </c>
      <c r="I138" s="18">
        <v>1</v>
      </c>
      <c r="J138" s="50">
        <f>VLOOKUP(B138,[1]新表!$A:$G,7,0)</f>
        <v>372088</v>
      </c>
      <c r="K138" s="50">
        <f>VLOOKUP(B138,[2]新表!$A:$G,7,0)</f>
        <v>352088</v>
      </c>
      <c r="L138" s="50">
        <f>VLOOKUP(B138,[2]新表!$A:$H,8,0)</f>
        <v>352088</v>
      </c>
      <c r="M138" s="50">
        <f>VLOOKUP(B138,[2]Sheet3!$A:$E,5,0)</f>
        <v>176044</v>
      </c>
      <c r="N138" s="48"/>
      <c r="O138" s="48"/>
      <c r="P138" s="48">
        <f t="shared" si="40"/>
        <v>0</v>
      </c>
      <c r="Q138" s="20">
        <f t="shared" si="41"/>
        <v>352088</v>
      </c>
      <c r="R138" s="20">
        <f t="shared" si="42"/>
        <v>61615.399999999994</v>
      </c>
      <c r="S138" s="20">
        <f t="shared" si="36"/>
        <v>60000</v>
      </c>
      <c r="T138" s="55"/>
      <c r="U138" s="19">
        <f t="shared" si="37"/>
        <v>0</v>
      </c>
      <c r="V138" s="53">
        <f t="shared" si="43"/>
        <v>0</v>
      </c>
      <c r="W138" s="54">
        <f t="shared" si="44"/>
        <v>0</v>
      </c>
      <c r="X138" s="54" t="str">
        <f t="shared" si="45"/>
        <v>否</v>
      </c>
      <c r="Y138" s="21"/>
      <c r="Z138" s="22"/>
      <c r="AA138" s="22"/>
      <c r="AB138" s="21">
        <f t="shared" si="38"/>
        <v>0</v>
      </c>
      <c r="AC138" s="23">
        <v>0</v>
      </c>
      <c r="AD138" s="23">
        <f t="shared" si="39"/>
        <v>0</v>
      </c>
      <c r="AE138" s="19">
        <f t="shared" si="34"/>
        <v>0</v>
      </c>
      <c r="AF138" s="24"/>
      <c r="AG138" s="29">
        <v>3</v>
      </c>
      <c r="AH138" s="24">
        <f t="shared" ref="AH138:AH145" si="46">AF138-AG138</f>
        <v>-3</v>
      </c>
      <c r="AI138" s="25" t="s">
        <v>47</v>
      </c>
      <c r="AJ138" s="19"/>
      <c r="AK138" s="13" t="s">
        <v>103</v>
      </c>
      <c r="AL138" s="26" t="s">
        <v>384</v>
      </c>
      <c r="AM138" s="14" t="s">
        <v>382</v>
      </c>
      <c r="AN138" s="8"/>
    </row>
    <row r="139" spans="1:40" s="9" customFormat="1" ht="33" customHeight="1" x14ac:dyDescent="0.25">
      <c r="A139" s="13">
        <f t="shared" si="35"/>
        <v>136</v>
      </c>
      <c r="B139" s="14" t="s">
        <v>385</v>
      </c>
      <c r="C139" s="15" t="s">
        <v>386</v>
      </c>
      <c r="D139" s="15" t="s">
        <v>88</v>
      </c>
      <c r="E139" s="16" t="s">
        <v>57</v>
      </c>
      <c r="F139" s="17" t="s">
        <v>67</v>
      </c>
      <c r="G139" s="17"/>
      <c r="H139" s="17" t="s">
        <v>54</v>
      </c>
      <c r="I139" s="18">
        <v>1</v>
      </c>
      <c r="J139" s="50">
        <f>VLOOKUP(B139,[1]新表!$A:$G,7,0)</f>
        <v>0</v>
      </c>
      <c r="K139" s="50">
        <f>VLOOKUP(B139,[2]新表!$A:$G,7,0)</f>
        <v>0</v>
      </c>
      <c r="L139" s="50">
        <f>VLOOKUP(B139,[2]新表!$A:$H,8,0)</f>
        <v>0</v>
      </c>
      <c r="M139" s="50"/>
      <c r="N139" s="48"/>
      <c r="O139" s="48"/>
      <c r="P139" s="48">
        <f t="shared" si="40"/>
        <v>0</v>
      </c>
      <c r="Q139" s="20">
        <f t="shared" si="41"/>
        <v>0</v>
      </c>
      <c r="R139" s="20">
        <f t="shared" si="42"/>
        <v>0</v>
      </c>
      <c r="S139" s="20">
        <f t="shared" si="36"/>
        <v>0</v>
      </c>
      <c r="T139" s="55"/>
      <c r="U139" s="19">
        <f t="shared" si="37"/>
        <v>0</v>
      </c>
      <c r="V139" s="53">
        <f t="shared" si="43"/>
        <v>0</v>
      </c>
      <c r="W139" s="54" t="e">
        <f t="shared" si="44"/>
        <v>#DIV/0!</v>
      </c>
      <c r="X139" s="54" t="str">
        <f t="shared" si="45"/>
        <v>是</v>
      </c>
      <c r="Y139" s="21"/>
      <c r="Z139" s="22"/>
      <c r="AA139" s="22"/>
      <c r="AB139" s="21">
        <f t="shared" si="38"/>
        <v>0</v>
      </c>
      <c r="AC139" s="23">
        <v>0</v>
      </c>
      <c r="AD139" s="23">
        <f t="shared" si="39"/>
        <v>0</v>
      </c>
      <c r="AE139" s="19">
        <f t="shared" si="34"/>
        <v>0</v>
      </c>
      <c r="AF139" s="24"/>
      <c r="AG139" s="29">
        <v>3</v>
      </c>
      <c r="AH139" s="24">
        <f t="shared" si="46"/>
        <v>-3</v>
      </c>
      <c r="AI139" s="25" t="s">
        <v>47</v>
      </c>
      <c r="AJ139" s="19"/>
      <c r="AK139" s="13" t="s">
        <v>103</v>
      </c>
      <c r="AL139" s="26" t="s">
        <v>387</v>
      </c>
      <c r="AM139" s="14" t="s">
        <v>385</v>
      </c>
      <c r="AN139" s="8"/>
    </row>
    <row r="140" spans="1:40" s="9" customFormat="1" ht="33" customHeight="1" x14ac:dyDescent="0.25">
      <c r="A140" s="13">
        <f t="shared" si="35"/>
        <v>137</v>
      </c>
      <c r="B140" s="14" t="s">
        <v>388</v>
      </c>
      <c r="C140" s="15" t="s">
        <v>389</v>
      </c>
      <c r="D140" s="15" t="s">
        <v>88</v>
      </c>
      <c r="E140" s="16" t="s">
        <v>57</v>
      </c>
      <c r="F140" s="17" t="s">
        <v>67</v>
      </c>
      <c r="G140" s="17"/>
      <c r="H140" s="17" t="s">
        <v>54</v>
      </c>
      <c r="I140" s="18">
        <v>1</v>
      </c>
      <c r="J140" s="50">
        <f>VLOOKUP(B140,[1]新表!$A:$G,7,0)</f>
        <v>13740</v>
      </c>
      <c r="K140" s="50">
        <f>VLOOKUP(B140,[2]新表!$A:$G,7,0)</f>
        <v>13740</v>
      </c>
      <c r="L140" s="50">
        <f>VLOOKUP(B140,[2]新表!$A:$H,8,0)</f>
        <v>13740</v>
      </c>
      <c r="M140" s="50">
        <f>VLOOKUP(B140,[2]Sheet3!$A:$E,5,0)</f>
        <v>13740</v>
      </c>
      <c r="N140" s="48"/>
      <c r="O140" s="48"/>
      <c r="P140" s="48">
        <f t="shared" si="40"/>
        <v>0</v>
      </c>
      <c r="Q140" s="20">
        <f t="shared" si="41"/>
        <v>13740</v>
      </c>
      <c r="R140" s="20">
        <f t="shared" si="42"/>
        <v>4809</v>
      </c>
      <c r="S140" s="20">
        <f t="shared" si="36"/>
        <v>0</v>
      </c>
      <c r="T140" s="55"/>
      <c r="U140" s="19">
        <f t="shared" si="37"/>
        <v>0</v>
      </c>
      <c r="V140" s="53">
        <f t="shared" si="43"/>
        <v>0</v>
      </c>
      <c r="W140" s="54">
        <f t="shared" si="44"/>
        <v>0</v>
      </c>
      <c r="X140" s="54" t="str">
        <f t="shared" si="45"/>
        <v>否</v>
      </c>
      <c r="Y140" s="21"/>
      <c r="Z140" s="22"/>
      <c r="AA140" s="22"/>
      <c r="AB140" s="21">
        <f t="shared" si="38"/>
        <v>0</v>
      </c>
      <c r="AC140" s="23">
        <v>0</v>
      </c>
      <c r="AD140" s="23">
        <f t="shared" si="39"/>
        <v>0</v>
      </c>
      <c r="AE140" s="19">
        <f t="shared" si="34"/>
        <v>0</v>
      </c>
      <c r="AF140" s="24"/>
      <c r="AG140" s="29">
        <v>3</v>
      </c>
      <c r="AH140" s="24">
        <f t="shared" si="46"/>
        <v>-3</v>
      </c>
      <c r="AI140" s="25" t="s">
        <v>47</v>
      </c>
      <c r="AJ140" s="19"/>
      <c r="AK140" s="13" t="s">
        <v>103</v>
      </c>
      <c r="AL140" s="26"/>
      <c r="AM140" s="14" t="s">
        <v>388</v>
      </c>
      <c r="AN140" s="8"/>
    </row>
    <row r="141" spans="1:40" s="9" customFormat="1" ht="33" customHeight="1" x14ac:dyDescent="0.25">
      <c r="A141" s="13">
        <f t="shared" si="35"/>
        <v>138</v>
      </c>
      <c r="B141" s="14" t="s">
        <v>390</v>
      </c>
      <c r="C141" s="15" t="s">
        <v>391</v>
      </c>
      <c r="D141" s="15" t="s">
        <v>33</v>
      </c>
      <c r="E141" s="16" t="s">
        <v>57</v>
      </c>
      <c r="F141" s="17" t="s">
        <v>67</v>
      </c>
      <c r="G141" s="17"/>
      <c r="H141" s="17" t="s">
        <v>54</v>
      </c>
      <c r="I141" s="18">
        <v>1</v>
      </c>
      <c r="J141" s="50">
        <f>VLOOKUP(B141,[1]新表!$A:$G,7,0)</f>
        <v>30700</v>
      </c>
      <c r="K141" s="50">
        <f>VLOOKUP(B141,[2]新表!$A:$G,7,0)</f>
        <v>30700</v>
      </c>
      <c r="L141" s="50">
        <f>VLOOKUP(B141,[2]新表!$A:$H,8,0)</f>
        <v>30700</v>
      </c>
      <c r="M141" s="61">
        <f>VLOOKUP(B141,[2]Sheet3!$A:$E,5,0)</f>
        <v>15350</v>
      </c>
      <c r="N141" s="48"/>
      <c r="O141" s="48"/>
      <c r="P141" s="48">
        <f t="shared" si="40"/>
        <v>0</v>
      </c>
      <c r="Q141" s="20">
        <f t="shared" si="41"/>
        <v>30700</v>
      </c>
      <c r="R141" s="20">
        <f t="shared" si="42"/>
        <v>5372.5</v>
      </c>
      <c r="S141" s="20">
        <f t="shared" si="36"/>
        <v>10000</v>
      </c>
      <c r="T141" s="55"/>
      <c r="U141" s="19">
        <f t="shared" si="37"/>
        <v>0</v>
      </c>
      <c r="V141" s="53">
        <f t="shared" si="43"/>
        <v>0</v>
      </c>
      <c r="W141" s="54">
        <f t="shared" si="44"/>
        <v>0</v>
      </c>
      <c r="X141" s="54" t="str">
        <f t="shared" si="45"/>
        <v>否</v>
      </c>
      <c r="Y141" s="21"/>
      <c r="Z141" s="22"/>
      <c r="AA141" s="22"/>
      <c r="AB141" s="21">
        <f t="shared" si="38"/>
        <v>0</v>
      </c>
      <c r="AC141" s="23">
        <v>0</v>
      </c>
      <c r="AD141" s="23">
        <f t="shared" si="39"/>
        <v>0</v>
      </c>
      <c r="AE141" s="19">
        <f t="shared" si="34"/>
        <v>0</v>
      </c>
      <c r="AF141" s="24"/>
      <c r="AG141" s="29">
        <v>3</v>
      </c>
      <c r="AH141" s="24">
        <f t="shared" si="46"/>
        <v>-3</v>
      </c>
      <c r="AI141" s="25" t="s">
        <v>47</v>
      </c>
      <c r="AJ141" s="19"/>
      <c r="AK141" s="13" t="s">
        <v>103</v>
      </c>
      <c r="AL141" s="26" t="s">
        <v>89</v>
      </c>
      <c r="AM141" s="14" t="s">
        <v>390</v>
      </c>
      <c r="AN141" s="8"/>
    </row>
    <row r="142" spans="1:40" s="9" customFormat="1" ht="33" customHeight="1" x14ac:dyDescent="0.25">
      <c r="A142" s="13">
        <f t="shared" si="35"/>
        <v>139</v>
      </c>
      <c r="B142" s="14" t="s">
        <v>392</v>
      </c>
      <c r="C142" s="15" t="s">
        <v>393</v>
      </c>
      <c r="D142" s="15" t="s">
        <v>88</v>
      </c>
      <c r="E142" s="16" t="s">
        <v>57</v>
      </c>
      <c r="F142" s="17" t="s">
        <v>67</v>
      </c>
      <c r="G142" s="17"/>
      <c r="H142" s="17" t="s">
        <v>54</v>
      </c>
      <c r="I142" s="18">
        <v>1</v>
      </c>
      <c r="J142" s="50">
        <f>VLOOKUP(B142,[1]新表!$A:$G,7,0)</f>
        <v>82560</v>
      </c>
      <c r="K142" s="50">
        <f>VLOOKUP(B142,[2]新表!$A:$G,7,0)</f>
        <v>82560</v>
      </c>
      <c r="L142" s="50">
        <f>VLOOKUP(B142,[2]新表!$A:$H,8,0)</f>
        <v>82560</v>
      </c>
      <c r="M142" s="50">
        <f>VLOOKUP(B142,[2]Sheet3!$A:$E,5,0)</f>
        <v>82560</v>
      </c>
      <c r="N142" s="48"/>
      <c r="O142" s="48"/>
      <c r="P142" s="48">
        <f t="shared" si="40"/>
        <v>0</v>
      </c>
      <c r="Q142" s="20">
        <f t="shared" si="41"/>
        <v>82560</v>
      </c>
      <c r="R142" s="20">
        <f t="shared" si="42"/>
        <v>28895.999999999996</v>
      </c>
      <c r="S142" s="20">
        <f t="shared" si="36"/>
        <v>30000</v>
      </c>
      <c r="T142" s="55"/>
      <c r="U142" s="19">
        <f t="shared" si="37"/>
        <v>0</v>
      </c>
      <c r="V142" s="53">
        <f t="shared" si="43"/>
        <v>0</v>
      </c>
      <c r="W142" s="54">
        <f t="shared" si="44"/>
        <v>0</v>
      </c>
      <c r="X142" s="54" t="str">
        <f t="shared" si="45"/>
        <v>否</v>
      </c>
      <c r="Y142" s="21"/>
      <c r="Z142" s="22"/>
      <c r="AA142" s="22"/>
      <c r="AB142" s="21">
        <f t="shared" si="38"/>
        <v>0</v>
      </c>
      <c r="AC142" s="23">
        <v>0</v>
      </c>
      <c r="AD142" s="23">
        <f t="shared" si="39"/>
        <v>0</v>
      </c>
      <c r="AE142" s="19">
        <f t="shared" si="34"/>
        <v>0</v>
      </c>
      <c r="AF142" s="24"/>
      <c r="AG142" s="29">
        <v>3</v>
      </c>
      <c r="AH142" s="24">
        <f t="shared" si="46"/>
        <v>-3</v>
      </c>
      <c r="AI142" s="25" t="s">
        <v>47</v>
      </c>
      <c r="AJ142" s="19"/>
      <c r="AK142" s="13" t="s">
        <v>103</v>
      </c>
      <c r="AL142" s="26" t="s">
        <v>89</v>
      </c>
      <c r="AM142" s="14" t="s">
        <v>392</v>
      </c>
      <c r="AN142" s="8"/>
    </row>
    <row r="143" spans="1:40" s="9" customFormat="1" ht="33" customHeight="1" x14ac:dyDescent="0.25">
      <c r="A143" s="13">
        <f t="shared" si="35"/>
        <v>140</v>
      </c>
      <c r="B143" s="14" t="s">
        <v>394</v>
      </c>
      <c r="C143" s="15" t="s">
        <v>395</v>
      </c>
      <c r="D143" s="15" t="s">
        <v>219</v>
      </c>
      <c r="E143" s="16" t="s">
        <v>57</v>
      </c>
      <c r="F143" s="17" t="s">
        <v>67</v>
      </c>
      <c r="G143" s="17"/>
      <c r="H143" s="17" t="s">
        <v>39</v>
      </c>
      <c r="I143" s="18">
        <v>1</v>
      </c>
      <c r="J143" s="50">
        <f>VLOOKUP(B143,[1]新表!$A:$G,7,0)</f>
        <v>310693.04000000004</v>
      </c>
      <c r="K143" s="50">
        <f>VLOOKUP(B143,[2]新表!$A:$G,7,0)</f>
        <v>582693.04</v>
      </c>
      <c r="L143" s="50">
        <f>VLOOKUP(B143,[2]新表!$A:$H,8,0)</f>
        <v>142692.1</v>
      </c>
      <c r="M143" s="61">
        <f>VLOOKUP(B143,[2]Sheet3!$A:$E,5,0)</f>
        <v>97115.506666666668</v>
      </c>
      <c r="N143" s="48"/>
      <c r="O143" s="48"/>
      <c r="P143" s="48">
        <f t="shared" si="40"/>
        <v>0</v>
      </c>
      <c r="Q143" s="20">
        <f t="shared" si="41"/>
        <v>142692.1</v>
      </c>
      <c r="R143" s="20">
        <f t="shared" si="42"/>
        <v>33990.427333333333</v>
      </c>
      <c r="S143" s="20">
        <f t="shared" si="36"/>
        <v>30000</v>
      </c>
      <c r="T143" s="55">
        <v>80000</v>
      </c>
      <c r="U143" s="19">
        <f t="shared" si="37"/>
        <v>80000</v>
      </c>
      <c r="V143" s="53">
        <f t="shared" si="43"/>
        <v>0.560647716306649</v>
      </c>
      <c r="W143" s="54">
        <f t="shared" si="44"/>
        <v>0.82376134096264475</v>
      </c>
      <c r="X143" s="54" t="str">
        <f t="shared" si="45"/>
        <v>否</v>
      </c>
      <c r="Y143" s="21"/>
      <c r="Z143" s="22"/>
      <c r="AA143" s="22"/>
      <c r="AB143" s="21">
        <f t="shared" si="38"/>
        <v>0</v>
      </c>
      <c r="AC143" s="23">
        <v>0</v>
      </c>
      <c r="AD143" s="23">
        <f t="shared" si="39"/>
        <v>0</v>
      </c>
      <c r="AE143" s="19">
        <f t="shared" si="34"/>
        <v>80000</v>
      </c>
      <c r="AF143" s="24"/>
      <c r="AG143" s="29">
        <v>3</v>
      </c>
      <c r="AH143" s="24">
        <f t="shared" si="46"/>
        <v>-3</v>
      </c>
      <c r="AI143" s="25" t="s">
        <v>47</v>
      </c>
      <c r="AJ143" s="19"/>
      <c r="AK143" s="13" t="s">
        <v>103</v>
      </c>
      <c r="AL143" s="26" t="s">
        <v>89</v>
      </c>
      <c r="AM143" s="14" t="s">
        <v>394</v>
      </c>
      <c r="AN143" s="8"/>
    </row>
    <row r="144" spans="1:40" s="9" customFormat="1" ht="33" customHeight="1" x14ac:dyDescent="0.25">
      <c r="A144" s="13">
        <f t="shared" si="35"/>
        <v>141</v>
      </c>
      <c r="B144" s="14" t="s">
        <v>396</v>
      </c>
      <c r="C144" s="15" t="s">
        <v>397</v>
      </c>
      <c r="D144" s="15" t="s">
        <v>88</v>
      </c>
      <c r="E144" s="16" t="s">
        <v>57</v>
      </c>
      <c r="F144" s="17" t="s">
        <v>398</v>
      </c>
      <c r="G144" s="17"/>
      <c r="H144" s="17" t="s">
        <v>54</v>
      </c>
      <c r="I144" s="18">
        <v>1</v>
      </c>
      <c r="J144" s="50">
        <f>VLOOKUP(B144,[1]新表!$A:$G,7,0)</f>
        <v>0</v>
      </c>
      <c r="K144" s="50">
        <f>VLOOKUP(B144,[2]新表!$A:$G,7,0)</f>
        <v>0</v>
      </c>
      <c r="L144" s="50">
        <f>VLOOKUP(B144,[2]新表!$A:$H,8,0)</f>
        <v>0</v>
      </c>
      <c r="M144" s="50"/>
      <c r="N144" s="48"/>
      <c r="O144" s="48"/>
      <c r="P144" s="48">
        <f t="shared" si="40"/>
        <v>0</v>
      </c>
      <c r="Q144" s="20">
        <f t="shared" si="41"/>
        <v>0</v>
      </c>
      <c r="R144" s="20">
        <f t="shared" si="42"/>
        <v>0</v>
      </c>
      <c r="S144" s="20">
        <f t="shared" si="36"/>
        <v>0</v>
      </c>
      <c r="T144" s="55"/>
      <c r="U144" s="19">
        <f t="shared" si="37"/>
        <v>0</v>
      </c>
      <c r="V144" s="53">
        <f t="shared" si="43"/>
        <v>0</v>
      </c>
      <c r="W144" s="54" t="e">
        <f t="shared" si="44"/>
        <v>#DIV/0!</v>
      </c>
      <c r="X144" s="54" t="str">
        <f t="shared" si="45"/>
        <v>是</v>
      </c>
      <c r="Y144" s="21"/>
      <c r="Z144" s="22"/>
      <c r="AA144" s="22"/>
      <c r="AB144" s="21">
        <f t="shared" si="38"/>
        <v>0</v>
      </c>
      <c r="AC144" s="23">
        <v>0</v>
      </c>
      <c r="AD144" s="23">
        <f t="shared" si="39"/>
        <v>0</v>
      </c>
      <c r="AE144" s="19">
        <f t="shared" si="34"/>
        <v>0</v>
      </c>
      <c r="AF144" s="24"/>
      <c r="AG144" s="29">
        <v>3</v>
      </c>
      <c r="AH144" s="24">
        <f t="shared" si="46"/>
        <v>-3</v>
      </c>
      <c r="AI144" s="25" t="s">
        <v>47</v>
      </c>
      <c r="AJ144" s="19"/>
      <c r="AK144" s="13" t="s">
        <v>103</v>
      </c>
      <c r="AL144" s="26"/>
      <c r="AM144" s="14" t="s">
        <v>396</v>
      </c>
      <c r="AN144" s="8"/>
    </row>
    <row r="145" spans="1:41" s="9" customFormat="1" ht="33" customHeight="1" x14ac:dyDescent="0.25">
      <c r="A145" s="13">
        <f t="shared" si="35"/>
        <v>142</v>
      </c>
      <c r="B145" s="14" t="s">
        <v>399</v>
      </c>
      <c r="C145" s="15" t="s">
        <v>400</v>
      </c>
      <c r="D145" s="15" t="s">
        <v>52</v>
      </c>
      <c r="E145" s="16" t="s">
        <v>57</v>
      </c>
      <c r="F145" s="17" t="s">
        <v>67</v>
      </c>
      <c r="G145" s="17" t="s">
        <v>564</v>
      </c>
      <c r="H145" s="17" t="s">
        <v>39</v>
      </c>
      <c r="I145" s="18">
        <v>1</v>
      </c>
      <c r="J145" s="50">
        <f>VLOOKUP(B145,[1]新表!$A:$G,7,0)</f>
        <v>0</v>
      </c>
      <c r="K145" s="50">
        <f>VLOOKUP(B145,[2]新表!$A:$G,7,0)</f>
        <v>0</v>
      </c>
      <c r="L145" s="50">
        <f>VLOOKUP(B145,[2]新表!$A:$H,8,0)</f>
        <v>0</v>
      </c>
      <c r="M145" s="50"/>
      <c r="N145" s="48"/>
      <c r="O145" s="48"/>
      <c r="P145" s="48">
        <f t="shared" si="40"/>
        <v>0</v>
      </c>
      <c r="Q145" s="20">
        <f t="shared" si="41"/>
        <v>0</v>
      </c>
      <c r="R145" s="20">
        <f t="shared" ref="R145:R146" si="47">IF(Q145&lt;=0,0,M145*0.5)</f>
        <v>0</v>
      </c>
      <c r="S145" s="20">
        <f t="shared" si="36"/>
        <v>0</v>
      </c>
      <c r="T145" s="55">
        <f t="shared" ref="T145" si="48">Q145*0.8</f>
        <v>0</v>
      </c>
      <c r="U145" s="19">
        <f t="shared" si="37"/>
        <v>0</v>
      </c>
      <c r="V145" s="53">
        <f t="shared" si="43"/>
        <v>0</v>
      </c>
      <c r="W145" s="54" t="e">
        <f t="shared" si="44"/>
        <v>#DIV/0!</v>
      </c>
      <c r="X145" s="54" t="str">
        <f t="shared" si="45"/>
        <v>是</v>
      </c>
      <c r="Y145" s="21"/>
      <c r="Z145" s="22"/>
      <c r="AA145" s="22"/>
      <c r="AB145" s="21">
        <f t="shared" si="38"/>
        <v>0</v>
      </c>
      <c r="AC145" s="23">
        <v>0</v>
      </c>
      <c r="AD145" s="23">
        <f t="shared" si="39"/>
        <v>0</v>
      </c>
      <c r="AE145" s="19">
        <f t="shared" si="34"/>
        <v>0</v>
      </c>
      <c r="AF145" s="24">
        <v>45611</v>
      </c>
      <c r="AG145" s="29">
        <v>3</v>
      </c>
      <c r="AH145" s="24">
        <f t="shared" si="46"/>
        <v>45608</v>
      </c>
      <c r="AI145" s="25" t="s">
        <v>47</v>
      </c>
      <c r="AJ145" s="19"/>
      <c r="AK145" s="13" t="s">
        <v>121</v>
      </c>
      <c r="AL145" s="26"/>
      <c r="AM145" s="14" t="s">
        <v>399</v>
      </c>
      <c r="AN145" s="8"/>
    </row>
    <row r="146" spans="1:41" ht="33" customHeight="1" x14ac:dyDescent="0.25">
      <c r="A146" s="13">
        <f t="shared" si="35"/>
        <v>143</v>
      </c>
      <c r="B146" s="14" t="s">
        <v>401</v>
      </c>
      <c r="C146" s="15" t="s">
        <v>402</v>
      </c>
      <c r="D146" s="15" t="s">
        <v>33</v>
      </c>
      <c r="E146" s="16" t="s">
        <v>57</v>
      </c>
      <c r="F146" s="17" t="s">
        <v>67</v>
      </c>
      <c r="G146" s="17" t="s">
        <v>564</v>
      </c>
      <c r="H146" s="17" t="s">
        <v>39</v>
      </c>
      <c r="I146" s="18">
        <v>1</v>
      </c>
      <c r="J146" s="50">
        <f>VLOOKUP(B146,[1]新表!$A:$G,7,0)</f>
        <v>27880</v>
      </c>
      <c r="K146" s="50">
        <f>VLOOKUP(B146,[2]新表!$A:$G,7,0)</f>
        <v>27880</v>
      </c>
      <c r="L146" s="50">
        <f>VLOOKUP(B146,[2]新表!$A:$H,8,0)</f>
        <v>27880</v>
      </c>
      <c r="M146" s="61">
        <f>VLOOKUP(B146,[2]Sheet3!$A:$E,5,0)</f>
        <v>13940</v>
      </c>
      <c r="N146" s="48"/>
      <c r="O146" s="48"/>
      <c r="P146" s="48">
        <f t="shared" si="40"/>
        <v>0</v>
      </c>
      <c r="Q146" s="20">
        <f t="shared" si="41"/>
        <v>27880</v>
      </c>
      <c r="R146" s="20">
        <f t="shared" si="47"/>
        <v>6970</v>
      </c>
      <c r="S146" s="20">
        <f t="shared" si="36"/>
        <v>10000</v>
      </c>
      <c r="T146" s="55"/>
      <c r="U146" s="19">
        <f t="shared" si="37"/>
        <v>0</v>
      </c>
      <c r="V146" s="53">
        <f t="shared" si="43"/>
        <v>0</v>
      </c>
      <c r="W146" s="54">
        <f t="shared" si="44"/>
        <v>0</v>
      </c>
      <c r="X146" s="54" t="str">
        <f t="shared" si="45"/>
        <v>否</v>
      </c>
      <c r="Y146" s="21"/>
      <c r="Z146" s="22"/>
      <c r="AA146" s="22"/>
      <c r="AB146" s="21"/>
      <c r="AC146" s="23">
        <v>0</v>
      </c>
      <c r="AD146" s="23">
        <f t="shared" si="39"/>
        <v>0</v>
      </c>
      <c r="AE146" s="19">
        <f t="shared" si="34"/>
        <v>0</v>
      </c>
      <c r="AF146" s="24"/>
      <c r="AG146" s="29"/>
      <c r="AH146" s="24"/>
      <c r="AI146" s="25" t="s">
        <v>47</v>
      </c>
      <c r="AJ146" s="19"/>
      <c r="AK146" s="13" t="s">
        <v>38</v>
      </c>
      <c r="AL146" s="26" t="s">
        <v>403</v>
      </c>
      <c r="AM146" s="14" t="s">
        <v>401</v>
      </c>
    </row>
    <row r="147" spans="1:41" s="9" customFormat="1" ht="33" customHeight="1" x14ac:dyDescent="0.25">
      <c r="A147" s="13">
        <f t="shared" si="35"/>
        <v>144</v>
      </c>
      <c r="B147" s="34" t="s">
        <v>404</v>
      </c>
      <c r="C147" s="15" t="s">
        <v>405</v>
      </c>
      <c r="D147" s="15" t="s">
        <v>33</v>
      </c>
      <c r="E147" s="37" t="s">
        <v>34</v>
      </c>
      <c r="F147" s="17" t="s">
        <v>398</v>
      </c>
      <c r="G147" s="17"/>
      <c r="H147" s="37" t="s">
        <v>260</v>
      </c>
      <c r="I147" s="18">
        <v>1</v>
      </c>
      <c r="J147" s="50">
        <f>VLOOKUP(B147,[1]新表!$A:$G,7,0)</f>
        <v>0</v>
      </c>
      <c r="K147" s="50">
        <f>VLOOKUP(B147,[2]新表!$A:$G,7,0)</f>
        <v>0</v>
      </c>
      <c r="L147" s="50">
        <f>VLOOKUP(B147,[2]新表!$A:$H,8,0)</f>
        <v>0</v>
      </c>
      <c r="M147" s="50"/>
      <c r="N147" s="48">
        <v>100000</v>
      </c>
      <c r="O147" s="48"/>
      <c r="P147" s="48">
        <f t="shared" si="40"/>
        <v>100000</v>
      </c>
      <c r="Q147" s="20">
        <f t="shared" si="41"/>
        <v>-100000</v>
      </c>
      <c r="R147" s="20">
        <f t="shared" si="42"/>
        <v>0</v>
      </c>
      <c r="S147" s="20">
        <f t="shared" si="36"/>
        <v>0</v>
      </c>
      <c r="T147" s="55"/>
      <c r="U147" s="19">
        <f t="shared" si="37"/>
        <v>0</v>
      </c>
      <c r="V147" s="53">
        <f t="shared" si="43"/>
        <v>0</v>
      </c>
      <c r="W147" s="54" t="e">
        <f t="shared" si="44"/>
        <v>#DIV/0!</v>
      </c>
      <c r="X147" s="54" t="str">
        <f t="shared" si="45"/>
        <v>是</v>
      </c>
      <c r="Y147" s="21"/>
      <c r="Z147" s="37"/>
      <c r="AA147" s="37"/>
      <c r="AB147" s="37">
        <v>0</v>
      </c>
      <c r="AC147" s="23">
        <v>0</v>
      </c>
      <c r="AD147" s="23">
        <f t="shared" si="39"/>
        <v>0</v>
      </c>
      <c r="AE147" s="19">
        <f t="shared" si="34"/>
        <v>0</v>
      </c>
      <c r="AF147" s="24">
        <v>45611</v>
      </c>
      <c r="AG147" s="37">
        <v>2</v>
      </c>
      <c r="AH147" s="24">
        <f t="shared" ref="AH147:AH154" si="49">AF147-AG147</f>
        <v>45609</v>
      </c>
      <c r="AI147" s="25" t="s">
        <v>47</v>
      </c>
      <c r="AJ147" s="19"/>
      <c r="AK147" s="13" t="s">
        <v>68</v>
      </c>
      <c r="AL147" s="38" t="s">
        <v>406</v>
      </c>
      <c r="AM147" s="34" t="s">
        <v>404</v>
      </c>
      <c r="AN147" s="30" t="s">
        <v>77</v>
      </c>
    </row>
    <row r="148" spans="1:41" ht="33" customHeight="1" x14ac:dyDescent="0.25">
      <c r="A148" s="13">
        <f t="shared" si="35"/>
        <v>145</v>
      </c>
      <c r="B148" s="14" t="s">
        <v>407</v>
      </c>
      <c r="C148" s="15" t="s">
        <v>408</v>
      </c>
      <c r="D148" s="15" t="s">
        <v>33</v>
      </c>
      <c r="E148" s="16" t="s">
        <v>57</v>
      </c>
      <c r="F148" s="16" t="s">
        <v>35</v>
      </c>
      <c r="G148" s="16"/>
      <c r="H148" s="16" t="s">
        <v>572</v>
      </c>
      <c r="I148" s="18">
        <v>0.8</v>
      </c>
      <c r="J148" s="50">
        <f>VLOOKUP(B148,[1]新表!$A:$G,7,0)</f>
        <v>0</v>
      </c>
      <c r="K148" s="50">
        <f>VLOOKUP(B148,[2]新表!$A:$G,7,0)</f>
        <v>142786.80000000101</v>
      </c>
      <c r="L148" s="50">
        <f>VLOOKUP(B148,[2]新表!$A:$H,8,0)</f>
        <v>142786.80000000101</v>
      </c>
      <c r="M148" s="61">
        <f>VLOOKUP(B148,[2]Sheet3!$A:$E,5,0)</f>
        <v>142786.80000000101</v>
      </c>
      <c r="N148" s="48">
        <v>270000</v>
      </c>
      <c r="O148" s="48"/>
      <c r="P148" s="48">
        <f t="shared" si="40"/>
        <v>270000</v>
      </c>
      <c r="Q148" s="20">
        <f t="shared" si="41"/>
        <v>-127213.19999999899</v>
      </c>
      <c r="R148" s="20">
        <f t="shared" si="42"/>
        <v>0</v>
      </c>
      <c r="S148" s="20">
        <f t="shared" si="36"/>
        <v>0</v>
      </c>
      <c r="T148" s="58">
        <v>300000</v>
      </c>
      <c r="U148" s="19">
        <f t="shared" si="37"/>
        <v>300000</v>
      </c>
      <c r="V148" s="53">
        <f t="shared" si="43"/>
        <v>-2.3582458424125985</v>
      </c>
      <c r="W148" s="54">
        <f t="shared" si="44"/>
        <v>2.1010345494121156</v>
      </c>
      <c r="X148" s="54" t="str">
        <f t="shared" si="45"/>
        <v>是</v>
      </c>
      <c r="Y148" s="21"/>
      <c r="Z148" s="21"/>
      <c r="AA148" s="21"/>
      <c r="AB148" s="21">
        <f t="shared" ref="AB148:AB206" si="50">SUM(Y148:AA148)</f>
        <v>0</v>
      </c>
      <c r="AC148" s="23">
        <v>0</v>
      </c>
      <c r="AD148" s="23">
        <f t="shared" si="39"/>
        <v>0</v>
      </c>
      <c r="AE148" s="19">
        <f t="shared" si="34"/>
        <v>300000</v>
      </c>
      <c r="AF148" s="24">
        <v>45646</v>
      </c>
      <c r="AG148" s="13">
        <v>7</v>
      </c>
      <c r="AH148" s="24">
        <f t="shared" si="49"/>
        <v>45639</v>
      </c>
      <c r="AI148" s="25" t="s">
        <v>409</v>
      </c>
      <c r="AJ148" s="19"/>
      <c r="AK148" s="13" t="s">
        <v>121</v>
      </c>
      <c r="AL148" s="38" t="s">
        <v>643</v>
      </c>
      <c r="AM148" s="14" t="s">
        <v>407</v>
      </c>
    </row>
    <row r="149" spans="1:41" s="9" customFormat="1" ht="33" customHeight="1" x14ac:dyDescent="0.25">
      <c r="A149" s="13">
        <f t="shared" si="35"/>
        <v>146</v>
      </c>
      <c r="B149" s="14" t="s">
        <v>410</v>
      </c>
      <c r="C149" s="15" t="s">
        <v>411</v>
      </c>
      <c r="D149" s="15" t="s">
        <v>33</v>
      </c>
      <c r="E149" s="16" t="s">
        <v>34</v>
      </c>
      <c r="F149" s="34" t="s">
        <v>98</v>
      </c>
      <c r="G149" s="34"/>
      <c r="H149" s="17" t="s">
        <v>61</v>
      </c>
      <c r="I149" s="18">
        <v>0.8</v>
      </c>
      <c r="J149" s="50">
        <f>VLOOKUP(B149,[1]新表!$A:$G,7,0)</f>
        <v>336206.49</v>
      </c>
      <c r="K149" s="50">
        <f>VLOOKUP(B149,[2]新表!$A:$G,7,0)</f>
        <v>341075.63</v>
      </c>
      <c r="L149" s="50">
        <f>VLOOKUP(B149,[2]新表!$A:$H,8,0)</f>
        <v>191762.11000000002</v>
      </c>
      <c r="M149" s="61">
        <f>VLOOKUP(B149,[2]Sheet3!$A:$E,5,0)</f>
        <v>42634.453750000001</v>
      </c>
      <c r="N149" s="48">
        <v>60000</v>
      </c>
      <c r="O149" s="48"/>
      <c r="P149" s="48">
        <f t="shared" si="40"/>
        <v>60000</v>
      </c>
      <c r="Q149" s="20">
        <f t="shared" si="41"/>
        <v>131762.11000000002</v>
      </c>
      <c r="R149" s="20">
        <f t="shared" si="42"/>
        <v>14922.058812499999</v>
      </c>
      <c r="S149" s="20">
        <f t="shared" si="36"/>
        <v>10000</v>
      </c>
      <c r="T149" s="55">
        <v>236206.49</v>
      </c>
      <c r="U149" s="19">
        <f t="shared" si="37"/>
        <v>236206.49</v>
      </c>
      <c r="V149" s="53">
        <f t="shared" si="43"/>
        <v>1.7926738574541647</v>
      </c>
      <c r="W149" s="54">
        <f t="shared" si="44"/>
        <v>5.5402724609788159</v>
      </c>
      <c r="X149" s="54" t="str">
        <f t="shared" si="45"/>
        <v>是</v>
      </c>
      <c r="Y149" s="21"/>
      <c r="Z149" s="21"/>
      <c r="AA149" s="21"/>
      <c r="AB149" s="21">
        <f t="shared" si="50"/>
        <v>0</v>
      </c>
      <c r="AC149" s="23">
        <v>0.03</v>
      </c>
      <c r="AD149" s="23">
        <f t="shared" si="39"/>
        <v>0.03</v>
      </c>
      <c r="AE149" s="19">
        <f t="shared" si="34"/>
        <v>229120.2953</v>
      </c>
      <c r="AF149" s="24">
        <v>45632</v>
      </c>
      <c r="AG149" s="13">
        <v>3</v>
      </c>
      <c r="AH149" s="24">
        <f t="shared" si="49"/>
        <v>45629</v>
      </c>
      <c r="AI149" s="25" t="s">
        <v>47</v>
      </c>
      <c r="AJ149" s="19"/>
      <c r="AK149" s="13" t="s">
        <v>68</v>
      </c>
      <c r="AL149" s="26" t="s">
        <v>412</v>
      </c>
      <c r="AM149" s="14" t="s">
        <v>410</v>
      </c>
      <c r="AN149" s="8"/>
    </row>
    <row r="150" spans="1:41" s="9" customFormat="1" ht="33" customHeight="1" x14ac:dyDescent="0.25">
      <c r="A150" s="13">
        <f t="shared" si="35"/>
        <v>147</v>
      </c>
      <c r="B150" s="14" t="s">
        <v>413</v>
      </c>
      <c r="C150" s="15" t="s">
        <v>414</v>
      </c>
      <c r="D150" s="15" t="s">
        <v>33</v>
      </c>
      <c r="E150" s="16" t="s">
        <v>34</v>
      </c>
      <c r="F150" s="17" t="s">
        <v>35</v>
      </c>
      <c r="G150" s="17"/>
      <c r="H150" s="17" t="s">
        <v>61</v>
      </c>
      <c r="I150" s="18">
        <v>0.8</v>
      </c>
      <c r="J150" s="50">
        <f>VLOOKUP(B150,[1]新表!$A:$G,7,0)</f>
        <v>2916279.72</v>
      </c>
      <c r="K150" s="50">
        <f>VLOOKUP(B150,[2]新表!$A:$G,7,0)</f>
        <v>1863279.7199999997</v>
      </c>
      <c r="L150" s="50">
        <f>VLOOKUP(B150,[2]新表!$A:$H,8,0)</f>
        <v>602034.63</v>
      </c>
      <c r="M150" s="61">
        <f>VLOOKUP(B150,[2]Sheet3!$A:$E,5,0)</f>
        <v>465819.92999999993</v>
      </c>
      <c r="N150" s="48"/>
      <c r="O150" s="48"/>
      <c r="P150" s="48">
        <f t="shared" si="40"/>
        <v>0</v>
      </c>
      <c r="Q150" s="20">
        <f t="shared" si="41"/>
        <v>602034.63</v>
      </c>
      <c r="R150" s="20">
        <f t="shared" si="42"/>
        <v>163036.97549999997</v>
      </c>
      <c r="S150" s="20">
        <f t="shared" si="36"/>
        <v>160000</v>
      </c>
      <c r="T150" s="55">
        <v>100000</v>
      </c>
      <c r="U150" s="19">
        <f t="shared" si="37"/>
        <v>100000</v>
      </c>
      <c r="V150" s="53">
        <f t="shared" si="43"/>
        <v>0.16610340172624288</v>
      </c>
      <c r="W150" s="54">
        <f t="shared" si="44"/>
        <v>0.21467522868761757</v>
      </c>
      <c r="X150" s="54" t="str">
        <f t="shared" si="45"/>
        <v>否</v>
      </c>
      <c r="Y150" s="21"/>
      <c r="Z150" s="21"/>
      <c r="AA150" s="21"/>
      <c r="AB150" s="21">
        <f t="shared" si="50"/>
        <v>0</v>
      </c>
      <c r="AC150" s="23">
        <v>0</v>
      </c>
      <c r="AD150" s="23">
        <f t="shared" si="39"/>
        <v>0</v>
      </c>
      <c r="AE150" s="19">
        <f t="shared" si="34"/>
        <v>100000</v>
      </c>
      <c r="AF150" s="24">
        <v>45632</v>
      </c>
      <c r="AG150" s="29">
        <v>2</v>
      </c>
      <c r="AH150" s="32">
        <f t="shared" si="49"/>
        <v>45630</v>
      </c>
      <c r="AI150" s="25" t="s">
        <v>37</v>
      </c>
      <c r="AJ150" s="19"/>
      <c r="AK150" s="13" t="s">
        <v>68</v>
      </c>
      <c r="AL150" s="26" t="s">
        <v>159</v>
      </c>
      <c r="AM150" s="14" t="s">
        <v>413</v>
      </c>
      <c r="AN150" s="30" t="s">
        <v>77</v>
      </c>
    </row>
    <row r="151" spans="1:41" s="9" customFormat="1" ht="33" customHeight="1" x14ac:dyDescent="0.25">
      <c r="A151" s="13">
        <f t="shared" si="35"/>
        <v>148</v>
      </c>
      <c r="B151" s="14" t="s">
        <v>415</v>
      </c>
      <c r="C151" s="15" t="s">
        <v>416</v>
      </c>
      <c r="D151" s="15" t="s">
        <v>33</v>
      </c>
      <c r="E151" s="16" t="s">
        <v>57</v>
      </c>
      <c r="F151" s="17" t="s">
        <v>35</v>
      </c>
      <c r="G151" s="17"/>
      <c r="H151" s="17" t="s">
        <v>61</v>
      </c>
      <c r="I151" s="18">
        <v>0.8</v>
      </c>
      <c r="J151" s="50">
        <f>VLOOKUP(B151,[1]新表!$A:$G,7,0)</f>
        <v>2921935.3600000003</v>
      </c>
      <c r="K151" s="50">
        <f>VLOOKUP(B151,[2]新表!$A:$G,7,0)</f>
        <v>2831935.3600000003</v>
      </c>
      <c r="L151" s="50">
        <f>VLOOKUP(B151,[2]新表!$A:$H,8,0)</f>
        <v>2770939.37</v>
      </c>
      <c r="M151" s="50">
        <f>VLOOKUP(B151,[2]Sheet3!$A:$E,5,0)</f>
        <v>217841.18153846156</v>
      </c>
      <c r="N151" s="48">
        <v>31648.86</v>
      </c>
      <c r="O151" s="48">
        <v>100000</v>
      </c>
      <c r="P151" s="48">
        <f t="shared" si="40"/>
        <v>131648.85999999999</v>
      </c>
      <c r="Q151" s="20">
        <f t="shared" si="41"/>
        <v>2739290.5100000002</v>
      </c>
      <c r="R151" s="20">
        <f t="shared" si="42"/>
        <v>76244.413538461537</v>
      </c>
      <c r="S151" s="20">
        <f t="shared" si="36"/>
        <v>80000</v>
      </c>
      <c r="T151" s="55">
        <v>60000</v>
      </c>
      <c r="U151" s="19">
        <f t="shared" si="37"/>
        <v>60000</v>
      </c>
      <c r="V151" s="53">
        <f t="shared" si="43"/>
        <v>2.1903481861805157E-2</v>
      </c>
      <c r="W151" s="54">
        <f t="shared" si="44"/>
        <v>0.2754300154647597</v>
      </c>
      <c r="X151" s="54" t="str">
        <f t="shared" si="45"/>
        <v>否</v>
      </c>
      <c r="Y151" s="21"/>
      <c r="Z151" s="21" t="s">
        <v>417</v>
      </c>
      <c r="AA151" s="21"/>
      <c r="AB151" s="21">
        <f t="shared" si="50"/>
        <v>0</v>
      </c>
      <c r="AC151" s="23">
        <v>0</v>
      </c>
      <c r="AD151" s="23">
        <f t="shared" si="39"/>
        <v>0</v>
      </c>
      <c r="AE151" s="19">
        <f t="shared" si="34"/>
        <v>60000</v>
      </c>
      <c r="AF151" s="24">
        <v>45595</v>
      </c>
      <c r="AG151" s="13">
        <v>7</v>
      </c>
      <c r="AH151" s="24">
        <f t="shared" si="49"/>
        <v>45588</v>
      </c>
      <c r="AI151" s="27" t="s">
        <v>75</v>
      </c>
      <c r="AJ151" s="19"/>
      <c r="AK151" s="17" t="s">
        <v>68</v>
      </c>
      <c r="AL151" s="26" t="s">
        <v>159</v>
      </c>
      <c r="AM151" s="14" t="s">
        <v>415</v>
      </c>
      <c r="AN151" s="8"/>
    </row>
    <row r="152" spans="1:41" s="9" customFormat="1" ht="33" customHeight="1" x14ac:dyDescent="0.25">
      <c r="A152" s="13">
        <f t="shared" si="35"/>
        <v>149</v>
      </c>
      <c r="B152" s="14" t="s">
        <v>418</v>
      </c>
      <c r="C152" s="15" t="s">
        <v>419</v>
      </c>
      <c r="D152" s="15" t="s">
        <v>33</v>
      </c>
      <c r="E152" s="16" t="s">
        <v>57</v>
      </c>
      <c r="F152" s="17" t="s">
        <v>67</v>
      </c>
      <c r="G152" s="17"/>
      <c r="H152" s="17" t="s">
        <v>61</v>
      </c>
      <c r="I152" s="18">
        <v>0.8</v>
      </c>
      <c r="J152" s="50">
        <f>VLOOKUP(B152,[1]新表!$A:$G,7,0)</f>
        <v>6436207.6500000004</v>
      </c>
      <c r="K152" s="50">
        <f>VLOOKUP(B152,[2]新表!$A:$G,7,0)</f>
        <v>5484086.9700000007</v>
      </c>
      <c r="L152" s="50">
        <f>VLOOKUP(B152,[2]新表!$A:$H,8,0)</f>
        <v>4875799.16</v>
      </c>
      <c r="M152" s="61">
        <f>VLOOKUP(B152,[2]Sheet3!$A:$E,5,0)</f>
        <v>498553.36090909096</v>
      </c>
      <c r="N152" s="48"/>
      <c r="O152" s="48"/>
      <c r="P152" s="48">
        <f t="shared" si="40"/>
        <v>0</v>
      </c>
      <c r="Q152" s="20">
        <f t="shared" si="41"/>
        <v>4875799.16</v>
      </c>
      <c r="R152" s="20">
        <f t="shared" si="42"/>
        <v>174493.67631818182</v>
      </c>
      <c r="S152" s="20">
        <f t="shared" si="36"/>
        <v>170000</v>
      </c>
      <c r="T152" s="55">
        <v>500000</v>
      </c>
      <c r="U152" s="19">
        <f t="shared" si="37"/>
        <v>500000</v>
      </c>
      <c r="V152" s="53">
        <f t="shared" si="43"/>
        <v>0.10254729196023735</v>
      </c>
      <c r="W152" s="54">
        <f t="shared" si="44"/>
        <v>1.0029016735305347</v>
      </c>
      <c r="X152" s="54" t="str">
        <f t="shared" si="45"/>
        <v>是</v>
      </c>
      <c r="Y152" s="21"/>
      <c r="Z152" s="21"/>
      <c r="AA152" s="21"/>
      <c r="AB152" s="21">
        <f t="shared" si="50"/>
        <v>0</v>
      </c>
      <c r="AC152" s="23">
        <v>0</v>
      </c>
      <c r="AD152" s="23">
        <f t="shared" si="39"/>
        <v>0</v>
      </c>
      <c r="AE152" s="19">
        <f t="shared" si="34"/>
        <v>500000</v>
      </c>
      <c r="AF152" s="24">
        <v>45631</v>
      </c>
      <c r="AG152" s="13">
        <v>3</v>
      </c>
      <c r="AH152" s="24">
        <f t="shared" si="49"/>
        <v>45628</v>
      </c>
      <c r="AI152" s="27" t="s">
        <v>369</v>
      </c>
      <c r="AJ152" s="19"/>
      <c r="AK152" s="17" t="s">
        <v>176</v>
      </c>
      <c r="AL152" s="26" t="s">
        <v>159</v>
      </c>
      <c r="AM152" s="14" t="s">
        <v>418</v>
      </c>
      <c r="AN152" s="8"/>
    </row>
    <row r="153" spans="1:41" s="9" customFormat="1" ht="33" customHeight="1" x14ac:dyDescent="0.25">
      <c r="A153" s="13">
        <f t="shared" si="35"/>
        <v>150</v>
      </c>
      <c r="B153" s="14" t="s">
        <v>420</v>
      </c>
      <c r="C153" s="15" t="s">
        <v>421</v>
      </c>
      <c r="D153" s="15" t="s">
        <v>33</v>
      </c>
      <c r="E153" s="16" t="s">
        <v>57</v>
      </c>
      <c r="F153" s="17" t="s">
        <v>35</v>
      </c>
      <c r="G153" s="17"/>
      <c r="H153" s="17" t="s">
        <v>39</v>
      </c>
      <c r="I153" s="18">
        <v>1</v>
      </c>
      <c r="J153" s="50">
        <f>VLOOKUP(B153,[1]新表!$A:$G,7,0)</f>
        <v>1397663.7000000007</v>
      </c>
      <c r="K153" s="50">
        <f>VLOOKUP(B153,[2]新表!$A:$G,7,0)</f>
        <v>1097663.7</v>
      </c>
      <c r="L153" s="50">
        <f>VLOOKUP(B153,[2]新表!$A:$H,8,0)</f>
        <v>993075.61999999988</v>
      </c>
      <c r="M153" s="61">
        <f>VLOOKUP(B153,[2]Sheet3!$A:$E,5,0)</f>
        <v>99787.609090909085</v>
      </c>
      <c r="N153" s="48"/>
      <c r="O153" s="48"/>
      <c r="P153" s="48">
        <f t="shared" si="40"/>
        <v>0</v>
      </c>
      <c r="Q153" s="20">
        <f t="shared" si="41"/>
        <v>993075.61999999988</v>
      </c>
      <c r="R153" s="20">
        <f t="shared" si="42"/>
        <v>34925.663181818178</v>
      </c>
      <c r="S153" s="20">
        <f t="shared" si="36"/>
        <v>30000</v>
      </c>
      <c r="T153" s="55">
        <v>300000</v>
      </c>
      <c r="U153" s="19">
        <f t="shared" si="37"/>
        <v>300000</v>
      </c>
      <c r="V153" s="53">
        <f t="shared" si="43"/>
        <v>0.30209179840705386</v>
      </c>
      <c r="W153" s="54">
        <f t="shared" si="44"/>
        <v>3.0063852890461806</v>
      </c>
      <c r="X153" s="54" t="str">
        <f t="shared" si="45"/>
        <v>是</v>
      </c>
      <c r="Y153" s="21"/>
      <c r="Z153" s="21"/>
      <c r="AA153" s="21"/>
      <c r="AB153" s="21">
        <f t="shared" si="50"/>
        <v>0</v>
      </c>
      <c r="AC153" s="23">
        <v>0.03</v>
      </c>
      <c r="AD153" s="23">
        <f t="shared" si="39"/>
        <v>0.03</v>
      </c>
      <c r="AE153" s="19">
        <f t="shared" si="34"/>
        <v>291000</v>
      </c>
      <c r="AF153" s="24">
        <v>45628</v>
      </c>
      <c r="AG153" s="13">
        <v>7</v>
      </c>
      <c r="AH153" s="24">
        <f t="shared" si="49"/>
        <v>45621</v>
      </c>
      <c r="AI153" s="25" t="s">
        <v>47</v>
      </c>
      <c r="AJ153" s="19"/>
      <c r="AK153" s="13" t="s">
        <v>121</v>
      </c>
      <c r="AL153" s="26" t="s">
        <v>133</v>
      </c>
      <c r="AM153" s="14" t="s">
        <v>420</v>
      </c>
      <c r="AN153" s="8"/>
    </row>
    <row r="154" spans="1:41" s="9" customFormat="1" ht="33" customHeight="1" x14ac:dyDescent="0.25">
      <c r="A154" s="13">
        <f t="shared" si="35"/>
        <v>151</v>
      </c>
      <c r="B154" s="14" t="s">
        <v>422</v>
      </c>
      <c r="C154" s="15" t="s">
        <v>423</v>
      </c>
      <c r="D154" s="15" t="s">
        <v>33</v>
      </c>
      <c r="E154" s="16" t="s">
        <v>57</v>
      </c>
      <c r="F154" s="17" t="s">
        <v>35</v>
      </c>
      <c r="G154" s="17"/>
      <c r="H154" s="17" t="s">
        <v>61</v>
      </c>
      <c r="I154" s="18">
        <v>1</v>
      </c>
      <c r="J154" s="50">
        <f>VLOOKUP(B154,[1]新表!$A:$G,7,0)</f>
        <v>1780526.36</v>
      </c>
      <c r="K154" s="50">
        <f>VLOOKUP(B154,[2]新表!$A:$G,7,0)</f>
        <v>1673593.64</v>
      </c>
      <c r="L154" s="50">
        <f>VLOOKUP(B154,[2]新表!$A:$H,8,0)</f>
        <v>1480526.3599999999</v>
      </c>
      <c r="M154" s="61">
        <f>VLOOKUP(B154,[2]Sheet3!$A:$E,5,0)</f>
        <v>418398.41</v>
      </c>
      <c r="N154" s="48">
        <v>200000</v>
      </c>
      <c r="O154" s="48"/>
      <c r="P154" s="48">
        <f t="shared" si="40"/>
        <v>200000</v>
      </c>
      <c r="Q154" s="20">
        <f t="shared" si="41"/>
        <v>1280526.3599999999</v>
      </c>
      <c r="R154" s="20">
        <f t="shared" si="42"/>
        <v>146439.44349999999</v>
      </c>
      <c r="S154" s="20">
        <f t="shared" si="36"/>
        <v>150000</v>
      </c>
      <c r="T154" s="55">
        <v>300000</v>
      </c>
      <c r="U154" s="19">
        <f t="shared" si="37"/>
        <v>300000</v>
      </c>
      <c r="V154" s="53">
        <f t="shared" si="43"/>
        <v>0.23427866022219179</v>
      </c>
      <c r="W154" s="54">
        <f t="shared" si="44"/>
        <v>0.71701993322584567</v>
      </c>
      <c r="X154" s="54" t="str">
        <f t="shared" si="45"/>
        <v>否</v>
      </c>
      <c r="Y154" s="21"/>
      <c r="Z154" s="21"/>
      <c r="AA154" s="21"/>
      <c r="AB154" s="21">
        <f t="shared" si="50"/>
        <v>0</v>
      </c>
      <c r="AC154" s="23">
        <v>0</v>
      </c>
      <c r="AD154" s="23">
        <f t="shared" si="39"/>
        <v>0</v>
      </c>
      <c r="AE154" s="19">
        <f t="shared" si="34"/>
        <v>300000</v>
      </c>
      <c r="AF154" s="24"/>
      <c r="AG154" s="13">
        <v>7</v>
      </c>
      <c r="AH154" s="24">
        <f t="shared" si="49"/>
        <v>-7</v>
      </c>
      <c r="AI154" s="25" t="s">
        <v>47</v>
      </c>
      <c r="AJ154" s="19"/>
      <c r="AK154" s="13" t="s">
        <v>176</v>
      </c>
      <c r="AL154" s="26" t="s">
        <v>133</v>
      </c>
      <c r="AM154" s="14" t="s">
        <v>422</v>
      </c>
      <c r="AN154" s="8"/>
    </row>
    <row r="155" spans="1:41" ht="33" customHeight="1" x14ac:dyDescent="0.25">
      <c r="A155" s="13">
        <f t="shared" si="35"/>
        <v>152</v>
      </c>
      <c r="B155" s="14" t="s">
        <v>424</v>
      </c>
      <c r="C155" s="15" t="s">
        <v>425</v>
      </c>
      <c r="D155" s="15" t="s">
        <v>88</v>
      </c>
      <c r="E155" s="16" t="s">
        <v>34</v>
      </c>
      <c r="F155" s="16" t="s">
        <v>35</v>
      </c>
      <c r="G155" s="16"/>
      <c r="H155" s="17" t="s">
        <v>36</v>
      </c>
      <c r="I155" s="18">
        <v>1</v>
      </c>
      <c r="J155" s="50">
        <f>VLOOKUP(B155,[1]新表!$A:$G,7,0)</f>
        <v>377112.5</v>
      </c>
      <c r="K155" s="50">
        <f>VLOOKUP(B155,[2]新表!$A:$G,7,0)</f>
        <v>0</v>
      </c>
      <c r="L155" s="50">
        <f>VLOOKUP(B155,[2]新表!$A:$H,8,0)</f>
        <v>0</v>
      </c>
      <c r="M155" s="50"/>
      <c r="N155" s="48"/>
      <c r="O155" s="48"/>
      <c r="P155" s="48">
        <f t="shared" si="40"/>
        <v>0</v>
      </c>
      <c r="Q155" s="20">
        <f t="shared" si="41"/>
        <v>0</v>
      </c>
      <c r="R155" s="20">
        <f t="shared" si="42"/>
        <v>0</v>
      </c>
      <c r="S155" s="20">
        <f t="shared" si="36"/>
        <v>0</v>
      </c>
      <c r="T155" s="55"/>
      <c r="U155" s="19">
        <f t="shared" si="37"/>
        <v>0</v>
      </c>
      <c r="V155" s="53">
        <f t="shared" si="43"/>
        <v>0</v>
      </c>
      <c r="W155" s="54" t="e">
        <f t="shared" si="44"/>
        <v>#DIV/0!</v>
      </c>
      <c r="X155" s="54" t="str">
        <f t="shared" si="45"/>
        <v>是</v>
      </c>
      <c r="Y155" s="21"/>
      <c r="Z155" s="22"/>
      <c r="AA155" s="22"/>
      <c r="AB155" s="21">
        <f t="shared" si="50"/>
        <v>0</v>
      </c>
      <c r="AC155" s="23">
        <v>0</v>
      </c>
      <c r="AD155" s="23">
        <f t="shared" si="39"/>
        <v>0</v>
      </c>
      <c r="AE155" s="19">
        <f t="shared" si="34"/>
        <v>0</v>
      </c>
      <c r="AF155" s="24"/>
      <c r="AG155" s="13">
        <v>7</v>
      </c>
      <c r="AH155" s="24"/>
      <c r="AI155" s="25" t="s">
        <v>369</v>
      </c>
      <c r="AJ155" s="19"/>
      <c r="AK155" s="13" t="s">
        <v>38</v>
      </c>
      <c r="AL155" s="26" t="s">
        <v>426</v>
      </c>
      <c r="AM155" s="14" t="s">
        <v>424</v>
      </c>
      <c r="AO155" s="9" t="s">
        <v>92</v>
      </c>
    </row>
    <row r="156" spans="1:41" s="9" customFormat="1" ht="33" customHeight="1" x14ac:dyDescent="0.25">
      <c r="A156" s="13">
        <f t="shared" si="35"/>
        <v>153</v>
      </c>
      <c r="B156" s="14" t="s">
        <v>427</v>
      </c>
      <c r="C156" s="15" t="s">
        <v>428</v>
      </c>
      <c r="D156" s="15" t="s">
        <v>33</v>
      </c>
      <c r="E156" s="16" t="s">
        <v>57</v>
      </c>
      <c r="F156" s="34" t="s">
        <v>67</v>
      </c>
      <c r="G156" s="34" t="s">
        <v>565</v>
      </c>
      <c r="H156" s="17" t="s">
        <v>39</v>
      </c>
      <c r="I156" s="18">
        <v>0.8</v>
      </c>
      <c r="J156" s="50">
        <f>VLOOKUP(B156,[1]新表!$A:$G,7,0)</f>
        <v>799829.29</v>
      </c>
      <c r="K156" s="50">
        <f>VLOOKUP(B156,[2]新表!$A:$G,7,0)</f>
        <v>838428.23</v>
      </c>
      <c r="L156" s="50">
        <f>VLOOKUP(B156,[2]新表!$A:$H,8,0)</f>
        <v>566617.5</v>
      </c>
      <c r="M156" s="50">
        <f>VLOOKUP(B156,[2]Sheet3!$A:$E,5,0)</f>
        <v>167685.64600000001</v>
      </c>
      <c r="N156" s="48"/>
      <c r="O156" s="48"/>
      <c r="P156" s="48">
        <f t="shared" si="40"/>
        <v>0</v>
      </c>
      <c r="Q156" s="20">
        <f t="shared" si="41"/>
        <v>566617.5</v>
      </c>
      <c r="R156" s="20">
        <f t="shared" si="42"/>
        <v>58689.9761</v>
      </c>
      <c r="S156" s="20">
        <f t="shared" si="36"/>
        <v>60000</v>
      </c>
      <c r="T156" s="55">
        <v>100000</v>
      </c>
      <c r="U156" s="19">
        <f t="shared" si="37"/>
        <v>100000</v>
      </c>
      <c r="V156" s="53">
        <f t="shared" si="43"/>
        <v>0.17648590098258526</v>
      </c>
      <c r="W156" s="54">
        <f t="shared" si="44"/>
        <v>0.59635396580098454</v>
      </c>
      <c r="X156" s="54" t="str">
        <f t="shared" si="45"/>
        <v>否</v>
      </c>
      <c r="Y156" s="21"/>
      <c r="Z156" s="22"/>
      <c r="AA156" s="22"/>
      <c r="AB156" s="21">
        <f t="shared" si="50"/>
        <v>0</v>
      </c>
      <c r="AC156" s="23">
        <v>0.03</v>
      </c>
      <c r="AD156" s="23">
        <f t="shared" si="39"/>
        <v>0.03</v>
      </c>
      <c r="AE156" s="19">
        <f t="shared" si="34"/>
        <v>97000</v>
      </c>
      <c r="AF156" s="24">
        <v>45628</v>
      </c>
      <c r="AG156" s="13">
        <v>7</v>
      </c>
      <c r="AH156" s="24">
        <f t="shared" ref="AH156:AH218" si="51">AF156-AG156</f>
        <v>45621</v>
      </c>
      <c r="AI156" s="27" t="s">
        <v>47</v>
      </c>
      <c r="AJ156" s="19"/>
      <c r="AK156" s="17" t="s">
        <v>121</v>
      </c>
      <c r="AL156" s="26" t="s">
        <v>212</v>
      </c>
      <c r="AM156" s="14" t="s">
        <v>427</v>
      </c>
      <c r="AN156" s="8"/>
    </row>
    <row r="157" spans="1:41" s="9" customFormat="1" ht="33" customHeight="1" x14ac:dyDescent="0.25">
      <c r="A157" s="13">
        <f t="shared" si="35"/>
        <v>154</v>
      </c>
      <c r="B157" s="14" t="s">
        <v>429</v>
      </c>
      <c r="C157" s="15" t="s">
        <v>430</v>
      </c>
      <c r="D157" s="15" t="s">
        <v>33</v>
      </c>
      <c r="E157" s="16" t="s">
        <v>57</v>
      </c>
      <c r="F157" s="17" t="s">
        <v>67</v>
      </c>
      <c r="G157" s="17" t="s">
        <v>565</v>
      </c>
      <c r="H157" s="17" t="s">
        <v>39</v>
      </c>
      <c r="I157" s="18">
        <v>0.8</v>
      </c>
      <c r="J157" s="50">
        <f>VLOOKUP(B157,[1]新表!$A:$G,7,0)</f>
        <v>596013.19999999995</v>
      </c>
      <c r="K157" s="50">
        <f>VLOOKUP(B157,[2]新表!$A:$G,7,0)</f>
        <v>606973.14999999991</v>
      </c>
      <c r="L157" s="50">
        <f>VLOOKUP(B157,[2]新表!$A:$H,8,0)</f>
        <v>537853.26</v>
      </c>
      <c r="M157" s="61">
        <f>VLOOKUP(B157,[2]Sheet3!$A:$E,5,0)</f>
        <v>28903.48333333333</v>
      </c>
      <c r="N157" s="48"/>
      <c r="O157" s="48"/>
      <c r="P157" s="48">
        <f t="shared" si="40"/>
        <v>0</v>
      </c>
      <c r="Q157" s="20">
        <f t="shared" si="41"/>
        <v>537853.26</v>
      </c>
      <c r="R157" s="20">
        <f t="shared" si="42"/>
        <v>10116.219166666664</v>
      </c>
      <c r="S157" s="20">
        <f t="shared" si="36"/>
        <v>10000</v>
      </c>
      <c r="T157" s="55">
        <v>50000</v>
      </c>
      <c r="U157" s="19">
        <f t="shared" si="37"/>
        <v>50000</v>
      </c>
      <c r="V157" s="53">
        <f t="shared" si="43"/>
        <v>9.2962158489101651E-2</v>
      </c>
      <c r="W157" s="54">
        <f t="shared" si="44"/>
        <v>1.7298953009700677</v>
      </c>
      <c r="X157" s="54" t="str">
        <f t="shared" si="45"/>
        <v>是</v>
      </c>
      <c r="Y157" s="21"/>
      <c r="Z157" s="22"/>
      <c r="AA157" s="22"/>
      <c r="AB157" s="21">
        <f t="shared" si="50"/>
        <v>0</v>
      </c>
      <c r="AC157" s="23">
        <v>0.03</v>
      </c>
      <c r="AD157" s="23">
        <f t="shared" si="39"/>
        <v>0.03</v>
      </c>
      <c r="AE157" s="19">
        <f t="shared" si="34"/>
        <v>48500</v>
      </c>
      <c r="AF157" s="24">
        <v>45630</v>
      </c>
      <c r="AG157" s="29">
        <v>3</v>
      </c>
      <c r="AH157" s="32">
        <f t="shared" si="51"/>
        <v>45627</v>
      </c>
      <c r="AI157" s="27" t="s">
        <v>47</v>
      </c>
      <c r="AJ157" s="19"/>
      <c r="AK157" s="17" t="s">
        <v>176</v>
      </c>
      <c r="AL157" s="26" t="s">
        <v>133</v>
      </c>
      <c r="AM157" s="14" t="s">
        <v>429</v>
      </c>
      <c r="AN157" s="8"/>
    </row>
    <row r="158" spans="1:41" s="9" customFormat="1" ht="33" customHeight="1" x14ac:dyDescent="0.25">
      <c r="A158" s="13">
        <f t="shared" si="35"/>
        <v>155</v>
      </c>
      <c r="B158" s="14" t="s">
        <v>431</v>
      </c>
      <c r="C158" s="15" t="s">
        <v>432</v>
      </c>
      <c r="D158" s="15" t="s">
        <v>33</v>
      </c>
      <c r="E158" s="16" t="s">
        <v>57</v>
      </c>
      <c r="F158" s="17" t="s">
        <v>98</v>
      </c>
      <c r="G158" s="17"/>
      <c r="H158" s="17" t="s">
        <v>61</v>
      </c>
      <c r="I158" s="18">
        <v>0.8</v>
      </c>
      <c r="J158" s="50">
        <f>VLOOKUP(B158,[1]新表!$A:$G,7,0)</f>
        <v>1680225</v>
      </c>
      <c r="K158" s="50">
        <f>VLOOKUP(B158,[2]新表!$A:$G,7,0)</f>
        <v>1610225</v>
      </c>
      <c r="L158" s="50">
        <f>VLOOKUP(B158,[2]新表!$A:$H,8,0)</f>
        <v>1562146.96</v>
      </c>
      <c r="M158" s="61">
        <f>VLOOKUP(B158,[2]Sheet3!$A:$E,5,0)</f>
        <v>146384.09090909091</v>
      </c>
      <c r="N158" s="48"/>
      <c r="O158" s="48"/>
      <c r="P158" s="48">
        <f t="shared" si="40"/>
        <v>0</v>
      </c>
      <c r="Q158" s="20">
        <f t="shared" si="41"/>
        <v>1562146.96</v>
      </c>
      <c r="R158" s="20">
        <f t="shared" si="42"/>
        <v>51234.431818181816</v>
      </c>
      <c r="S158" s="20">
        <f t="shared" si="36"/>
        <v>50000</v>
      </c>
      <c r="T158" s="55"/>
      <c r="U158" s="19">
        <f t="shared" si="37"/>
        <v>0</v>
      </c>
      <c r="V158" s="53">
        <f t="shared" si="43"/>
        <v>0</v>
      </c>
      <c r="W158" s="54">
        <f t="shared" si="44"/>
        <v>0</v>
      </c>
      <c r="X158" s="54" t="str">
        <f t="shared" si="45"/>
        <v>否</v>
      </c>
      <c r="Y158" s="21"/>
      <c r="Z158" s="21"/>
      <c r="AA158" s="21"/>
      <c r="AB158" s="21">
        <f t="shared" si="50"/>
        <v>0</v>
      </c>
      <c r="AC158" s="23">
        <v>0.03</v>
      </c>
      <c r="AD158" s="23">
        <f t="shared" si="39"/>
        <v>0</v>
      </c>
      <c r="AE158" s="19">
        <f t="shared" si="34"/>
        <v>0</v>
      </c>
      <c r="AF158" s="24" t="s">
        <v>46</v>
      </c>
      <c r="AG158" s="29">
        <v>3</v>
      </c>
      <c r="AH158" s="32" t="e">
        <f t="shared" si="51"/>
        <v>#VALUE!</v>
      </c>
      <c r="AI158" s="25" t="s">
        <v>47</v>
      </c>
      <c r="AJ158" s="19"/>
      <c r="AK158" s="13" t="s">
        <v>121</v>
      </c>
      <c r="AL158" s="26" t="s">
        <v>162</v>
      </c>
      <c r="AM158" s="14" t="s">
        <v>431</v>
      </c>
      <c r="AN158" s="8"/>
    </row>
    <row r="159" spans="1:41" s="9" customFormat="1" ht="33" customHeight="1" x14ac:dyDescent="0.25">
      <c r="A159" s="13">
        <f t="shared" si="35"/>
        <v>156</v>
      </c>
      <c r="B159" s="14" t="s">
        <v>433</v>
      </c>
      <c r="C159" s="15" t="s">
        <v>434</v>
      </c>
      <c r="D159" s="15" t="s">
        <v>33</v>
      </c>
      <c r="E159" s="16" t="s">
        <v>264</v>
      </c>
      <c r="F159" s="17" t="s">
        <v>35</v>
      </c>
      <c r="G159" s="17"/>
      <c r="H159" s="17" t="s">
        <v>39</v>
      </c>
      <c r="I159" s="18">
        <v>1</v>
      </c>
      <c r="J159" s="50">
        <f>VLOOKUP(B159,[1]新表!$A:$G,7,0)</f>
        <v>39788.339999999997</v>
      </c>
      <c r="K159" s="50">
        <f>VLOOKUP(B159,[2]新表!$A:$G,7,0)</f>
        <v>76672.95</v>
      </c>
      <c r="L159" s="50">
        <f>VLOOKUP(B159,[2]新表!$A:$H,8,0)</f>
        <v>76672.95</v>
      </c>
      <c r="M159" s="61">
        <f>VLOOKUP(B159,[2]Sheet3!$A:$E,5,0)</f>
        <v>19168.237499999999</v>
      </c>
      <c r="N159" s="48"/>
      <c r="O159" s="48"/>
      <c r="P159" s="48">
        <f t="shared" si="40"/>
        <v>0</v>
      </c>
      <c r="Q159" s="20">
        <f t="shared" si="41"/>
        <v>76672.95</v>
      </c>
      <c r="R159" s="20">
        <f t="shared" si="42"/>
        <v>6708.8831249999994</v>
      </c>
      <c r="S159" s="20">
        <f t="shared" si="36"/>
        <v>10000</v>
      </c>
      <c r="T159" s="55">
        <v>50000</v>
      </c>
      <c r="U159" s="19">
        <f t="shared" si="37"/>
        <v>50000</v>
      </c>
      <c r="V159" s="53">
        <f t="shared" si="43"/>
        <v>0.65212046751820563</v>
      </c>
      <c r="W159" s="54">
        <f t="shared" si="44"/>
        <v>2.6084818700728225</v>
      </c>
      <c r="X159" s="54" t="str">
        <f t="shared" si="45"/>
        <v>是</v>
      </c>
      <c r="Y159" s="21"/>
      <c r="Z159" s="21"/>
      <c r="AA159" s="21"/>
      <c r="AB159" s="21">
        <f t="shared" si="50"/>
        <v>0</v>
      </c>
      <c r="AC159" s="23">
        <v>0</v>
      </c>
      <c r="AD159" s="23">
        <f t="shared" si="39"/>
        <v>0</v>
      </c>
      <c r="AE159" s="19">
        <f t="shared" si="34"/>
        <v>50000</v>
      </c>
      <c r="AF159" s="24">
        <v>45630</v>
      </c>
      <c r="AG159" s="13">
        <v>3</v>
      </c>
      <c r="AH159" s="32">
        <f t="shared" si="51"/>
        <v>45627</v>
      </c>
      <c r="AI159" s="25" t="s">
        <v>47</v>
      </c>
      <c r="AJ159" s="19"/>
      <c r="AK159" s="13" t="s">
        <v>121</v>
      </c>
      <c r="AL159" s="26" t="s">
        <v>435</v>
      </c>
      <c r="AM159" s="14" t="s">
        <v>433</v>
      </c>
      <c r="AN159" s="8"/>
    </row>
    <row r="160" spans="1:41" s="9" customFormat="1" ht="33" customHeight="1" x14ac:dyDescent="0.25">
      <c r="A160" s="13">
        <f t="shared" si="35"/>
        <v>157</v>
      </c>
      <c r="B160" s="14" t="s">
        <v>436</v>
      </c>
      <c r="C160" s="15" t="s">
        <v>437</v>
      </c>
      <c r="D160" s="15" t="s">
        <v>33</v>
      </c>
      <c r="E160" s="16" t="s">
        <v>57</v>
      </c>
      <c r="F160" s="17" t="s">
        <v>67</v>
      </c>
      <c r="G160" s="17"/>
      <c r="H160" s="17" t="s">
        <v>49</v>
      </c>
      <c r="I160" s="18">
        <v>0.8</v>
      </c>
      <c r="J160" s="50">
        <f>VLOOKUP(B160,[1]新表!$A:$G,7,0)</f>
        <v>1133869.1800000002</v>
      </c>
      <c r="K160" s="50">
        <f>VLOOKUP(B160,[2]新表!$A:$G,7,0)</f>
        <v>533869.18000000017</v>
      </c>
      <c r="L160" s="50">
        <f>VLOOKUP(B160,[2]新表!$A:$H,8,0)</f>
        <v>358094.34000000014</v>
      </c>
      <c r="M160" s="61">
        <f>VLOOKUP(B160,[2]Sheet3!$A:$E,5,0)</f>
        <v>88978.196666666699</v>
      </c>
      <c r="N160" s="48"/>
      <c r="O160" s="48"/>
      <c r="P160" s="48">
        <f t="shared" si="40"/>
        <v>0</v>
      </c>
      <c r="Q160" s="20">
        <f t="shared" si="41"/>
        <v>358094.34000000014</v>
      </c>
      <c r="R160" s="20">
        <f t="shared" si="42"/>
        <v>31142.368833333341</v>
      </c>
      <c r="S160" s="20">
        <f t="shared" si="36"/>
        <v>30000</v>
      </c>
      <c r="T160" s="55"/>
      <c r="U160" s="19">
        <f t="shared" si="37"/>
        <v>0</v>
      </c>
      <c r="V160" s="53">
        <f t="shared" si="43"/>
        <v>0</v>
      </c>
      <c r="W160" s="54">
        <f t="shared" si="44"/>
        <v>0</v>
      </c>
      <c r="X160" s="54" t="str">
        <f t="shared" si="45"/>
        <v>否</v>
      </c>
      <c r="Y160" s="21"/>
      <c r="Z160" s="21"/>
      <c r="AA160" s="21"/>
      <c r="AB160" s="21">
        <f t="shared" si="50"/>
        <v>0</v>
      </c>
      <c r="AC160" s="23">
        <v>0.03</v>
      </c>
      <c r="AD160" s="23">
        <f t="shared" si="39"/>
        <v>0</v>
      </c>
      <c r="AE160" s="19">
        <f t="shared" si="34"/>
        <v>0</v>
      </c>
      <c r="AF160" s="24" t="s">
        <v>46</v>
      </c>
      <c r="AG160" s="29">
        <v>3</v>
      </c>
      <c r="AH160" s="32" t="e">
        <f t="shared" si="51"/>
        <v>#VALUE!</v>
      </c>
      <c r="AI160" s="27" t="s">
        <v>47</v>
      </c>
      <c r="AJ160" s="19"/>
      <c r="AK160" s="17" t="s">
        <v>176</v>
      </c>
      <c r="AL160" s="26" t="s">
        <v>438</v>
      </c>
      <c r="AM160" s="14" t="s">
        <v>436</v>
      </c>
      <c r="AN160" s="8"/>
    </row>
    <row r="161" spans="1:42" s="9" customFormat="1" ht="33" customHeight="1" x14ac:dyDescent="0.25">
      <c r="A161" s="13">
        <f t="shared" si="35"/>
        <v>158</v>
      </c>
      <c r="B161" s="14" t="s">
        <v>439</v>
      </c>
      <c r="C161" s="15" t="s">
        <v>617</v>
      </c>
      <c r="D161" s="15" t="s">
        <v>33</v>
      </c>
      <c r="E161" s="16" t="s">
        <v>57</v>
      </c>
      <c r="F161" s="17" t="s">
        <v>35</v>
      </c>
      <c r="G161" s="17" t="s">
        <v>564</v>
      </c>
      <c r="H161" s="17" t="s">
        <v>39</v>
      </c>
      <c r="I161" s="18">
        <v>0.8</v>
      </c>
      <c r="J161" s="50">
        <f>VLOOKUP(B161,[1]新表!$A:$G,7,0)</f>
        <v>623340.32000000018</v>
      </c>
      <c r="K161" s="50">
        <f>VLOOKUP(B161,[2]新表!$A:$G,7,0)</f>
        <v>796086.15000000014</v>
      </c>
      <c r="L161" s="50">
        <f>VLOOKUP(B161,[2]新表!$A:$H,8,0)</f>
        <v>506255.32000000007</v>
      </c>
      <c r="M161" s="61">
        <f>VLOOKUP(B161,[2]Sheet3!$A:$E,5,0)</f>
        <v>99510.768750000017</v>
      </c>
      <c r="N161" s="48"/>
      <c r="O161" s="48"/>
      <c r="P161" s="48">
        <f t="shared" si="40"/>
        <v>0</v>
      </c>
      <c r="Q161" s="20">
        <f t="shared" si="41"/>
        <v>506255.32000000007</v>
      </c>
      <c r="R161" s="20">
        <f>IF(Q161&lt;=0,0,M161*0.5)</f>
        <v>49755.384375000009</v>
      </c>
      <c r="S161" s="20">
        <f t="shared" si="36"/>
        <v>50000</v>
      </c>
      <c r="T161" s="55">
        <v>20000</v>
      </c>
      <c r="U161" s="19">
        <f t="shared" si="37"/>
        <v>20000</v>
      </c>
      <c r="V161" s="53">
        <f t="shared" si="43"/>
        <v>3.9505757687642667E-2</v>
      </c>
      <c r="W161" s="54">
        <f t="shared" si="44"/>
        <v>0.20098327297868449</v>
      </c>
      <c r="X161" s="54" t="str">
        <f t="shared" si="45"/>
        <v>否</v>
      </c>
      <c r="Y161" s="21"/>
      <c r="Z161" s="22"/>
      <c r="AA161" s="22"/>
      <c r="AB161" s="21">
        <f t="shared" si="50"/>
        <v>0</v>
      </c>
      <c r="AC161" s="23">
        <v>0.03</v>
      </c>
      <c r="AD161" s="23">
        <f t="shared" si="39"/>
        <v>0.03</v>
      </c>
      <c r="AE161" s="19">
        <f t="shared" si="34"/>
        <v>19400</v>
      </c>
      <c r="AF161" s="24"/>
      <c r="AG161" s="13">
        <v>8</v>
      </c>
      <c r="AH161" s="32">
        <f t="shared" si="51"/>
        <v>-8</v>
      </c>
      <c r="AI161" s="27" t="s">
        <v>47</v>
      </c>
      <c r="AJ161" s="19"/>
      <c r="AK161" s="17" t="s">
        <v>121</v>
      </c>
      <c r="AL161" s="26" t="s">
        <v>441</v>
      </c>
      <c r="AM161" s="14" t="s">
        <v>439</v>
      </c>
      <c r="AN161" s="8"/>
    </row>
    <row r="162" spans="1:42" s="9" customFormat="1" ht="33" customHeight="1" x14ac:dyDescent="0.25">
      <c r="A162" s="13">
        <f t="shared" si="35"/>
        <v>159</v>
      </c>
      <c r="B162" s="14" t="s">
        <v>442</v>
      </c>
      <c r="C162" s="15" t="s">
        <v>443</v>
      </c>
      <c r="D162" s="15" t="s">
        <v>33</v>
      </c>
      <c r="E162" s="16" t="s">
        <v>57</v>
      </c>
      <c r="F162" s="34" t="s">
        <v>98</v>
      </c>
      <c r="G162" s="34"/>
      <c r="H162" s="17" t="s">
        <v>61</v>
      </c>
      <c r="I162" s="18">
        <v>1</v>
      </c>
      <c r="J162" s="50">
        <f>VLOOKUP(B162,[1]新表!$A:$G,7,0)</f>
        <v>32912.620000000003</v>
      </c>
      <c r="K162" s="50">
        <f>VLOOKUP(B162,[2]新表!$A:$G,7,0)</f>
        <v>32912.620000000003</v>
      </c>
      <c r="L162" s="50">
        <f>VLOOKUP(B162,[2]新表!$A:$H,8,0)</f>
        <v>32912.620000000003</v>
      </c>
      <c r="M162" s="61">
        <f>VLOOKUP(B162,[2]Sheet3!$A:$E,5,0)</f>
        <v>32912.620000000003</v>
      </c>
      <c r="N162" s="48"/>
      <c r="O162" s="48"/>
      <c r="P162" s="48">
        <f t="shared" si="40"/>
        <v>0</v>
      </c>
      <c r="Q162" s="20">
        <f t="shared" si="41"/>
        <v>32912.620000000003</v>
      </c>
      <c r="R162" s="20">
        <f t="shared" si="42"/>
        <v>11519.416999999999</v>
      </c>
      <c r="S162" s="20">
        <f t="shared" si="36"/>
        <v>10000</v>
      </c>
      <c r="T162" s="55"/>
      <c r="U162" s="19">
        <f t="shared" si="37"/>
        <v>0</v>
      </c>
      <c r="V162" s="53">
        <f t="shared" si="43"/>
        <v>0</v>
      </c>
      <c r="W162" s="54">
        <f t="shared" si="44"/>
        <v>0</v>
      </c>
      <c r="X162" s="54" t="str">
        <f t="shared" si="45"/>
        <v>否</v>
      </c>
      <c r="Y162" s="21"/>
      <c r="Z162" s="21"/>
      <c r="AA162" s="21"/>
      <c r="AB162" s="21">
        <f t="shared" si="50"/>
        <v>0</v>
      </c>
      <c r="AC162" s="23">
        <v>0</v>
      </c>
      <c r="AD162" s="23">
        <f t="shared" si="39"/>
        <v>0</v>
      </c>
      <c r="AE162" s="19">
        <f t="shared" si="34"/>
        <v>0</v>
      </c>
      <c r="AF162" s="24"/>
      <c r="AG162" s="29">
        <v>3</v>
      </c>
      <c r="AH162" s="32">
        <f t="shared" si="51"/>
        <v>-3</v>
      </c>
      <c r="AI162" s="25" t="s">
        <v>47</v>
      </c>
      <c r="AJ162" s="19"/>
      <c r="AK162" s="13" t="s">
        <v>121</v>
      </c>
      <c r="AL162" s="26" t="s">
        <v>444</v>
      </c>
      <c r="AM162" s="14" t="s">
        <v>442</v>
      </c>
      <c r="AN162" s="8"/>
    </row>
    <row r="163" spans="1:42" s="9" customFormat="1" ht="33" customHeight="1" x14ac:dyDescent="0.25">
      <c r="A163" s="13">
        <f t="shared" si="35"/>
        <v>160</v>
      </c>
      <c r="B163" s="14" t="s">
        <v>445</v>
      </c>
      <c r="C163" s="15" t="s">
        <v>446</v>
      </c>
      <c r="D163" s="15" t="s">
        <v>33</v>
      </c>
      <c r="E163" s="16" t="s">
        <v>34</v>
      </c>
      <c r="F163" s="17" t="s">
        <v>35</v>
      </c>
      <c r="G163" s="17"/>
      <c r="H163" s="17" t="s">
        <v>61</v>
      </c>
      <c r="I163" s="18">
        <v>1</v>
      </c>
      <c r="J163" s="50">
        <f>VLOOKUP(B163,[1]新表!$A:$G,7,0)</f>
        <v>423466.01000000024</v>
      </c>
      <c r="K163" s="50">
        <f>VLOOKUP(B163,[2]新表!$A:$G,7,0)</f>
        <v>341246.12</v>
      </c>
      <c r="L163" s="50">
        <f>VLOOKUP(B163,[2]新表!$A:$H,8,0)</f>
        <v>210485.7</v>
      </c>
      <c r="M163" s="61">
        <f>VLOOKUP(B163,[2]Sheet3!$A:$E,5,0)</f>
        <v>48749.445714285714</v>
      </c>
      <c r="N163" s="48"/>
      <c r="O163" s="48"/>
      <c r="P163" s="48">
        <f t="shared" si="40"/>
        <v>0</v>
      </c>
      <c r="Q163" s="20">
        <f t="shared" si="41"/>
        <v>210485.7</v>
      </c>
      <c r="R163" s="20">
        <f t="shared" si="42"/>
        <v>17062.306</v>
      </c>
      <c r="S163" s="20">
        <f t="shared" si="36"/>
        <v>20000</v>
      </c>
      <c r="T163" s="55"/>
      <c r="U163" s="19">
        <f t="shared" si="37"/>
        <v>0</v>
      </c>
      <c r="V163" s="53">
        <f t="shared" si="43"/>
        <v>0</v>
      </c>
      <c r="W163" s="54">
        <f t="shared" si="44"/>
        <v>0</v>
      </c>
      <c r="X163" s="54" t="str">
        <f t="shared" si="45"/>
        <v>否</v>
      </c>
      <c r="Y163" s="21"/>
      <c r="Z163" s="21"/>
      <c r="AA163" s="21"/>
      <c r="AB163" s="21">
        <f t="shared" si="50"/>
        <v>0</v>
      </c>
      <c r="AC163" s="23">
        <v>0</v>
      </c>
      <c r="AD163" s="23">
        <f t="shared" si="39"/>
        <v>0</v>
      </c>
      <c r="AE163" s="19">
        <f t="shared" si="34"/>
        <v>0</v>
      </c>
      <c r="AF163" s="24"/>
      <c r="AG163" s="13">
        <v>7</v>
      </c>
      <c r="AH163" s="24">
        <f t="shared" si="51"/>
        <v>-7</v>
      </c>
      <c r="AI163" s="27" t="s">
        <v>47</v>
      </c>
      <c r="AJ163" s="19"/>
      <c r="AK163" s="17" t="s">
        <v>121</v>
      </c>
      <c r="AL163" s="26" t="s">
        <v>447</v>
      </c>
      <c r="AM163" s="14" t="s">
        <v>445</v>
      </c>
      <c r="AN163" s="8"/>
    </row>
    <row r="164" spans="1:42" s="9" customFormat="1" ht="33" customHeight="1" x14ac:dyDescent="0.25">
      <c r="A164" s="13">
        <f t="shared" si="35"/>
        <v>161</v>
      </c>
      <c r="B164" s="14" t="s">
        <v>448</v>
      </c>
      <c r="C164" s="15" t="s">
        <v>449</v>
      </c>
      <c r="D164" s="15" t="s">
        <v>33</v>
      </c>
      <c r="E164" s="16" t="s">
        <v>34</v>
      </c>
      <c r="F164" s="17" t="s">
        <v>35</v>
      </c>
      <c r="G164" s="17"/>
      <c r="H164" s="17" t="s">
        <v>39</v>
      </c>
      <c r="I164" s="18">
        <v>1</v>
      </c>
      <c r="J164" s="50">
        <f>VLOOKUP(B164,[1]新表!$A:$G,7,0)</f>
        <v>509647.39</v>
      </c>
      <c r="K164" s="50">
        <f>VLOOKUP(B164,[2]新表!$A:$G,7,0)</f>
        <v>509647.39</v>
      </c>
      <c r="L164" s="50">
        <f>VLOOKUP(B164,[2]新表!$A:$H,8,0)</f>
        <v>509647.39</v>
      </c>
      <c r="M164" s="61">
        <f>VLOOKUP(B164,[2]Sheet3!$A:$E,5,0)</f>
        <v>72806.77</v>
      </c>
      <c r="N164" s="48"/>
      <c r="O164" s="48"/>
      <c r="P164" s="48">
        <f t="shared" si="40"/>
        <v>0</v>
      </c>
      <c r="Q164" s="20">
        <f t="shared" si="41"/>
        <v>509647.39</v>
      </c>
      <c r="R164" s="20">
        <f t="shared" si="42"/>
        <v>25482.369500000001</v>
      </c>
      <c r="S164" s="20">
        <f t="shared" si="36"/>
        <v>30000</v>
      </c>
      <c r="T164" s="55">
        <v>150000</v>
      </c>
      <c r="U164" s="19">
        <f t="shared" si="37"/>
        <v>150000</v>
      </c>
      <c r="V164" s="53">
        <f t="shared" si="43"/>
        <v>0.29432113838550217</v>
      </c>
      <c r="W164" s="54">
        <f t="shared" si="44"/>
        <v>2.0602479686985151</v>
      </c>
      <c r="X164" s="54" t="str">
        <f t="shared" si="45"/>
        <v>是</v>
      </c>
      <c r="Y164" s="21"/>
      <c r="Z164" s="21"/>
      <c r="AA164" s="21"/>
      <c r="AB164" s="21">
        <f t="shared" si="50"/>
        <v>0</v>
      </c>
      <c r="AC164" s="23">
        <v>0</v>
      </c>
      <c r="AD164" s="23">
        <f t="shared" si="39"/>
        <v>0</v>
      </c>
      <c r="AE164" s="19">
        <f t="shared" si="34"/>
        <v>150000</v>
      </c>
      <c r="AF164" s="24"/>
      <c r="AG164" s="29">
        <v>3</v>
      </c>
      <c r="AH164" s="24">
        <f t="shared" si="51"/>
        <v>-3</v>
      </c>
      <c r="AI164" s="27" t="s">
        <v>47</v>
      </c>
      <c r="AJ164" s="19"/>
      <c r="AK164" s="17" t="s">
        <v>68</v>
      </c>
      <c r="AL164" s="26" t="s">
        <v>447</v>
      </c>
      <c r="AM164" s="14" t="s">
        <v>448</v>
      </c>
      <c r="AN164" s="8"/>
    </row>
    <row r="165" spans="1:42" s="9" customFormat="1" ht="33" customHeight="1" x14ac:dyDescent="0.25">
      <c r="A165" s="13">
        <f t="shared" si="35"/>
        <v>162</v>
      </c>
      <c r="B165" s="14" t="s">
        <v>450</v>
      </c>
      <c r="C165" s="15" t="s">
        <v>451</v>
      </c>
      <c r="D165" s="15" t="s">
        <v>33</v>
      </c>
      <c r="E165" s="16" t="s">
        <v>34</v>
      </c>
      <c r="F165" s="17" t="s">
        <v>67</v>
      </c>
      <c r="G165" s="17"/>
      <c r="H165" s="17" t="s">
        <v>39</v>
      </c>
      <c r="I165" s="18">
        <v>1</v>
      </c>
      <c r="J165" s="50">
        <f>VLOOKUP(B165,[1]新表!$A:$G,7,0)</f>
        <v>102012.91</v>
      </c>
      <c r="K165" s="50">
        <f>VLOOKUP(B165,[2]新表!$A:$G,7,0)</f>
        <v>102012.91</v>
      </c>
      <c r="L165" s="50">
        <f>VLOOKUP(B165,[2]新表!$A:$H,8,0)</f>
        <v>102012.91</v>
      </c>
      <c r="M165" s="50">
        <f>VLOOKUP(B165,[2]Sheet3!$A:$E,5,0)</f>
        <v>102012.91</v>
      </c>
      <c r="N165" s="48"/>
      <c r="O165" s="48"/>
      <c r="P165" s="48">
        <f t="shared" si="40"/>
        <v>0</v>
      </c>
      <c r="Q165" s="20">
        <f t="shared" si="41"/>
        <v>102012.91</v>
      </c>
      <c r="R165" s="20">
        <f t="shared" si="42"/>
        <v>35704.518499999998</v>
      </c>
      <c r="S165" s="20">
        <f t="shared" si="36"/>
        <v>40000</v>
      </c>
      <c r="T165" s="55">
        <v>80000</v>
      </c>
      <c r="U165" s="19">
        <f t="shared" si="37"/>
        <v>80000</v>
      </c>
      <c r="V165" s="53">
        <f t="shared" si="43"/>
        <v>0.78421446854128563</v>
      </c>
      <c r="W165" s="54">
        <f t="shared" si="44"/>
        <v>0.78421446854128563</v>
      </c>
      <c r="X165" s="54" t="str">
        <f t="shared" si="45"/>
        <v>否</v>
      </c>
      <c r="Y165" s="21"/>
      <c r="Z165" s="21"/>
      <c r="AA165" s="21"/>
      <c r="AB165" s="21">
        <f t="shared" si="50"/>
        <v>0</v>
      </c>
      <c r="AC165" s="23">
        <v>0</v>
      </c>
      <c r="AD165" s="23">
        <f t="shared" si="39"/>
        <v>0</v>
      </c>
      <c r="AE165" s="19">
        <f t="shared" si="34"/>
        <v>80000</v>
      </c>
      <c r="AF165" s="24"/>
      <c r="AG165" s="29">
        <v>3</v>
      </c>
      <c r="AH165" s="24">
        <f t="shared" si="51"/>
        <v>-3</v>
      </c>
      <c r="AI165" s="25" t="s">
        <v>47</v>
      </c>
      <c r="AJ165" s="19"/>
      <c r="AK165" s="13" t="s">
        <v>38</v>
      </c>
      <c r="AL165" s="26" t="s">
        <v>167</v>
      </c>
      <c r="AM165" s="14" t="s">
        <v>450</v>
      </c>
      <c r="AN165" s="8"/>
    </row>
    <row r="166" spans="1:42" s="9" customFormat="1" ht="33" customHeight="1" x14ac:dyDescent="0.25">
      <c r="A166" s="13">
        <f t="shared" si="35"/>
        <v>163</v>
      </c>
      <c r="B166" s="15" t="s">
        <v>452</v>
      </c>
      <c r="C166" s="15" t="s">
        <v>453</v>
      </c>
      <c r="D166" s="15" t="s">
        <v>33</v>
      </c>
      <c r="E166" s="16" t="s">
        <v>57</v>
      </c>
      <c r="F166" s="16" t="s">
        <v>35</v>
      </c>
      <c r="G166" s="16"/>
      <c r="H166" s="17" t="s">
        <v>36</v>
      </c>
      <c r="I166" s="18">
        <v>1</v>
      </c>
      <c r="J166" s="50">
        <f>VLOOKUP(B166,[1]新表!$A:$G,7,0)</f>
        <v>0</v>
      </c>
      <c r="K166" s="50">
        <f>VLOOKUP(B166,[2]新表!$A:$G,7,0)</f>
        <v>0</v>
      </c>
      <c r="L166" s="50">
        <f>VLOOKUP(B166,[2]新表!$A:$H,8,0)</f>
        <v>0</v>
      </c>
      <c r="M166" s="50"/>
      <c r="N166" s="48">
        <v>110584</v>
      </c>
      <c r="O166" s="48"/>
      <c r="P166" s="48">
        <f t="shared" si="40"/>
        <v>110584</v>
      </c>
      <c r="Q166" s="20">
        <f t="shared" si="41"/>
        <v>-110584</v>
      </c>
      <c r="R166" s="20">
        <f t="shared" si="42"/>
        <v>0</v>
      </c>
      <c r="S166" s="20">
        <f t="shared" si="36"/>
        <v>0</v>
      </c>
      <c r="T166" s="55"/>
      <c r="U166" s="19">
        <f t="shared" si="37"/>
        <v>0</v>
      </c>
      <c r="V166" s="53">
        <f t="shared" si="43"/>
        <v>0</v>
      </c>
      <c r="W166" s="54" t="e">
        <f t="shared" si="44"/>
        <v>#DIV/0!</v>
      </c>
      <c r="X166" s="54" t="str">
        <f t="shared" si="45"/>
        <v>是</v>
      </c>
      <c r="Y166" s="21"/>
      <c r="Z166" s="22"/>
      <c r="AA166" s="22"/>
      <c r="AB166" s="21">
        <f t="shared" si="50"/>
        <v>0</v>
      </c>
      <c r="AC166" s="23">
        <v>0</v>
      </c>
      <c r="AD166" s="23">
        <f t="shared" si="39"/>
        <v>0</v>
      </c>
      <c r="AE166" s="19">
        <f t="shared" si="34"/>
        <v>0</v>
      </c>
      <c r="AF166" s="24">
        <v>45595</v>
      </c>
      <c r="AG166" s="29">
        <v>7</v>
      </c>
      <c r="AH166" s="24">
        <f t="shared" si="51"/>
        <v>45588</v>
      </c>
      <c r="AI166" s="27" t="s">
        <v>47</v>
      </c>
      <c r="AJ166" s="19"/>
      <c r="AK166" s="17" t="s">
        <v>38</v>
      </c>
      <c r="AL166" s="26" t="s">
        <v>454</v>
      </c>
      <c r="AM166" s="15" t="s">
        <v>452</v>
      </c>
      <c r="AN166" s="8"/>
      <c r="AP166" s="8"/>
    </row>
    <row r="167" spans="1:42" s="9" customFormat="1" ht="33" customHeight="1" x14ac:dyDescent="0.25">
      <c r="A167" s="13">
        <f t="shared" si="35"/>
        <v>164</v>
      </c>
      <c r="B167" s="15" t="s">
        <v>455</v>
      </c>
      <c r="C167" s="15" t="s">
        <v>456</v>
      </c>
      <c r="D167" s="15" t="s">
        <v>33</v>
      </c>
      <c r="E167" s="16" t="s">
        <v>34</v>
      </c>
      <c r="F167" s="16" t="s">
        <v>35</v>
      </c>
      <c r="G167" s="16"/>
      <c r="H167" s="17" t="s">
        <v>260</v>
      </c>
      <c r="I167" s="18">
        <v>1</v>
      </c>
      <c r="J167" s="50">
        <f>VLOOKUP(B167,[1]新表!$A:$G,7,0)</f>
        <v>5475.3200000000015</v>
      </c>
      <c r="K167" s="50">
        <f>VLOOKUP(B167,[2]新表!$A:$G,7,0)</f>
        <v>0</v>
      </c>
      <c r="L167" s="50">
        <f>VLOOKUP(B167,[2]新表!$A:$H,8,0)</f>
        <v>0</v>
      </c>
      <c r="M167" s="50"/>
      <c r="N167" s="48"/>
      <c r="O167" s="48"/>
      <c r="P167" s="48">
        <f t="shared" si="40"/>
        <v>0</v>
      </c>
      <c r="Q167" s="20">
        <f t="shared" si="41"/>
        <v>0</v>
      </c>
      <c r="R167" s="20">
        <f t="shared" si="42"/>
        <v>0</v>
      </c>
      <c r="S167" s="20">
        <f t="shared" si="36"/>
        <v>0</v>
      </c>
      <c r="T167" s="55"/>
      <c r="U167" s="19">
        <f t="shared" si="37"/>
        <v>0</v>
      </c>
      <c r="V167" s="53">
        <f t="shared" si="43"/>
        <v>0</v>
      </c>
      <c r="W167" s="54" t="e">
        <f t="shared" si="44"/>
        <v>#DIV/0!</v>
      </c>
      <c r="X167" s="54" t="str">
        <f t="shared" si="45"/>
        <v>是</v>
      </c>
      <c r="Y167" s="21"/>
      <c r="Z167" s="22"/>
      <c r="AA167" s="22"/>
      <c r="AB167" s="21">
        <f t="shared" si="50"/>
        <v>0</v>
      </c>
      <c r="AC167" s="23">
        <v>0</v>
      </c>
      <c r="AD167" s="23">
        <f t="shared" si="39"/>
        <v>0</v>
      </c>
      <c r="AE167" s="19">
        <f t="shared" si="34"/>
        <v>0</v>
      </c>
      <c r="AF167" s="24"/>
      <c r="AG167" s="29">
        <v>7</v>
      </c>
      <c r="AH167" s="24">
        <f t="shared" si="51"/>
        <v>-7</v>
      </c>
      <c r="AI167" s="27" t="s">
        <v>47</v>
      </c>
      <c r="AJ167" s="19"/>
      <c r="AK167" s="17" t="s">
        <v>68</v>
      </c>
      <c r="AL167" s="26" t="s">
        <v>261</v>
      </c>
      <c r="AM167" s="15" t="s">
        <v>455</v>
      </c>
      <c r="AN167" s="8"/>
      <c r="AP167" s="8"/>
    </row>
    <row r="168" spans="1:42" s="9" customFormat="1" ht="33" customHeight="1" x14ac:dyDescent="0.25">
      <c r="A168" s="13">
        <f t="shared" si="35"/>
        <v>165</v>
      </c>
      <c r="B168" s="14" t="s">
        <v>457</v>
      </c>
      <c r="C168" s="28" t="s">
        <v>458</v>
      </c>
      <c r="D168" s="15" t="s">
        <v>33</v>
      </c>
      <c r="E168" s="16" t="s">
        <v>130</v>
      </c>
      <c r="F168" s="17" t="s">
        <v>67</v>
      </c>
      <c r="G168" s="17" t="s">
        <v>564</v>
      </c>
      <c r="H168" s="17" t="s">
        <v>39</v>
      </c>
      <c r="I168" s="22">
        <v>0.8</v>
      </c>
      <c r="J168" s="50">
        <f>VLOOKUP(B168,[1]新表!$A:$G,7,0)</f>
        <v>2721851.46</v>
      </c>
      <c r="K168" s="50">
        <f>VLOOKUP(B168,[2]新表!$A:$G,7,0)</f>
        <v>2782662.15</v>
      </c>
      <c r="L168" s="50">
        <f>VLOOKUP(B168,[2]新表!$A:$H,8,0)</f>
        <v>2521851.46</v>
      </c>
      <c r="M168" s="61">
        <f>VLOOKUP(B168,[2]Sheet3!$A:$E,5,0)</f>
        <v>309184.68333333335</v>
      </c>
      <c r="N168" s="48"/>
      <c r="O168" s="48"/>
      <c r="P168" s="48">
        <f t="shared" si="40"/>
        <v>0</v>
      </c>
      <c r="Q168" s="20">
        <f t="shared" si="41"/>
        <v>2521851.46</v>
      </c>
      <c r="R168" s="20">
        <f>IF(Q168&lt;=0,0,M168*0.5)</f>
        <v>154592.34166666667</v>
      </c>
      <c r="S168" s="20">
        <f t="shared" si="36"/>
        <v>150000</v>
      </c>
      <c r="T168" s="55">
        <v>150000</v>
      </c>
      <c r="U168" s="19">
        <f t="shared" si="37"/>
        <v>150000</v>
      </c>
      <c r="V168" s="53">
        <f t="shared" si="43"/>
        <v>5.9480109109994926E-2</v>
      </c>
      <c r="W168" s="54">
        <f t="shared" si="44"/>
        <v>0.48514693025166561</v>
      </c>
      <c r="X168" s="54" t="str">
        <f t="shared" si="45"/>
        <v>否</v>
      </c>
      <c r="Y168" s="21"/>
      <c r="Z168" s="21"/>
      <c r="AA168" s="21"/>
      <c r="AB168" s="21">
        <f t="shared" si="50"/>
        <v>0</v>
      </c>
      <c r="AC168" s="23">
        <v>0.03</v>
      </c>
      <c r="AD168" s="23">
        <f t="shared" si="39"/>
        <v>0.03</v>
      </c>
      <c r="AE168" s="19">
        <f t="shared" si="34"/>
        <v>145500</v>
      </c>
      <c r="AF168" s="24">
        <v>45628</v>
      </c>
      <c r="AG168" s="29">
        <v>3</v>
      </c>
      <c r="AH168" s="24">
        <f t="shared" si="51"/>
        <v>45625</v>
      </c>
      <c r="AI168" s="27" t="s">
        <v>47</v>
      </c>
      <c r="AJ168" s="19"/>
      <c r="AK168" s="17" t="s">
        <v>121</v>
      </c>
      <c r="AL168" s="26" t="s">
        <v>177</v>
      </c>
      <c r="AM168" s="14" t="s">
        <v>457</v>
      </c>
      <c r="AN168" s="8"/>
      <c r="AP168" s="8"/>
    </row>
    <row r="169" spans="1:42" s="9" customFormat="1" ht="33" customHeight="1" x14ac:dyDescent="0.25">
      <c r="A169" s="13">
        <f t="shared" si="35"/>
        <v>166</v>
      </c>
      <c r="B169" s="15" t="s">
        <v>459</v>
      </c>
      <c r="C169" s="15" t="s">
        <v>460</v>
      </c>
      <c r="D169" s="15" t="s">
        <v>219</v>
      </c>
      <c r="E169" s="16" t="s">
        <v>34</v>
      </c>
      <c r="F169" s="16" t="s">
        <v>35</v>
      </c>
      <c r="G169" s="16"/>
      <c r="H169" s="17" t="s">
        <v>39</v>
      </c>
      <c r="I169" s="18">
        <v>1</v>
      </c>
      <c r="J169" s="50">
        <f>VLOOKUP(B169,[1]新表!$A:$G,7,0)</f>
        <v>11159.12</v>
      </c>
      <c r="K169" s="50">
        <f>VLOOKUP(B169,[2]新表!$A:$G,7,0)</f>
        <v>11159.12</v>
      </c>
      <c r="L169" s="50">
        <f>VLOOKUP(B169,[2]新表!$A:$H,8,0)</f>
        <v>11159.12</v>
      </c>
      <c r="M169" s="61">
        <f>VLOOKUP(B169,[2]Sheet3!$A:$E,5,0)</f>
        <v>11159.12</v>
      </c>
      <c r="N169" s="48"/>
      <c r="O169" s="48"/>
      <c r="P169" s="48">
        <f t="shared" si="40"/>
        <v>0</v>
      </c>
      <c r="Q169" s="20">
        <f t="shared" si="41"/>
        <v>11159.12</v>
      </c>
      <c r="R169" s="20">
        <f t="shared" si="42"/>
        <v>3905.692</v>
      </c>
      <c r="S169" s="20">
        <f t="shared" si="36"/>
        <v>0</v>
      </c>
      <c r="T169" s="55">
        <v>11159.12</v>
      </c>
      <c r="U169" s="19">
        <f t="shared" si="37"/>
        <v>11159.12</v>
      </c>
      <c r="V169" s="53">
        <f t="shared" si="43"/>
        <v>1</v>
      </c>
      <c r="W169" s="54">
        <f t="shared" si="44"/>
        <v>1</v>
      </c>
      <c r="X169" s="54" t="str">
        <f t="shared" si="45"/>
        <v>是</v>
      </c>
      <c r="Y169" s="21"/>
      <c r="Z169" s="22"/>
      <c r="AA169" s="22"/>
      <c r="AB169" s="21">
        <f t="shared" si="50"/>
        <v>0</v>
      </c>
      <c r="AC169" s="23">
        <v>0</v>
      </c>
      <c r="AD169" s="23">
        <f t="shared" si="39"/>
        <v>0</v>
      </c>
      <c r="AE169" s="19">
        <f t="shared" si="34"/>
        <v>11159.12</v>
      </c>
      <c r="AF169" s="24"/>
      <c r="AG169" s="29">
        <v>7</v>
      </c>
      <c r="AH169" s="24">
        <f t="shared" si="51"/>
        <v>-7</v>
      </c>
      <c r="AI169" s="27" t="s">
        <v>47</v>
      </c>
      <c r="AJ169" s="19"/>
      <c r="AK169" s="17" t="s">
        <v>68</v>
      </c>
      <c r="AL169" s="26"/>
      <c r="AM169" s="15" t="s">
        <v>459</v>
      </c>
      <c r="AN169" s="8"/>
      <c r="AP169" s="8"/>
    </row>
    <row r="170" spans="1:42" s="9" customFormat="1" ht="33" customHeight="1" x14ac:dyDescent="0.25">
      <c r="A170" s="13">
        <f t="shared" si="35"/>
        <v>167</v>
      </c>
      <c r="B170" s="15" t="s">
        <v>461</v>
      </c>
      <c r="C170" s="15" t="s">
        <v>462</v>
      </c>
      <c r="D170" s="15" t="s">
        <v>88</v>
      </c>
      <c r="E170" s="16" t="s">
        <v>57</v>
      </c>
      <c r="F170" s="16" t="s">
        <v>98</v>
      </c>
      <c r="G170" s="16"/>
      <c r="H170" s="17" t="s">
        <v>39</v>
      </c>
      <c r="I170" s="18">
        <v>1</v>
      </c>
      <c r="J170" s="50">
        <f>VLOOKUP(B170,[1]新表!$A:$G,7,0)</f>
        <v>192.1</v>
      </c>
      <c r="K170" s="50">
        <f>VLOOKUP(B170,[2]新表!$A:$G,7,0)</f>
        <v>192.1</v>
      </c>
      <c r="L170" s="50">
        <f>VLOOKUP(B170,[2]新表!$A:$H,8,0)</f>
        <v>192.1</v>
      </c>
      <c r="M170" s="50">
        <f>VLOOKUP(B170,[2]Sheet3!$A:$E,5,0)</f>
        <v>192.1</v>
      </c>
      <c r="N170" s="48"/>
      <c r="O170" s="48"/>
      <c r="P170" s="48">
        <f t="shared" si="40"/>
        <v>0</v>
      </c>
      <c r="Q170" s="20">
        <f t="shared" si="41"/>
        <v>192.1</v>
      </c>
      <c r="R170" s="20">
        <f t="shared" si="42"/>
        <v>67.234999999999999</v>
      </c>
      <c r="S170" s="20">
        <f t="shared" si="36"/>
        <v>0</v>
      </c>
      <c r="T170" s="55"/>
      <c r="U170" s="19">
        <f t="shared" si="37"/>
        <v>0</v>
      </c>
      <c r="V170" s="53">
        <f t="shared" si="43"/>
        <v>0</v>
      </c>
      <c r="W170" s="54">
        <f t="shared" si="44"/>
        <v>0</v>
      </c>
      <c r="X170" s="54" t="str">
        <f t="shared" si="45"/>
        <v>否</v>
      </c>
      <c r="Y170" s="21"/>
      <c r="Z170" s="22"/>
      <c r="AA170" s="22"/>
      <c r="AB170" s="21">
        <f t="shared" si="50"/>
        <v>0</v>
      </c>
      <c r="AC170" s="23">
        <v>0</v>
      </c>
      <c r="AD170" s="23">
        <f t="shared" si="39"/>
        <v>0</v>
      </c>
      <c r="AE170" s="19">
        <f t="shared" si="34"/>
        <v>0</v>
      </c>
      <c r="AF170" s="24">
        <v>45595</v>
      </c>
      <c r="AG170" s="29">
        <v>7</v>
      </c>
      <c r="AH170" s="24">
        <f t="shared" si="51"/>
        <v>45588</v>
      </c>
      <c r="AI170" s="27" t="s">
        <v>47</v>
      </c>
      <c r="AJ170" s="19"/>
      <c r="AK170" s="17" t="s">
        <v>121</v>
      </c>
      <c r="AL170" s="26"/>
      <c r="AM170" s="15" t="s">
        <v>461</v>
      </c>
      <c r="AN170" s="8"/>
      <c r="AP170" s="8"/>
    </row>
    <row r="171" spans="1:42" s="9" customFormat="1" ht="33" customHeight="1" x14ac:dyDescent="0.25">
      <c r="A171" s="13">
        <f t="shared" si="35"/>
        <v>168</v>
      </c>
      <c r="B171" s="15" t="s">
        <v>463</v>
      </c>
      <c r="C171" s="15" t="s">
        <v>464</v>
      </c>
      <c r="D171" s="15" t="s">
        <v>52</v>
      </c>
      <c r="E171" s="16" t="s">
        <v>34</v>
      </c>
      <c r="F171" s="16" t="s">
        <v>67</v>
      </c>
      <c r="G171" s="16"/>
      <c r="H171" s="17" t="s">
        <v>260</v>
      </c>
      <c r="I171" s="18">
        <v>1</v>
      </c>
      <c r="J171" s="50">
        <f>VLOOKUP(B171,[1]新表!$A:$G,7,0)</f>
        <v>0</v>
      </c>
      <c r="K171" s="50">
        <f>VLOOKUP(B171,[2]新表!$A:$G,7,0)</f>
        <v>0</v>
      </c>
      <c r="L171" s="50">
        <f>VLOOKUP(B171,[2]新表!$A:$H,8,0)</f>
        <v>0</v>
      </c>
      <c r="M171" s="50"/>
      <c r="N171" s="48"/>
      <c r="O171" s="48"/>
      <c r="P171" s="48">
        <f t="shared" si="40"/>
        <v>0</v>
      </c>
      <c r="Q171" s="20">
        <f t="shared" si="41"/>
        <v>0</v>
      </c>
      <c r="R171" s="20">
        <f t="shared" si="42"/>
        <v>0</v>
      </c>
      <c r="S171" s="20">
        <f t="shared" si="36"/>
        <v>0</v>
      </c>
      <c r="T171" s="55"/>
      <c r="U171" s="19">
        <f t="shared" si="37"/>
        <v>0</v>
      </c>
      <c r="V171" s="53">
        <f t="shared" si="43"/>
        <v>0</v>
      </c>
      <c r="W171" s="54" t="e">
        <f t="shared" si="44"/>
        <v>#DIV/0!</v>
      </c>
      <c r="X171" s="54" t="str">
        <f t="shared" si="45"/>
        <v>是</v>
      </c>
      <c r="Y171" s="21"/>
      <c r="Z171" s="22"/>
      <c r="AA171" s="22"/>
      <c r="AB171" s="21">
        <f t="shared" si="50"/>
        <v>0</v>
      </c>
      <c r="AC171" s="23">
        <v>0</v>
      </c>
      <c r="AD171" s="23">
        <f t="shared" si="39"/>
        <v>0</v>
      </c>
      <c r="AE171" s="19">
        <f t="shared" si="34"/>
        <v>0</v>
      </c>
      <c r="AF171" s="24">
        <v>45595</v>
      </c>
      <c r="AG171" s="29">
        <v>7</v>
      </c>
      <c r="AH171" s="24">
        <f t="shared" si="51"/>
        <v>45588</v>
      </c>
      <c r="AI171" s="27" t="s">
        <v>47</v>
      </c>
      <c r="AJ171" s="19"/>
      <c r="AK171" s="17" t="s">
        <v>68</v>
      </c>
      <c r="AL171" s="26"/>
      <c r="AM171" s="15" t="s">
        <v>463</v>
      </c>
      <c r="AN171" s="8"/>
      <c r="AP171" s="8"/>
    </row>
    <row r="172" spans="1:42" s="9" customFormat="1" ht="33" customHeight="1" x14ac:dyDescent="0.25">
      <c r="A172" s="13">
        <f t="shared" si="35"/>
        <v>169</v>
      </c>
      <c r="B172" s="14" t="s">
        <v>465</v>
      </c>
      <c r="C172" s="28" t="s">
        <v>466</v>
      </c>
      <c r="D172" s="15" t="s">
        <v>33</v>
      </c>
      <c r="E172" s="16" t="s">
        <v>57</v>
      </c>
      <c r="F172" s="17" t="s">
        <v>67</v>
      </c>
      <c r="G172" s="17" t="s">
        <v>564</v>
      </c>
      <c r="H172" s="17" t="s">
        <v>39</v>
      </c>
      <c r="I172" s="18">
        <v>0.8</v>
      </c>
      <c r="J172" s="50">
        <f>VLOOKUP(B172,[1]新表!$A:$G,7,0)</f>
        <v>1765441.0899999999</v>
      </c>
      <c r="K172" s="50">
        <f>VLOOKUP(B172,[2]新表!$A:$G,7,0)</f>
        <v>1665441.0899999999</v>
      </c>
      <c r="L172" s="50">
        <f>VLOOKUP(B172,[2]新表!$A:$H,8,0)</f>
        <v>1665441.0899999999</v>
      </c>
      <c r="M172" s="61">
        <f>VLOOKUP(B172,[2]Sheet3!$A:$E,5,0)</f>
        <v>237920.15571428571</v>
      </c>
      <c r="N172" s="48"/>
      <c r="O172" s="48"/>
      <c r="P172" s="48">
        <f t="shared" si="40"/>
        <v>0</v>
      </c>
      <c r="Q172" s="20">
        <f t="shared" si="41"/>
        <v>1665441.0899999999</v>
      </c>
      <c r="R172" s="20">
        <f>IF(Q172&lt;=0,0,M172*0.5)</f>
        <v>118960.07785714285</v>
      </c>
      <c r="S172" s="20">
        <f t="shared" si="36"/>
        <v>120000</v>
      </c>
      <c r="T172" s="55">
        <v>30000</v>
      </c>
      <c r="U172" s="19">
        <f t="shared" si="37"/>
        <v>30000</v>
      </c>
      <c r="V172" s="53">
        <f t="shared" si="43"/>
        <v>1.8013245968369857E-2</v>
      </c>
      <c r="W172" s="54">
        <f t="shared" si="44"/>
        <v>0.12609272177858899</v>
      </c>
      <c r="X172" s="54" t="str">
        <f t="shared" si="45"/>
        <v>否</v>
      </c>
      <c r="Y172" s="21"/>
      <c r="Z172" s="21"/>
      <c r="AA172" s="21"/>
      <c r="AB172" s="21">
        <f t="shared" si="50"/>
        <v>0</v>
      </c>
      <c r="AC172" s="23">
        <v>0.03</v>
      </c>
      <c r="AD172" s="23">
        <f t="shared" si="39"/>
        <v>0.03</v>
      </c>
      <c r="AE172" s="19">
        <f t="shared" si="34"/>
        <v>29100</v>
      </c>
      <c r="AF172" s="24">
        <v>45636</v>
      </c>
      <c r="AG172" s="29">
        <v>3</v>
      </c>
      <c r="AH172" s="24">
        <f t="shared" si="51"/>
        <v>45633</v>
      </c>
      <c r="AI172" s="27" t="s">
        <v>47</v>
      </c>
      <c r="AJ172" s="19"/>
      <c r="AK172" s="17" t="s">
        <v>176</v>
      </c>
      <c r="AL172" s="26" t="s">
        <v>177</v>
      </c>
      <c r="AM172" s="14" t="s">
        <v>465</v>
      </c>
      <c r="AN172" s="8"/>
      <c r="AP172" s="8"/>
    </row>
    <row r="173" spans="1:42" s="9" customFormat="1" ht="33" customHeight="1" x14ac:dyDescent="0.25">
      <c r="A173" s="13">
        <f t="shared" si="35"/>
        <v>170</v>
      </c>
      <c r="B173" s="14" t="s">
        <v>467</v>
      </c>
      <c r="C173" s="15" t="s">
        <v>468</v>
      </c>
      <c r="D173" s="15" t="s">
        <v>52</v>
      </c>
      <c r="E173" s="16" t="s">
        <v>57</v>
      </c>
      <c r="F173" s="17" t="s">
        <v>35</v>
      </c>
      <c r="G173" s="17"/>
      <c r="H173" s="17" t="s">
        <v>260</v>
      </c>
      <c r="I173" s="18">
        <v>1</v>
      </c>
      <c r="J173" s="50">
        <f>VLOOKUP(B173,[1]新表!$A:$G,7,0)</f>
        <v>0</v>
      </c>
      <c r="K173" s="50">
        <f>VLOOKUP(B173,[2]新表!$A:$G,7,0)</f>
        <v>0</v>
      </c>
      <c r="L173" s="50">
        <f>VLOOKUP(B173,[2]新表!$A:$H,8,0)</f>
        <v>0</v>
      </c>
      <c r="M173" s="50"/>
      <c r="N173" s="48">
        <v>271.2</v>
      </c>
      <c r="O173" s="48"/>
      <c r="P173" s="48">
        <f t="shared" si="40"/>
        <v>271.2</v>
      </c>
      <c r="Q173" s="20">
        <f t="shared" si="41"/>
        <v>-271.2</v>
      </c>
      <c r="R173" s="20">
        <f t="shared" si="42"/>
        <v>0</v>
      </c>
      <c r="S173" s="20">
        <f t="shared" si="36"/>
        <v>0</v>
      </c>
      <c r="T173" s="55">
        <v>406.8</v>
      </c>
      <c r="U173" s="19">
        <f t="shared" si="37"/>
        <v>406.8</v>
      </c>
      <c r="V173" s="53">
        <f t="shared" si="43"/>
        <v>-1.5</v>
      </c>
      <c r="W173" s="54" t="e">
        <f t="shared" si="44"/>
        <v>#DIV/0!</v>
      </c>
      <c r="X173" s="54" t="str">
        <f t="shared" si="45"/>
        <v>是</v>
      </c>
      <c r="Y173" s="21"/>
      <c r="Z173" s="22"/>
      <c r="AA173" s="22"/>
      <c r="AB173" s="21">
        <f t="shared" si="50"/>
        <v>0</v>
      </c>
      <c r="AC173" s="23">
        <v>0</v>
      </c>
      <c r="AD173" s="23">
        <f t="shared" si="39"/>
        <v>0</v>
      </c>
      <c r="AE173" s="19">
        <f t="shared" si="34"/>
        <v>406.8</v>
      </c>
      <c r="AF173" s="24">
        <v>45595</v>
      </c>
      <c r="AG173" s="29">
        <v>7</v>
      </c>
      <c r="AH173" s="24">
        <f t="shared" si="51"/>
        <v>45588</v>
      </c>
      <c r="AI173" s="27" t="s">
        <v>47</v>
      </c>
      <c r="AJ173" s="19"/>
      <c r="AK173" s="17" t="s">
        <v>121</v>
      </c>
      <c r="AL173" s="26" t="s">
        <v>406</v>
      </c>
      <c r="AM173" s="14" t="s">
        <v>467</v>
      </c>
      <c r="AN173" s="8"/>
      <c r="AP173" s="8"/>
    </row>
    <row r="174" spans="1:42" s="9" customFormat="1" ht="33" customHeight="1" x14ac:dyDescent="0.25">
      <c r="A174" s="13">
        <f t="shared" si="35"/>
        <v>171</v>
      </c>
      <c r="B174" s="14" t="s">
        <v>469</v>
      </c>
      <c r="C174" s="15" t="s">
        <v>470</v>
      </c>
      <c r="D174" s="15" t="s">
        <v>33</v>
      </c>
      <c r="E174" s="16" t="s">
        <v>57</v>
      </c>
      <c r="F174" s="17" t="s">
        <v>35</v>
      </c>
      <c r="G174" s="17"/>
      <c r="H174" s="17" t="s">
        <v>36</v>
      </c>
      <c r="I174" s="18">
        <v>0.8</v>
      </c>
      <c r="J174" s="50">
        <f>VLOOKUP(B174,[1]新表!$A:$G,7,0)</f>
        <v>386103.54000000027</v>
      </c>
      <c r="K174" s="50">
        <f>VLOOKUP(B174,[2]新表!$A:$G,7,0)</f>
        <v>286103.53999999998</v>
      </c>
      <c r="L174" s="50">
        <f>VLOOKUP(B174,[2]新表!$A:$H,8,0)</f>
        <v>286103.53999999998</v>
      </c>
      <c r="M174" s="61">
        <f>VLOOKUP(B174,[2]Sheet3!$A:$E,5,0)</f>
        <v>95367.846666666665</v>
      </c>
      <c r="N174" s="48"/>
      <c r="O174" s="48"/>
      <c r="P174" s="48">
        <f t="shared" si="40"/>
        <v>0</v>
      </c>
      <c r="Q174" s="20">
        <f t="shared" si="41"/>
        <v>286103.53999999998</v>
      </c>
      <c r="R174" s="20">
        <f t="shared" si="42"/>
        <v>33378.746333333329</v>
      </c>
      <c r="S174" s="20">
        <f t="shared" si="36"/>
        <v>30000</v>
      </c>
      <c r="T174" s="55">
        <v>200000</v>
      </c>
      <c r="U174" s="19">
        <f t="shared" si="37"/>
        <v>200000</v>
      </c>
      <c r="V174" s="53">
        <f t="shared" si="43"/>
        <v>0.69904762450684821</v>
      </c>
      <c r="W174" s="54">
        <f t="shared" si="44"/>
        <v>2.0971428735205442</v>
      </c>
      <c r="X174" s="54" t="str">
        <f t="shared" si="45"/>
        <v>是</v>
      </c>
      <c r="Y174" s="21"/>
      <c r="Z174" s="22"/>
      <c r="AA174" s="22"/>
      <c r="AB174" s="21">
        <f t="shared" si="50"/>
        <v>0</v>
      </c>
      <c r="AC174" s="23">
        <v>0</v>
      </c>
      <c r="AD174" s="23">
        <f t="shared" si="39"/>
        <v>0</v>
      </c>
      <c r="AE174" s="19">
        <f t="shared" si="34"/>
        <v>200000</v>
      </c>
      <c r="AF174" s="24"/>
      <c r="AG174" s="29">
        <v>7</v>
      </c>
      <c r="AH174" s="24">
        <f t="shared" si="51"/>
        <v>-7</v>
      </c>
      <c r="AI174" s="27" t="str">
        <f>VLOOKUP(B174,'[3]9.29付款-节前'!B4:BA45,52,0)</f>
        <v>电汇</v>
      </c>
      <c r="AJ174" s="19"/>
      <c r="AK174" s="17" t="s">
        <v>38</v>
      </c>
      <c r="AL174" s="26" t="s">
        <v>133</v>
      </c>
      <c r="AM174" s="14" t="s">
        <v>469</v>
      </c>
      <c r="AN174" s="8"/>
      <c r="AP174" s="8"/>
    </row>
    <row r="175" spans="1:42" s="9" customFormat="1" ht="33" customHeight="1" x14ac:dyDescent="0.25">
      <c r="A175" s="13">
        <f t="shared" si="35"/>
        <v>172</v>
      </c>
      <c r="B175" s="14" t="s">
        <v>471</v>
      </c>
      <c r="C175" s="28" t="s">
        <v>472</v>
      </c>
      <c r="D175" s="15" t="s">
        <v>33</v>
      </c>
      <c r="E175" s="16" t="s">
        <v>34</v>
      </c>
      <c r="F175" s="17" t="s">
        <v>67</v>
      </c>
      <c r="G175" s="17"/>
      <c r="H175" s="17" t="s">
        <v>39</v>
      </c>
      <c r="I175" s="18">
        <v>0.8</v>
      </c>
      <c r="J175" s="50">
        <f>VLOOKUP(B175,[1]新表!$A:$G,7,0)</f>
        <v>4520544.2200000007</v>
      </c>
      <c r="K175" s="50">
        <f>VLOOKUP(B175,[2]新表!$A:$G,7,0)</f>
        <v>4381368.9099999992</v>
      </c>
      <c r="L175" s="50">
        <f>VLOOKUP(B175,[2]新表!$A:$H,8,0)</f>
        <v>4120544.2199999993</v>
      </c>
      <c r="M175" s="61">
        <f>VLOOKUP(B175,[2]Sheet3!$A:$E,5,0)</f>
        <v>199153.13227272723</v>
      </c>
      <c r="N175" s="48"/>
      <c r="O175" s="48"/>
      <c r="P175" s="48">
        <f t="shared" si="40"/>
        <v>0</v>
      </c>
      <c r="Q175" s="20">
        <f t="shared" si="41"/>
        <v>4120544.2199999993</v>
      </c>
      <c r="R175" s="20">
        <f t="shared" si="42"/>
        <v>69703.596295454525</v>
      </c>
      <c r="S175" s="20">
        <f t="shared" si="36"/>
        <v>70000</v>
      </c>
      <c r="T175" s="55">
        <v>70000</v>
      </c>
      <c r="U175" s="19">
        <f t="shared" si="37"/>
        <v>70000</v>
      </c>
      <c r="V175" s="53">
        <f t="shared" si="43"/>
        <v>1.6988047273037155E-2</v>
      </c>
      <c r="W175" s="54">
        <f t="shared" si="44"/>
        <v>0.35148832057604579</v>
      </c>
      <c r="X175" s="54" t="str">
        <f t="shared" si="45"/>
        <v>否</v>
      </c>
      <c r="Y175" s="21"/>
      <c r="Z175" s="21"/>
      <c r="AA175" s="21"/>
      <c r="AB175" s="21">
        <f t="shared" si="50"/>
        <v>0</v>
      </c>
      <c r="AC175" s="23">
        <v>0.03</v>
      </c>
      <c r="AD175" s="23">
        <f t="shared" si="39"/>
        <v>0.03</v>
      </c>
      <c r="AE175" s="19">
        <f t="shared" si="34"/>
        <v>67900</v>
      </c>
      <c r="AF175" s="24">
        <v>45636</v>
      </c>
      <c r="AG175" s="29">
        <v>3</v>
      </c>
      <c r="AH175" s="24">
        <f t="shared" si="51"/>
        <v>45633</v>
      </c>
      <c r="AI175" s="27" t="s">
        <v>47</v>
      </c>
      <c r="AJ175" s="19"/>
      <c r="AK175" s="17" t="s">
        <v>68</v>
      </c>
      <c r="AL175" s="26" t="s">
        <v>177</v>
      </c>
      <c r="AM175" s="14" t="s">
        <v>471</v>
      </c>
      <c r="AN175" s="8">
        <v>4</v>
      </c>
      <c r="AP175" s="8"/>
    </row>
    <row r="176" spans="1:42" s="9" customFormat="1" ht="33" customHeight="1" x14ac:dyDescent="0.25">
      <c r="A176" s="13">
        <f t="shared" si="35"/>
        <v>173</v>
      </c>
      <c r="B176" s="14" t="s">
        <v>473</v>
      </c>
      <c r="C176" s="15" t="s">
        <v>474</v>
      </c>
      <c r="D176" s="15" t="s">
        <v>33</v>
      </c>
      <c r="E176" s="16" t="s">
        <v>57</v>
      </c>
      <c r="F176" s="17" t="s">
        <v>35</v>
      </c>
      <c r="G176" s="17"/>
      <c r="H176" s="17" t="s">
        <v>61</v>
      </c>
      <c r="I176" s="18">
        <v>0.8</v>
      </c>
      <c r="J176" s="50">
        <f>VLOOKUP(B176,[1]新表!$A:$G,7,0)</f>
        <v>3257077.32</v>
      </c>
      <c r="K176" s="50">
        <f>VLOOKUP(B176,[2]新表!$A:$G,7,0)</f>
        <v>3429407.72</v>
      </c>
      <c r="L176" s="50">
        <f>VLOOKUP(B176,[2]新表!$A:$H,8,0)</f>
        <v>2157077.3200000003</v>
      </c>
      <c r="M176" s="61">
        <f>VLOOKUP(B176,[2]Sheet3!$A:$E,5,0)</f>
        <v>857351.93</v>
      </c>
      <c r="N176" s="48">
        <v>400000</v>
      </c>
      <c r="O176" s="48"/>
      <c r="P176" s="48">
        <f t="shared" si="40"/>
        <v>400000</v>
      </c>
      <c r="Q176" s="20">
        <f t="shared" si="41"/>
        <v>1757077.3200000003</v>
      </c>
      <c r="R176" s="20">
        <f t="shared" si="42"/>
        <v>300073.17550000001</v>
      </c>
      <c r="S176" s="20">
        <f t="shared" si="36"/>
        <v>300000</v>
      </c>
      <c r="T176" s="55">
        <v>400000</v>
      </c>
      <c r="U176" s="19">
        <f t="shared" si="37"/>
        <v>400000</v>
      </c>
      <c r="V176" s="53">
        <f t="shared" si="43"/>
        <v>0.2276507672411365</v>
      </c>
      <c r="W176" s="54">
        <f t="shared" si="44"/>
        <v>0.46655286586921191</v>
      </c>
      <c r="X176" s="54" t="str">
        <f t="shared" si="45"/>
        <v>否</v>
      </c>
      <c r="Y176" s="21"/>
      <c r="Z176" s="22"/>
      <c r="AA176" s="22"/>
      <c r="AB176" s="21">
        <f t="shared" si="50"/>
        <v>0</v>
      </c>
      <c r="AC176" s="23">
        <v>0</v>
      </c>
      <c r="AD176" s="23">
        <f t="shared" si="39"/>
        <v>0</v>
      </c>
      <c r="AE176" s="19">
        <f t="shared" si="34"/>
        <v>400000</v>
      </c>
      <c r="AF176" s="24"/>
      <c r="AG176" s="29">
        <v>7</v>
      </c>
      <c r="AH176" s="24">
        <f t="shared" si="51"/>
        <v>-7</v>
      </c>
      <c r="AI176" s="27" t="s">
        <v>37</v>
      </c>
      <c r="AJ176" s="19"/>
      <c r="AK176" s="17" t="s">
        <v>176</v>
      </c>
      <c r="AL176" s="26" t="s">
        <v>133</v>
      </c>
      <c r="AM176" s="14" t="s">
        <v>473</v>
      </c>
      <c r="AN176" s="8"/>
      <c r="AP176" s="8"/>
    </row>
    <row r="177" spans="1:42" s="9" customFormat="1" ht="33" customHeight="1" x14ac:dyDescent="0.25">
      <c r="A177" s="13">
        <f t="shared" si="35"/>
        <v>174</v>
      </c>
      <c r="B177" s="14" t="s">
        <v>475</v>
      </c>
      <c r="C177" s="15" t="s">
        <v>476</v>
      </c>
      <c r="D177" s="15" t="s">
        <v>33</v>
      </c>
      <c r="E177" s="16" t="s">
        <v>34</v>
      </c>
      <c r="F177" s="17" t="s">
        <v>35</v>
      </c>
      <c r="G177" s="17"/>
      <c r="H177" s="17" t="s">
        <v>61</v>
      </c>
      <c r="I177" s="18">
        <v>1</v>
      </c>
      <c r="J177" s="50">
        <f>VLOOKUP(B177,[1]新表!$A:$G,7,0)</f>
        <v>370244.91000000003</v>
      </c>
      <c r="K177" s="50">
        <f>VLOOKUP(B177,[2]新表!$A:$G,7,0)</f>
        <v>603497.53</v>
      </c>
      <c r="L177" s="50">
        <f>VLOOKUP(B177,[2]新表!$A:$H,8,0)</f>
        <v>194218.57</v>
      </c>
      <c r="M177" s="61">
        <f>VLOOKUP(B177,[2]Sheet3!$A:$E,5,0)</f>
        <v>150874.38250000001</v>
      </c>
      <c r="N177" s="48"/>
      <c r="O177" s="48"/>
      <c r="P177" s="48">
        <f t="shared" si="40"/>
        <v>0</v>
      </c>
      <c r="Q177" s="20">
        <f t="shared" si="41"/>
        <v>194218.57</v>
      </c>
      <c r="R177" s="20">
        <f t="shared" si="42"/>
        <v>52806.033875000001</v>
      </c>
      <c r="S177" s="20">
        <f t="shared" si="36"/>
        <v>50000</v>
      </c>
      <c r="T177" s="55">
        <v>190000</v>
      </c>
      <c r="U177" s="19">
        <f t="shared" si="37"/>
        <v>190000</v>
      </c>
      <c r="V177" s="53">
        <f t="shared" si="43"/>
        <v>0.97827926546879629</v>
      </c>
      <c r="W177" s="54">
        <f t="shared" si="44"/>
        <v>1.2593257838188665</v>
      </c>
      <c r="X177" s="54" t="str">
        <f t="shared" si="45"/>
        <v>是</v>
      </c>
      <c r="Y177" s="21"/>
      <c r="Z177" s="22"/>
      <c r="AA177" s="22"/>
      <c r="AB177" s="21">
        <f t="shared" si="50"/>
        <v>0</v>
      </c>
      <c r="AC177" s="23">
        <v>0.02</v>
      </c>
      <c r="AD177" s="23">
        <f t="shared" si="39"/>
        <v>0.02</v>
      </c>
      <c r="AE177" s="19">
        <f t="shared" si="34"/>
        <v>186200</v>
      </c>
      <c r="AF177" s="24">
        <v>45628</v>
      </c>
      <c r="AG177" s="29">
        <v>7</v>
      </c>
      <c r="AH177" s="24">
        <f t="shared" si="51"/>
        <v>45621</v>
      </c>
      <c r="AI177" s="27" t="s">
        <v>37</v>
      </c>
      <c r="AJ177" s="19"/>
      <c r="AK177" s="17" t="s">
        <v>68</v>
      </c>
      <c r="AL177" s="26" t="s">
        <v>162</v>
      </c>
      <c r="AM177" s="14" t="s">
        <v>475</v>
      </c>
      <c r="AN177" s="8"/>
      <c r="AP177" s="8"/>
    </row>
    <row r="178" spans="1:42" ht="33" customHeight="1" x14ac:dyDescent="0.25">
      <c r="A178" s="13">
        <f t="shared" si="35"/>
        <v>175</v>
      </c>
      <c r="B178" s="14" t="s">
        <v>477</v>
      </c>
      <c r="C178" s="15" t="s">
        <v>478</v>
      </c>
      <c r="D178" s="15" t="s">
        <v>33</v>
      </c>
      <c r="E178" s="16" t="s">
        <v>57</v>
      </c>
      <c r="F178" s="17" t="s">
        <v>67</v>
      </c>
      <c r="G178" s="17"/>
      <c r="H178" s="17" t="s">
        <v>39</v>
      </c>
      <c r="I178" s="18">
        <v>1</v>
      </c>
      <c r="J178" s="50">
        <f>VLOOKUP(B178,[1]新表!$A:$G,7,0)</f>
        <v>95840.950000000012</v>
      </c>
      <c r="K178" s="50">
        <f>VLOOKUP(B178,[2]新表!$A:$G,7,0)</f>
        <v>128209.8</v>
      </c>
      <c r="L178" s="50">
        <f>VLOOKUP(B178,[2]新表!$A:$H,8,0)</f>
        <v>54310.06</v>
      </c>
      <c r="M178" s="61">
        <f>VLOOKUP(B178,[2]Sheet3!$A:$E,5,0)</f>
        <v>32052.45</v>
      </c>
      <c r="N178" s="48"/>
      <c r="O178" s="48"/>
      <c r="P178" s="48">
        <f t="shared" si="40"/>
        <v>0</v>
      </c>
      <c r="Q178" s="20">
        <f t="shared" si="41"/>
        <v>54310.06</v>
      </c>
      <c r="R178" s="20">
        <f t="shared" si="42"/>
        <v>11218.3575</v>
      </c>
      <c r="S178" s="20">
        <f t="shared" si="36"/>
        <v>10000</v>
      </c>
      <c r="T178" s="55">
        <f>Q178+33323.7</f>
        <v>87633.76</v>
      </c>
      <c r="U178" s="19">
        <f t="shared" si="37"/>
        <v>87633.76</v>
      </c>
      <c r="V178" s="53">
        <f t="shared" si="43"/>
        <v>1.6135824559943406</v>
      </c>
      <c r="W178" s="54">
        <f t="shared" si="44"/>
        <v>2.7340736823550147</v>
      </c>
      <c r="X178" s="54" t="str">
        <f t="shared" si="45"/>
        <v>是</v>
      </c>
      <c r="Y178" s="21"/>
      <c r="Z178" s="22"/>
      <c r="AA178" s="22"/>
      <c r="AB178" s="21">
        <f t="shared" si="50"/>
        <v>0</v>
      </c>
      <c r="AC178" s="23">
        <v>0</v>
      </c>
      <c r="AD178" s="23">
        <f t="shared" si="39"/>
        <v>0</v>
      </c>
      <c r="AE178" s="19">
        <f t="shared" si="34"/>
        <v>87633.76</v>
      </c>
      <c r="AF178" s="24"/>
      <c r="AG178" s="29">
        <v>45</v>
      </c>
      <c r="AH178" s="24">
        <f t="shared" si="51"/>
        <v>-45</v>
      </c>
      <c r="AI178" s="27" t="s">
        <v>47</v>
      </c>
      <c r="AJ178" s="19"/>
      <c r="AK178" s="17" t="s">
        <v>121</v>
      </c>
      <c r="AL178" s="26" t="s">
        <v>566</v>
      </c>
      <c r="AM178" s="14" t="s">
        <v>477</v>
      </c>
    </row>
    <row r="179" spans="1:42" ht="33" customHeight="1" x14ac:dyDescent="0.25">
      <c r="A179" s="13">
        <f t="shared" si="35"/>
        <v>176</v>
      </c>
      <c r="B179" s="14" t="s">
        <v>479</v>
      </c>
      <c r="C179" s="15" t="s">
        <v>480</v>
      </c>
      <c r="D179" s="15" t="s">
        <v>33</v>
      </c>
      <c r="E179" s="16" t="s">
        <v>34</v>
      </c>
      <c r="F179" s="17" t="s">
        <v>35</v>
      </c>
      <c r="G179" s="17"/>
      <c r="H179" s="17" t="s">
        <v>39</v>
      </c>
      <c r="I179" s="18">
        <v>1</v>
      </c>
      <c r="J179" s="50">
        <f>VLOOKUP(B179,[1]新表!$A:$G,7,0)</f>
        <v>109262.34999999999</v>
      </c>
      <c r="K179" s="50">
        <f>VLOOKUP(B179,[2]新表!$A:$G,7,0)</f>
        <v>75002.75</v>
      </c>
      <c r="L179" s="50">
        <f>VLOOKUP(B179,[2]新表!$A:$H,8,0)</f>
        <v>49487.350000000006</v>
      </c>
      <c r="M179" s="61">
        <f>VLOOKUP(B179,[2]Sheet3!$A:$E,5,0)</f>
        <v>15000.55</v>
      </c>
      <c r="N179" s="48"/>
      <c r="O179" s="48"/>
      <c r="P179" s="48">
        <f t="shared" si="40"/>
        <v>0</v>
      </c>
      <c r="Q179" s="20">
        <f t="shared" si="41"/>
        <v>49487.350000000006</v>
      </c>
      <c r="R179" s="20">
        <f t="shared" si="42"/>
        <v>5250.1924999999992</v>
      </c>
      <c r="S179" s="20">
        <f t="shared" si="36"/>
        <v>10000</v>
      </c>
      <c r="T179" s="55">
        <v>50000</v>
      </c>
      <c r="U179" s="19">
        <f t="shared" si="37"/>
        <v>50000</v>
      </c>
      <c r="V179" s="53">
        <f t="shared" si="43"/>
        <v>1.0103592130110017</v>
      </c>
      <c r="W179" s="54">
        <f t="shared" si="44"/>
        <v>3.3332111155924284</v>
      </c>
      <c r="X179" s="54" t="str">
        <f t="shared" si="45"/>
        <v>是</v>
      </c>
      <c r="Y179" s="21"/>
      <c r="Z179" s="22"/>
      <c r="AA179" s="22"/>
      <c r="AB179" s="21">
        <f t="shared" si="50"/>
        <v>0</v>
      </c>
      <c r="AC179" s="23">
        <v>0</v>
      </c>
      <c r="AD179" s="23">
        <f t="shared" si="39"/>
        <v>0</v>
      </c>
      <c r="AE179" s="19">
        <f t="shared" si="34"/>
        <v>50000</v>
      </c>
      <c r="AF179" s="24"/>
      <c r="AG179" s="29">
        <v>7</v>
      </c>
      <c r="AH179" s="24">
        <f t="shared" si="51"/>
        <v>-7</v>
      </c>
      <c r="AI179" s="27" t="s">
        <v>47</v>
      </c>
      <c r="AJ179" s="19"/>
      <c r="AK179" s="17" t="s">
        <v>68</v>
      </c>
      <c r="AL179" s="26" t="s">
        <v>89</v>
      </c>
      <c r="AM179" s="14" t="s">
        <v>479</v>
      </c>
    </row>
    <row r="180" spans="1:42" ht="33" customHeight="1" x14ac:dyDescent="0.25">
      <c r="A180" s="13">
        <f t="shared" si="35"/>
        <v>177</v>
      </c>
      <c r="B180" s="14" t="s">
        <v>481</v>
      </c>
      <c r="C180" s="28" t="s">
        <v>482</v>
      </c>
      <c r="D180" s="15" t="s">
        <v>33</v>
      </c>
      <c r="E180" s="16" t="s">
        <v>57</v>
      </c>
      <c r="F180" s="17" t="s">
        <v>67</v>
      </c>
      <c r="G180" s="17" t="s">
        <v>564</v>
      </c>
      <c r="H180" s="17" t="s">
        <v>39</v>
      </c>
      <c r="I180" s="18">
        <v>0.8</v>
      </c>
      <c r="J180" s="50">
        <f>VLOOKUP(B180,[1]新表!$A:$G,7,0)</f>
        <v>2570676.9100000006</v>
      </c>
      <c r="K180" s="50">
        <f>VLOOKUP(B180,[2]新表!$A:$G,7,0)</f>
        <v>2172810.87</v>
      </c>
      <c r="L180" s="50">
        <f>VLOOKUP(B180,[2]新表!$A:$H,8,0)</f>
        <v>1659297.51</v>
      </c>
      <c r="M180" s="61">
        <f>VLOOKUP(B180,[2]Sheet3!$A:$E,5,0)</f>
        <v>144854.05800000002</v>
      </c>
      <c r="N180" s="48"/>
      <c r="O180" s="48"/>
      <c r="P180" s="48">
        <f t="shared" si="40"/>
        <v>0</v>
      </c>
      <c r="Q180" s="20">
        <f t="shared" si="41"/>
        <v>1659297.51</v>
      </c>
      <c r="R180" s="20">
        <f t="shared" ref="R180:R181" si="52">IF(Q180&lt;=0,0,M180*0.5)</f>
        <v>72427.02900000001</v>
      </c>
      <c r="S180" s="20">
        <f t="shared" si="36"/>
        <v>70000</v>
      </c>
      <c r="T180" s="55">
        <v>70000</v>
      </c>
      <c r="U180" s="19">
        <f t="shared" si="37"/>
        <v>70000</v>
      </c>
      <c r="V180" s="53">
        <f t="shared" si="43"/>
        <v>4.2186527478125367E-2</v>
      </c>
      <c r="W180" s="54">
        <f t="shared" si="44"/>
        <v>0.48324500512094726</v>
      </c>
      <c r="X180" s="54" t="str">
        <f t="shared" si="45"/>
        <v>否</v>
      </c>
      <c r="Y180" s="21"/>
      <c r="Z180" s="21"/>
      <c r="AA180" s="21"/>
      <c r="AB180" s="21">
        <f t="shared" si="50"/>
        <v>0</v>
      </c>
      <c r="AC180" s="35">
        <v>0.03</v>
      </c>
      <c r="AD180" s="23">
        <f t="shared" si="39"/>
        <v>0.03</v>
      </c>
      <c r="AE180" s="19">
        <f t="shared" si="34"/>
        <v>67900</v>
      </c>
      <c r="AF180" s="24">
        <v>45628</v>
      </c>
      <c r="AG180" s="29">
        <v>2</v>
      </c>
      <c r="AH180" s="24">
        <f t="shared" si="51"/>
        <v>45626</v>
      </c>
      <c r="AI180" s="27" t="s">
        <v>47</v>
      </c>
      <c r="AJ180" s="19"/>
      <c r="AK180" s="17" t="s">
        <v>176</v>
      </c>
      <c r="AL180" s="26" t="s">
        <v>177</v>
      </c>
      <c r="AM180" s="14" t="s">
        <v>481</v>
      </c>
      <c r="AO180" s="9">
        <v>15</v>
      </c>
    </row>
    <row r="181" spans="1:42" ht="33" customHeight="1" x14ac:dyDescent="0.25">
      <c r="A181" s="13">
        <f t="shared" si="35"/>
        <v>178</v>
      </c>
      <c r="B181" s="36" t="s">
        <v>483</v>
      </c>
      <c r="C181" s="28" t="s">
        <v>484</v>
      </c>
      <c r="D181" s="15" t="s">
        <v>33</v>
      </c>
      <c r="E181" s="16" t="s">
        <v>34</v>
      </c>
      <c r="F181" s="17" t="s">
        <v>67</v>
      </c>
      <c r="G181" s="17" t="s">
        <v>564</v>
      </c>
      <c r="H181" s="17" t="s">
        <v>39</v>
      </c>
      <c r="I181" s="18">
        <v>0.8</v>
      </c>
      <c r="J181" s="50">
        <f>VLOOKUP(B181,[1]新表!$A:$G,7,0)</f>
        <v>2529567.98</v>
      </c>
      <c r="K181" s="50">
        <f>VLOOKUP(B181,[2]新表!$A:$G,7,0)</f>
        <v>2615565.7400000002</v>
      </c>
      <c r="L181" s="50">
        <f>VLOOKUP(B181,[2]新表!$A:$H,8,0)</f>
        <v>2171003.5</v>
      </c>
      <c r="M181" s="61">
        <f>VLOOKUP(B181,[2]Sheet3!$A:$E,5,0)</f>
        <v>290618.41555555561</v>
      </c>
      <c r="N181" s="48"/>
      <c r="O181" s="48"/>
      <c r="P181" s="48">
        <f t="shared" si="40"/>
        <v>0</v>
      </c>
      <c r="Q181" s="20">
        <f t="shared" si="41"/>
        <v>2171003.5</v>
      </c>
      <c r="R181" s="20">
        <f t="shared" si="52"/>
        <v>145309.2077777778</v>
      </c>
      <c r="S181" s="20">
        <f t="shared" si="36"/>
        <v>150000</v>
      </c>
      <c r="T181" s="55">
        <v>150000</v>
      </c>
      <c r="U181" s="19">
        <f t="shared" si="37"/>
        <v>150000</v>
      </c>
      <c r="V181" s="53">
        <f t="shared" si="43"/>
        <v>6.9092472674502831E-2</v>
      </c>
      <c r="W181" s="54">
        <f t="shared" si="44"/>
        <v>0.51614072602128513</v>
      </c>
      <c r="X181" s="54" t="str">
        <f t="shared" si="45"/>
        <v>否</v>
      </c>
      <c r="Y181" s="21"/>
      <c r="Z181" s="21"/>
      <c r="AA181" s="21"/>
      <c r="AB181" s="21">
        <f t="shared" si="50"/>
        <v>0</v>
      </c>
      <c r="AC181" s="35">
        <v>0.03</v>
      </c>
      <c r="AD181" s="23">
        <f t="shared" si="39"/>
        <v>0.03</v>
      </c>
      <c r="AE181" s="19">
        <f t="shared" si="34"/>
        <v>145500</v>
      </c>
      <c r="AF181" s="24">
        <v>45628</v>
      </c>
      <c r="AG181" s="29">
        <v>1</v>
      </c>
      <c r="AH181" s="24">
        <f t="shared" si="51"/>
        <v>45627</v>
      </c>
      <c r="AI181" s="27" t="s">
        <v>47</v>
      </c>
      <c r="AJ181" s="19"/>
      <c r="AK181" s="17" t="s">
        <v>121</v>
      </c>
      <c r="AL181" s="26" t="s">
        <v>177</v>
      </c>
      <c r="AM181" s="36" t="s">
        <v>483</v>
      </c>
    </row>
    <row r="182" spans="1:42" ht="33" customHeight="1" x14ac:dyDescent="0.25">
      <c r="A182" s="13">
        <f t="shared" si="35"/>
        <v>179</v>
      </c>
      <c r="B182" s="14" t="s">
        <v>485</v>
      </c>
      <c r="C182" s="15" t="s">
        <v>486</v>
      </c>
      <c r="D182" s="15" t="s">
        <v>33</v>
      </c>
      <c r="E182" s="16" t="s">
        <v>34</v>
      </c>
      <c r="F182" s="17" t="s">
        <v>35</v>
      </c>
      <c r="G182" s="17"/>
      <c r="H182" s="17" t="s">
        <v>39</v>
      </c>
      <c r="I182" s="18">
        <v>0.8</v>
      </c>
      <c r="J182" s="50">
        <f>VLOOKUP(B182,[1]新表!$A:$G,7,0)</f>
        <v>29945</v>
      </c>
      <c r="K182" s="50">
        <f>VLOOKUP(B182,[2]新表!$A:$G,7,0)</f>
        <v>29945</v>
      </c>
      <c r="L182" s="50">
        <f>VLOOKUP(B182,[2]新表!$A:$H,8,0)</f>
        <v>0</v>
      </c>
      <c r="M182" s="50">
        <f>VLOOKUP(B182,[2]Sheet3!$A:$E,5,0)</f>
        <v>29945</v>
      </c>
      <c r="N182" s="48"/>
      <c r="O182" s="48"/>
      <c r="P182" s="48">
        <f t="shared" si="40"/>
        <v>0</v>
      </c>
      <c r="Q182" s="20">
        <f t="shared" si="41"/>
        <v>0</v>
      </c>
      <c r="R182" s="20">
        <f t="shared" si="42"/>
        <v>0</v>
      </c>
      <c r="S182" s="20">
        <f t="shared" si="36"/>
        <v>0</v>
      </c>
      <c r="T182" s="55"/>
      <c r="U182" s="19">
        <f t="shared" si="37"/>
        <v>0</v>
      </c>
      <c r="V182" s="53">
        <f t="shared" si="43"/>
        <v>0</v>
      </c>
      <c r="W182" s="54">
        <f t="shared" si="44"/>
        <v>0</v>
      </c>
      <c r="X182" s="54" t="str">
        <f t="shared" si="45"/>
        <v>否</v>
      </c>
      <c r="Y182" s="21"/>
      <c r="Z182" s="22"/>
      <c r="AA182" s="22"/>
      <c r="AB182" s="21">
        <f t="shared" si="50"/>
        <v>0</v>
      </c>
      <c r="AC182" s="23">
        <v>0</v>
      </c>
      <c r="AD182" s="23">
        <f t="shared" si="39"/>
        <v>0</v>
      </c>
      <c r="AE182" s="19">
        <f t="shared" si="34"/>
        <v>0</v>
      </c>
      <c r="AF182" s="24"/>
      <c r="AG182" s="29">
        <v>7</v>
      </c>
      <c r="AH182" s="24">
        <f t="shared" si="51"/>
        <v>-7</v>
      </c>
      <c r="AI182" s="27" t="s">
        <v>47</v>
      </c>
      <c r="AJ182" s="19"/>
      <c r="AK182" s="17" t="s">
        <v>68</v>
      </c>
      <c r="AL182" s="26"/>
      <c r="AM182" s="14" t="s">
        <v>485</v>
      </c>
    </row>
    <row r="183" spans="1:42" ht="33" customHeight="1" x14ac:dyDescent="0.25">
      <c r="A183" s="13">
        <f t="shared" si="35"/>
        <v>180</v>
      </c>
      <c r="B183" s="14" t="s">
        <v>487</v>
      </c>
      <c r="C183" s="28" t="s">
        <v>488</v>
      </c>
      <c r="D183" s="15" t="s">
        <v>33</v>
      </c>
      <c r="E183" s="16" t="s">
        <v>57</v>
      </c>
      <c r="F183" s="17" t="s">
        <v>67</v>
      </c>
      <c r="G183" s="17" t="s">
        <v>564</v>
      </c>
      <c r="H183" s="17" t="s">
        <v>39</v>
      </c>
      <c r="I183" s="22">
        <v>0.8</v>
      </c>
      <c r="J183" s="50">
        <f>VLOOKUP(B183,[1]新表!$A:$G,7,0)</f>
        <v>2566804.7600000002</v>
      </c>
      <c r="K183" s="50">
        <f>VLOOKUP(B183,[2]新表!$A:$G,7,0)</f>
        <v>2316696.9700000002</v>
      </c>
      <c r="L183" s="50">
        <f>VLOOKUP(B183,[2]新表!$A:$H,8,0)</f>
        <v>2208411.4600000004</v>
      </c>
      <c r="M183" s="61">
        <f>VLOOKUP(B183,[2]Sheet3!$A:$E,5,0)</f>
        <v>121931.41947368422</v>
      </c>
      <c r="N183" s="48"/>
      <c r="O183" s="48"/>
      <c r="P183" s="48">
        <f t="shared" si="40"/>
        <v>0</v>
      </c>
      <c r="Q183" s="20">
        <f t="shared" si="41"/>
        <v>2208411.4600000004</v>
      </c>
      <c r="R183" s="20">
        <f>IF(Q183&lt;=0,0,M183*0.5)</f>
        <v>60965.709736842109</v>
      </c>
      <c r="S183" s="20">
        <f t="shared" si="36"/>
        <v>60000</v>
      </c>
      <c r="T183" s="55">
        <v>60000</v>
      </c>
      <c r="U183" s="19">
        <f t="shared" si="37"/>
        <v>60000</v>
      </c>
      <c r="V183" s="53">
        <f t="shared" si="43"/>
        <v>2.7168850138098808E-2</v>
      </c>
      <c r="W183" s="54">
        <f t="shared" si="44"/>
        <v>0.49207989424702359</v>
      </c>
      <c r="X183" s="54" t="str">
        <f t="shared" si="45"/>
        <v>否</v>
      </c>
      <c r="Y183" s="21"/>
      <c r="Z183" s="21"/>
      <c r="AA183" s="21"/>
      <c r="AB183" s="21">
        <f t="shared" si="50"/>
        <v>0</v>
      </c>
      <c r="AC183" s="23">
        <v>0.03</v>
      </c>
      <c r="AD183" s="23">
        <f t="shared" si="39"/>
        <v>0.03</v>
      </c>
      <c r="AE183" s="19">
        <f t="shared" si="34"/>
        <v>58200</v>
      </c>
      <c r="AF183" s="24">
        <v>45628</v>
      </c>
      <c r="AG183" s="29">
        <v>2</v>
      </c>
      <c r="AH183" s="24">
        <f t="shared" si="51"/>
        <v>45626</v>
      </c>
      <c r="AI183" s="27" t="s">
        <v>47</v>
      </c>
      <c r="AJ183" s="19"/>
      <c r="AK183" s="17" t="s">
        <v>489</v>
      </c>
      <c r="AL183" s="26" t="s">
        <v>490</v>
      </c>
      <c r="AM183" s="14" t="s">
        <v>487</v>
      </c>
    </row>
    <row r="184" spans="1:42" ht="33" customHeight="1" x14ac:dyDescent="0.25">
      <c r="A184" s="13">
        <f t="shared" si="35"/>
        <v>181</v>
      </c>
      <c r="B184" s="14" t="s">
        <v>491</v>
      </c>
      <c r="C184" s="15" t="s">
        <v>492</v>
      </c>
      <c r="D184" s="15" t="s">
        <v>33</v>
      </c>
      <c r="E184" s="16" t="s">
        <v>92</v>
      </c>
      <c r="F184" s="17" t="s">
        <v>67</v>
      </c>
      <c r="G184" s="17" t="s">
        <v>564</v>
      </c>
      <c r="H184" s="17" t="s">
        <v>92</v>
      </c>
      <c r="I184" s="18">
        <v>1</v>
      </c>
      <c r="J184" s="50">
        <f>VLOOKUP(B184,[1]新表!$A:$G,7,0)</f>
        <v>3378283.18</v>
      </c>
      <c r="K184" s="50">
        <f>VLOOKUP(B184,[2]新表!$A:$G,7,0)</f>
        <v>2554852.0600000015</v>
      </c>
      <c r="L184" s="50">
        <f>VLOOKUP(B184,[2]新表!$A:$H,8,0)</f>
        <v>1981129.1800000016</v>
      </c>
      <c r="M184" s="50">
        <f>VLOOKUP(B184,[2]Sheet3!$A:$E,5,0)</f>
        <v>212904.33833333346</v>
      </c>
      <c r="N184" s="48"/>
      <c r="O184" s="48"/>
      <c r="P184" s="48">
        <f t="shared" si="40"/>
        <v>0</v>
      </c>
      <c r="Q184" s="20">
        <f t="shared" si="41"/>
        <v>1981129.1800000016</v>
      </c>
      <c r="R184" s="20">
        <f t="shared" si="42"/>
        <v>74516.518416666702</v>
      </c>
      <c r="S184" s="20">
        <f t="shared" si="36"/>
        <v>70000</v>
      </c>
      <c r="T184" s="55"/>
      <c r="U184" s="19">
        <f t="shared" si="37"/>
        <v>0</v>
      </c>
      <c r="V184" s="53">
        <f t="shared" si="43"/>
        <v>0</v>
      </c>
      <c r="W184" s="54">
        <f t="shared" si="44"/>
        <v>0</v>
      </c>
      <c r="X184" s="54" t="str">
        <f t="shared" si="45"/>
        <v>否</v>
      </c>
      <c r="Y184" s="21"/>
      <c r="Z184" s="22"/>
      <c r="AA184" s="22"/>
      <c r="AB184" s="21">
        <f t="shared" si="50"/>
        <v>0</v>
      </c>
      <c r="AC184" s="23">
        <v>0.02</v>
      </c>
      <c r="AD184" s="23">
        <f t="shared" si="39"/>
        <v>0</v>
      </c>
      <c r="AE184" s="19">
        <f t="shared" si="34"/>
        <v>0</v>
      </c>
      <c r="AF184" s="24"/>
      <c r="AG184" s="29">
        <v>3</v>
      </c>
      <c r="AH184" s="24">
        <f t="shared" si="51"/>
        <v>-3</v>
      </c>
      <c r="AI184" s="27" t="s">
        <v>47</v>
      </c>
      <c r="AJ184" s="19"/>
      <c r="AK184" s="17" t="s">
        <v>93</v>
      </c>
      <c r="AL184" s="26"/>
      <c r="AM184" s="14" t="s">
        <v>491</v>
      </c>
    </row>
    <row r="185" spans="1:42" ht="33" customHeight="1" x14ac:dyDescent="0.25">
      <c r="A185" s="13">
        <f t="shared" si="35"/>
        <v>182</v>
      </c>
      <c r="B185" s="14" t="s">
        <v>493</v>
      </c>
      <c r="C185" s="28" t="s">
        <v>494</v>
      </c>
      <c r="D185" s="15" t="s">
        <v>33</v>
      </c>
      <c r="E185" s="16" t="s">
        <v>57</v>
      </c>
      <c r="F185" s="17" t="s">
        <v>67</v>
      </c>
      <c r="G185" s="17" t="s">
        <v>564</v>
      </c>
      <c r="H185" s="17" t="s">
        <v>39</v>
      </c>
      <c r="I185" s="18">
        <v>0.8</v>
      </c>
      <c r="J185" s="50">
        <f>VLOOKUP(B185,[1]新表!$A:$G,7,0)</f>
        <v>2928261.96</v>
      </c>
      <c r="K185" s="50">
        <f>VLOOKUP(B185,[2]新表!$A:$G,7,0)</f>
        <v>2770532.91</v>
      </c>
      <c r="L185" s="50">
        <f>VLOOKUP(B185,[2]新表!$A:$H,8,0)</f>
        <v>2341928.77</v>
      </c>
      <c r="M185" s="61">
        <f>VLOOKUP(B185,[2]Sheet3!$A:$E,5,0)</f>
        <v>131930.13857142857</v>
      </c>
      <c r="N185" s="48"/>
      <c r="O185" s="48"/>
      <c r="P185" s="48">
        <f t="shared" si="40"/>
        <v>0</v>
      </c>
      <c r="Q185" s="20">
        <f t="shared" si="41"/>
        <v>2341928.77</v>
      </c>
      <c r="R185" s="20">
        <f t="shared" ref="R185:R186" si="53">IF(Q185&lt;=0,0,M185*0.5)</f>
        <v>65965.069285714286</v>
      </c>
      <c r="S185" s="20">
        <f t="shared" si="36"/>
        <v>70000</v>
      </c>
      <c r="T185" s="55">
        <v>70000</v>
      </c>
      <c r="U185" s="19">
        <f t="shared" si="37"/>
        <v>70000</v>
      </c>
      <c r="V185" s="53">
        <f t="shared" si="43"/>
        <v>2.9889892851011006E-2</v>
      </c>
      <c r="W185" s="54">
        <f t="shared" si="44"/>
        <v>0.53058384352489063</v>
      </c>
      <c r="X185" s="54" t="str">
        <f t="shared" si="45"/>
        <v>否</v>
      </c>
      <c r="Y185" s="21"/>
      <c r="Z185" s="21"/>
      <c r="AA185" s="21"/>
      <c r="AB185" s="21">
        <f t="shared" si="50"/>
        <v>0</v>
      </c>
      <c r="AC185" s="23">
        <v>0.03</v>
      </c>
      <c r="AD185" s="23">
        <f t="shared" si="39"/>
        <v>0.03</v>
      </c>
      <c r="AE185" s="19">
        <f t="shared" si="34"/>
        <v>67900</v>
      </c>
      <c r="AF185" s="24">
        <v>45628</v>
      </c>
      <c r="AG185" s="29">
        <v>3</v>
      </c>
      <c r="AH185" s="24">
        <f t="shared" si="51"/>
        <v>45625</v>
      </c>
      <c r="AI185" s="27" t="s">
        <v>47</v>
      </c>
      <c r="AJ185" s="19"/>
      <c r="AK185" s="17" t="s">
        <v>68</v>
      </c>
      <c r="AL185" s="26" t="s">
        <v>177</v>
      </c>
      <c r="AM185" s="14" t="s">
        <v>493</v>
      </c>
    </row>
    <row r="186" spans="1:42" ht="33" customHeight="1" x14ac:dyDescent="0.25">
      <c r="A186" s="13">
        <f t="shared" si="35"/>
        <v>183</v>
      </c>
      <c r="B186" s="14" t="s">
        <v>495</v>
      </c>
      <c r="C186" s="28" t="s">
        <v>496</v>
      </c>
      <c r="D186" s="15" t="s">
        <v>33</v>
      </c>
      <c r="E186" s="27" t="s">
        <v>301</v>
      </c>
      <c r="F186" s="17" t="s">
        <v>67</v>
      </c>
      <c r="G186" s="17" t="s">
        <v>564</v>
      </c>
      <c r="H186" s="17" t="s">
        <v>39</v>
      </c>
      <c r="I186" s="31">
        <v>0.8</v>
      </c>
      <c r="J186" s="50">
        <f>VLOOKUP(B186,[1]新表!$A:$G,7,0)</f>
        <v>1725854.7599999998</v>
      </c>
      <c r="K186" s="50">
        <f>VLOOKUP(B186,[2]新表!$A:$G,7,0)</f>
        <v>1754170.7099999997</v>
      </c>
      <c r="L186" s="50">
        <f>VLOOKUP(B186,[2]新表!$A:$H,8,0)</f>
        <v>1635201.4899999998</v>
      </c>
      <c r="M186" s="61">
        <f>VLOOKUP(B186,[2]Sheet3!$A:$E,5,0)</f>
        <v>50119.163142857135</v>
      </c>
      <c r="N186" s="48"/>
      <c r="O186" s="48"/>
      <c r="P186" s="48">
        <f t="shared" si="40"/>
        <v>0</v>
      </c>
      <c r="Q186" s="20">
        <f t="shared" si="41"/>
        <v>1635201.4899999998</v>
      </c>
      <c r="R186" s="20">
        <f t="shared" si="53"/>
        <v>25059.581571428567</v>
      </c>
      <c r="S186" s="20">
        <f t="shared" si="36"/>
        <v>30000</v>
      </c>
      <c r="T186" s="55">
        <v>10000</v>
      </c>
      <c r="U186" s="19">
        <f t="shared" si="37"/>
        <v>10000</v>
      </c>
      <c r="V186" s="53">
        <f t="shared" si="43"/>
        <v>6.115454310159662E-3</v>
      </c>
      <c r="W186" s="54">
        <f t="shared" si="44"/>
        <v>0.19952448071601883</v>
      </c>
      <c r="X186" s="54" t="str">
        <f t="shared" si="45"/>
        <v>否</v>
      </c>
      <c r="Y186" s="21"/>
      <c r="Z186" s="21"/>
      <c r="AA186" s="21"/>
      <c r="AB186" s="21">
        <f t="shared" si="50"/>
        <v>0</v>
      </c>
      <c r="AC186" s="23">
        <v>0.03</v>
      </c>
      <c r="AD186" s="23">
        <f t="shared" si="39"/>
        <v>0.03</v>
      </c>
      <c r="AE186" s="19">
        <f t="shared" si="34"/>
        <v>9700</v>
      </c>
      <c r="AF186" s="24">
        <v>45628</v>
      </c>
      <c r="AG186" s="29">
        <v>3</v>
      </c>
      <c r="AH186" s="24">
        <f t="shared" si="51"/>
        <v>45625</v>
      </c>
      <c r="AI186" s="27" t="s">
        <v>47</v>
      </c>
      <c r="AJ186" s="19"/>
      <c r="AK186" s="17" t="s">
        <v>121</v>
      </c>
      <c r="AL186" s="26" t="s">
        <v>177</v>
      </c>
      <c r="AM186" s="14" t="s">
        <v>495</v>
      </c>
    </row>
    <row r="187" spans="1:42" ht="33" customHeight="1" x14ac:dyDescent="0.25">
      <c r="A187" s="13">
        <f t="shared" si="35"/>
        <v>184</v>
      </c>
      <c r="B187" s="14" t="s">
        <v>497</v>
      </c>
      <c r="C187" s="15" t="s">
        <v>498</v>
      </c>
      <c r="D187" s="15" t="s">
        <v>33</v>
      </c>
      <c r="E187" s="16" t="s">
        <v>57</v>
      </c>
      <c r="F187" s="17" t="s">
        <v>35</v>
      </c>
      <c r="G187" s="17" t="s">
        <v>564</v>
      </c>
      <c r="H187" s="17" t="s">
        <v>61</v>
      </c>
      <c r="I187" s="18">
        <v>1</v>
      </c>
      <c r="J187" s="50">
        <f>VLOOKUP(B187,[1]新表!$A:$G,7,0)</f>
        <v>130686.65</v>
      </c>
      <c r="K187" s="50">
        <f>VLOOKUP(B187,[2]新表!$A:$G,7,0)</f>
        <v>120686.65</v>
      </c>
      <c r="L187" s="50">
        <f>VLOOKUP(B187,[2]新表!$A:$H,8,0)</f>
        <v>120686.65</v>
      </c>
      <c r="M187" s="50">
        <f>VLOOKUP(B187,[2]Sheet3!$A:$E,5,0)</f>
        <v>60343.324999999997</v>
      </c>
      <c r="N187" s="48"/>
      <c r="O187" s="48"/>
      <c r="P187" s="48">
        <f t="shared" si="40"/>
        <v>0</v>
      </c>
      <c r="Q187" s="20">
        <f t="shared" si="41"/>
        <v>120686.65</v>
      </c>
      <c r="R187" s="20">
        <f t="shared" si="42"/>
        <v>21120.163749999996</v>
      </c>
      <c r="S187" s="20">
        <f t="shared" si="36"/>
        <v>20000</v>
      </c>
      <c r="T187" s="55"/>
      <c r="U187" s="19">
        <f t="shared" si="37"/>
        <v>0</v>
      </c>
      <c r="V187" s="53">
        <f t="shared" si="43"/>
        <v>0</v>
      </c>
      <c r="W187" s="54">
        <f t="shared" si="44"/>
        <v>0</v>
      </c>
      <c r="X187" s="54" t="str">
        <f t="shared" si="45"/>
        <v>否</v>
      </c>
      <c r="Y187" s="21"/>
      <c r="Z187" s="22"/>
      <c r="AA187" s="22"/>
      <c r="AB187" s="21">
        <f t="shared" si="50"/>
        <v>0</v>
      </c>
      <c r="AC187" s="23">
        <v>0</v>
      </c>
      <c r="AD187" s="23">
        <f t="shared" si="39"/>
        <v>0</v>
      </c>
      <c r="AE187" s="19">
        <f t="shared" si="34"/>
        <v>0</v>
      </c>
      <c r="AF187" s="24"/>
      <c r="AG187" s="29">
        <v>3</v>
      </c>
      <c r="AH187" s="24">
        <f t="shared" si="51"/>
        <v>-3</v>
      </c>
      <c r="AI187" s="27" t="s">
        <v>47</v>
      </c>
      <c r="AJ187" s="19"/>
      <c r="AK187" s="17" t="s">
        <v>38</v>
      </c>
      <c r="AL187" s="26" t="s">
        <v>89</v>
      </c>
      <c r="AM187" s="14" t="s">
        <v>497</v>
      </c>
    </row>
    <row r="188" spans="1:42" ht="33" customHeight="1" x14ac:dyDescent="0.25">
      <c r="A188" s="13">
        <f t="shared" si="35"/>
        <v>185</v>
      </c>
      <c r="B188" s="36" t="s">
        <v>499</v>
      </c>
      <c r="C188" s="28" t="s">
        <v>500</v>
      </c>
      <c r="D188" s="15" t="s">
        <v>33</v>
      </c>
      <c r="E188" s="16" t="s">
        <v>34</v>
      </c>
      <c r="F188" s="17" t="s">
        <v>67</v>
      </c>
      <c r="G188" s="17" t="s">
        <v>564</v>
      </c>
      <c r="H188" s="17" t="s">
        <v>39</v>
      </c>
      <c r="I188" s="18">
        <v>0.8</v>
      </c>
      <c r="J188" s="50">
        <f>VLOOKUP(B188,[1]新表!$A:$G,7,0)</f>
        <v>278691.04999999981</v>
      </c>
      <c r="K188" s="50">
        <f>VLOOKUP(B188,[2]新表!$A:$G,7,0)</f>
        <v>148691.0500000001</v>
      </c>
      <c r="L188" s="50">
        <f>VLOOKUP(B188,[2]新表!$A:$H,8,0)</f>
        <v>18076.0600000001</v>
      </c>
      <c r="M188" s="50">
        <f>VLOOKUP(B188,[2]Sheet3!$A:$E,5,0)</f>
        <v>49563.683333333371</v>
      </c>
      <c r="N188" s="48"/>
      <c r="O188" s="48"/>
      <c r="P188" s="48">
        <f t="shared" si="40"/>
        <v>0</v>
      </c>
      <c r="Q188" s="20">
        <f t="shared" si="41"/>
        <v>18076.0600000001</v>
      </c>
      <c r="R188" s="20">
        <f>IF(Q188&lt;=0,0,M188*0.5)</f>
        <v>24781.841666666685</v>
      </c>
      <c r="S188" s="20">
        <f t="shared" si="36"/>
        <v>20000</v>
      </c>
      <c r="T188" s="55">
        <v>20000</v>
      </c>
      <c r="U188" s="19">
        <f t="shared" si="37"/>
        <v>20000</v>
      </c>
      <c r="V188" s="53">
        <f t="shared" si="43"/>
        <v>1.1064358051477972</v>
      </c>
      <c r="W188" s="54">
        <f t="shared" si="44"/>
        <v>0.40352126103084185</v>
      </c>
      <c r="X188" s="54" t="str">
        <f t="shared" si="45"/>
        <v>否</v>
      </c>
      <c r="Y188" s="21"/>
      <c r="Z188" s="21"/>
      <c r="AA188" s="21"/>
      <c r="AB188" s="21">
        <f t="shared" si="50"/>
        <v>0</v>
      </c>
      <c r="AC188" s="35">
        <v>0.03</v>
      </c>
      <c r="AD188" s="23">
        <f t="shared" si="39"/>
        <v>0.03</v>
      </c>
      <c r="AE188" s="19">
        <f t="shared" si="34"/>
        <v>19400</v>
      </c>
      <c r="AF188" s="24">
        <v>45628</v>
      </c>
      <c r="AG188" s="29">
        <v>2</v>
      </c>
      <c r="AH188" s="24">
        <f t="shared" si="51"/>
        <v>45626</v>
      </c>
      <c r="AI188" s="27" t="s">
        <v>47</v>
      </c>
      <c r="AJ188" s="19"/>
      <c r="AK188" s="17" t="s">
        <v>68</v>
      </c>
      <c r="AL188" s="26" t="s">
        <v>212</v>
      </c>
      <c r="AM188" s="36" t="s">
        <v>499</v>
      </c>
    </row>
    <row r="189" spans="1:42" ht="33" customHeight="1" x14ac:dyDescent="0.25">
      <c r="A189" s="13">
        <f t="shared" si="35"/>
        <v>186</v>
      </c>
      <c r="B189" s="14" t="s">
        <v>501</v>
      </c>
      <c r="C189" s="15" t="s">
        <v>502</v>
      </c>
      <c r="D189" s="15" t="s">
        <v>33</v>
      </c>
      <c r="E189" s="16" t="s">
        <v>503</v>
      </c>
      <c r="F189" s="34" t="s">
        <v>67</v>
      </c>
      <c r="G189" s="17" t="s">
        <v>564</v>
      </c>
      <c r="H189" s="17" t="s">
        <v>49</v>
      </c>
      <c r="I189" s="18">
        <v>1</v>
      </c>
      <c r="J189" s="50">
        <f>VLOOKUP(B189,[1]新表!$A:$G,7,0)</f>
        <v>33392.57</v>
      </c>
      <c r="K189" s="50">
        <f>VLOOKUP(B189,[2]新表!$A:$G,7,0)</f>
        <v>3392.5700000000102</v>
      </c>
      <c r="L189" s="50">
        <f>VLOOKUP(B189,[2]新表!$A:$H,8,0)</f>
        <v>3392.5700000000102</v>
      </c>
      <c r="M189" s="61">
        <f>VLOOKUP(B189,[2]Sheet3!$A:$E,5,0)</f>
        <v>3392.5700000000102</v>
      </c>
      <c r="N189" s="48"/>
      <c r="O189" s="48"/>
      <c r="P189" s="48">
        <f t="shared" si="40"/>
        <v>0</v>
      </c>
      <c r="Q189" s="20">
        <f t="shared" si="41"/>
        <v>3392.5700000000102</v>
      </c>
      <c r="R189" s="20">
        <f t="shared" si="42"/>
        <v>1187.3995000000034</v>
      </c>
      <c r="S189" s="20">
        <f t="shared" si="36"/>
        <v>0</v>
      </c>
      <c r="T189" s="55"/>
      <c r="U189" s="19">
        <f t="shared" si="37"/>
        <v>0</v>
      </c>
      <c r="V189" s="53">
        <f t="shared" si="43"/>
        <v>0</v>
      </c>
      <c r="W189" s="54">
        <f t="shared" si="44"/>
        <v>0</v>
      </c>
      <c r="X189" s="54" t="str">
        <f t="shared" si="45"/>
        <v>否</v>
      </c>
      <c r="Y189" s="21"/>
      <c r="Z189" s="21"/>
      <c r="AA189" s="21"/>
      <c r="AB189" s="21">
        <f t="shared" si="50"/>
        <v>0</v>
      </c>
      <c r="AC189" s="23">
        <v>0</v>
      </c>
      <c r="AD189" s="23">
        <f t="shared" si="39"/>
        <v>0</v>
      </c>
      <c r="AE189" s="19">
        <f t="shared" si="34"/>
        <v>0</v>
      </c>
      <c r="AF189" s="24"/>
      <c r="AG189" s="29">
        <v>3</v>
      </c>
      <c r="AH189" s="24">
        <f t="shared" si="51"/>
        <v>-3</v>
      </c>
      <c r="AI189" s="27" t="s">
        <v>47</v>
      </c>
      <c r="AJ189" s="19"/>
      <c r="AK189" s="17" t="s">
        <v>68</v>
      </c>
      <c r="AL189" s="26" t="s">
        <v>220</v>
      </c>
      <c r="AM189" s="14" t="s">
        <v>501</v>
      </c>
    </row>
    <row r="190" spans="1:42" ht="33" customHeight="1" x14ac:dyDescent="0.25">
      <c r="A190" s="13">
        <f t="shared" si="35"/>
        <v>187</v>
      </c>
      <c r="B190" s="14" t="s">
        <v>504</v>
      </c>
      <c r="C190" s="15" t="s">
        <v>505</v>
      </c>
      <c r="D190" s="15" t="s">
        <v>33</v>
      </c>
      <c r="E190" s="16" t="s">
        <v>57</v>
      </c>
      <c r="F190" s="17" t="s">
        <v>98</v>
      </c>
      <c r="G190" s="17"/>
      <c r="H190" s="17" t="s">
        <v>61</v>
      </c>
      <c r="I190" s="18">
        <v>1</v>
      </c>
      <c r="J190" s="50">
        <f>VLOOKUP(B190,[1]新表!$A:$G,7,0)</f>
        <v>1809240.3900000001</v>
      </c>
      <c r="K190" s="50">
        <f>VLOOKUP(B190,[2]新表!$A:$G,7,0)</f>
        <v>1867377.5599999987</v>
      </c>
      <c r="L190" s="50">
        <f>VLOOKUP(B190,[2]新表!$A:$H,8,0)</f>
        <v>1094451.4699999988</v>
      </c>
      <c r="M190" s="61">
        <f>VLOOKUP(B190,[2]Sheet3!$A:$E,5,0)</f>
        <v>233422.19499999983</v>
      </c>
      <c r="N190" s="48"/>
      <c r="O190" s="48"/>
      <c r="P190" s="48">
        <f t="shared" si="40"/>
        <v>0</v>
      </c>
      <c r="Q190" s="20">
        <f t="shared" si="41"/>
        <v>1094451.4699999988</v>
      </c>
      <c r="R190" s="20">
        <f t="shared" si="42"/>
        <v>81697.768249999936</v>
      </c>
      <c r="S190" s="20">
        <f t="shared" si="36"/>
        <v>80000</v>
      </c>
      <c r="T190" s="55">
        <v>250000</v>
      </c>
      <c r="U190" s="19">
        <f t="shared" si="37"/>
        <v>250000</v>
      </c>
      <c r="V190" s="53">
        <f t="shared" si="43"/>
        <v>0.22842492961337085</v>
      </c>
      <c r="W190" s="54">
        <f t="shared" si="44"/>
        <v>1.0710206884996527</v>
      </c>
      <c r="X190" s="54" t="str">
        <f t="shared" si="45"/>
        <v>是</v>
      </c>
      <c r="Y190" s="21"/>
      <c r="Z190" s="22"/>
      <c r="AA190" s="22"/>
      <c r="AB190" s="21">
        <f t="shared" si="50"/>
        <v>0</v>
      </c>
      <c r="AC190" s="23">
        <v>0.03</v>
      </c>
      <c r="AD190" s="23">
        <f t="shared" si="39"/>
        <v>0.03</v>
      </c>
      <c r="AE190" s="19">
        <f t="shared" si="34"/>
        <v>242500</v>
      </c>
      <c r="AF190" s="24"/>
      <c r="AG190" s="29">
        <v>3</v>
      </c>
      <c r="AH190" s="24">
        <f t="shared" si="51"/>
        <v>-3</v>
      </c>
      <c r="AI190" s="27" t="s">
        <v>37</v>
      </c>
      <c r="AJ190" s="19"/>
      <c r="AK190" s="17" t="s">
        <v>121</v>
      </c>
      <c r="AL190" s="26" t="s">
        <v>506</v>
      </c>
      <c r="AM190" s="14" t="s">
        <v>504</v>
      </c>
    </row>
    <row r="191" spans="1:42" ht="33" customHeight="1" x14ac:dyDescent="0.25">
      <c r="A191" s="13">
        <f t="shared" si="35"/>
        <v>188</v>
      </c>
      <c r="B191" s="14" t="s">
        <v>507</v>
      </c>
      <c r="C191" s="15" t="s">
        <v>508</v>
      </c>
      <c r="D191" s="15" t="s">
        <v>33</v>
      </c>
      <c r="E191" s="16" t="s">
        <v>57</v>
      </c>
      <c r="F191" s="17" t="s">
        <v>35</v>
      </c>
      <c r="G191" s="17"/>
      <c r="H191" s="17" t="s">
        <v>39</v>
      </c>
      <c r="I191" s="18">
        <v>0.8</v>
      </c>
      <c r="J191" s="50">
        <f>VLOOKUP(B191,[1]新表!$A:$G,7,0)</f>
        <v>2070559.5699999998</v>
      </c>
      <c r="K191" s="50">
        <f>VLOOKUP(B191,[2]新表!$A:$G,7,0)</f>
        <v>1700990.7099999997</v>
      </c>
      <c r="L191" s="50">
        <f>VLOOKUP(B191,[2]新表!$A:$H,8,0)</f>
        <v>1566148.94</v>
      </c>
      <c r="M191" s="61">
        <f>VLOOKUP(B191,[2]Sheet3!$A:$E,5,0)</f>
        <v>170099.07099999997</v>
      </c>
      <c r="N191" s="48"/>
      <c r="O191" s="48"/>
      <c r="P191" s="48">
        <f t="shared" si="40"/>
        <v>0</v>
      </c>
      <c r="Q191" s="20">
        <f t="shared" si="41"/>
        <v>1566148.94</v>
      </c>
      <c r="R191" s="20">
        <f t="shared" si="42"/>
        <v>59534.674849999981</v>
      </c>
      <c r="S191" s="20">
        <f t="shared" si="36"/>
        <v>60000</v>
      </c>
      <c r="T191" s="55">
        <v>200000</v>
      </c>
      <c r="U191" s="19">
        <f t="shared" si="37"/>
        <v>200000</v>
      </c>
      <c r="V191" s="53">
        <f t="shared" si="43"/>
        <v>0.12770177528581669</v>
      </c>
      <c r="W191" s="54">
        <f t="shared" si="44"/>
        <v>1.1757853751006084</v>
      </c>
      <c r="X191" s="54" t="str">
        <f t="shared" si="45"/>
        <v>是</v>
      </c>
      <c r="Y191" s="21"/>
      <c r="Z191" s="22"/>
      <c r="AA191" s="22"/>
      <c r="AB191" s="21">
        <f t="shared" si="50"/>
        <v>0</v>
      </c>
      <c r="AC191" s="23">
        <v>0.03</v>
      </c>
      <c r="AD191" s="23">
        <f t="shared" si="39"/>
        <v>0.03</v>
      </c>
      <c r="AE191" s="19">
        <f t="shared" si="34"/>
        <v>194000</v>
      </c>
      <c r="AF191" s="24"/>
      <c r="AG191" s="29">
        <v>7</v>
      </c>
      <c r="AH191" s="24">
        <f t="shared" si="51"/>
        <v>-7</v>
      </c>
      <c r="AI191" s="27" t="s">
        <v>47</v>
      </c>
      <c r="AJ191" s="19"/>
      <c r="AK191" s="17" t="s">
        <v>121</v>
      </c>
      <c r="AL191" s="26"/>
      <c r="AM191" s="14" t="s">
        <v>507</v>
      </c>
    </row>
    <row r="192" spans="1:42" ht="33" customHeight="1" x14ac:dyDescent="0.25">
      <c r="A192" s="13">
        <f t="shared" si="35"/>
        <v>189</v>
      </c>
      <c r="B192" s="14" t="s">
        <v>509</v>
      </c>
      <c r="C192" s="15" t="s">
        <v>510</v>
      </c>
      <c r="D192" s="15" t="s">
        <v>52</v>
      </c>
      <c r="E192" s="16" t="s">
        <v>57</v>
      </c>
      <c r="F192" s="17" t="s">
        <v>35</v>
      </c>
      <c r="G192" s="17"/>
      <c r="H192" s="17" t="s">
        <v>61</v>
      </c>
      <c r="I192" s="18">
        <v>0.8</v>
      </c>
      <c r="J192" s="50">
        <f>VLOOKUP(B192,[1]新表!$A:$G,7,0)</f>
        <v>766630.84</v>
      </c>
      <c r="K192" s="50">
        <f>VLOOKUP(B192,[2]新表!$A:$G,7,0)</f>
        <v>746630.84</v>
      </c>
      <c r="L192" s="50">
        <f>VLOOKUP(B192,[2]新表!$A:$H,8,0)</f>
        <v>746630.84</v>
      </c>
      <c r="M192" s="50">
        <f>VLOOKUP(B192,[2]Sheet3!$A:$E,5,0)</f>
        <v>149326.16800000001</v>
      </c>
      <c r="N192" s="48"/>
      <c r="O192" s="48"/>
      <c r="P192" s="48">
        <f t="shared" si="40"/>
        <v>0</v>
      </c>
      <c r="Q192" s="20">
        <f t="shared" si="41"/>
        <v>746630.84</v>
      </c>
      <c r="R192" s="20">
        <f t="shared" si="42"/>
        <v>52264.158799999997</v>
      </c>
      <c r="S192" s="20">
        <f t="shared" si="36"/>
        <v>50000</v>
      </c>
      <c r="T192" s="55"/>
      <c r="U192" s="19">
        <f t="shared" si="37"/>
        <v>0</v>
      </c>
      <c r="V192" s="53">
        <f t="shared" si="43"/>
        <v>0</v>
      </c>
      <c r="W192" s="54">
        <f t="shared" si="44"/>
        <v>0</v>
      </c>
      <c r="X192" s="54" t="str">
        <f t="shared" si="45"/>
        <v>否</v>
      </c>
      <c r="Y192" s="21"/>
      <c r="Z192" s="22"/>
      <c r="AA192" s="22"/>
      <c r="AB192" s="21">
        <f t="shared" si="50"/>
        <v>0</v>
      </c>
      <c r="AC192" s="23">
        <v>0</v>
      </c>
      <c r="AD192" s="23">
        <f t="shared" si="39"/>
        <v>0</v>
      </c>
      <c r="AE192" s="19">
        <f t="shared" si="34"/>
        <v>0</v>
      </c>
      <c r="AF192" s="24"/>
      <c r="AG192" s="29">
        <v>3</v>
      </c>
      <c r="AH192" s="24">
        <f t="shared" si="51"/>
        <v>-3</v>
      </c>
      <c r="AI192" s="27" t="s">
        <v>47</v>
      </c>
      <c r="AJ192" s="19"/>
      <c r="AK192" s="17" t="s">
        <v>103</v>
      </c>
      <c r="AL192" s="26" t="s">
        <v>89</v>
      </c>
      <c r="AM192" s="14" t="s">
        <v>509</v>
      </c>
    </row>
    <row r="193" spans="1:42" ht="33" customHeight="1" x14ac:dyDescent="0.25">
      <c r="A193" s="13">
        <f t="shared" si="35"/>
        <v>190</v>
      </c>
      <c r="B193" s="14" t="s">
        <v>511</v>
      </c>
      <c r="C193" s="28" t="s">
        <v>512</v>
      </c>
      <c r="D193" s="15" t="s">
        <v>33</v>
      </c>
      <c r="E193" s="16" t="s">
        <v>57</v>
      </c>
      <c r="F193" s="17" t="s">
        <v>67</v>
      </c>
      <c r="G193" s="17" t="s">
        <v>564</v>
      </c>
      <c r="H193" s="17" t="s">
        <v>39</v>
      </c>
      <c r="I193" s="18">
        <v>0.8</v>
      </c>
      <c r="J193" s="50">
        <f>VLOOKUP(B193,[1]新表!$A:$G,7,0)</f>
        <v>1155448.07</v>
      </c>
      <c r="K193" s="50">
        <f>VLOOKUP(B193,[2]新表!$A:$G,7,0)</f>
        <v>1155448.07</v>
      </c>
      <c r="L193" s="50">
        <f>VLOOKUP(B193,[2]新表!$A:$H,8,0)</f>
        <v>1078979.2</v>
      </c>
      <c r="M193" s="61">
        <f>VLOOKUP(B193,[2]Sheet3!$A:$E,5,0)</f>
        <v>72215.504375000004</v>
      </c>
      <c r="N193" s="48"/>
      <c r="O193" s="48"/>
      <c r="P193" s="48">
        <f t="shared" si="40"/>
        <v>0</v>
      </c>
      <c r="Q193" s="20">
        <f t="shared" si="41"/>
        <v>1078979.2</v>
      </c>
      <c r="R193" s="20">
        <f>IF(Q193&lt;=0,0,M193*0.5)</f>
        <v>36107.752187500002</v>
      </c>
      <c r="S193" s="20">
        <f t="shared" si="36"/>
        <v>40000</v>
      </c>
      <c r="T193" s="55">
        <v>40000</v>
      </c>
      <c r="U193" s="19">
        <f t="shared" si="37"/>
        <v>40000</v>
      </c>
      <c r="V193" s="53">
        <f t="shared" si="43"/>
        <v>3.7072077015015678E-2</v>
      </c>
      <c r="W193" s="54">
        <f t="shared" si="44"/>
        <v>0.55389767538406109</v>
      </c>
      <c r="X193" s="54" t="str">
        <f t="shared" si="45"/>
        <v>否</v>
      </c>
      <c r="Y193" s="21"/>
      <c r="Z193" s="21"/>
      <c r="AA193" s="21"/>
      <c r="AB193" s="21">
        <f t="shared" si="50"/>
        <v>0</v>
      </c>
      <c r="AC193" s="23">
        <v>0.03</v>
      </c>
      <c r="AD193" s="23">
        <f t="shared" si="39"/>
        <v>0.03</v>
      </c>
      <c r="AE193" s="19">
        <f t="shared" si="34"/>
        <v>38800</v>
      </c>
      <c r="AF193" s="24">
        <v>45628</v>
      </c>
      <c r="AG193" s="29">
        <v>3</v>
      </c>
      <c r="AH193" s="24">
        <f t="shared" si="51"/>
        <v>45625</v>
      </c>
      <c r="AI193" s="27" t="s">
        <v>47</v>
      </c>
      <c r="AJ193" s="19"/>
      <c r="AK193" s="17" t="s">
        <v>176</v>
      </c>
      <c r="AL193" s="26" t="s">
        <v>212</v>
      </c>
      <c r="AM193" s="14" t="s">
        <v>511</v>
      </c>
    </row>
    <row r="194" spans="1:42" s="9" customFormat="1" ht="33" customHeight="1" x14ac:dyDescent="0.25">
      <c r="A194" s="13">
        <f t="shared" si="35"/>
        <v>191</v>
      </c>
      <c r="B194" s="14" t="s">
        <v>513</v>
      </c>
      <c r="C194" s="15" t="s">
        <v>514</v>
      </c>
      <c r="D194" s="15" t="s">
        <v>33</v>
      </c>
      <c r="E194" s="16" t="s">
        <v>57</v>
      </c>
      <c r="F194" s="17" t="s">
        <v>35</v>
      </c>
      <c r="G194" s="17"/>
      <c r="H194" s="17" t="s">
        <v>61</v>
      </c>
      <c r="I194" s="18">
        <v>1</v>
      </c>
      <c r="J194" s="50">
        <f>VLOOKUP(B194,[1]新表!$A:$G,7,0)</f>
        <v>211792.94999999998</v>
      </c>
      <c r="K194" s="50">
        <f>VLOOKUP(B194,[2]新表!$A:$G,7,0)</f>
        <v>0</v>
      </c>
      <c r="L194" s="50">
        <f>VLOOKUP(B194,[2]新表!$A:$H,8,0)</f>
        <v>0</v>
      </c>
      <c r="M194" s="50"/>
      <c r="N194" s="48"/>
      <c r="O194" s="48"/>
      <c r="P194" s="48">
        <f t="shared" si="40"/>
        <v>0</v>
      </c>
      <c r="Q194" s="20">
        <f t="shared" si="41"/>
        <v>0</v>
      </c>
      <c r="R194" s="20">
        <f t="shared" si="42"/>
        <v>0</v>
      </c>
      <c r="S194" s="20">
        <f t="shared" si="36"/>
        <v>0</v>
      </c>
      <c r="T194" s="55"/>
      <c r="U194" s="19">
        <f t="shared" si="37"/>
        <v>0</v>
      </c>
      <c r="V194" s="53">
        <f t="shared" si="43"/>
        <v>0</v>
      </c>
      <c r="W194" s="54" t="e">
        <f t="shared" si="44"/>
        <v>#DIV/0!</v>
      </c>
      <c r="X194" s="54" t="str">
        <f t="shared" si="45"/>
        <v>是</v>
      </c>
      <c r="Y194" s="21"/>
      <c r="Z194" s="22"/>
      <c r="AA194" s="22"/>
      <c r="AB194" s="21">
        <f t="shared" si="50"/>
        <v>0</v>
      </c>
      <c r="AC194" s="23">
        <v>0.03</v>
      </c>
      <c r="AD194" s="23">
        <f t="shared" si="39"/>
        <v>0</v>
      </c>
      <c r="AE194" s="19">
        <f t="shared" si="34"/>
        <v>0</v>
      </c>
      <c r="AF194" s="24"/>
      <c r="AG194" s="29">
        <v>7</v>
      </c>
      <c r="AH194" s="24">
        <f t="shared" si="51"/>
        <v>-7</v>
      </c>
      <c r="AI194" s="27" t="s">
        <v>47</v>
      </c>
      <c r="AJ194" s="19"/>
      <c r="AK194" s="17" t="s">
        <v>68</v>
      </c>
      <c r="AL194" s="26" t="s">
        <v>89</v>
      </c>
      <c r="AM194" s="14" t="s">
        <v>513</v>
      </c>
      <c r="AN194" s="8"/>
      <c r="AP194" s="8"/>
    </row>
    <row r="195" spans="1:42" s="9" customFormat="1" ht="33" customHeight="1" x14ac:dyDescent="0.25">
      <c r="A195" s="13">
        <f t="shared" si="35"/>
        <v>192</v>
      </c>
      <c r="B195" s="14" t="s">
        <v>515</v>
      </c>
      <c r="C195" s="15" t="s">
        <v>516</v>
      </c>
      <c r="D195" s="15" t="s">
        <v>33</v>
      </c>
      <c r="E195" s="16" t="s">
        <v>264</v>
      </c>
      <c r="F195" s="17" t="s">
        <v>35</v>
      </c>
      <c r="G195" s="17"/>
      <c r="H195" s="17" t="s">
        <v>39</v>
      </c>
      <c r="I195" s="18">
        <v>1</v>
      </c>
      <c r="J195" s="50">
        <f>VLOOKUP(B195,[1]新表!$A:$G,7,0)</f>
        <v>150267.16</v>
      </c>
      <c r="K195" s="50">
        <f>VLOOKUP(B195,[2]新表!$A:$G,7,0)</f>
        <v>100267.16</v>
      </c>
      <c r="L195" s="50">
        <f>VLOOKUP(B195,[2]新表!$A:$H,8,0)</f>
        <v>45384.84</v>
      </c>
      <c r="M195" s="61">
        <f>VLOOKUP(B195,[2]Sheet3!$A:$E,5,0)</f>
        <v>25066.79</v>
      </c>
      <c r="N195" s="48"/>
      <c r="O195" s="48"/>
      <c r="P195" s="48">
        <f t="shared" si="40"/>
        <v>0</v>
      </c>
      <c r="Q195" s="20">
        <f t="shared" si="41"/>
        <v>45384.84</v>
      </c>
      <c r="R195" s="20">
        <f t="shared" si="42"/>
        <v>8773.3765000000003</v>
      </c>
      <c r="S195" s="20">
        <f t="shared" si="36"/>
        <v>10000</v>
      </c>
      <c r="T195" s="55">
        <v>30000</v>
      </c>
      <c r="U195" s="19">
        <f t="shared" si="37"/>
        <v>30000</v>
      </c>
      <c r="V195" s="53">
        <f t="shared" si="43"/>
        <v>0.66101367769501895</v>
      </c>
      <c r="W195" s="54">
        <f t="shared" si="44"/>
        <v>1.1968026221147581</v>
      </c>
      <c r="X195" s="54" t="str">
        <f t="shared" si="45"/>
        <v>是</v>
      </c>
      <c r="Y195" s="21"/>
      <c r="Z195" s="22"/>
      <c r="AA195" s="22"/>
      <c r="AB195" s="21">
        <f t="shared" si="50"/>
        <v>0</v>
      </c>
      <c r="AC195" s="23">
        <v>0</v>
      </c>
      <c r="AD195" s="23">
        <f t="shared" si="39"/>
        <v>0</v>
      </c>
      <c r="AE195" s="19">
        <f t="shared" si="34"/>
        <v>30000</v>
      </c>
      <c r="AF195" s="24">
        <v>45636</v>
      </c>
      <c r="AG195" s="29">
        <v>15</v>
      </c>
      <c r="AH195" s="24">
        <f t="shared" si="51"/>
        <v>45621</v>
      </c>
      <c r="AI195" s="27" t="s">
        <v>47</v>
      </c>
      <c r="AJ195" s="19"/>
      <c r="AK195" s="17" t="s">
        <v>121</v>
      </c>
      <c r="AL195" s="26" t="s">
        <v>212</v>
      </c>
      <c r="AM195" s="14" t="s">
        <v>515</v>
      </c>
      <c r="AN195" s="8"/>
      <c r="AP195" s="8"/>
    </row>
    <row r="196" spans="1:42" s="9" customFormat="1" ht="33" customHeight="1" x14ac:dyDescent="0.25">
      <c r="A196" s="13">
        <f t="shared" si="35"/>
        <v>193</v>
      </c>
      <c r="B196" s="14" t="s">
        <v>517</v>
      </c>
      <c r="C196" s="15" t="s">
        <v>518</v>
      </c>
      <c r="D196" s="15" t="s">
        <v>33</v>
      </c>
      <c r="E196" s="16" t="s">
        <v>34</v>
      </c>
      <c r="F196" s="17" t="s">
        <v>35</v>
      </c>
      <c r="G196" s="17"/>
      <c r="H196" s="17" t="s">
        <v>61</v>
      </c>
      <c r="I196" s="18">
        <v>1</v>
      </c>
      <c r="J196" s="50">
        <f>VLOOKUP(B196,[1]新表!$A:$G,7,0)</f>
        <v>0</v>
      </c>
      <c r="K196" s="50">
        <f>VLOOKUP(B196,[2]新表!$A:$G,7,0)</f>
        <v>0</v>
      </c>
      <c r="L196" s="50">
        <f>VLOOKUP(B196,[2]新表!$A:$H,8,0)</f>
        <v>0</v>
      </c>
      <c r="M196" s="50"/>
      <c r="N196" s="48"/>
      <c r="O196" s="48"/>
      <c r="P196" s="48">
        <f t="shared" si="40"/>
        <v>0</v>
      </c>
      <c r="Q196" s="20">
        <f t="shared" si="41"/>
        <v>0</v>
      </c>
      <c r="R196" s="20">
        <f t="shared" si="42"/>
        <v>0</v>
      </c>
      <c r="S196" s="20">
        <f t="shared" si="36"/>
        <v>0</v>
      </c>
      <c r="T196" s="55"/>
      <c r="U196" s="19">
        <f t="shared" si="37"/>
        <v>0</v>
      </c>
      <c r="V196" s="53">
        <f t="shared" si="43"/>
        <v>0</v>
      </c>
      <c r="W196" s="54" t="e">
        <f t="shared" si="44"/>
        <v>#DIV/0!</v>
      </c>
      <c r="X196" s="54" t="str">
        <f t="shared" si="45"/>
        <v>是</v>
      </c>
      <c r="Y196" s="21"/>
      <c r="Z196" s="22"/>
      <c r="AA196" s="22"/>
      <c r="AB196" s="21">
        <f t="shared" si="50"/>
        <v>0</v>
      </c>
      <c r="AC196" s="23">
        <v>0</v>
      </c>
      <c r="AD196" s="23">
        <f t="shared" si="39"/>
        <v>0</v>
      </c>
      <c r="AE196" s="19">
        <f t="shared" ref="AE196:AE207" si="54">U196*(1-AD196)</f>
        <v>0</v>
      </c>
      <c r="AF196" s="24"/>
      <c r="AG196" s="29">
        <v>3</v>
      </c>
      <c r="AH196" s="24">
        <f t="shared" si="51"/>
        <v>-3</v>
      </c>
      <c r="AI196" s="27" t="s">
        <v>47</v>
      </c>
      <c r="AJ196" s="19"/>
      <c r="AK196" s="17" t="s">
        <v>68</v>
      </c>
      <c r="AL196" s="26" t="s">
        <v>519</v>
      </c>
      <c r="AM196" s="14" t="s">
        <v>517</v>
      </c>
      <c r="AN196" s="8"/>
      <c r="AP196" s="8"/>
    </row>
    <row r="197" spans="1:42" s="9" customFormat="1" ht="33" customHeight="1" x14ac:dyDescent="0.25">
      <c r="A197" s="13">
        <f t="shared" ref="A197:A218" si="55">ROW()-3</f>
        <v>194</v>
      </c>
      <c r="B197" s="14" t="s">
        <v>520</v>
      </c>
      <c r="C197" s="15" t="s">
        <v>521</v>
      </c>
      <c r="D197" s="15" t="s">
        <v>33</v>
      </c>
      <c r="E197" s="16" t="s">
        <v>57</v>
      </c>
      <c r="F197" s="17" t="s">
        <v>35</v>
      </c>
      <c r="G197" s="17"/>
      <c r="H197" s="17" t="s">
        <v>61</v>
      </c>
      <c r="I197" s="18">
        <v>1</v>
      </c>
      <c r="J197" s="50">
        <f>VLOOKUP(B197,[1]新表!$A:$G,7,0)</f>
        <v>9418.5600000000013</v>
      </c>
      <c r="K197" s="50">
        <f>VLOOKUP(B197,[2]新表!$A:$G,7,0)</f>
        <v>9418.5600000000013</v>
      </c>
      <c r="L197" s="50">
        <f>VLOOKUP(B197,[2]新表!$A:$H,8,0)</f>
        <v>9418.5600000000013</v>
      </c>
      <c r="M197" s="61">
        <f>VLOOKUP(B197,[2]Sheet3!$A:$E,5,0)</f>
        <v>3139.5200000000004</v>
      </c>
      <c r="N197" s="48"/>
      <c r="O197" s="48"/>
      <c r="P197" s="48">
        <f t="shared" si="40"/>
        <v>0</v>
      </c>
      <c r="Q197" s="20">
        <f t="shared" si="41"/>
        <v>9418.5600000000013</v>
      </c>
      <c r="R197" s="20">
        <f t="shared" si="42"/>
        <v>1098.8320000000001</v>
      </c>
      <c r="S197" s="20">
        <f t="shared" ref="S197:S218" si="56">IF(L197=0,0,ROUND(R197,-4))</f>
        <v>0</v>
      </c>
      <c r="T197" s="55"/>
      <c r="U197" s="19">
        <f t="shared" ref="U197:U218" si="57">T197</f>
        <v>0</v>
      </c>
      <c r="V197" s="53">
        <f t="shared" si="43"/>
        <v>0</v>
      </c>
      <c r="W197" s="54">
        <f t="shared" si="44"/>
        <v>0</v>
      </c>
      <c r="X197" s="54" t="str">
        <f t="shared" si="45"/>
        <v>否</v>
      </c>
      <c r="Y197" s="21"/>
      <c r="Z197" s="22"/>
      <c r="AA197" s="22"/>
      <c r="AB197" s="21">
        <f t="shared" si="50"/>
        <v>0</v>
      </c>
      <c r="AC197" s="23">
        <v>0</v>
      </c>
      <c r="AD197" s="23">
        <f t="shared" ref="AD197:AD205" si="58">IF(U197=0,0,AB197/U197+AC197)</f>
        <v>0</v>
      </c>
      <c r="AE197" s="19">
        <f t="shared" si="54"/>
        <v>0</v>
      </c>
      <c r="AF197" s="24"/>
      <c r="AG197" s="29">
        <v>3</v>
      </c>
      <c r="AH197" s="24">
        <f t="shared" si="51"/>
        <v>-3</v>
      </c>
      <c r="AI197" s="27" t="s">
        <v>47</v>
      </c>
      <c r="AJ197" s="19"/>
      <c r="AK197" s="17" t="s">
        <v>121</v>
      </c>
      <c r="AL197" s="26" t="s">
        <v>522</v>
      </c>
      <c r="AM197" s="14" t="s">
        <v>520</v>
      </c>
      <c r="AN197" s="8"/>
      <c r="AP197" s="8"/>
    </row>
    <row r="198" spans="1:42" s="9" customFormat="1" ht="33" customHeight="1" x14ac:dyDescent="0.25">
      <c r="A198" s="13">
        <f t="shared" si="55"/>
        <v>195</v>
      </c>
      <c r="B198" s="14" t="s">
        <v>523</v>
      </c>
      <c r="C198" s="15" t="s">
        <v>524</v>
      </c>
      <c r="D198" s="15" t="s">
        <v>219</v>
      </c>
      <c r="E198" s="16" t="s">
        <v>34</v>
      </c>
      <c r="F198" s="17" t="s">
        <v>35</v>
      </c>
      <c r="G198" s="17"/>
      <c r="H198" s="17" t="s">
        <v>260</v>
      </c>
      <c r="I198" s="18">
        <v>1</v>
      </c>
      <c r="J198" s="50">
        <f>VLOOKUP(B198,[1]新表!$A:$G,7,0)</f>
        <v>0.1</v>
      </c>
      <c r="K198" s="50">
        <f>VLOOKUP(B198,[2]新表!$A:$G,7,0)</f>
        <v>0</v>
      </c>
      <c r="L198" s="50">
        <f>VLOOKUP(B198,[2]新表!$A:$H,8,0)</f>
        <v>0</v>
      </c>
      <c r="M198" s="50"/>
      <c r="N198" s="48">
        <v>1896.71</v>
      </c>
      <c r="O198" s="48"/>
      <c r="P198" s="48">
        <f t="shared" ref="P198:P218" si="59">SUM(N198:O198)</f>
        <v>1896.71</v>
      </c>
      <c r="Q198" s="20">
        <f t="shared" ref="Q198:Q218" si="60">L198-N198</f>
        <v>-1896.71</v>
      </c>
      <c r="R198" s="20">
        <f t="shared" ref="R198:R218" si="61">IF(Q198&lt;=0,0,M198*0.35)</f>
        <v>0</v>
      </c>
      <c r="S198" s="20">
        <f t="shared" si="56"/>
        <v>0</v>
      </c>
      <c r="T198" s="55"/>
      <c r="U198" s="19">
        <f t="shared" si="57"/>
        <v>0</v>
      </c>
      <c r="V198" s="53">
        <f t="shared" ref="V198:V218" si="62">IF(Q198=0,0,U198/Q198)</f>
        <v>0</v>
      </c>
      <c r="W198" s="54" t="e">
        <f t="shared" ref="W198:W218" si="63">U198/M198</f>
        <v>#DIV/0!</v>
      </c>
      <c r="X198" s="54" t="str">
        <f t="shared" ref="X198:X218" si="64">IF(U198&gt;=M198,"是","否")</f>
        <v>是</v>
      </c>
      <c r="Y198" s="21"/>
      <c r="Z198" s="22"/>
      <c r="AA198" s="22"/>
      <c r="AB198" s="21">
        <f t="shared" si="50"/>
        <v>0</v>
      </c>
      <c r="AC198" s="23">
        <v>0</v>
      </c>
      <c r="AD198" s="23">
        <f t="shared" si="58"/>
        <v>0</v>
      </c>
      <c r="AE198" s="19">
        <f t="shared" si="54"/>
        <v>0</v>
      </c>
      <c r="AF198" s="24"/>
      <c r="AG198" s="29">
        <v>7</v>
      </c>
      <c r="AH198" s="24">
        <f t="shared" si="51"/>
        <v>-7</v>
      </c>
      <c r="AI198" s="27" t="s">
        <v>47</v>
      </c>
      <c r="AJ198" s="19"/>
      <c r="AK198" s="17" t="s">
        <v>121</v>
      </c>
      <c r="AL198" s="26" t="s">
        <v>406</v>
      </c>
      <c r="AM198" s="14" t="s">
        <v>523</v>
      </c>
      <c r="AN198" s="8"/>
      <c r="AP198" s="8"/>
    </row>
    <row r="199" spans="1:42" s="9" customFormat="1" ht="33" customHeight="1" x14ac:dyDescent="0.25">
      <c r="A199" s="13">
        <f t="shared" si="55"/>
        <v>196</v>
      </c>
      <c r="B199" s="14" t="s">
        <v>525</v>
      </c>
      <c r="C199" s="15" t="s">
        <v>526</v>
      </c>
      <c r="D199" s="15" t="s">
        <v>33</v>
      </c>
      <c r="E199" s="16" t="s">
        <v>57</v>
      </c>
      <c r="F199" s="17" t="s">
        <v>35</v>
      </c>
      <c r="G199" s="17"/>
      <c r="H199" s="17" t="s">
        <v>260</v>
      </c>
      <c r="I199" s="18">
        <v>1</v>
      </c>
      <c r="J199" s="50">
        <f>VLOOKUP(B199,[1]新表!$A:$G,7,0)</f>
        <v>17607.72</v>
      </c>
      <c r="K199" s="50">
        <f>VLOOKUP(B199,[2]新表!$A:$G,7,0)</f>
        <v>10807.32</v>
      </c>
      <c r="L199" s="50">
        <f>VLOOKUP(B199,[2]新表!$A:$H,8,0)</f>
        <v>0</v>
      </c>
      <c r="M199" s="50">
        <f>VLOOKUP(B199,[2]Sheet3!$A:$E,5,0)</f>
        <v>10807.32</v>
      </c>
      <c r="N199" s="48">
        <v>2395.6</v>
      </c>
      <c r="O199" s="48"/>
      <c r="P199" s="48">
        <f t="shared" si="59"/>
        <v>2395.6</v>
      </c>
      <c r="Q199" s="20">
        <f t="shared" si="60"/>
        <v>-2395.6</v>
      </c>
      <c r="R199" s="20">
        <f t="shared" si="61"/>
        <v>0</v>
      </c>
      <c r="S199" s="20">
        <f t="shared" si="56"/>
        <v>0</v>
      </c>
      <c r="T199" s="55">
        <v>8393.64</v>
      </c>
      <c r="U199" s="19">
        <f t="shared" si="57"/>
        <v>8393.64</v>
      </c>
      <c r="V199" s="53">
        <f t="shared" si="62"/>
        <v>-3.5037735849056602</v>
      </c>
      <c r="W199" s="54">
        <f t="shared" si="63"/>
        <v>0.77666248431618568</v>
      </c>
      <c r="X199" s="54" t="str">
        <f t="shared" si="64"/>
        <v>否</v>
      </c>
      <c r="Y199" s="21"/>
      <c r="Z199" s="22"/>
      <c r="AA199" s="22"/>
      <c r="AB199" s="21">
        <f t="shared" si="50"/>
        <v>0</v>
      </c>
      <c r="AC199" s="23">
        <v>0</v>
      </c>
      <c r="AD199" s="23">
        <f t="shared" si="58"/>
        <v>0</v>
      </c>
      <c r="AE199" s="19">
        <f t="shared" si="54"/>
        <v>8393.64</v>
      </c>
      <c r="AF199" s="24"/>
      <c r="AG199" s="29">
        <v>7</v>
      </c>
      <c r="AH199" s="24">
        <f t="shared" si="51"/>
        <v>-7</v>
      </c>
      <c r="AI199" s="27" t="s">
        <v>47</v>
      </c>
      <c r="AJ199" s="19"/>
      <c r="AK199" s="17" t="s">
        <v>121</v>
      </c>
      <c r="AL199" s="26" t="s">
        <v>261</v>
      </c>
      <c r="AM199" s="14" t="s">
        <v>525</v>
      </c>
      <c r="AN199" s="8"/>
      <c r="AP199" s="8"/>
    </row>
    <row r="200" spans="1:42" s="9" customFormat="1" ht="33" customHeight="1" x14ac:dyDescent="0.25">
      <c r="A200" s="13">
        <f t="shared" si="55"/>
        <v>197</v>
      </c>
      <c r="B200" s="14" t="s">
        <v>527</v>
      </c>
      <c r="C200" s="28" t="s">
        <v>528</v>
      </c>
      <c r="D200" s="15" t="s">
        <v>33</v>
      </c>
      <c r="E200" s="16" t="s">
        <v>211</v>
      </c>
      <c r="F200" s="17" t="s">
        <v>67</v>
      </c>
      <c r="G200" s="17" t="s">
        <v>564</v>
      </c>
      <c r="H200" s="17" t="s">
        <v>39</v>
      </c>
      <c r="I200" s="18">
        <v>0.8</v>
      </c>
      <c r="J200" s="50">
        <f>VLOOKUP(B200,[1]新表!$A:$G,7,0)</f>
        <v>123016.45999999998</v>
      </c>
      <c r="K200" s="50">
        <f>VLOOKUP(B200,[2]新表!$A:$G,7,0)</f>
        <v>128919.86999999998</v>
      </c>
      <c r="L200" s="50">
        <f>VLOOKUP(B200,[2]新表!$A:$H,8,0)</f>
        <v>99938.609999999986</v>
      </c>
      <c r="M200" s="61">
        <f>VLOOKUP(B200,[2]Sheet3!$A:$E,5,0)</f>
        <v>11719.98818181818</v>
      </c>
      <c r="N200" s="48"/>
      <c r="O200" s="48"/>
      <c r="P200" s="48">
        <f t="shared" si="59"/>
        <v>0</v>
      </c>
      <c r="Q200" s="20">
        <f t="shared" si="60"/>
        <v>99938.609999999986</v>
      </c>
      <c r="R200" s="20">
        <f t="shared" ref="R200:R201" si="65">IF(Q200&lt;=0,0,M200*0.5)</f>
        <v>5859.9940909090901</v>
      </c>
      <c r="S200" s="20">
        <f t="shared" si="56"/>
        <v>10000</v>
      </c>
      <c r="T200" s="55">
        <v>10000</v>
      </c>
      <c r="U200" s="19">
        <f t="shared" si="57"/>
        <v>10000</v>
      </c>
      <c r="V200" s="53">
        <f t="shared" si="62"/>
        <v>0.10006142771047147</v>
      </c>
      <c r="W200" s="54">
        <f t="shared" si="63"/>
        <v>0.85324318121015807</v>
      </c>
      <c r="X200" s="54" t="str">
        <f t="shared" si="64"/>
        <v>否</v>
      </c>
      <c r="Y200" s="21">
        <v>300</v>
      </c>
      <c r="Z200" s="21"/>
      <c r="AA200" s="21"/>
      <c r="AB200" s="21">
        <f t="shared" si="50"/>
        <v>300</v>
      </c>
      <c r="AC200" s="23">
        <v>0.03</v>
      </c>
      <c r="AD200" s="23">
        <f t="shared" si="58"/>
        <v>0.06</v>
      </c>
      <c r="AE200" s="19">
        <f t="shared" si="54"/>
        <v>9400</v>
      </c>
      <c r="AF200" s="24">
        <v>45630</v>
      </c>
      <c r="AG200" s="29">
        <v>3</v>
      </c>
      <c r="AH200" s="24">
        <f t="shared" si="51"/>
        <v>45627</v>
      </c>
      <c r="AI200" s="27" t="s">
        <v>47</v>
      </c>
      <c r="AJ200" s="19"/>
      <c r="AK200" s="17" t="s">
        <v>176</v>
      </c>
      <c r="AL200" s="26"/>
      <c r="AM200" s="14" t="s">
        <v>527</v>
      </c>
      <c r="AN200" s="8"/>
      <c r="AP200" s="8"/>
    </row>
    <row r="201" spans="1:42" s="9" customFormat="1" ht="33" customHeight="1" x14ac:dyDescent="0.25">
      <c r="A201" s="13">
        <f t="shared" si="55"/>
        <v>198</v>
      </c>
      <c r="B201" s="14" t="s">
        <v>529</v>
      </c>
      <c r="C201" s="15" t="s">
        <v>530</v>
      </c>
      <c r="D201" s="15" t="s">
        <v>33</v>
      </c>
      <c r="E201" s="16" t="s">
        <v>503</v>
      </c>
      <c r="F201" s="17" t="s">
        <v>67</v>
      </c>
      <c r="G201" s="17" t="s">
        <v>564</v>
      </c>
      <c r="H201" s="17" t="s">
        <v>39</v>
      </c>
      <c r="I201" s="18">
        <v>0.8</v>
      </c>
      <c r="J201" s="50">
        <f>VLOOKUP(B201,[1]新表!$A:$G,7,0)</f>
        <v>885428.86</v>
      </c>
      <c r="K201" s="50">
        <f>VLOOKUP(B201,[2]新表!$A:$G,7,0)</f>
        <v>884334.34000000008</v>
      </c>
      <c r="L201" s="50">
        <f>VLOOKUP(B201,[2]新表!$A:$H,8,0)</f>
        <v>828745.05</v>
      </c>
      <c r="M201" s="61">
        <f>VLOOKUP(B201,[2]Sheet3!$A:$E,5,0)</f>
        <v>38449.319130434786</v>
      </c>
      <c r="N201" s="48"/>
      <c r="O201" s="48"/>
      <c r="P201" s="48">
        <f t="shared" si="59"/>
        <v>0</v>
      </c>
      <c r="Q201" s="20">
        <f t="shared" si="60"/>
        <v>828745.05</v>
      </c>
      <c r="R201" s="20">
        <f t="shared" si="65"/>
        <v>19224.659565217393</v>
      </c>
      <c r="S201" s="20">
        <f t="shared" si="56"/>
        <v>20000</v>
      </c>
      <c r="T201" s="55"/>
      <c r="U201" s="19">
        <f t="shared" si="57"/>
        <v>0</v>
      </c>
      <c r="V201" s="53">
        <f t="shared" si="62"/>
        <v>0</v>
      </c>
      <c r="W201" s="54">
        <f t="shared" si="63"/>
        <v>0</v>
      </c>
      <c r="X201" s="54" t="str">
        <f t="shared" si="64"/>
        <v>否</v>
      </c>
      <c r="Y201" s="21"/>
      <c r="Z201" s="22"/>
      <c r="AA201" s="22"/>
      <c r="AB201" s="21">
        <f t="shared" si="50"/>
        <v>0</v>
      </c>
      <c r="AC201" s="23">
        <v>0.03</v>
      </c>
      <c r="AD201" s="23">
        <f t="shared" si="58"/>
        <v>0</v>
      </c>
      <c r="AE201" s="19">
        <f t="shared" si="54"/>
        <v>0</v>
      </c>
      <c r="AF201" s="24">
        <v>45636</v>
      </c>
      <c r="AG201" s="29">
        <v>4</v>
      </c>
      <c r="AH201" s="24">
        <f t="shared" si="51"/>
        <v>45632</v>
      </c>
      <c r="AI201" s="27" t="s">
        <v>47</v>
      </c>
      <c r="AJ201" s="19"/>
      <c r="AK201" s="17" t="s">
        <v>68</v>
      </c>
      <c r="AL201" s="26" t="s">
        <v>531</v>
      </c>
      <c r="AM201" s="14" t="s">
        <v>529</v>
      </c>
      <c r="AN201" s="8"/>
      <c r="AP201" s="8"/>
    </row>
    <row r="202" spans="1:42" s="9" customFormat="1" ht="33" customHeight="1" x14ac:dyDescent="0.25">
      <c r="A202" s="13">
        <f t="shared" si="55"/>
        <v>199</v>
      </c>
      <c r="B202" s="14" t="s">
        <v>532</v>
      </c>
      <c r="C202" s="15" t="s">
        <v>533</v>
      </c>
      <c r="D202" s="15" t="s">
        <v>33</v>
      </c>
      <c r="E202" s="16" t="s">
        <v>57</v>
      </c>
      <c r="F202" s="17" t="s">
        <v>98</v>
      </c>
      <c r="G202" s="17"/>
      <c r="H202" s="17" t="s">
        <v>39</v>
      </c>
      <c r="I202" s="18">
        <v>1</v>
      </c>
      <c r="J202" s="50">
        <f>VLOOKUP(B202,[1]新表!$A:$G,7,0)</f>
        <v>32297.75</v>
      </c>
      <c r="K202" s="50">
        <f>VLOOKUP(B202,[2]新表!$A:$G,7,0)</f>
        <v>680179.46</v>
      </c>
      <c r="L202" s="50">
        <f>VLOOKUP(B202,[2]新表!$A:$H,8,0)</f>
        <v>680179.46</v>
      </c>
      <c r="M202" s="50">
        <f>VLOOKUP(B202,[2]Sheet3!$A:$E,5,0)</f>
        <v>680179.46</v>
      </c>
      <c r="N202" s="48"/>
      <c r="O202" s="48"/>
      <c r="P202" s="48">
        <f t="shared" si="59"/>
        <v>0</v>
      </c>
      <c r="Q202" s="20">
        <f t="shared" si="60"/>
        <v>680179.46</v>
      </c>
      <c r="R202" s="20">
        <f t="shared" si="61"/>
        <v>238062.81099999996</v>
      </c>
      <c r="S202" s="20">
        <f t="shared" si="56"/>
        <v>240000</v>
      </c>
      <c r="T202" s="55">
        <v>300000</v>
      </c>
      <c r="U202" s="19">
        <f t="shared" si="57"/>
        <v>300000</v>
      </c>
      <c r="V202" s="53">
        <f t="shared" si="62"/>
        <v>0.44106006964691352</v>
      </c>
      <c r="W202" s="54">
        <f t="shared" si="63"/>
        <v>0.44106006964691352</v>
      </c>
      <c r="X202" s="54" t="str">
        <f t="shared" si="64"/>
        <v>否</v>
      </c>
      <c r="Y202" s="21"/>
      <c r="Z202" s="22"/>
      <c r="AA202" s="22"/>
      <c r="AB202" s="21">
        <f t="shared" si="50"/>
        <v>0</v>
      </c>
      <c r="AC202" s="23">
        <v>0</v>
      </c>
      <c r="AD202" s="23">
        <f t="shared" si="58"/>
        <v>0</v>
      </c>
      <c r="AE202" s="19">
        <f t="shared" si="54"/>
        <v>300000</v>
      </c>
      <c r="AF202" s="24"/>
      <c r="AG202" s="29">
        <v>3</v>
      </c>
      <c r="AH202" s="24">
        <f t="shared" si="51"/>
        <v>-3</v>
      </c>
      <c r="AI202" s="27" t="s">
        <v>47</v>
      </c>
      <c r="AJ202" s="19"/>
      <c r="AK202" s="17" t="s">
        <v>121</v>
      </c>
      <c r="AL202" s="26" t="s">
        <v>534</v>
      </c>
      <c r="AM202" s="14" t="s">
        <v>532</v>
      </c>
      <c r="AN202" s="8"/>
      <c r="AP202" s="8"/>
    </row>
    <row r="203" spans="1:42" s="9" customFormat="1" ht="33" customHeight="1" x14ac:dyDescent="0.25">
      <c r="A203" s="13">
        <f t="shared" si="55"/>
        <v>200</v>
      </c>
      <c r="B203" s="14" t="s">
        <v>535</v>
      </c>
      <c r="C203" s="15" t="s">
        <v>536</v>
      </c>
      <c r="D203" s="15" t="s">
        <v>33</v>
      </c>
      <c r="E203" s="16" t="s">
        <v>57</v>
      </c>
      <c r="F203" s="17" t="s">
        <v>67</v>
      </c>
      <c r="G203" s="17" t="s">
        <v>564</v>
      </c>
      <c r="H203" s="17" t="s">
        <v>61</v>
      </c>
      <c r="I203" s="18">
        <v>0.8</v>
      </c>
      <c r="J203" s="50">
        <f>VLOOKUP(B203,[1]新表!$A:$G,7,0)</f>
        <v>245087.28000000003</v>
      </c>
      <c r="K203" s="50">
        <f>VLOOKUP(B203,[2]新表!$A:$G,7,0)</f>
        <v>240119.99000000002</v>
      </c>
      <c r="L203" s="50">
        <f>VLOOKUP(B203,[2]新表!$A:$H,8,0)</f>
        <v>200053.74000000002</v>
      </c>
      <c r="M203" s="50">
        <f>VLOOKUP(B203,[2]Sheet3!$A:$E,5,0)</f>
        <v>20009.999166666668</v>
      </c>
      <c r="N203" s="55">
        <v>50000</v>
      </c>
      <c r="O203" s="48"/>
      <c r="P203" s="48">
        <f t="shared" si="59"/>
        <v>50000</v>
      </c>
      <c r="Q203" s="20">
        <f t="shared" si="60"/>
        <v>150053.74000000002</v>
      </c>
      <c r="R203" s="20">
        <f t="shared" si="61"/>
        <v>7003.4997083333337</v>
      </c>
      <c r="S203" s="20">
        <f t="shared" si="56"/>
        <v>10000</v>
      </c>
      <c r="T203" s="55"/>
      <c r="U203" s="19">
        <f t="shared" si="57"/>
        <v>0</v>
      </c>
      <c r="V203" s="53">
        <f t="shared" si="62"/>
        <v>0</v>
      </c>
      <c r="W203" s="54">
        <f t="shared" si="63"/>
        <v>0</v>
      </c>
      <c r="X203" s="54" t="str">
        <f t="shared" si="64"/>
        <v>否</v>
      </c>
      <c r="Y203" s="21"/>
      <c r="Z203" s="21"/>
      <c r="AA203" s="21"/>
      <c r="AB203" s="21">
        <f t="shared" si="50"/>
        <v>0</v>
      </c>
      <c r="AC203" s="23">
        <v>0.03</v>
      </c>
      <c r="AD203" s="23">
        <f t="shared" si="58"/>
        <v>0</v>
      </c>
      <c r="AE203" s="19">
        <f t="shared" si="54"/>
        <v>0</v>
      </c>
      <c r="AF203" s="24">
        <v>45636</v>
      </c>
      <c r="AG203" s="29">
        <v>3</v>
      </c>
      <c r="AH203" s="24">
        <f t="shared" si="51"/>
        <v>45633</v>
      </c>
      <c r="AI203" s="27" t="s">
        <v>47</v>
      </c>
      <c r="AJ203" s="19"/>
      <c r="AK203" s="17" t="s">
        <v>176</v>
      </c>
      <c r="AL203" s="26" t="s">
        <v>212</v>
      </c>
      <c r="AM203" s="14" t="s">
        <v>535</v>
      </c>
      <c r="AN203" s="8"/>
      <c r="AP203" s="8"/>
    </row>
    <row r="204" spans="1:42" s="9" customFormat="1" ht="33" customHeight="1" x14ac:dyDescent="0.25">
      <c r="A204" s="13">
        <f t="shared" si="55"/>
        <v>201</v>
      </c>
      <c r="B204" s="14" t="s">
        <v>537</v>
      </c>
      <c r="C204" s="15" t="s">
        <v>538</v>
      </c>
      <c r="D204" s="15" t="s">
        <v>33</v>
      </c>
      <c r="E204" s="16" t="s">
        <v>34</v>
      </c>
      <c r="F204" s="17" t="s">
        <v>35</v>
      </c>
      <c r="G204" s="17"/>
      <c r="H204" s="17" t="s">
        <v>39</v>
      </c>
      <c r="I204" s="18">
        <v>1</v>
      </c>
      <c r="J204" s="50">
        <f>VLOOKUP(B204,[1]新表!$A:$G,7,0)</f>
        <v>0</v>
      </c>
      <c r="K204" s="50">
        <f>VLOOKUP(B204,[2]新表!$A:$G,7,0)</f>
        <v>0</v>
      </c>
      <c r="L204" s="50">
        <f>VLOOKUP(B204,[2]新表!$A:$H,8,0)</f>
        <v>0</v>
      </c>
      <c r="M204" s="50"/>
      <c r="N204" s="48"/>
      <c r="O204" s="48"/>
      <c r="P204" s="48">
        <f t="shared" si="59"/>
        <v>0</v>
      </c>
      <c r="Q204" s="20">
        <f t="shared" si="60"/>
        <v>0</v>
      </c>
      <c r="R204" s="20">
        <f t="shared" si="61"/>
        <v>0</v>
      </c>
      <c r="S204" s="20">
        <f t="shared" si="56"/>
        <v>0</v>
      </c>
      <c r="T204" s="55"/>
      <c r="U204" s="19">
        <f t="shared" si="57"/>
        <v>0</v>
      </c>
      <c r="V204" s="53">
        <f t="shared" si="62"/>
        <v>0</v>
      </c>
      <c r="W204" s="54" t="e">
        <f t="shared" si="63"/>
        <v>#DIV/0!</v>
      </c>
      <c r="X204" s="54" t="str">
        <f t="shared" si="64"/>
        <v>是</v>
      </c>
      <c r="Y204" s="21"/>
      <c r="Z204" s="21"/>
      <c r="AA204" s="21"/>
      <c r="AB204" s="21">
        <f t="shared" si="50"/>
        <v>0</v>
      </c>
      <c r="AC204" s="23">
        <v>0</v>
      </c>
      <c r="AD204" s="23">
        <f t="shared" si="58"/>
        <v>0</v>
      </c>
      <c r="AE204" s="19">
        <f t="shared" si="54"/>
        <v>0</v>
      </c>
      <c r="AF204" s="24"/>
      <c r="AG204" s="29">
        <v>3</v>
      </c>
      <c r="AH204" s="24">
        <f t="shared" si="51"/>
        <v>-3</v>
      </c>
      <c r="AI204" s="27" t="s">
        <v>47</v>
      </c>
      <c r="AJ204" s="19"/>
      <c r="AK204" s="17" t="s">
        <v>68</v>
      </c>
      <c r="AL204" s="26" t="s">
        <v>539</v>
      </c>
      <c r="AM204" s="14" t="s">
        <v>537</v>
      </c>
      <c r="AN204" s="8"/>
      <c r="AP204" s="8"/>
    </row>
    <row r="205" spans="1:42" s="9" customFormat="1" ht="33" customHeight="1" x14ac:dyDescent="0.25">
      <c r="A205" s="13">
        <f t="shared" si="55"/>
        <v>202</v>
      </c>
      <c r="B205" s="14" t="s">
        <v>540</v>
      </c>
      <c r="C205" s="15" t="s">
        <v>541</v>
      </c>
      <c r="D205" s="15" t="s">
        <v>33</v>
      </c>
      <c r="E205" s="16" t="s">
        <v>57</v>
      </c>
      <c r="F205" s="17" t="s">
        <v>35</v>
      </c>
      <c r="G205" s="17"/>
      <c r="H205" s="17" t="s">
        <v>54</v>
      </c>
      <c r="I205" s="18">
        <v>1</v>
      </c>
      <c r="J205" s="50">
        <f>VLOOKUP(B205,[1]新表!$A:$G,7,0)</f>
        <v>1662170</v>
      </c>
      <c r="K205" s="50">
        <f>VLOOKUP(B205,[2]新表!$A:$G,7,0)</f>
        <v>1642170</v>
      </c>
      <c r="L205" s="50">
        <f>VLOOKUP(B205,[2]新表!$A:$H,8,0)</f>
        <v>1642170</v>
      </c>
      <c r="M205" s="50">
        <f>VLOOKUP(B205,[2]Sheet3!$A:$E,5,0)</f>
        <v>1642170</v>
      </c>
      <c r="N205" s="48"/>
      <c r="O205" s="48"/>
      <c r="P205" s="48">
        <f t="shared" si="59"/>
        <v>0</v>
      </c>
      <c r="Q205" s="20">
        <f t="shared" si="60"/>
        <v>1642170</v>
      </c>
      <c r="R205" s="20">
        <f t="shared" si="61"/>
        <v>574759.5</v>
      </c>
      <c r="S205" s="20">
        <f t="shared" si="56"/>
        <v>570000</v>
      </c>
      <c r="T205" s="55"/>
      <c r="U205" s="19">
        <f t="shared" si="57"/>
        <v>0</v>
      </c>
      <c r="V205" s="53">
        <f t="shared" si="62"/>
        <v>0</v>
      </c>
      <c r="W205" s="54">
        <f t="shared" si="63"/>
        <v>0</v>
      </c>
      <c r="X205" s="54" t="str">
        <f t="shared" si="64"/>
        <v>否</v>
      </c>
      <c r="Y205" s="21"/>
      <c r="Z205" s="21"/>
      <c r="AA205" s="21"/>
      <c r="AB205" s="21">
        <f t="shared" si="50"/>
        <v>0</v>
      </c>
      <c r="AC205" s="23">
        <v>0</v>
      </c>
      <c r="AD205" s="23">
        <f t="shared" si="58"/>
        <v>0</v>
      </c>
      <c r="AE205" s="19">
        <f t="shared" si="54"/>
        <v>0</v>
      </c>
      <c r="AF205" s="24"/>
      <c r="AG205" s="29"/>
      <c r="AH205" s="24"/>
      <c r="AI205" s="27" t="s">
        <v>37</v>
      </c>
      <c r="AJ205" s="19"/>
      <c r="AK205" s="17" t="s">
        <v>103</v>
      </c>
      <c r="AL205" s="26"/>
      <c r="AM205" s="14" t="s">
        <v>540</v>
      </c>
      <c r="AN205" s="8"/>
      <c r="AP205" s="8"/>
    </row>
    <row r="206" spans="1:42" s="9" customFormat="1" ht="33" customHeight="1" x14ac:dyDescent="0.25">
      <c r="A206" s="13">
        <f t="shared" si="55"/>
        <v>203</v>
      </c>
      <c r="B206" s="14" t="s">
        <v>542</v>
      </c>
      <c r="C206" s="15" t="s">
        <v>543</v>
      </c>
      <c r="D206" s="15" t="s">
        <v>33</v>
      </c>
      <c r="E206" s="16" t="s">
        <v>57</v>
      </c>
      <c r="F206" s="17" t="s">
        <v>35</v>
      </c>
      <c r="G206" s="17"/>
      <c r="H206" s="17" t="s">
        <v>373</v>
      </c>
      <c r="I206" s="18">
        <v>1</v>
      </c>
      <c r="J206" s="50">
        <f>VLOOKUP(B206,[1]新表!$A:$G,7,0)</f>
        <v>0</v>
      </c>
      <c r="K206" s="50">
        <f>VLOOKUP(B206,[2]新表!$A:$G,7,0)</f>
        <v>0</v>
      </c>
      <c r="L206" s="50">
        <f>VLOOKUP(B206,[2]新表!$A:$H,8,0)</f>
        <v>0</v>
      </c>
      <c r="M206" s="50"/>
      <c r="N206" s="48"/>
      <c r="O206" s="48"/>
      <c r="P206" s="48">
        <f t="shared" si="59"/>
        <v>0</v>
      </c>
      <c r="Q206" s="20">
        <f t="shared" si="60"/>
        <v>0</v>
      </c>
      <c r="R206" s="20">
        <f t="shared" si="61"/>
        <v>0</v>
      </c>
      <c r="S206" s="20">
        <f t="shared" si="56"/>
        <v>0</v>
      </c>
      <c r="T206" s="55"/>
      <c r="U206" s="19">
        <f t="shared" si="57"/>
        <v>0</v>
      </c>
      <c r="V206" s="53">
        <f t="shared" si="62"/>
        <v>0</v>
      </c>
      <c r="W206" s="54" t="e">
        <f t="shared" si="63"/>
        <v>#DIV/0!</v>
      </c>
      <c r="X206" s="54" t="str">
        <f t="shared" si="64"/>
        <v>是</v>
      </c>
      <c r="Y206" s="21"/>
      <c r="Z206" s="21"/>
      <c r="AA206" s="21"/>
      <c r="AB206" s="21">
        <f t="shared" si="50"/>
        <v>0</v>
      </c>
      <c r="AC206" s="23">
        <v>0</v>
      </c>
      <c r="AD206" s="23">
        <v>0</v>
      </c>
      <c r="AE206" s="19">
        <f t="shared" si="54"/>
        <v>0</v>
      </c>
      <c r="AF206" s="24"/>
      <c r="AG206" s="29"/>
      <c r="AH206" s="24"/>
      <c r="AI206" s="27" t="s">
        <v>47</v>
      </c>
      <c r="AJ206" s="19"/>
      <c r="AK206" s="17" t="s">
        <v>121</v>
      </c>
      <c r="AL206" s="26"/>
      <c r="AM206" s="14" t="s">
        <v>542</v>
      </c>
      <c r="AN206" s="8"/>
      <c r="AP206" s="8"/>
    </row>
    <row r="207" spans="1:42" s="9" customFormat="1" ht="33" customHeight="1" x14ac:dyDescent="0.25">
      <c r="A207" s="13">
        <f t="shared" si="55"/>
        <v>204</v>
      </c>
      <c r="B207" s="14" t="s">
        <v>544</v>
      </c>
      <c r="C207" s="15" t="s">
        <v>545</v>
      </c>
      <c r="D207" s="15" t="s">
        <v>33</v>
      </c>
      <c r="E207" s="16" t="s">
        <v>57</v>
      </c>
      <c r="F207" s="17" t="s">
        <v>35</v>
      </c>
      <c r="G207" s="17"/>
      <c r="H207" s="17" t="s">
        <v>260</v>
      </c>
      <c r="I207" s="18">
        <v>1</v>
      </c>
      <c r="J207" s="50">
        <f>VLOOKUP(B207,[1]新表!$A:$G,7,0)</f>
        <v>0</v>
      </c>
      <c r="K207" s="50">
        <f>VLOOKUP(B207,[2]新表!$A:$G,7,0)</f>
        <v>0</v>
      </c>
      <c r="L207" s="50">
        <f>VLOOKUP(B207,[2]新表!$A:$H,8,0)</f>
        <v>0</v>
      </c>
      <c r="M207" s="50"/>
      <c r="N207" s="48"/>
      <c r="O207" s="48"/>
      <c r="P207" s="48">
        <f t="shared" si="59"/>
        <v>0</v>
      </c>
      <c r="Q207" s="20">
        <f t="shared" si="60"/>
        <v>0</v>
      </c>
      <c r="R207" s="20">
        <f t="shared" si="61"/>
        <v>0</v>
      </c>
      <c r="S207" s="20">
        <f t="shared" si="56"/>
        <v>0</v>
      </c>
      <c r="T207" s="55"/>
      <c r="U207" s="19">
        <f t="shared" si="57"/>
        <v>0</v>
      </c>
      <c r="V207" s="53">
        <f t="shared" si="62"/>
        <v>0</v>
      </c>
      <c r="W207" s="54" t="e">
        <f t="shared" si="63"/>
        <v>#DIV/0!</v>
      </c>
      <c r="X207" s="54" t="str">
        <f t="shared" si="64"/>
        <v>是</v>
      </c>
      <c r="Y207" s="21"/>
      <c r="Z207" s="21"/>
      <c r="AA207" s="21"/>
      <c r="AB207" s="21"/>
      <c r="AC207" s="23">
        <v>0</v>
      </c>
      <c r="AD207" s="23">
        <v>0</v>
      </c>
      <c r="AE207" s="19">
        <f t="shared" si="54"/>
        <v>0</v>
      </c>
      <c r="AF207" s="24"/>
      <c r="AG207" s="29"/>
      <c r="AH207" s="24"/>
      <c r="AI207" s="27" t="s">
        <v>47</v>
      </c>
      <c r="AJ207" s="19"/>
      <c r="AK207" s="17" t="s">
        <v>546</v>
      </c>
      <c r="AL207" s="26"/>
      <c r="AM207" s="14" t="s">
        <v>544</v>
      </c>
      <c r="AN207" s="8"/>
      <c r="AP207" s="8"/>
    </row>
    <row r="208" spans="1:42" s="9" customFormat="1" ht="33" customHeight="1" x14ac:dyDescent="0.25">
      <c r="A208" s="13">
        <f t="shared" si="55"/>
        <v>205</v>
      </c>
      <c r="B208" s="14" t="s">
        <v>547</v>
      </c>
      <c r="C208" s="15" t="s">
        <v>548</v>
      </c>
      <c r="D208" s="15" t="s">
        <v>33</v>
      </c>
      <c r="E208" s="16" t="s">
        <v>34</v>
      </c>
      <c r="F208" s="17" t="s">
        <v>98</v>
      </c>
      <c r="G208" s="17"/>
      <c r="H208" s="17" t="s">
        <v>39</v>
      </c>
      <c r="I208" s="18">
        <v>1</v>
      </c>
      <c r="J208" s="50">
        <f>VLOOKUP(B208,[1]新表!$A:$G,7,0)</f>
        <v>14871.59</v>
      </c>
      <c r="K208" s="50">
        <f>VLOOKUP(B208,[2]新表!$A:$G,7,0)</f>
        <v>0</v>
      </c>
      <c r="L208" s="50">
        <f>VLOOKUP(B208,[2]新表!$A:$H,8,0)</f>
        <v>0</v>
      </c>
      <c r="M208" s="50"/>
      <c r="N208" s="48"/>
      <c r="O208" s="48"/>
      <c r="P208" s="48">
        <f t="shared" si="59"/>
        <v>0</v>
      </c>
      <c r="Q208" s="20">
        <f t="shared" si="60"/>
        <v>0</v>
      </c>
      <c r="R208" s="20">
        <f t="shared" si="61"/>
        <v>0</v>
      </c>
      <c r="S208" s="20">
        <f t="shared" si="56"/>
        <v>0</v>
      </c>
      <c r="T208" s="55"/>
      <c r="U208" s="19">
        <f t="shared" si="57"/>
        <v>0</v>
      </c>
      <c r="V208" s="53">
        <f t="shared" si="62"/>
        <v>0</v>
      </c>
      <c r="W208" s="54" t="e">
        <f t="shared" si="63"/>
        <v>#DIV/0!</v>
      </c>
      <c r="X208" s="54" t="str">
        <f t="shared" si="64"/>
        <v>是</v>
      </c>
      <c r="Y208" s="21"/>
      <c r="Z208" s="21"/>
      <c r="AA208" s="21"/>
      <c r="AB208" s="21"/>
      <c r="AC208" s="23">
        <v>0</v>
      </c>
      <c r="AD208" s="23">
        <v>0</v>
      </c>
      <c r="AE208" s="19"/>
      <c r="AF208" s="24"/>
      <c r="AG208" s="29"/>
      <c r="AH208" s="24"/>
      <c r="AI208" s="27" t="s">
        <v>47</v>
      </c>
      <c r="AJ208" s="19"/>
      <c r="AK208" s="17" t="s">
        <v>546</v>
      </c>
      <c r="AL208" s="26"/>
      <c r="AM208" s="14" t="s">
        <v>547</v>
      </c>
      <c r="AN208" s="8"/>
      <c r="AP208" s="8"/>
    </row>
    <row r="209" spans="1:42" s="9" customFormat="1" ht="33" customHeight="1" x14ac:dyDescent="0.25">
      <c r="A209" s="13">
        <f t="shared" si="55"/>
        <v>206</v>
      </c>
      <c r="B209" s="14" t="s">
        <v>549</v>
      </c>
      <c r="C209" s="15" t="s">
        <v>550</v>
      </c>
      <c r="D209" s="15" t="s">
        <v>33</v>
      </c>
      <c r="E209" s="16" t="s">
        <v>34</v>
      </c>
      <c r="F209" s="17" t="s">
        <v>67</v>
      </c>
      <c r="G209" s="17" t="s">
        <v>564</v>
      </c>
      <c r="H209" s="17" t="s">
        <v>373</v>
      </c>
      <c r="I209" s="18">
        <v>1</v>
      </c>
      <c r="J209" s="50">
        <f>VLOOKUP(B209,[1]新表!$A:$G,7,0)</f>
        <v>212607.3</v>
      </c>
      <c r="K209" s="50">
        <f>VLOOKUP(B209,[2]新表!$A:$G,7,0)</f>
        <v>160767.30000000002</v>
      </c>
      <c r="L209" s="50">
        <f>VLOOKUP(B209,[2]新表!$A:$H,8,0)</f>
        <v>160767.30000000002</v>
      </c>
      <c r="M209" s="61">
        <f>VLOOKUP(B209,[2]Sheet3!$A:$E,5,0)</f>
        <v>10717.820000000002</v>
      </c>
      <c r="N209" s="48"/>
      <c r="O209" s="48"/>
      <c r="P209" s="48">
        <f t="shared" si="59"/>
        <v>0</v>
      </c>
      <c r="Q209" s="20">
        <f t="shared" si="60"/>
        <v>160767.30000000002</v>
      </c>
      <c r="R209" s="20">
        <f t="shared" si="61"/>
        <v>3751.2370000000001</v>
      </c>
      <c r="S209" s="20">
        <f t="shared" si="56"/>
        <v>0</v>
      </c>
      <c r="T209" s="55"/>
      <c r="U209" s="19">
        <f t="shared" si="57"/>
        <v>0</v>
      </c>
      <c r="V209" s="53">
        <f t="shared" si="62"/>
        <v>0</v>
      </c>
      <c r="W209" s="54">
        <f t="shared" si="63"/>
        <v>0</v>
      </c>
      <c r="X209" s="54" t="str">
        <f t="shared" si="64"/>
        <v>否</v>
      </c>
      <c r="Y209" s="21"/>
      <c r="Z209" s="21"/>
      <c r="AA209" s="21"/>
      <c r="AB209" s="21"/>
      <c r="AC209" s="23">
        <v>0</v>
      </c>
      <c r="AD209" s="23">
        <v>0</v>
      </c>
      <c r="AE209" s="19"/>
      <c r="AF209" s="24"/>
      <c r="AG209" s="29"/>
      <c r="AH209" s="24"/>
      <c r="AI209" s="27" t="s">
        <v>47</v>
      </c>
      <c r="AJ209" s="19"/>
      <c r="AK209" s="17" t="s">
        <v>551</v>
      </c>
      <c r="AL209" s="26"/>
      <c r="AM209" s="14" t="s">
        <v>549</v>
      </c>
      <c r="AN209" s="8"/>
      <c r="AP209" s="8"/>
    </row>
    <row r="210" spans="1:42" s="9" customFormat="1" ht="33" customHeight="1" x14ac:dyDescent="0.25">
      <c r="A210" s="13">
        <f t="shared" si="55"/>
        <v>207</v>
      </c>
      <c r="B210" s="14" t="s">
        <v>552</v>
      </c>
      <c r="C210" s="15" t="s">
        <v>553</v>
      </c>
      <c r="D210" s="15" t="s">
        <v>33</v>
      </c>
      <c r="E210" s="16" t="s">
        <v>34</v>
      </c>
      <c r="F210" s="17" t="s">
        <v>67</v>
      </c>
      <c r="G210" s="17"/>
      <c r="H210" s="17" t="s">
        <v>49</v>
      </c>
      <c r="I210" s="18">
        <v>1</v>
      </c>
      <c r="J210" s="50">
        <f>VLOOKUP(B210,[1]新表!$A:$G,7,0)</f>
        <v>23609</v>
      </c>
      <c r="K210" s="50">
        <f>VLOOKUP(B210,[2]新表!$A:$G,7,0)</f>
        <v>23609</v>
      </c>
      <c r="L210" s="50">
        <f>VLOOKUP(B210,[2]新表!$A:$H,8,0)</f>
        <v>23609</v>
      </c>
      <c r="M210" s="50">
        <f>VLOOKUP(B210,[2]Sheet3!$A:$E,5,0)</f>
        <v>11804.5</v>
      </c>
      <c r="N210" s="48">
        <v>23609</v>
      </c>
      <c r="O210" s="48"/>
      <c r="P210" s="48">
        <f t="shared" si="59"/>
        <v>23609</v>
      </c>
      <c r="Q210" s="20">
        <f t="shared" si="60"/>
        <v>0</v>
      </c>
      <c r="R210" s="20">
        <f t="shared" si="61"/>
        <v>0</v>
      </c>
      <c r="S210" s="20">
        <f t="shared" si="56"/>
        <v>0</v>
      </c>
      <c r="T210" s="55"/>
      <c r="U210" s="19">
        <f t="shared" si="57"/>
        <v>0</v>
      </c>
      <c r="V210" s="53">
        <f t="shared" si="62"/>
        <v>0</v>
      </c>
      <c r="W210" s="54">
        <f t="shared" si="63"/>
        <v>0</v>
      </c>
      <c r="X210" s="54" t="str">
        <f t="shared" si="64"/>
        <v>否</v>
      </c>
      <c r="Y210" s="21"/>
      <c r="Z210" s="21"/>
      <c r="AA210" s="21"/>
      <c r="AB210" s="21"/>
      <c r="AC210" s="23">
        <v>0</v>
      </c>
      <c r="AD210" s="23">
        <v>0</v>
      </c>
      <c r="AE210" s="19"/>
      <c r="AF210" s="24"/>
      <c r="AG210" s="29"/>
      <c r="AH210" s="24"/>
      <c r="AI210" s="27" t="s">
        <v>47</v>
      </c>
      <c r="AJ210" s="19"/>
      <c r="AK210" s="17" t="s">
        <v>551</v>
      </c>
      <c r="AL210" s="26"/>
      <c r="AM210" s="14" t="s">
        <v>552</v>
      </c>
      <c r="AN210" s="8"/>
      <c r="AP210" s="8"/>
    </row>
    <row r="211" spans="1:42" s="9" customFormat="1" ht="33" customHeight="1" x14ac:dyDescent="0.25">
      <c r="A211" s="13">
        <f t="shared" si="55"/>
        <v>208</v>
      </c>
      <c r="B211" s="14" t="s">
        <v>579</v>
      </c>
      <c r="C211" s="15" t="s">
        <v>578</v>
      </c>
      <c r="D211" s="15" t="s">
        <v>33</v>
      </c>
      <c r="E211" s="16" t="s">
        <v>57</v>
      </c>
      <c r="F211" s="17" t="s">
        <v>35</v>
      </c>
      <c r="G211" s="17"/>
      <c r="H211" s="17" t="s">
        <v>39</v>
      </c>
      <c r="I211" s="18">
        <v>1</v>
      </c>
      <c r="J211" s="50"/>
      <c r="K211" s="50"/>
      <c r="L211" s="50"/>
      <c r="M211" s="50"/>
      <c r="N211" s="48"/>
      <c r="O211" s="48"/>
      <c r="P211" s="48">
        <f t="shared" si="59"/>
        <v>0</v>
      </c>
      <c r="Q211" s="20">
        <f t="shared" si="60"/>
        <v>0</v>
      </c>
      <c r="R211" s="20">
        <f t="shared" si="61"/>
        <v>0</v>
      </c>
      <c r="S211" s="20">
        <f t="shared" si="56"/>
        <v>0</v>
      </c>
      <c r="T211" s="55">
        <v>18625.7</v>
      </c>
      <c r="U211" s="19">
        <f t="shared" si="57"/>
        <v>18625.7</v>
      </c>
      <c r="V211" s="53">
        <f t="shared" si="62"/>
        <v>0</v>
      </c>
      <c r="W211" s="54" t="e">
        <f t="shared" si="63"/>
        <v>#DIV/0!</v>
      </c>
      <c r="X211" s="54" t="str">
        <f t="shared" si="64"/>
        <v>是</v>
      </c>
      <c r="Y211" s="21"/>
      <c r="Z211" s="21"/>
      <c r="AA211" s="21"/>
      <c r="AB211" s="21"/>
      <c r="AC211" s="23">
        <v>0</v>
      </c>
      <c r="AD211" s="23">
        <v>0</v>
      </c>
      <c r="AE211" s="19"/>
      <c r="AF211" s="24"/>
      <c r="AG211" s="29"/>
      <c r="AH211" s="24"/>
      <c r="AI211" s="27" t="s">
        <v>47</v>
      </c>
      <c r="AJ211" s="19"/>
      <c r="AK211" s="17" t="s">
        <v>580</v>
      </c>
      <c r="AL211" s="26"/>
      <c r="AM211" s="14"/>
      <c r="AN211" s="8"/>
      <c r="AP211" s="8"/>
    </row>
    <row r="212" spans="1:42" s="9" customFormat="1" ht="33" customHeight="1" x14ac:dyDescent="0.25">
      <c r="A212" s="13">
        <f t="shared" si="55"/>
        <v>209</v>
      </c>
      <c r="B212" s="14"/>
      <c r="C212" s="15" t="s">
        <v>633</v>
      </c>
      <c r="D212" s="15" t="s">
        <v>33</v>
      </c>
      <c r="E212" s="16" t="s">
        <v>34</v>
      </c>
      <c r="F212" s="17" t="s">
        <v>35</v>
      </c>
      <c r="G212" s="17"/>
      <c r="H212" s="17" t="s">
        <v>260</v>
      </c>
      <c r="I212" s="18">
        <v>1</v>
      </c>
      <c r="J212" s="50"/>
      <c r="K212" s="50"/>
      <c r="L212" s="50"/>
      <c r="M212" s="50"/>
      <c r="N212" s="48">
        <v>50000</v>
      </c>
      <c r="O212" s="48"/>
      <c r="P212" s="48">
        <f t="shared" si="59"/>
        <v>50000</v>
      </c>
      <c r="Q212" s="20">
        <f t="shared" si="60"/>
        <v>-50000</v>
      </c>
      <c r="R212" s="20">
        <f t="shared" si="61"/>
        <v>0</v>
      </c>
      <c r="S212" s="20">
        <f t="shared" si="56"/>
        <v>0</v>
      </c>
      <c r="T212" s="55">
        <f>108098.4-N212</f>
        <v>58098.399999999994</v>
      </c>
      <c r="U212" s="19">
        <f t="shared" si="57"/>
        <v>58098.399999999994</v>
      </c>
      <c r="V212" s="53">
        <f t="shared" si="62"/>
        <v>-1.1619679999999999</v>
      </c>
      <c r="W212" s="54" t="e">
        <f t="shared" si="63"/>
        <v>#DIV/0!</v>
      </c>
      <c r="X212" s="54" t="str">
        <f t="shared" si="64"/>
        <v>是</v>
      </c>
      <c r="Y212" s="21"/>
      <c r="Z212" s="21"/>
      <c r="AA212" s="21"/>
      <c r="AB212" s="21"/>
      <c r="AC212" s="23">
        <v>0</v>
      </c>
      <c r="AD212" s="23">
        <v>0</v>
      </c>
      <c r="AE212" s="19"/>
      <c r="AF212" s="24"/>
      <c r="AG212" s="29"/>
      <c r="AH212" s="24"/>
      <c r="AI212" s="27" t="s">
        <v>47</v>
      </c>
      <c r="AJ212" s="19"/>
      <c r="AK212" s="17" t="s">
        <v>546</v>
      </c>
      <c r="AL212" s="26"/>
      <c r="AM212" s="14"/>
      <c r="AN212" s="8"/>
      <c r="AP212" s="8"/>
    </row>
    <row r="213" spans="1:42" s="9" customFormat="1" ht="33" customHeight="1" x14ac:dyDescent="0.25">
      <c r="A213" s="13">
        <f t="shared" si="55"/>
        <v>210</v>
      </c>
      <c r="B213" s="14" t="s">
        <v>576</v>
      </c>
      <c r="C213" s="15" t="s">
        <v>577</v>
      </c>
      <c r="D213" s="15" t="s">
        <v>33</v>
      </c>
      <c r="E213" s="16" t="s">
        <v>57</v>
      </c>
      <c r="F213" s="17" t="s">
        <v>67</v>
      </c>
      <c r="G213" s="17" t="s">
        <v>564</v>
      </c>
      <c r="H213" s="17" t="s">
        <v>634</v>
      </c>
      <c r="I213" s="18">
        <v>1</v>
      </c>
      <c r="J213" s="50"/>
      <c r="K213" s="50"/>
      <c r="L213" s="50"/>
      <c r="M213" s="50"/>
      <c r="N213" s="48"/>
      <c r="O213" s="48"/>
      <c r="P213" s="48">
        <f t="shared" si="59"/>
        <v>0</v>
      </c>
      <c r="Q213" s="20">
        <f t="shared" si="60"/>
        <v>0</v>
      </c>
      <c r="R213" s="20">
        <f t="shared" si="61"/>
        <v>0</v>
      </c>
      <c r="S213" s="20">
        <f t="shared" si="56"/>
        <v>0</v>
      </c>
      <c r="T213" s="55">
        <v>10329.16</v>
      </c>
      <c r="U213" s="19">
        <f t="shared" si="57"/>
        <v>10329.16</v>
      </c>
      <c r="V213" s="53">
        <f t="shared" si="62"/>
        <v>0</v>
      </c>
      <c r="W213" s="54" t="e">
        <f t="shared" si="63"/>
        <v>#DIV/0!</v>
      </c>
      <c r="X213" s="54" t="str">
        <f t="shared" si="64"/>
        <v>是</v>
      </c>
      <c r="Y213" s="21"/>
      <c r="Z213" s="21"/>
      <c r="AA213" s="21"/>
      <c r="AB213" s="21"/>
      <c r="AC213" s="23">
        <v>0</v>
      </c>
      <c r="AD213" s="23">
        <v>0</v>
      </c>
      <c r="AE213" s="19"/>
      <c r="AF213" s="24"/>
      <c r="AG213" s="29"/>
      <c r="AH213" s="24"/>
      <c r="AI213" s="27" t="s">
        <v>47</v>
      </c>
      <c r="AJ213" s="19"/>
      <c r="AK213" s="17" t="s">
        <v>582</v>
      </c>
      <c r="AL213" s="26"/>
      <c r="AM213" s="14"/>
      <c r="AN213" s="8"/>
      <c r="AP213" s="8"/>
    </row>
    <row r="214" spans="1:42" s="9" customFormat="1" ht="33" customHeight="1" x14ac:dyDescent="0.25">
      <c r="A214" s="13">
        <f t="shared" si="55"/>
        <v>211</v>
      </c>
      <c r="B214" s="14" t="s">
        <v>624</v>
      </c>
      <c r="C214" s="15" t="s">
        <v>623</v>
      </c>
      <c r="D214" s="15" t="s">
        <v>33</v>
      </c>
      <c r="E214" s="16" t="s">
        <v>34</v>
      </c>
      <c r="F214" s="17" t="s">
        <v>35</v>
      </c>
      <c r="G214" s="17"/>
      <c r="H214" s="17" t="s">
        <v>39</v>
      </c>
      <c r="I214" s="18">
        <v>1</v>
      </c>
      <c r="J214" s="50"/>
      <c r="K214" s="50"/>
      <c r="L214" s="50"/>
      <c r="M214" s="50">
        <v>7436.3</v>
      </c>
      <c r="N214" s="48"/>
      <c r="O214" s="48"/>
      <c r="P214" s="48">
        <f t="shared" si="59"/>
        <v>0</v>
      </c>
      <c r="Q214" s="20">
        <f t="shared" si="60"/>
        <v>0</v>
      </c>
      <c r="R214" s="20">
        <f t="shared" si="61"/>
        <v>0</v>
      </c>
      <c r="S214" s="20">
        <f t="shared" si="56"/>
        <v>0</v>
      </c>
      <c r="T214" s="55"/>
      <c r="U214" s="19">
        <f t="shared" si="57"/>
        <v>0</v>
      </c>
      <c r="V214" s="53">
        <f t="shared" si="62"/>
        <v>0</v>
      </c>
      <c r="W214" s="54">
        <f t="shared" si="63"/>
        <v>0</v>
      </c>
      <c r="X214" s="54" t="str">
        <f t="shared" si="64"/>
        <v>否</v>
      </c>
      <c r="Y214" s="21"/>
      <c r="Z214" s="21"/>
      <c r="AA214" s="21"/>
      <c r="AB214" s="21"/>
      <c r="AC214" s="23">
        <v>0</v>
      </c>
      <c r="AD214" s="23">
        <v>0</v>
      </c>
      <c r="AE214" s="19"/>
      <c r="AF214" s="24"/>
      <c r="AG214" s="29"/>
      <c r="AH214" s="24"/>
      <c r="AI214" s="27" t="s">
        <v>47</v>
      </c>
      <c r="AJ214" s="19"/>
      <c r="AK214" s="17" t="s">
        <v>546</v>
      </c>
      <c r="AL214" s="26"/>
      <c r="AM214" s="14"/>
      <c r="AN214" s="8"/>
      <c r="AP214" s="8"/>
    </row>
    <row r="215" spans="1:42" s="9" customFormat="1" ht="33" customHeight="1" x14ac:dyDescent="0.25">
      <c r="A215" s="13">
        <f t="shared" si="55"/>
        <v>212</v>
      </c>
      <c r="B215" s="14" t="s">
        <v>622</v>
      </c>
      <c r="C215" s="15" t="s">
        <v>621</v>
      </c>
      <c r="D215" s="15" t="s">
        <v>33</v>
      </c>
      <c r="E215" s="16" t="s">
        <v>34</v>
      </c>
      <c r="F215" s="17" t="s">
        <v>35</v>
      </c>
      <c r="G215" s="17"/>
      <c r="H215" s="17" t="s">
        <v>39</v>
      </c>
      <c r="I215" s="18">
        <v>1</v>
      </c>
      <c r="J215" s="50"/>
      <c r="K215" s="50"/>
      <c r="L215" s="50"/>
      <c r="M215" s="50">
        <v>59890</v>
      </c>
      <c r="N215" s="48"/>
      <c r="O215" s="48"/>
      <c r="P215" s="48">
        <f t="shared" si="59"/>
        <v>0</v>
      </c>
      <c r="Q215" s="20">
        <f t="shared" si="60"/>
        <v>0</v>
      </c>
      <c r="R215" s="20">
        <f t="shared" si="61"/>
        <v>0</v>
      </c>
      <c r="S215" s="20">
        <f t="shared" si="56"/>
        <v>0</v>
      </c>
      <c r="T215" s="55"/>
      <c r="U215" s="19">
        <f t="shared" si="57"/>
        <v>0</v>
      </c>
      <c r="V215" s="53">
        <f t="shared" si="62"/>
        <v>0</v>
      </c>
      <c r="W215" s="54">
        <f t="shared" si="63"/>
        <v>0</v>
      </c>
      <c r="X215" s="54" t="str">
        <f t="shared" si="64"/>
        <v>否</v>
      </c>
      <c r="Y215" s="21"/>
      <c r="Z215" s="21"/>
      <c r="AA215" s="21"/>
      <c r="AB215" s="21"/>
      <c r="AC215" s="23">
        <v>0</v>
      </c>
      <c r="AD215" s="23">
        <v>0</v>
      </c>
      <c r="AE215" s="19"/>
      <c r="AF215" s="24"/>
      <c r="AG215" s="29"/>
      <c r="AH215" s="24"/>
      <c r="AI215" s="27" t="s">
        <v>47</v>
      </c>
      <c r="AJ215" s="19"/>
      <c r="AK215" s="17" t="s">
        <v>546</v>
      </c>
      <c r="AL215" s="26"/>
      <c r="AM215" s="14"/>
      <c r="AN215" s="8"/>
      <c r="AP215" s="8"/>
    </row>
    <row r="216" spans="1:42" s="9" customFormat="1" ht="33" customHeight="1" x14ac:dyDescent="0.25">
      <c r="A216" s="13">
        <f t="shared" si="55"/>
        <v>213</v>
      </c>
      <c r="B216" s="14" t="s">
        <v>656</v>
      </c>
      <c r="C216" s="15" t="s">
        <v>654</v>
      </c>
      <c r="D216" s="15" t="s">
        <v>33</v>
      </c>
      <c r="E216" s="16" t="s">
        <v>34</v>
      </c>
      <c r="F216" s="17" t="s">
        <v>35</v>
      </c>
      <c r="G216" s="17"/>
      <c r="H216" s="17" t="s">
        <v>39</v>
      </c>
      <c r="I216" s="18">
        <v>1</v>
      </c>
      <c r="J216" s="50"/>
      <c r="K216" s="50">
        <f>VLOOKUP(B216,[2]新表!$A:$G,7,0)</f>
        <v>2416839.42</v>
      </c>
      <c r="L216" s="50">
        <f>VLOOKUP(B216,[2]新表!$A:$H,8,0)</f>
        <v>0</v>
      </c>
      <c r="M216" s="61">
        <f>VLOOKUP(B216,[2]Sheet3!$A:$E,5,0)</f>
        <v>2416839.42</v>
      </c>
      <c r="N216" s="48"/>
      <c r="O216" s="48"/>
      <c r="P216" s="48">
        <f t="shared" si="59"/>
        <v>0</v>
      </c>
      <c r="Q216" s="20">
        <f t="shared" si="60"/>
        <v>0</v>
      </c>
      <c r="R216" s="20">
        <f t="shared" si="61"/>
        <v>0</v>
      </c>
      <c r="S216" s="20">
        <f t="shared" si="56"/>
        <v>0</v>
      </c>
      <c r="T216" s="55">
        <v>500000</v>
      </c>
      <c r="U216" s="19">
        <f t="shared" si="57"/>
        <v>500000</v>
      </c>
      <c r="V216" s="53">
        <f t="shared" si="62"/>
        <v>0</v>
      </c>
      <c r="W216" s="54">
        <f t="shared" si="63"/>
        <v>0.20688176295965913</v>
      </c>
      <c r="X216" s="54" t="str">
        <f t="shared" si="64"/>
        <v>否</v>
      </c>
      <c r="Y216" s="21"/>
      <c r="Z216" s="21"/>
      <c r="AA216" s="21"/>
      <c r="AB216" s="21"/>
      <c r="AC216" s="23">
        <v>0</v>
      </c>
      <c r="AD216" s="23">
        <v>0</v>
      </c>
      <c r="AE216" s="19"/>
      <c r="AF216" s="24"/>
      <c r="AG216" s="29"/>
      <c r="AH216" s="24"/>
      <c r="AI216" s="27" t="s">
        <v>47</v>
      </c>
      <c r="AJ216" s="19"/>
      <c r="AK216" s="17" t="s">
        <v>546</v>
      </c>
      <c r="AL216" s="26"/>
      <c r="AM216" s="14"/>
      <c r="AN216" s="8"/>
      <c r="AP216" s="8"/>
    </row>
    <row r="217" spans="1:42" s="9" customFormat="1" ht="33" customHeight="1" x14ac:dyDescent="0.25">
      <c r="A217" s="13">
        <f t="shared" si="55"/>
        <v>214</v>
      </c>
      <c r="B217" s="14" t="s">
        <v>625</v>
      </c>
      <c r="C217" s="15" t="s">
        <v>626</v>
      </c>
      <c r="D217" s="15" t="s">
        <v>33</v>
      </c>
      <c r="E217" s="16" t="s">
        <v>34</v>
      </c>
      <c r="F217" s="17" t="s">
        <v>35</v>
      </c>
      <c r="G217" s="17"/>
      <c r="H217" s="17" t="s">
        <v>627</v>
      </c>
      <c r="I217" s="18">
        <v>1</v>
      </c>
      <c r="J217" s="50"/>
      <c r="K217" s="50"/>
      <c r="L217" s="50"/>
      <c r="M217" s="50"/>
      <c r="N217" s="48">
        <v>60000</v>
      </c>
      <c r="O217" s="48"/>
      <c r="P217" s="48">
        <f t="shared" ref="P217" si="66">SUM(N217:O217)</f>
        <v>60000</v>
      </c>
      <c r="Q217" s="20">
        <f t="shared" si="60"/>
        <v>-60000</v>
      </c>
      <c r="R217" s="20">
        <f t="shared" si="61"/>
        <v>0</v>
      </c>
      <c r="S217" s="20">
        <f t="shared" si="56"/>
        <v>0</v>
      </c>
      <c r="T217" s="55">
        <v>170000</v>
      </c>
      <c r="U217" s="19">
        <f t="shared" si="57"/>
        <v>170000</v>
      </c>
      <c r="V217" s="53">
        <f t="shared" si="62"/>
        <v>-2.8333333333333335</v>
      </c>
      <c r="W217" s="54" t="e">
        <f t="shared" si="63"/>
        <v>#DIV/0!</v>
      </c>
      <c r="X217" s="54" t="str">
        <f t="shared" si="64"/>
        <v>是</v>
      </c>
      <c r="Y217" s="21"/>
      <c r="Z217" s="21"/>
      <c r="AA217" s="21"/>
      <c r="AB217" s="21"/>
      <c r="AC217" s="23">
        <v>0</v>
      </c>
      <c r="AD217" s="23">
        <v>0</v>
      </c>
      <c r="AE217" s="19"/>
      <c r="AF217" s="24"/>
      <c r="AG217" s="29"/>
      <c r="AH217" s="24"/>
      <c r="AI217" s="27" t="s">
        <v>47</v>
      </c>
      <c r="AJ217" s="19"/>
      <c r="AK217" s="17" t="s">
        <v>551</v>
      </c>
      <c r="AL217" s="26"/>
      <c r="AM217" s="14"/>
      <c r="AN217" s="8"/>
      <c r="AP217" s="8"/>
    </row>
    <row r="218" spans="1:42" s="9" customFormat="1" ht="33" customHeight="1" x14ac:dyDescent="0.25">
      <c r="A218" s="13">
        <f t="shared" si="55"/>
        <v>215</v>
      </c>
      <c r="B218" s="39"/>
      <c r="C218" s="40" t="s">
        <v>554</v>
      </c>
      <c r="D218" s="40" t="s">
        <v>52</v>
      </c>
      <c r="E218" s="16" t="s">
        <v>264</v>
      </c>
      <c r="F218" s="17" t="s">
        <v>373</v>
      </c>
      <c r="G218" s="17"/>
      <c r="H218" s="17" t="s">
        <v>373</v>
      </c>
      <c r="I218" s="18">
        <v>1</v>
      </c>
      <c r="J218" s="50"/>
      <c r="K218" s="50"/>
      <c r="L218" s="50"/>
      <c r="M218" s="50"/>
      <c r="N218" s="48"/>
      <c r="O218" s="48"/>
      <c r="P218" s="48">
        <f t="shared" si="59"/>
        <v>0</v>
      </c>
      <c r="Q218" s="20">
        <f t="shared" si="60"/>
        <v>0</v>
      </c>
      <c r="R218" s="20">
        <f t="shared" si="61"/>
        <v>0</v>
      </c>
      <c r="S218" s="20">
        <f t="shared" si="56"/>
        <v>0</v>
      </c>
      <c r="T218" s="55"/>
      <c r="U218" s="19">
        <f t="shared" si="57"/>
        <v>0</v>
      </c>
      <c r="V218" s="53">
        <f t="shared" si="62"/>
        <v>0</v>
      </c>
      <c r="W218" s="54" t="e">
        <f t="shared" si="63"/>
        <v>#DIV/0!</v>
      </c>
      <c r="X218" s="54" t="str">
        <f t="shared" si="64"/>
        <v>是</v>
      </c>
      <c r="Y218" s="21"/>
      <c r="Z218" s="41"/>
      <c r="AA218" s="41"/>
      <c r="AB218" s="21">
        <f t="shared" ref="AB218" si="67">SUM(Y218:AA218)</f>
        <v>0</v>
      </c>
      <c r="AC218" s="23">
        <v>0</v>
      </c>
      <c r="AD218" s="23">
        <f>IF(U218=0,0,AB218/U218+AC218)</f>
        <v>0</v>
      </c>
      <c r="AE218" s="19">
        <f>U218*(1-AD218)</f>
        <v>0</v>
      </c>
      <c r="AF218" s="24">
        <v>45575</v>
      </c>
      <c r="AG218" s="13">
        <v>3</v>
      </c>
      <c r="AH218" s="24">
        <f t="shared" si="51"/>
        <v>45572</v>
      </c>
      <c r="AI218" s="25" t="s">
        <v>47</v>
      </c>
      <c r="AJ218" s="19"/>
      <c r="AK218" s="17" t="s">
        <v>38</v>
      </c>
      <c r="AL218" s="15" t="s">
        <v>555</v>
      </c>
      <c r="AM218" s="39"/>
      <c r="AN218" s="8"/>
    </row>
    <row r="219" spans="1:42" x14ac:dyDescent="0.25">
      <c r="N219" s="42"/>
      <c r="O219" s="42"/>
      <c r="P219" s="42"/>
      <c r="Q219" s="42"/>
      <c r="R219" s="42"/>
      <c r="S219" s="42"/>
      <c r="U219" s="43"/>
      <c r="V219" s="43"/>
      <c r="W219" s="43"/>
      <c r="X219" s="43"/>
    </row>
    <row r="220" spans="1:42" s="30" customFormat="1" ht="25.8" customHeight="1" x14ac:dyDescent="0.25">
      <c r="C220" s="30" t="s">
        <v>556</v>
      </c>
      <c r="F220" s="9"/>
      <c r="G220" s="9"/>
      <c r="K220" s="30" t="s">
        <v>557</v>
      </c>
      <c r="N220" s="9"/>
      <c r="O220" s="9"/>
      <c r="P220" s="9"/>
      <c r="Q220" s="9"/>
      <c r="R220" s="9"/>
      <c r="S220" s="9"/>
      <c r="T220" s="60"/>
      <c r="Y220" s="8"/>
      <c r="Z220" s="8"/>
      <c r="AA220" s="8"/>
      <c r="AB220" s="8"/>
      <c r="AC220" s="8"/>
      <c r="AE220" s="30" t="s">
        <v>558</v>
      </c>
      <c r="AF220" s="8"/>
      <c r="AG220" s="8"/>
      <c r="AH220" s="8"/>
      <c r="AI220" s="45"/>
      <c r="AK220" s="45"/>
      <c r="AO220" s="9"/>
    </row>
    <row r="221" spans="1:42" ht="25.8" customHeight="1" x14ac:dyDescent="0.25">
      <c r="N221" s="42"/>
      <c r="O221" s="42"/>
      <c r="P221" s="42"/>
      <c r="Q221" s="42"/>
      <c r="R221" s="42"/>
      <c r="S221" s="42"/>
      <c r="T221" s="60"/>
      <c r="U221" s="46"/>
      <c r="V221" s="46"/>
      <c r="W221" s="46"/>
      <c r="X221" s="46"/>
    </row>
    <row r="222" spans="1:42" ht="34.799999999999997" customHeight="1" x14ac:dyDescent="0.25">
      <c r="N222" s="42"/>
      <c r="O222" s="42"/>
      <c r="P222" s="42"/>
      <c r="Q222" s="42"/>
      <c r="R222" s="42"/>
      <c r="S222" s="42"/>
    </row>
    <row r="223" spans="1:42" ht="34.799999999999997" customHeight="1" x14ac:dyDescent="0.25">
      <c r="N223" s="42"/>
      <c r="O223" s="42"/>
      <c r="P223" s="42"/>
      <c r="Q223" s="42"/>
      <c r="R223" s="42"/>
      <c r="S223" s="42"/>
    </row>
    <row r="224" spans="1:42" ht="34.799999999999997" customHeight="1" x14ac:dyDescent="0.25">
      <c r="N224" s="42"/>
      <c r="O224" s="42"/>
      <c r="P224" s="42"/>
      <c r="Q224" s="42"/>
      <c r="R224" s="42"/>
      <c r="S224" s="42"/>
    </row>
    <row r="225" spans="14:19" ht="34.799999999999997" customHeight="1" x14ac:dyDescent="0.25">
      <c r="N225" s="42"/>
      <c r="O225" s="42"/>
      <c r="P225" s="42"/>
      <c r="Q225" s="42"/>
      <c r="R225" s="42"/>
      <c r="S225" s="42"/>
    </row>
    <row r="226" spans="14:19" ht="34.799999999999997" customHeight="1" x14ac:dyDescent="0.25">
      <c r="N226" s="42"/>
      <c r="O226" s="42"/>
      <c r="P226" s="42"/>
      <c r="Q226" s="42"/>
      <c r="R226" s="42"/>
      <c r="S226" s="42"/>
    </row>
    <row r="227" spans="14:19" ht="34.799999999999997" customHeight="1" x14ac:dyDescent="0.25">
      <c r="N227" s="42"/>
      <c r="O227" s="42"/>
      <c r="P227" s="42"/>
      <c r="Q227" s="42"/>
      <c r="R227" s="42"/>
      <c r="S227" s="42"/>
    </row>
    <row r="228" spans="14:19" ht="34.799999999999997" customHeight="1" x14ac:dyDescent="0.25">
      <c r="N228" s="42"/>
      <c r="O228" s="42"/>
      <c r="P228" s="42"/>
      <c r="Q228" s="42"/>
      <c r="R228" s="42"/>
      <c r="S228" s="42"/>
    </row>
    <row r="229" spans="14:19" ht="34.799999999999997" customHeight="1" x14ac:dyDescent="0.25">
      <c r="N229" s="42"/>
      <c r="O229" s="42"/>
      <c r="P229" s="42"/>
      <c r="Q229" s="42"/>
      <c r="R229" s="42"/>
      <c r="S229" s="42"/>
    </row>
    <row r="230" spans="14:19" ht="34.799999999999997" customHeight="1" x14ac:dyDescent="0.25">
      <c r="N230" s="42"/>
      <c r="O230" s="42"/>
      <c r="P230" s="42"/>
      <c r="Q230" s="42"/>
      <c r="R230" s="42"/>
      <c r="S230" s="42"/>
    </row>
    <row r="231" spans="14:19" ht="34.799999999999997" customHeight="1" x14ac:dyDescent="0.25">
      <c r="N231" s="42"/>
      <c r="O231" s="42"/>
      <c r="P231" s="42"/>
      <c r="Q231" s="42"/>
      <c r="R231" s="42"/>
      <c r="S231" s="42"/>
    </row>
    <row r="232" spans="14:19" ht="34.799999999999997" customHeight="1" x14ac:dyDescent="0.25">
      <c r="N232" s="42"/>
      <c r="O232" s="42"/>
      <c r="P232" s="42"/>
      <c r="Q232" s="42"/>
      <c r="R232" s="42"/>
      <c r="S232" s="42"/>
    </row>
    <row r="233" spans="14:19" ht="34.799999999999997" customHeight="1" x14ac:dyDescent="0.25">
      <c r="N233" s="42"/>
      <c r="O233" s="42"/>
      <c r="P233" s="42"/>
      <c r="Q233" s="42"/>
      <c r="R233" s="42"/>
      <c r="S233" s="42"/>
    </row>
    <row r="234" spans="14:19" ht="34.799999999999997" customHeight="1" x14ac:dyDescent="0.25">
      <c r="N234" s="42"/>
      <c r="O234" s="42"/>
      <c r="P234" s="42"/>
      <c r="Q234" s="42"/>
      <c r="R234" s="42"/>
      <c r="S234" s="42"/>
    </row>
    <row r="235" spans="14:19" x14ac:dyDescent="0.25">
      <c r="N235" s="42"/>
      <c r="O235" s="42"/>
      <c r="P235" s="42"/>
      <c r="Q235" s="42"/>
      <c r="R235" s="42"/>
      <c r="S235" s="42"/>
    </row>
    <row r="236" spans="14:19" x14ac:dyDescent="0.25">
      <c r="N236" s="42"/>
      <c r="O236" s="42"/>
      <c r="P236" s="42"/>
      <c r="Q236" s="42"/>
      <c r="R236" s="42"/>
      <c r="S236" s="42"/>
    </row>
    <row r="237" spans="14:19" x14ac:dyDescent="0.25">
      <c r="N237" s="42"/>
      <c r="O237" s="42"/>
      <c r="P237" s="42"/>
      <c r="Q237" s="42"/>
      <c r="R237" s="42"/>
      <c r="S237" s="42"/>
    </row>
    <row r="238" spans="14:19" x14ac:dyDescent="0.25">
      <c r="N238" s="42"/>
      <c r="O238" s="42"/>
      <c r="P238" s="42"/>
      <c r="Q238" s="42"/>
      <c r="R238" s="42"/>
      <c r="S238" s="42"/>
    </row>
    <row r="239" spans="14:19" x14ac:dyDescent="0.25">
      <c r="N239" s="42"/>
      <c r="O239" s="42"/>
      <c r="P239" s="42"/>
      <c r="Q239" s="42"/>
      <c r="R239" s="42"/>
      <c r="S239" s="42"/>
    </row>
  </sheetData>
  <autoFilter ref="A3:AO218" xr:uid="{00000000-0009-0000-0000-000003000000}">
    <sortState xmlns:xlrd2="http://schemas.microsoft.com/office/spreadsheetml/2017/richdata2" ref="A5:AO218">
      <sortCondition descending="1" ref="T3:T218"/>
    </sortState>
  </autoFilter>
  <mergeCells count="35">
    <mergeCell ref="AL2:AL3"/>
    <mergeCell ref="AM2:AM3"/>
    <mergeCell ref="AE2:AE3"/>
    <mergeCell ref="AF2:AF3"/>
    <mergeCell ref="AG2:AG3"/>
    <mergeCell ref="AH2:AH3"/>
    <mergeCell ref="AI2:AI3"/>
    <mergeCell ref="AK2:AK3"/>
    <mergeCell ref="AD2:AD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AB2"/>
    <mergeCell ref="AC2:AC3"/>
    <mergeCell ref="N2:O2"/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1" type="noConversion"/>
  <conditionalFormatting sqref="B1:B1048576">
    <cfRule type="duplicateValues" dxfId="318" priority="109"/>
  </conditionalFormatting>
  <conditionalFormatting sqref="B147 B1:B3">
    <cfRule type="duplicateValues" dxfId="317" priority="98"/>
  </conditionalFormatting>
  <conditionalFormatting sqref="B166:B171 B13">
    <cfRule type="duplicateValues" dxfId="316" priority="94"/>
    <cfRule type="duplicateValues" dxfId="315" priority="95"/>
  </conditionalFormatting>
  <conditionalFormatting sqref="B203:B217">
    <cfRule type="duplicateValues" dxfId="314" priority="6"/>
  </conditionalFormatting>
  <conditionalFormatting sqref="C4">
    <cfRule type="duplicateValues" dxfId="313" priority="31"/>
    <cfRule type="duplicateValues" dxfId="312" priority="32"/>
    <cfRule type="duplicateValues" dxfId="311" priority="33"/>
    <cfRule type="duplicateValues" dxfId="310" priority="34"/>
    <cfRule type="duplicateValues" dxfId="309" priority="35"/>
    <cfRule type="duplicateValues" dxfId="308" priority="36"/>
    <cfRule type="duplicateValues" dxfId="307" priority="37"/>
    <cfRule type="duplicateValues" dxfId="306" priority="38"/>
    <cfRule type="duplicateValues" dxfId="305" priority="39"/>
  </conditionalFormatting>
  <conditionalFormatting sqref="C5">
    <cfRule type="duplicateValues" dxfId="304" priority="19"/>
    <cfRule type="duplicateValues" dxfId="303" priority="20"/>
    <cfRule type="duplicateValues" dxfId="302" priority="21"/>
    <cfRule type="duplicateValues" dxfId="301" priority="22"/>
    <cfRule type="duplicateValues" dxfId="300" priority="23"/>
    <cfRule type="duplicateValues" dxfId="299" priority="24"/>
    <cfRule type="duplicateValues" dxfId="298" priority="25"/>
    <cfRule type="duplicateValues" dxfId="297" priority="26"/>
    <cfRule type="duplicateValues" dxfId="296" priority="27"/>
  </conditionalFormatting>
  <conditionalFormatting sqref="C6">
    <cfRule type="duplicateValues" dxfId="295" priority="70"/>
    <cfRule type="duplicateValues" dxfId="294" priority="71"/>
    <cfRule type="duplicateValues" dxfId="293" priority="72"/>
    <cfRule type="duplicateValues" dxfId="292" priority="73"/>
    <cfRule type="duplicateValues" dxfId="291" priority="74"/>
    <cfRule type="duplicateValues" dxfId="290" priority="75"/>
    <cfRule type="duplicateValues" dxfId="289" priority="76"/>
    <cfRule type="duplicateValues" dxfId="288" priority="77"/>
  </conditionalFormatting>
  <conditionalFormatting sqref="C10">
    <cfRule type="duplicateValues" dxfId="287" priority="86"/>
    <cfRule type="duplicateValues" dxfId="286" priority="87"/>
    <cfRule type="duplicateValues" dxfId="285" priority="88"/>
    <cfRule type="duplicateValues" dxfId="284" priority="89"/>
    <cfRule type="duplicateValues" dxfId="283" priority="90"/>
    <cfRule type="duplicateValues" dxfId="282" priority="91"/>
    <cfRule type="duplicateValues" dxfId="281" priority="92"/>
  </conditionalFormatting>
  <conditionalFormatting sqref="C12 F1:G2 C16:C17 C1:C3 C19:C25">
    <cfRule type="duplicateValues" dxfId="280" priority="99"/>
    <cfRule type="duplicateValues" dxfId="279" priority="100"/>
  </conditionalFormatting>
  <conditionalFormatting sqref="C19:C20 F1:G2 C12 C22:C23 C16:C17 C1:C3">
    <cfRule type="duplicateValues" dxfId="278" priority="80"/>
  </conditionalFormatting>
  <conditionalFormatting sqref="C23 F1:G2 C19 C12 C16:C17 C1:C3">
    <cfRule type="duplicateValues" dxfId="277" priority="81"/>
    <cfRule type="duplicateValues" dxfId="276" priority="82"/>
    <cfRule type="duplicateValues" dxfId="275" priority="83"/>
    <cfRule type="duplicateValues" dxfId="274" priority="84"/>
    <cfRule type="duplicateValues" dxfId="273" priority="85"/>
  </conditionalFormatting>
  <conditionalFormatting sqref="C28">
    <cfRule type="duplicateValues" dxfId="272" priority="14"/>
    <cfRule type="duplicateValues" dxfId="271" priority="15"/>
    <cfRule type="duplicateValues" dxfId="270" priority="16"/>
  </conditionalFormatting>
  <conditionalFormatting sqref="C31">
    <cfRule type="duplicateValues" dxfId="269" priority="13"/>
  </conditionalFormatting>
  <conditionalFormatting sqref="C58">
    <cfRule type="duplicateValues" dxfId="268" priority="18"/>
  </conditionalFormatting>
  <conditionalFormatting sqref="C60">
    <cfRule type="duplicateValues" dxfId="267" priority="17"/>
  </conditionalFormatting>
  <conditionalFormatting sqref="C67:C68">
    <cfRule type="duplicateValues" dxfId="266" priority="78"/>
    <cfRule type="duplicateValues" dxfId="265" priority="79"/>
  </conditionalFormatting>
  <conditionalFormatting sqref="C148">
    <cfRule type="duplicateValues" dxfId="264" priority="29"/>
    <cfRule type="duplicateValues" dxfId="263" priority="30"/>
  </conditionalFormatting>
  <conditionalFormatting sqref="C149">
    <cfRule type="duplicateValues" dxfId="262" priority="60"/>
  </conditionalFormatting>
  <conditionalFormatting sqref="C150">
    <cfRule type="duplicateValues" dxfId="261" priority="59"/>
  </conditionalFormatting>
  <conditionalFormatting sqref="C151:C152">
    <cfRule type="duplicateValues" dxfId="260" priority="58"/>
  </conditionalFormatting>
  <conditionalFormatting sqref="C153">
    <cfRule type="duplicateValues" dxfId="259" priority="57"/>
  </conditionalFormatting>
  <conditionalFormatting sqref="C154">
    <cfRule type="duplicateValues" dxfId="258" priority="56"/>
  </conditionalFormatting>
  <conditionalFormatting sqref="C155">
    <cfRule type="duplicateValues" dxfId="257" priority="48"/>
    <cfRule type="duplicateValues" dxfId="256" priority="49"/>
    <cfRule type="duplicateValues" dxfId="255" priority="50"/>
    <cfRule type="duplicateValues" dxfId="254" priority="51"/>
    <cfRule type="duplicateValues" dxfId="253" priority="52"/>
    <cfRule type="duplicateValues" dxfId="252" priority="53"/>
    <cfRule type="duplicateValues" dxfId="251" priority="54"/>
    <cfRule type="duplicateValues" dxfId="250" priority="55"/>
  </conditionalFormatting>
  <conditionalFormatting sqref="C156">
    <cfRule type="duplicateValues" dxfId="249" priority="47"/>
  </conditionalFormatting>
  <conditionalFormatting sqref="C157">
    <cfRule type="duplicateValues" dxfId="248" priority="46"/>
  </conditionalFormatting>
  <conditionalFormatting sqref="C158">
    <cfRule type="duplicateValues" dxfId="247" priority="45"/>
  </conditionalFormatting>
  <conditionalFormatting sqref="C159">
    <cfRule type="duplicateValues" dxfId="246" priority="44"/>
  </conditionalFormatting>
  <conditionalFormatting sqref="C160">
    <cfRule type="duplicateValues" dxfId="245" priority="43"/>
  </conditionalFormatting>
  <conditionalFormatting sqref="C161">
    <cfRule type="duplicateValues" dxfId="244" priority="42"/>
  </conditionalFormatting>
  <conditionalFormatting sqref="C162:C164">
    <cfRule type="duplicateValues" dxfId="243" priority="41"/>
  </conditionalFormatting>
  <conditionalFormatting sqref="C165">
    <cfRule type="duplicateValues" dxfId="242" priority="40"/>
  </conditionalFormatting>
  <conditionalFormatting sqref="C166:C171 C13">
    <cfRule type="duplicateValues" dxfId="241" priority="96"/>
    <cfRule type="duplicateValues" dxfId="240" priority="97"/>
  </conditionalFormatting>
  <conditionalFormatting sqref="C172">
    <cfRule type="duplicateValues" dxfId="239" priority="28"/>
  </conditionalFormatting>
  <conditionalFormatting sqref="C173:C202">
    <cfRule type="duplicateValues" dxfId="238" priority="93"/>
  </conditionalFormatting>
  <conditionalFormatting sqref="C203:C217">
    <cfRule type="duplicateValues" dxfId="237" priority="7"/>
    <cfRule type="duplicateValues" dxfId="236" priority="8"/>
    <cfRule type="duplicateValues" dxfId="235" priority="9"/>
    <cfRule type="duplicateValues" dxfId="234" priority="10"/>
    <cfRule type="duplicateValues" dxfId="233" priority="11"/>
    <cfRule type="duplicateValues" dxfId="232" priority="12"/>
  </conditionalFormatting>
  <conditionalFormatting sqref="C221:C1048576 C1:C219">
    <cfRule type="duplicateValues" dxfId="231" priority="101"/>
  </conditionalFormatting>
  <conditionalFormatting sqref="C221:C1048576 C149:C165 C1:C3 C6:C12 C14:C27 C59 C61:C147 C29:C30 C32:C57 C203:C219">
    <cfRule type="duplicateValues" dxfId="230" priority="102"/>
  </conditionalFormatting>
  <conditionalFormatting sqref="C221:C1048576 F219:G1048576 C12 C16:C17 F1:G2 C1:C3 C19:C25 C219">
    <cfRule type="duplicateValues" dxfId="229" priority="103"/>
    <cfRule type="duplicateValues" dxfId="228" priority="104"/>
    <cfRule type="duplicateValues" dxfId="227" priority="105"/>
  </conditionalFormatting>
  <conditionalFormatting sqref="C221:C1048576 F219:G1048576 C12 F1:G2 C1:C3 C16:C25 C219">
    <cfRule type="duplicateValues" dxfId="226" priority="106"/>
  </conditionalFormatting>
  <conditionalFormatting sqref="C221:C1048576 F219:G1048576 F1:G2 C16:C27 C69:C147 C33:C57 C1:C3 C7:C12 C59 C61:C66 C29:C30 C203:C219">
    <cfRule type="duplicateValues" dxfId="225" priority="107"/>
  </conditionalFormatting>
  <conditionalFormatting sqref="C221:C1048576 F219:G1048576 F1:G2 C69:C147 C1:C3 C6:C12 C14:C27 C59 C61:C66 C29:C30 C32:C57 C203:C219">
    <cfRule type="duplicateValues" dxfId="224" priority="108"/>
  </conditionalFormatting>
  <conditionalFormatting sqref="F1:G2 C1:C3">
    <cfRule type="duplicateValues" dxfId="223" priority="61"/>
    <cfRule type="duplicateValues" dxfId="222" priority="62"/>
    <cfRule type="duplicateValues" dxfId="221" priority="63"/>
  </conditionalFormatting>
  <conditionalFormatting sqref="F2:G2 C2:C3">
    <cfRule type="duplicateValues" dxfId="220" priority="64"/>
    <cfRule type="duplicateValues" dxfId="219" priority="65"/>
    <cfRule type="duplicateValues" dxfId="218" priority="66"/>
    <cfRule type="duplicateValues" dxfId="217" priority="67"/>
    <cfRule type="duplicateValues" dxfId="216" priority="68"/>
    <cfRule type="duplicateValues" dxfId="215" priority="69"/>
  </conditionalFormatting>
  <conditionalFormatting sqref="F6:H6">
    <cfRule type="duplicateValues" dxfId="214" priority="111"/>
    <cfRule type="duplicateValues" dxfId="213" priority="112"/>
    <cfRule type="duplicateValues" dxfId="212" priority="113"/>
    <cfRule type="duplicateValues" dxfId="211" priority="114"/>
    <cfRule type="duplicateValues" dxfId="210" priority="115"/>
    <cfRule type="duplicateValues" dxfId="209" priority="116"/>
    <cfRule type="duplicateValues" dxfId="208" priority="117"/>
    <cfRule type="duplicateValues" dxfId="207" priority="118"/>
    <cfRule type="duplicateValues" dxfId="206" priority="119"/>
  </conditionalFormatting>
  <conditionalFormatting sqref="X4:X218">
    <cfRule type="containsText" dxfId="205" priority="1" operator="containsText" text="否">
      <formula>NOT(ISERROR(SEARCH("否",X4)))</formula>
    </cfRule>
  </conditionalFormatting>
  <conditionalFormatting sqref="AM1:AM1048576">
    <cfRule type="duplicateValues" dxfId="204" priority="110"/>
  </conditionalFormatting>
  <conditionalFormatting sqref="AM147 AM1:AM3">
    <cfRule type="duplicateValues" dxfId="203" priority="5"/>
  </conditionalFormatting>
  <conditionalFormatting sqref="AM166:AM171 AM13">
    <cfRule type="duplicateValues" dxfId="202" priority="3"/>
    <cfRule type="duplicateValues" dxfId="201" priority="4"/>
  </conditionalFormatting>
  <conditionalFormatting sqref="AM203:AM217">
    <cfRule type="duplicateValues" dxfId="200" priority="2"/>
  </conditionalFormatting>
  <dataValidations count="9">
    <dataValidation type="list" allowBlank="1" showInputMessage="1" showErrorMessage="1" sqref="H68 H165" xr:uid="{FE7CBE4B-1C60-4B52-96AC-92DE40B960A5}">
      <formula1>#REF!</formula1>
    </dataValidation>
    <dataValidation type="list" allowBlank="1" showInputMessage="1" showErrorMessage="1" sqref="H29 F203 H73:H74 H32 H59 H81 H85 H97 H110 H112 H160 H133:H147 H7:H18 H20:H21 H204:H206 H209:H210 H48:H52 H55:H57 H62:H64 H69:H70 H45 H76:H79 H87:H91 H94:H95 H99:H104 H106:H108 H114:H119 H123:H130 H42:H43 H218 H34:H37" xr:uid="{266A9820-037D-4E1F-A665-C8416B14FC2B}">
      <formula1>$AO$4:$AO$8</formula1>
    </dataValidation>
    <dataValidation type="list" allowBlank="1" showInputMessage="1" showErrorMessage="1" sqref="H4 H166" xr:uid="{851BDA5E-A1E2-477D-864A-A1EA5F4B0454}">
      <formula1>$AO$4:$AO$11</formula1>
    </dataValidation>
    <dataValidation type="list" allowBlank="1" showInputMessage="1" showErrorMessage="1" sqref="H197" xr:uid="{B49A55D1-BF53-4BBA-A5EF-C5A96DE323BA}">
      <formula1>$AJ$4:$AJ$8</formula1>
    </dataValidation>
    <dataValidation type="list" allowBlank="1" showInputMessage="1" showErrorMessage="1" sqref="H5" xr:uid="{883E1159-0816-4A30-B6AE-3ADC5182E9F1}">
      <formula1>$AK$4:$AK$9</formula1>
    </dataValidation>
    <dataValidation type="list" allowBlank="1" showInputMessage="1" showErrorMessage="1" sqref="H19 H30 H40:H41 H53 H71 H75 H80 H82 H84 H86 H92:H93 H96 H98 H105 H111 H121 H132 H22:H27 H46:H47 H65:H67 H60 H203 H38 H44 H149" xr:uid="{97FCCBF0-B96B-4747-8B11-84040F7526E7}">
      <formula1>$AO$4:$AO$9</formula1>
    </dataValidation>
    <dataValidation type="list" allowBlank="1" showInputMessage="1" showErrorMessage="1" sqref="H177 H168:H170 H161:H164 H150:H159" xr:uid="{D0BA6C47-F197-4AD3-82B8-EE26810E3DA9}">
      <formula1>$AO$24:$AO$24</formula1>
    </dataValidation>
    <dataValidation type="list" allowBlank="1" showInputMessage="1" showErrorMessage="1" sqref="H31 H58 H61 H72" xr:uid="{53AEB448-8806-49BE-8C37-ED35485EE5A0}">
      <formula1>$AK$20:$AK$20</formula1>
    </dataValidation>
    <dataValidation type="list" allowBlank="1" showInputMessage="1" showErrorMessage="1" sqref="H172" xr:uid="{3529EADB-6352-4F2D-8619-72761ECAF54D}">
      <formula1>$AJ$21:$AJ$21</formula1>
    </dataValidation>
  </dataValidations>
  <printOptions horizontalCentered="1"/>
  <pageMargins left="0.11811023622047245" right="0.11811023622047245" top="0.74803149606299213" bottom="0.15748031496062992" header="0.31496062992125984" footer="0.31496062992125984"/>
  <pageSetup paperSize="9" scale="31" orientation="landscape" r:id="rId1"/>
  <colBreaks count="2" manualBreakCount="2">
    <brk id="37" max="1048575" man="1"/>
    <brk id="3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96D0-388D-4B60-82BF-7789F19472D7}">
  <dimension ref="A1:O653"/>
  <sheetViews>
    <sheetView topLeftCell="D1" workbookViewId="0">
      <selection activeCell="H13" sqref="H13"/>
    </sheetView>
  </sheetViews>
  <sheetFormatPr defaultRowHeight="13.8" x14ac:dyDescent="0.25"/>
  <cols>
    <col min="2" max="2" width="28.109375" customWidth="1"/>
    <col min="3" max="3" width="15.77734375" customWidth="1"/>
    <col min="4" max="4" width="16.109375" customWidth="1"/>
    <col min="5" max="5" width="16.21875" customWidth="1"/>
    <col min="7" max="7" width="15.5546875" customWidth="1"/>
    <col min="13" max="13" width="30.6640625" customWidth="1"/>
    <col min="14" max="14" width="15.33203125" customWidth="1"/>
    <col min="15" max="15" width="15.88671875" customWidth="1"/>
  </cols>
  <sheetData>
    <row r="1" spans="1:15" ht="15.6" x14ac:dyDescent="0.25">
      <c r="A1" s="104" t="s">
        <v>3</v>
      </c>
      <c r="B1" s="105" t="s">
        <v>4</v>
      </c>
      <c r="C1" s="105" t="s">
        <v>657</v>
      </c>
      <c r="D1" s="106" t="s">
        <v>658</v>
      </c>
      <c r="E1" s="106" t="s">
        <v>659</v>
      </c>
      <c r="F1" s="106" t="s">
        <v>660</v>
      </c>
      <c r="G1" s="107" t="s">
        <v>661</v>
      </c>
      <c r="L1" s="104" t="s">
        <v>3</v>
      </c>
      <c r="N1" t="s">
        <v>939</v>
      </c>
      <c r="O1" t="s">
        <v>940</v>
      </c>
    </row>
    <row r="2" spans="1:15" ht="15.6" x14ac:dyDescent="0.25">
      <c r="A2" s="108" t="s">
        <v>195</v>
      </c>
      <c r="B2" s="109" t="s">
        <v>196</v>
      </c>
      <c r="C2" s="110">
        <v>45536</v>
      </c>
      <c r="D2" s="111">
        <v>402660.14</v>
      </c>
      <c r="E2" s="112">
        <v>322128.11200000002</v>
      </c>
      <c r="F2" s="112">
        <v>1</v>
      </c>
      <c r="G2" s="113">
        <v>402660.14</v>
      </c>
      <c r="L2" s="108" t="s">
        <v>195</v>
      </c>
      <c r="M2" t="str">
        <f>VLOOKUP(L2,A:B,2,0)</f>
        <v>黄骅市长生汽车灯镜有限公司</v>
      </c>
      <c r="N2" s="130">
        <f>SUMIF(A:A,L2,D:D)</f>
        <v>2646327.15</v>
      </c>
      <c r="O2" s="130">
        <f>N2/6</f>
        <v>441054.52499999997</v>
      </c>
    </row>
    <row r="3" spans="1:15" ht="15.6" x14ac:dyDescent="0.25">
      <c r="A3" s="114" t="s">
        <v>180</v>
      </c>
      <c r="B3" s="115" t="s">
        <v>181</v>
      </c>
      <c r="C3" s="116">
        <v>45566</v>
      </c>
      <c r="D3" s="117">
        <v>923192.09</v>
      </c>
      <c r="E3" s="118">
        <v>738553.67200000002</v>
      </c>
      <c r="F3" s="118">
        <v>1</v>
      </c>
      <c r="G3" s="119">
        <v>923192.09</v>
      </c>
      <c r="L3" s="114" t="s">
        <v>180</v>
      </c>
      <c r="M3" t="str">
        <f t="shared" ref="M3:M66" si="0">VLOOKUP(L3,A:B,2,0)</f>
        <v>黄骅市鑫昌五金制品厂</v>
      </c>
      <c r="N3" s="130">
        <f t="shared" ref="N3:N66" si="1">SUMIF(A:A,L3,D:D)</f>
        <v>2933524.97</v>
      </c>
      <c r="O3" s="130">
        <f t="shared" ref="O3:O66" si="2">N3/6</f>
        <v>488920.82833333337</v>
      </c>
    </row>
    <row r="4" spans="1:15" ht="15.6" x14ac:dyDescent="0.25">
      <c r="A4" s="108" t="s">
        <v>146</v>
      </c>
      <c r="B4" s="109" t="s">
        <v>147</v>
      </c>
      <c r="C4" s="110">
        <v>45566</v>
      </c>
      <c r="D4" s="111">
        <v>408765.68</v>
      </c>
      <c r="E4" s="112">
        <v>327012.54399999999</v>
      </c>
      <c r="F4" s="112">
        <v>1</v>
      </c>
      <c r="G4" s="113">
        <v>408765.68</v>
      </c>
      <c r="L4" s="108" t="s">
        <v>146</v>
      </c>
      <c r="M4" t="str">
        <f t="shared" si="0"/>
        <v>天津市鹏升汽车部件有限公司</v>
      </c>
      <c r="N4" s="130">
        <f t="shared" si="1"/>
        <v>794485.94</v>
      </c>
      <c r="O4" s="130">
        <f t="shared" si="2"/>
        <v>132414.32333333333</v>
      </c>
    </row>
    <row r="5" spans="1:15" ht="15.6" x14ac:dyDescent="0.25">
      <c r="A5" s="114" t="s">
        <v>153</v>
      </c>
      <c r="B5" s="115" t="s">
        <v>154</v>
      </c>
      <c r="C5" s="116">
        <v>45566</v>
      </c>
      <c r="D5" s="117">
        <v>325916.87</v>
      </c>
      <c r="E5" s="118">
        <v>260733.49600000001</v>
      </c>
      <c r="F5" s="118">
        <v>1</v>
      </c>
      <c r="G5" s="119">
        <v>325916.87</v>
      </c>
      <c r="L5" s="114" t="s">
        <v>153</v>
      </c>
      <c r="M5" t="str">
        <f t="shared" si="0"/>
        <v>海兴中盛弹簧有限公司</v>
      </c>
      <c r="N5" s="130">
        <f t="shared" si="1"/>
        <v>944315.44</v>
      </c>
      <c r="O5" s="130">
        <f t="shared" si="2"/>
        <v>157385.90666666665</v>
      </c>
    </row>
    <row r="6" spans="1:15" ht="15.6" x14ac:dyDescent="0.25">
      <c r="A6" s="108" t="s">
        <v>178</v>
      </c>
      <c r="B6" s="109" t="s">
        <v>179</v>
      </c>
      <c r="C6" s="110">
        <v>45566</v>
      </c>
      <c r="D6" s="111">
        <v>840103.42</v>
      </c>
      <c r="E6" s="112">
        <v>672082.73600000003</v>
      </c>
      <c r="F6" s="112">
        <v>1</v>
      </c>
      <c r="G6" s="113">
        <v>840103.42</v>
      </c>
      <c r="L6" s="108" t="s">
        <v>178</v>
      </c>
      <c r="M6" t="str">
        <f t="shared" si="0"/>
        <v>黄骅市成卓汽车部件厂</v>
      </c>
      <c r="N6" s="130">
        <f t="shared" si="1"/>
        <v>2341995.3200000003</v>
      </c>
      <c r="O6" s="130">
        <f t="shared" si="2"/>
        <v>390332.5533333334</v>
      </c>
    </row>
    <row r="7" spans="1:15" ht="15.6" x14ac:dyDescent="0.25">
      <c r="A7" s="114" t="s">
        <v>137</v>
      </c>
      <c r="B7" s="115" t="s">
        <v>138</v>
      </c>
      <c r="C7" s="116">
        <v>45536</v>
      </c>
      <c r="D7" s="117">
        <v>177203.18</v>
      </c>
      <c r="E7" s="118">
        <v>141762.54399999999</v>
      </c>
      <c r="F7" s="118">
        <v>1</v>
      </c>
      <c r="G7" s="119">
        <v>177203.18</v>
      </c>
      <c r="L7" s="114" t="s">
        <v>137</v>
      </c>
      <c r="M7" t="str">
        <f t="shared" si="0"/>
        <v>邓景亮</v>
      </c>
      <c r="N7" s="130">
        <f t="shared" si="1"/>
        <v>969799.96</v>
      </c>
      <c r="O7" s="130">
        <f t="shared" si="2"/>
        <v>161633.32666666666</v>
      </c>
    </row>
    <row r="8" spans="1:15" ht="15.6" x14ac:dyDescent="0.25">
      <c r="A8" s="108" t="s">
        <v>137</v>
      </c>
      <c r="B8" s="109" t="s">
        <v>138</v>
      </c>
      <c r="C8" s="110">
        <v>45566</v>
      </c>
      <c r="D8" s="111">
        <v>203639.43</v>
      </c>
      <c r="E8" s="112">
        <v>162911.54399999999</v>
      </c>
      <c r="F8" s="112">
        <v>1</v>
      </c>
      <c r="G8" s="113">
        <v>203639.43</v>
      </c>
      <c r="L8" s="114" t="s">
        <v>226</v>
      </c>
      <c r="M8" t="str">
        <f t="shared" si="0"/>
        <v>北京浦东三浦标准件有限公司</v>
      </c>
      <c r="N8" s="130">
        <f t="shared" si="1"/>
        <v>332214.69</v>
      </c>
      <c r="O8" s="130">
        <f t="shared" si="2"/>
        <v>55369.114999999998</v>
      </c>
    </row>
    <row r="9" spans="1:15" ht="15.6" x14ac:dyDescent="0.25">
      <c r="A9" s="114" t="s">
        <v>226</v>
      </c>
      <c r="B9" s="115" t="s">
        <v>227</v>
      </c>
      <c r="C9" s="116">
        <v>45566</v>
      </c>
      <c r="D9" s="117">
        <v>50773.19</v>
      </c>
      <c r="E9" s="118">
        <v>40618.552000000003</v>
      </c>
      <c r="F9" s="118">
        <v>1</v>
      </c>
      <c r="G9" s="119">
        <v>50773.19</v>
      </c>
      <c r="L9" s="108" t="s">
        <v>493</v>
      </c>
      <c r="M9" t="str">
        <f t="shared" si="0"/>
        <v>黄骅市建昌塑料制品有限公司</v>
      </c>
      <c r="N9" s="130">
        <f t="shared" si="1"/>
        <v>487295.58</v>
      </c>
      <c r="O9" s="130">
        <f t="shared" si="2"/>
        <v>81215.930000000008</v>
      </c>
    </row>
    <row r="10" spans="1:15" ht="15.6" x14ac:dyDescent="0.25">
      <c r="A10" s="108" t="s">
        <v>493</v>
      </c>
      <c r="B10" s="109" t="s">
        <v>494</v>
      </c>
      <c r="C10" s="110">
        <v>45536</v>
      </c>
      <c r="D10" s="111">
        <v>58691.44</v>
      </c>
      <c r="E10" s="112">
        <v>46953.152000000002</v>
      </c>
      <c r="F10" s="112">
        <v>1</v>
      </c>
      <c r="G10" s="113">
        <v>58691.44</v>
      </c>
      <c r="L10" s="114" t="s">
        <v>307</v>
      </c>
      <c r="M10" t="str">
        <f t="shared" si="0"/>
        <v>黄骅市雍丰塑料制品有限公司</v>
      </c>
      <c r="N10" s="130">
        <f t="shared" si="1"/>
        <v>418616.85000000003</v>
      </c>
      <c r="O10" s="130">
        <f t="shared" si="2"/>
        <v>69769.475000000006</v>
      </c>
    </row>
    <row r="11" spans="1:15" ht="15.6" x14ac:dyDescent="0.25">
      <c r="A11" s="114" t="s">
        <v>307</v>
      </c>
      <c r="B11" s="115" t="s">
        <v>308</v>
      </c>
      <c r="C11" s="116">
        <v>45566</v>
      </c>
      <c r="D11" s="117">
        <v>68166.27</v>
      </c>
      <c r="E11" s="118">
        <v>54533.016000000003</v>
      </c>
      <c r="F11" s="118">
        <v>1</v>
      </c>
      <c r="G11" s="119">
        <v>68166.27</v>
      </c>
      <c r="L11" s="108" t="s">
        <v>662</v>
      </c>
      <c r="M11" t="str">
        <f t="shared" si="0"/>
        <v>黄骅浙泰光伏发电有限公司</v>
      </c>
      <c r="N11" s="130">
        <f t="shared" si="1"/>
        <v>475996</v>
      </c>
      <c r="O11" s="130">
        <f t="shared" si="2"/>
        <v>79332.666666666672</v>
      </c>
    </row>
    <row r="12" spans="1:15" ht="15.6" x14ac:dyDescent="0.25">
      <c r="A12" s="108" t="s">
        <v>662</v>
      </c>
      <c r="B12" s="109" t="s">
        <v>663</v>
      </c>
      <c r="C12" s="110">
        <v>45536</v>
      </c>
      <c r="D12" s="111">
        <v>144460</v>
      </c>
      <c r="E12" s="112">
        <v>115568</v>
      </c>
      <c r="F12" s="112">
        <v>1</v>
      </c>
      <c r="G12" s="113">
        <v>144460</v>
      </c>
      <c r="L12" s="108" t="s">
        <v>148</v>
      </c>
      <c r="M12" t="str">
        <f t="shared" si="0"/>
        <v>黄骅市恒伟五金制品有限公司</v>
      </c>
      <c r="N12" s="130">
        <f t="shared" si="1"/>
        <v>740111.53999999992</v>
      </c>
      <c r="O12" s="130">
        <f t="shared" si="2"/>
        <v>123351.92333333332</v>
      </c>
    </row>
    <row r="13" spans="1:15" ht="15.6" x14ac:dyDescent="0.25">
      <c r="A13" s="114" t="s">
        <v>662</v>
      </c>
      <c r="B13" s="115" t="s">
        <v>663</v>
      </c>
      <c r="C13" s="116">
        <v>45566</v>
      </c>
      <c r="D13" s="117">
        <v>78528</v>
      </c>
      <c r="E13" s="118">
        <v>62822.400000000001</v>
      </c>
      <c r="F13" s="118">
        <v>1</v>
      </c>
      <c r="G13" s="119">
        <v>78528</v>
      </c>
      <c r="L13" s="108" t="s">
        <v>471</v>
      </c>
      <c r="M13" t="str">
        <f t="shared" si="0"/>
        <v>黄骅市泰行汽车配件有限公司</v>
      </c>
      <c r="N13" s="130">
        <f t="shared" si="1"/>
        <v>488868.29</v>
      </c>
      <c r="O13" s="130">
        <f t="shared" si="2"/>
        <v>81478.048333333325</v>
      </c>
    </row>
    <row r="14" spans="1:15" ht="15.6" x14ac:dyDescent="0.25">
      <c r="A14" s="108" t="s">
        <v>148</v>
      </c>
      <c r="B14" s="109" t="s">
        <v>149</v>
      </c>
      <c r="C14" s="110">
        <v>45536</v>
      </c>
      <c r="D14" s="111">
        <v>279560.8</v>
      </c>
      <c r="E14" s="112">
        <v>223648.64000000001</v>
      </c>
      <c r="F14" s="112">
        <v>1</v>
      </c>
      <c r="G14" s="113">
        <v>279560.8</v>
      </c>
      <c r="L14" s="108" t="s">
        <v>40</v>
      </c>
      <c r="M14" t="str">
        <f t="shared" si="0"/>
        <v>天津市远丰化工产品贸易有限公司</v>
      </c>
      <c r="N14" s="130">
        <f t="shared" si="1"/>
        <v>1648606.639999999</v>
      </c>
      <c r="O14" s="130">
        <f t="shared" si="2"/>
        <v>274767.77333333314</v>
      </c>
    </row>
    <row r="15" spans="1:15" ht="15.6" x14ac:dyDescent="0.25">
      <c r="A15" s="114" t="s">
        <v>148</v>
      </c>
      <c r="B15" s="115" t="s">
        <v>149</v>
      </c>
      <c r="C15" s="116">
        <v>45566</v>
      </c>
      <c r="D15" s="117">
        <v>130801.03</v>
      </c>
      <c r="E15" s="118">
        <v>104640.82400000001</v>
      </c>
      <c r="F15" s="118">
        <v>1</v>
      </c>
      <c r="G15" s="119">
        <v>130801.03</v>
      </c>
      <c r="L15" s="108" t="s">
        <v>491</v>
      </c>
      <c r="M15" t="str">
        <f t="shared" si="0"/>
        <v>黄骅市赵福增运输队</v>
      </c>
      <c r="N15" s="130">
        <f t="shared" si="1"/>
        <v>943416.43</v>
      </c>
      <c r="O15" s="130">
        <f t="shared" si="2"/>
        <v>157236.07166666668</v>
      </c>
    </row>
    <row r="16" spans="1:15" ht="15.6" x14ac:dyDescent="0.25">
      <c r="A16" s="108" t="s">
        <v>471</v>
      </c>
      <c r="B16" s="109" t="s">
        <v>472</v>
      </c>
      <c r="C16" s="110">
        <v>45536</v>
      </c>
      <c r="D16" s="111">
        <v>67438.53</v>
      </c>
      <c r="E16" s="112">
        <v>53950.824000000001</v>
      </c>
      <c r="F16" s="112">
        <v>1</v>
      </c>
      <c r="G16" s="113">
        <v>67438.53</v>
      </c>
      <c r="L16" s="108" t="s">
        <v>487</v>
      </c>
      <c r="M16" t="str">
        <f t="shared" si="0"/>
        <v>黄骅市广亿汽车部件有限公司</v>
      </c>
      <c r="N16" s="130">
        <f t="shared" si="1"/>
        <v>223107.30000000002</v>
      </c>
      <c r="O16" s="130">
        <f t="shared" si="2"/>
        <v>37184.550000000003</v>
      </c>
    </row>
    <row r="17" spans="1:15" ht="15.6" x14ac:dyDescent="0.25">
      <c r="A17" s="114" t="s">
        <v>471</v>
      </c>
      <c r="B17" s="115" t="s">
        <v>472</v>
      </c>
      <c r="C17" s="116">
        <v>45566</v>
      </c>
      <c r="D17" s="117">
        <v>75999.28</v>
      </c>
      <c r="E17" s="118">
        <v>60799.423999999999</v>
      </c>
      <c r="F17" s="118">
        <v>1</v>
      </c>
      <c r="G17" s="119">
        <v>75999.28</v>
      </c>
      <c r="L17" s="114" t="s">
        <v>134</v>
      </c>
      <c r="M17" t="str">
        <f t="shared" si="0"/>
        <v>湘乡简美新材料科技有限公司</v>
      </c>
      <c r="N17" s="130">
        <f t="shared" si="1"/>
        <v>1843686.38</v>
      </c>
      <c r="O17" s="130">
        <f t="shared" si="2"/>
        <v>307281.0633333333</v>
      </c>
    </row>
    <row r="18" spans="1:15" ht="15.6" x14ac:dyDescent="0.25">
      <c r="A18" s="108" t="s">
        <v>40</v>
      </c>
      <c r="B18" s="109" t="s">
        <v>41</v>
      </c>
      <c r="C18" s="110">
        <v>45536</v>
      </c>
      <c r="D18" s="111"/>
      <c r="E18" s="112">
        <v>0</v>
      </c>
      <c r="F18" s="112">
        <v>0</v>
      </c>
      <c r="G18" s="113">
        <v>0</v>
      </c>
      <c r="L18" s="114" t="s">
        <v>420</v>
      </c>
      <c r="M18" t="str">
        <f t="shared" si="0"/>
        <v>江苏万金汽车零部件制造有限公司</v>
      </c>
      <c r="N18" s="130">
        <f t="shared" si="1"/>
        <v>219817.07</v>
      </c>
      <c r="O18" s="130">
        <f t="shared" si="2"/>
        <v>36636.178333333337</v>
      </c>
    </row>
    <row r="19" spans="1:15" ht="15.6" x14ac:dyDescent="0.25">
      <c r="A19" s="114" t="s">
        <v>40</v>
      </c>
      <c r="B19" s="115" t="s">
        <v>41</v>
      </c>
      <c r="C19" s="116">
        <v>45566</v>
      </c>
      <c r="D19" s="117"/>
      <c r="E19" s="118">
        <v>0</v>
      </c>
      <c r="F19" s="118">
        <v>0</v>
      </c>
      <c r="G19" s="119">
        <v>0</v>
      </c>
      <c r="L19" s="114" t="s">
        <v>281</v>
      </c>
      <c r="M19" t="str">
        <f t="shared" si="0"/>
        <v>青岛福基纺织有限公司</v>
      </c>
      <c r="N19" s="130">
        <f t="shared" si="1"/>
        <v>-5617.4800000000005</v>
      </c>
      <c r="O19" s="130">
        <f t="shared" si="2"/>
        <v>-936.24666666666678</v>
      </c>
    </row>
    <row r="20" spans="1:15" ht="15.6" x14ac:dyDescent="0.25">
      <c r="A20" s="108" t="s">
        <v>491</v>
      </c>
      <c r="B20" s="109" t="s">
        <v>492</v>
      </c>
      <c r="C20" s="110">
        <v>45536</v>
      </c>
      <c r="D20" s="111">
        <v>143227.88</v>
      </c>
      <c r="E20" s="112">
        <v>114582.304</v>
      </c>
      <c r="F20" s="112">
        <v>1</v>
      </c>
      <c r="G20" s="113">
        <v>143227.88</v>
      </c>
      <c r="L20" s="108" t="s">
        <v>495</v>
      </c>
      <c r="M20" t="str">
        <f t="shared" si="0"/>
        <v>黄骅市常郭镇街西纸箱厂</v>
      </c>
      <c r="N20" s="130">
        <f t="shared" si="1"/>
        <v>156004.70000000001</v>
      </c>
      <c r="O20" s="130">
        <f t="shared" si="2"/>
        <v>26000.783333333336</v>
      </c>
    </row>
    <row r="21" spans="1:15" ht="15.6" x14ac:dyDescent="0.25">
      <c r="A21" s="114" t="s">
        <v>491</v>
      </c>
      <c r="B21" s="115" t="s">
        <v>492</v>
      </c>
      <c r="C21" s="116">
        <v>45566</v>
      </c>
      <c r="D21" s="117">
        <v>226465.67</v>
      </c>
      <c r="E21" s="118">
        <v>181172.53600000002</v>
      </c>
      <c r="F21" s="118">
        <v>1</v>
      </c>
      <c r="G21" s="119">
        <v>226465.67</v>
      </c>
      <c r="L21" s="108" t="s">
        <v>128</v>
      </c>
      <c r="M21" t="str">
        <f t="shared" si="0"/>
        <v>文安县德实汽车配件有限公司</v>
      </c>
      <c r="N21" s="130">
        <f t="shared" si="1"/>
        <v>436556.88</v>
      </c>
      <c r="O21" s="130">
        <f t="shared" si="2"/>
        <v>72759.48</v>
      </c>
    </row>
    <row r="22" spans="1:15" ht="15.6" x14ac:dyDescent="0.25">
      <c r="A22" s="108" t="s">
        <v>487</v>
      </c>
      <c r="B22" s="109" t="s">
        <v>488</v>
      </c>
      <c r="C22" s="110">
        <v>45536</v>
      </c>
      <c r="D22" s="111">
        <v>70753.02</v>
      </c>
      <c r="E22" s="112">
        <v>56602.416000000005</v>
      </c>
      <c r="F22" s="112">
        <v>1</v>
      </c>
      <c r="G22" s="113">
        <v>70753.02</v>
      </c>
      <c r="L22" s="114" t="s">
        <v>511</v>
      </c>
      <c r="M22" t="str">
        <f t="shared" si="0"/>
        <v>河北新强力机械制造有限公司</v>
      </c>
      <c r="N22" s="130">
        <f t="shared" si="1"/>
        <v>123774.57999999999</v>
      </c>
      <c r="O22" s="130">
        <f t="shared" si="2"/>
        <v>20629.096666666665</v>
      </c>
    </row>
    <row r="23" spans="1:15" ht="15.6" x14ac:dyDescent="0.25">
      <c r="A23" s="114" t="s">
        <v>134</v>
      </c>
      <c r="B23" s="115" t="s">
        <v>135</v>
      </c>
      <c r="C23" s="116">
        <v>45536</v>
      </c>
      <c r="D23" s="117">
        <v>195780.6</v>
      </c>
      <c r="E23" s="118">
        <v>156624.48000000001</v>
      </c>
      <c r="F23" s="118">
        <v>1</v>
      </c>
      <c r="G23" s="119">
        <v>195780.6</v>
      </c>
      <c r="L23" s="108" t="s">
        <v>664</v>
      </c>
      <c r="M23" t="str">
        <f t="shared" si="0"/>
        <v>宁波精成车业有限公司</v>
      </c>
      <c r="N23" s="130">
        <f t="shared" si="1"/>
        <v>139781.14000000001</v>
      </c>
      <c r="O23" s="130">
        <f t="shared" si="2"/>
        <v>23296.85666666667</v>
      </c>
    </row>
    <row r="24" spans="1:15" ht="15.6" x14ac:dyDescent="0.25">
      <c r="A24" s="108" t="s">
        <v>134</v>
      </c>
      <c r="B24" s="109" t="s">
        <v>135</v>
      </c>
      <c r="C24" s="110">
        <v>45566</v>
      </c>
      <c r="D24" s="111">
        <v>379410.25</v>
      </c>
      <c r="E24" s="112">
        <v>303528.2</v>
      </c>
      <c r="F24" s="112">
        <v>1</v>
      </c>
      <c r="G24" s="113">
        <v>379410.25</v>
      </c>
      <c r="L24" s="108" t="s">
        <v>240</v>
      </c>
      <c r="M24" t="str">
        <f t="shared" si="0"/>
        <v>恺博（常熟）座椅机械部件有限公司</v>
      </c>
      <c r="N24" s="130">
        <f t="shared" si="1"/>
        <v>656466.72000000009</v>
      </c>
      <c r="O24" s="130">
        <f t="shared" si="2"/>
        <v>109411.12000000001</v>
      </c>
    </row>
    <row r="25" spans="1:15" ht="15.6" x14ac:dyDescent="0.25">
      <c r="A25" s="114" t="s">
        <v>420</v>
      </c>
      <c r="B25" s="115" t="s">
        <v>421</v>
      </c>
      <c r="C25" s="116">
        <v>45536</v>
      </c>
      <c r="D25" s="117">
        <v>50837.39</v>
      </c>
      <c r="E25" s="118">
        <v>40669.912000000004</v>
      </c>
      <c r="F25" s="118">
        <v>1</v>
      </c>
      <c r="G25" s="119">
        <v>50837.39</v>
      </c>
      <c r="L25" s="114" t="s">
        <v>242</v>
      </c>
      <c r="M25" t="str">
        <f t="shared" si="0"/>
        <v>浙江松原汽车安全系统股份有限公司</v>
      </c>
      <c r="N25" s="130">
        <f t="shared" si="1"/>
        <v>447361.70999999996</v>
      </c>
      <c r="O25" s="130">
        <f t="shared" si="2"/>
        <v>74560.284999999989</v>
      </c>
    </row>
    <row r="26" spans="1:15" ht="15.6" x14ac:dyDescent="0.25">
      <c r="A26" s="108" t="s">
        <v>420</v>
      </c>
      <c r="B26" s="109" t="s">
        <v>421</v>
      </c>
      <c r="C26" s="110">
        <v>45566</v>
      </c>
      <c r="D26" s="111">
        <v>64391.6</v>
      </c>
      <c r="E26" s="112">
        <v>51513.279999999999</v>
      </c>
      <c r="F26" s="112">
        <v>1</v>
      </c>
      <c r="G26" s="113">
        <v>64391.6</v>
      </c>
      <c r="L26" s="108" t="s">
        <v>507</v>
      </c>
      <c r="M26" t="str">
        <f t="shared" si="0"/>
        <v>日照浩利橡塑有限公司</v>
      </c>
      <c r="N26" s="130">
        <f t="shared" si="1"/>
        <v>153374.10999999999</v>
      </c>
      <c r="O26" s="130">
        <f t="shared" si="2"/>
        <v>25562.351666666666</v>
      </c>
    </row>
    <row r="27" spans="1:15" ht="15.6" x14ac:dyDescent="0.25">
      <c r="A27" s="114" t="s">
        <v>281</v>
      </c>
      <c r="B27" s="115" t="s">
        <v>282</v>
      </c>
      <c r="C27" s="116">
        <v>45536</v>
      </c>
      <c r="D27" s="117">
        <v>-6533.81</v>
      </c>
      <c r="E27" s="118">
        <v>-5227.0480000000007</v>
      </c>
      <c r="F27" s="118">
        <v>0</v>
      </c>
      <c r="G27" s="119">
        <v>-6533.81</v>
      </c>
      <c r="L27" s="114" t="s">
        <v>667</v>
      </c>
      <c r="M27" t="str">
        <f t="shared" si="0"/>
        <v>台州市黄岩佩雷希模具有限公司</v>
      </c>
      <c r="N27" s="130">
        <f t="shared" si="1"/>
        <v>1000</v>
      </c>
      <c r="O27" s="130">
        <f t="shared" si="2"/>
        <v>166.66666666666666</v>
      </c>
    </row>
    <row r="28" spans="1:15" ht="15.6" x14ac:dyDescent="0.25">
      <c r="A28" s="108" t="s">
        <v>495</v>
      </c>
      <c r="B28" s="109" t="s">
        <v>496</v>
      </c>
      <c r="C28" s="110">
        <v>45536</v>
      </c>
      <c r="D28" s="111">
        <v>21559.94</v>
      </c>
      <c r="E28" s="112">
        <v>17247.952000000001</v>
      </c>
      <c r="F28" s="112">
        <v>1</v>
      </c>
      <c r="G28" s="113">
        <v>21559.94</v>
      </c>
      <c r="L28" s="108" t="s">
        <v>418</v>
      </c>
      <c r="M28" t="str">
        <f t="shared" si="0"/>
        <v>河北利达金属制品集团有限公司</v>
      </c>
      <c r="N28" s="130">
        <f t="shared" si="1"/>
        <v>841568.22000000009</v>
      </c>
      <c r="O28" s="130">
        <f t="shared" si="2"/>
        <v>140261.37000000002</v>
      </c>
    </row>
    <row r="29" spans="1:15" ht="15.6" x14ac:dyDescent="0.25">
      <c r="A29" s="114" t="s">
        <v>495</v>
      </c>
      <c r="B29" s="115" t="s">
        <v>496</v>
      </c>
      <c r="C29" s="116">
        <v>45566</v>
      </c>
      <c r="D29" s="117">
        <v>15475.54</v>
      </c>
      <c r="E29" s="118">
        <v>12380.432000000001</v>
      </c>
      <c r="F29" s="118">
        <v>1</v>
      </c>
      <c r="G29" s="119">
        <v>15475.54</v>
      </c>
      <c r="L29" s="114" t="s">
        <v>413</v>
      </c>
      <c r="M29" t="str">
        <f t="shared" si="0"/>
        <v>山东金达汽车部件制造股份有限公司</v>
      </c>
      <c r="N29" s="130">
        <f t="shared" si="1"/>
        <v>1630950.37</v>
      </c>
      <c r="O29" s="130">
        <f t="shared" si="2"/>
        <v>271825.0616666667</v>
      </c>
    </row>
    <row r="30" spans="1:15" ht="15.6" x14ac:dyDescent="0.25">
      <c r="A30" s="108" t="s">
        <v>128</v>
      </c>
      <c r="B30" s="109" t="s">
        <v>129</v>
      </c>
      <c r="C30" s="110">
        <v>45536</v>
      </c>
      <c r="D30" s="111">
        <v>144511.66</v>
      </c>
      <c r="E30" s="112">
        <v>115609.32800000001</v>
      </c>
      <c r="F30" s="112">
        <v>1</v>
      </c>
      <c r="G30" s="113">
        <v>144511.66</v>
      </c>
      <c r="L30" s="108" t="s">
        <v>669</v>
      </c>
      <c r="M30" t="str">
        <f t="shared" si="0"/>
        <v>宁波市北仑屹昌机械有限公司</v>
      </c>
      <c r="N30" s="130">
        <f t="shared" si="1"/>
        <v>331208.82</v>
      </c>
      <c r="O30" s="130">
        <f t="shared" si="2"/>
        <v>55201.47</v>
      </c>
    </row>
    <row r="31" spans="1:15" ht="15.6" x14ac:dyDescent="0.25">
      <c r="A31" s="114" t="s">
        <v>511</v>
      </c>
      <c r="B31" s="115" t="s">
        <v>512</v>
      </c>
      <c r="C31" s="116">
        <v>45566</v>
      </c>
      <c r="D31" s="117">
        <v>47305.71</v>
      </c>
      <c r="E31" s="118">
        <v>37844.567999999999</v>
      </c>
      <c r="F31" s="118">
        <v>1</v>
      </c>
      <c r="G31" s="119">
        <v>47305.71</v>
      </c>
      <c r="L31" s="114" t="s">
        <v>182</v>
      </c>
      <c r="M31" t="str">
        <f t="shared" si="0"/>
        <v>江苏力乐汽车部件股份有限公司</v>
      </c>
      <c r="N31" s="130">
        <f t="shared" si="1"/>
        <v>3400044.85</v>
      </c>
      <c r="O31" s="130">
        <f t="shared" si="2"/>
        <v>566674.14166666672</v>
      </c>
    </row>
    <row r="32" spans="1:15" ht="15.6" x14ac:dyDescent="0.25">
      <c r="A32" s="108" t="s">
        <v>664</v>
      </c>
      <c r="B32" s="109" t="s">
        <v>665</v>
      </c>
      <c r="C32" s="110">
        <v>45536</v>
      </c>
      <c r="D32" s="111">
        <v>29847.51</v>
      </c>
      <c r="E32" s="112">
        <v>23878.008000000002</v>
      </c>
      <c r="F32" s="112">
        <v>1</v>
      </c>
      <c r="G32" s="113">
        <v>29847.51</v>
      </c>
      <c r="L32" s="114" t="s">
        <v>671</v>
      </c>
      <c r="M32" t="str">
        <f t="shared" si="0"/>
        <v>黄骅市瑞丰五金制品有限公司</v>
      </c>
      <c r="N32" s="130">
        <f t="shared" si="1"/>
        <v>102580.91</v>
      </c>
      <c r="O32" s="130">
        <f t="shared" si="2"/>
        <v>17096.818333333333</v>
      </c>
    </row>
    <row r="33" spans="1:15" ht="15.6" x14ac:dyDescent="0.25">
      <c r="A33" s="114" t="s">
        <v>664</v>
      </c>
      <c r="B33" s="115" t="s">
        <v>665</v>
      </c>
      <c r="C33" s="116">
        <v>45566</v>
      </c>
      <c r="D33" s="117">
        <v>109933.63</v>
      </c>
      <c r="E33" s="118">
        <v>87946.90400000001</v>
      </c>
      <c r="F33" s="118">
        <v>1</v>
      </c>
      <c r="G33" s="119">
        <v>109933.63</v>
      </c>
      <c r="L33" s="108" t="s">
        <v>529</v>
      </c>
      <c r="M33" t="str">
        <f t="shared" si="0"/>
        <v>黄骅市顺亿汽车部件有限公司</v>
      </c>
      <c r="N33" s="130">
        <f t="shared" si="1"/>
        <v>89939.3</v>
      </c>
      <c r="O33" s="130">
        <f t="shared" si="2"/>
        <v>14989.883333333333</v>
      </c>
    </row>
    <row r="34" spans="1:15" ht="15.6" x14ac:dyDescent="0.25">
      <c r="A34" s="108" t="s">
        <v>240</v>
      </c>
      <c r="B34" s="109" t="s">
        <v>666</v>
      </c>
      <c r="C34" s="110">
        <v>45536</v>
      </c>
      <c r="D34" s="111">
        <v>201989.76000000001</v>
      </c>
      <c r="E34" s="112">
        <v>161591.80800000002</v>
      </c>
      <c r="F34" s="112">
        <v>1</v>
      </c>
      <c r="G34" s="113">
        <v>201989.76000000001</v>
      </c>
      <c r="L34" s="108" t="s">
        <v>168</v>
      </c>
      <c r="M34" t="str">
        <f t="shared" si="0"/>
        <v>天津琪安科技有限公司</v>
      </c>
      <c r="N34" s="130">
        <f t="shared" si="1"/>
        <v>59709.2</v>
      </c>
      <c r="O34" s="130">
        <f t="shared" si="2"/>
        <v>9951.5333333333328</v>
      </c>
    </row>
    <row r="35" spans="1:15" ht="15.6" x14ac:dyDescent="0.25">
      <c r="A35" s="114" t="s">
        <v>242</v>
      </c>
      <c r="B35" s="115" t="s">
        <v>243</v>
      </c>
      <c r="C35" s="116">
        <v>45536</v>
      </c>
      <c r="D35" s="117">
        <v>140730.4</v>
      </c>
      <c r="E35" s="118">
        <v>112584.32000000001</v>
      </c>
      <c r="F35" s="118">
        <v>1</v>
      </c>
      <c r="G35" s="119">
        <v>140730.4</v>
      </c>
      <c r="L35" s="114" t="s">
        <v>112</v>
      </c>
      <c r="M35" t="str">
        <f t="shared" si="0"/>
        <v>中机科（北京）车辆检测工程研究院有限公司</v>
      </c>
      <c r="N35" s="130">
        <f t="shared" si="1"/>
        <v>45062.5</v>
      </c>
      <c r="O35" s="130">
        <f t="shared" si="2"/>
        <v>7510.416666666667</v>
      </c>
    </row>
    <row r="36" spans="1:15" ht="15.6" x14ac:dyDescent="0.25">
      <c r="A36" s="108" t="s">
        <v>507</v>
      </c>
      <c r="B36" s="109" t="s">
        <v>508</v>
      </c>
      <c r="C36" s="110">
        <v>45566</v>
      </c>
      <c r="D36" s="111">
        <v>18532.34</v>
      </c>
      <c r="E36" s="112">
        <v>14825.872000000001</v>
      </c>
      <c r="F36" s="112">
        <v>1</v>
      </c>
      <c r="G36" s="113">
        <v>18532.34</v>
      </c>
      <c r="L36" s="114" t="s">
        <v>31</v>
      </c>
      <c r="M36" t="str">
        <f t="shared" si="0"/>
        <v>大连浩煜新材料科技有限公司</v>
      </c>
      <c r="N36" s="130">
        <f t="shared" si="1"/>
        <v>3732349.8199999994</v>
      </c>
      <c r="O36" s="130">
        <f t="shared" si="2"/>
        <v>622058.30333333323</v>
      </c>
    </row>
    <row r="37" spans="1:15" ht="15.6" x14ac:dyDescent="0.25">
      <c r="A37" s="114" t="s">
        <v>667</v>
      </c>
      <c r="B37" s="115" t="s">
        <v>668</v>
      </c>
      <c r="C37" s="116">
        <v>45566</v>
      </c>
      <c r="D37" s="117">
        <v>1000</v>
      </c>
      <c r="E37" s="118">
        <v>800</v>
      </c>
      <c r="F37" s="118">
        <v>1</v>
      </c>
      <c r="G37" s="119">
        <v>1000</v>
      </c>
      <c r="L37" s="114" t="s">
        <v>499</v>
      </c>
      <c r="M37" t="str">
        <f t="shared" si="0"/>
        <v>黄骅市旗锐塑料制品有限公司</v>
      </c>
      <c r="N37" s="130">
        <f t="shared" si="1"/>
        <v>148691.0500000001</v>
      </c>
      <c r="O37" s="130">
        <f t="shared" si="2"/>
        <v>24781.841666666685</v>
      </c>
    </row>
    <row r="38" spans="1:15" ht="15.6" x14ac:dyDescent="0.25">
      <c r="A38" s="108" t="s">
        <v>418</v>
      </c>
      <c r="B38" s="109" t="s">
        <v>419</v>
      </c>
      <c r="C38" s="110">
        <v>45566</v>
      </c>
      <c r="D38" s="111">
        <v>233280.41</v>
      </c>
      <c r="E38" s="112">
        <v>186624.32800000001</v>
      </c>
      <c r="F38" s="112">
        <v>1</v>
      </c>
      <c r="G38" s="113">
        <v>233280.41</v>
      </c>
      <c r="L38" s="114" t="s">
        <v>473</v>
      </c>
      <c r="M38" t="str">
        <f t="shared" si="0"/>
        <v>浙江路得坦摩汽车部件股份有限公司</v>
      </c>
      <c r="N38" s="130">
        <f t="shared" si="1"/>
        <v>3429407.72</v>
      </c>
      <c r="O38" s="130">
        <f t="shared" si="2"/>
        <v>571567.95333333337</v>
      </c>
    </row>
    <row r="39" spans="1:15" ht="15.6" x14ac:dyDescent="0.25">
      <c r="A39" s="114" t="s">
        <v>413</v>
      </c>
      <c r="B39" s="115" t="s">
        <v>414</v>
      </c>
      <c r="C39" s="116">
        <v>45536</v>
      </c>
      <c r="D39" s="117">
        <v>369705.28</v>
      </c>
      <c r="E39" s="118">
        <v>295764.22400000005</v>
      </c>
      <c r="F39" s="118">
        <v>1</v>
      </c>
      <c r="G39" s="119">
        <v>369705.28</v>
      </c>
      <c r="L39" s="114" t="s">
        <v>513</v>
      </c>
      <c r="M39" t="str">
        <f t="shared" si="0"/>
        <v>芜湖星火软轴控制索制造有限公司</v>
      </c>
      <c r="N39" s="130">
        <f t="shared" si="1"/>
        <v>0</v>
      </c>
      <c r="O39" s="130">
        <f t="shared" si="2"/>
        <v>0</v>
      </c>
    </row>
    <row r="40" spans="1:15" ht="15.6" x14ac:dyDescent="0.25">
      <c r="A40" s="108" t="s">
        <v>669</v>
      </c>
      <c r="B40" s="109" t="s">
        <v>670</v>
      </c>
      <c r="C40" s="110">
        <v>45566</v>
      </c>
      <c r="D40" s="111">
        <v>49633.68</v>
      </c>
      <c r="E40" s="112">
        <v>39706.944000000003</v>
      </c>
      <c r="F40" s="112">
        <v>1</v>
      </c>
      <c r="G40" s="113">
        <v>49633.68</v>
      </c>
      <c r="L40" s="108" t="s">
        <v>215</v>
      </c>
      <c r="M40" t="str">
        <f t="shared" si="0"/>
        <v>黄骅市益海五金制造有限公司</v>
      </c>
      <c r="N40" s="130">
        <f t="shared" si="1"/>
        <v>260217.63</v>
      </c>
      <c r="O40" s="130">
        <f t="shared" si="2"/>
        <v>43369.605000000003</v>
      </c>
    </row>
    <row r="41" spans="1:15" ht="15.6" x14ac:dyDescent="0.25">
      <c r="A41" s="114" t="s">
        <v>182</v>
      </c>
      <c r="B41" s="115" t="s">
        <v>183</v>
      </c>
      <c r="C41" s="116">
        <v>45536</v>
      </c>
      <c r="D41" s="117">
        <v>375534.86</v>
      </c>
      <c r="E41" s="118">
        <v>300427.88799999998</v>
      </c>
      <c r="F41" s="118">
        <v>1</v>
      </c>
      <c r="G41" s="119">
        <v>375534.86</v>
      </c>
      <c r="L41" s="114" t="s">
        <v>117</v>
      </c>
      <c r="M41" t="str">
        <f t="shared" si="0"/>
        <v>黄骅市祯祥金属制品有限责任公司</v>
      </c>
      <c r="N41" s="130">
        <f t="shared" si="1"/>
        <v>517083.23</v>
      </c>
      <c r="O41" s="130">
        <f t="shared" si="2"/>
        <v>86180.53833333333</v>
      </c>
    </row>
    <row r="42" spans="1:15" ht="15.6" x14ac:dyDescent="0.25">
      <c r="A42" s="108" t="s">
        <v>182</v>
      </c>
      <c r="B42" s="109" t="s">
        <v>183</v>
      </c>
      <c r="C42" s="110">
        <v>45566</v>
      </c>
      <c r="D42" s="111">
        <v>609082.98</v>
      </c>
      <c r="E42" s="112">
        <v>487266.38400000002</v>
      </c>
      <c r="F42" s="112">
        <v>1</v>
      </c>
      <c r="G42" s="113">
        <v>609082.98</v>
      </c>
      <c r="L42" s="108" t="s">
        <v>674</v>
      </c>
      <c r="M42" t="str">
        <f t="shared" si="0"/>
        <v>芜湖市卓人汽车配件有限责任公司</v>
      </c>
      <c r="N42" s="130">
        <f t="shared" si="1"/>
        <v>255730.97999999998</v>
      </c>
      <c r="O42" s="130">
        <f t="shared" si="2"/>
        <v>42621.829999999994</v>
      </c>
    </row>
    <row r="43" spans="1:15" ht="15.6" x14ac:dyDescent="0.25">
      <c r="A43" s="114" t="s">
        <v>671</v>
      </c>
      <c r="B43" s="115" t="s">
        <v>672</v>
      </c>
      <c r="C43" s="116">
        <v>45566</v>
      </c>
      <c r="D43" s="117">
        <v>36464.04</v>
      </c>
      <c r="E43" s="118">
        <v>29171.232000000004</v>
      </c>
      <c r="F43" s="118">
        <v>1</v>
      </c>
      <c r="G43" s="119">
        <v>36464.04</v>
      </c>
      <c r="L43" s="108" t="s">
        <v>676</v>
      </c>
      <c r="M43" t="str">
        <f t="shared" si="0"/>
        <v>合肥光码科技有限公司</v>
      </c>
      <c r="N43" s="130">
        <f t="shared" si="1"/>
        <v>24991.46</v>
      </c>
      <c r="O43" s="130">
        <f t="shared" si="2"/>
        <v>4165.2433333333329</v>
      </c>
    </row>
    <row r="44" spans="1:15" ht="15.6" x14ac:dyDescent="0.25">
      <c r="A44" s="108" t="s">
        <v>529</v>
      </c>
      <c r="B44" s="109" t="s">
        <v>530</v>
      </c>
      <c r="C44" s="110">
        <v>45536</v>
      </c>
      <c r="D44" s="111">
        <v>1022.76</v>
      </c>
      <c r="E44" s="112">
        <v>818.20800000000008</v>
      </c>
      <c r="F44" s="112">
        <v>1</v>
      </c>
      <c r="G44" s="113">
        <v>1022.76</v>
      </c>
      <c r="L44" s="114" t="s">
        <v>203</v>
      </c>
      <c r="M44" t="str">
        <f t="shared" si="0"/>
        <v>沧州庆方汽车部件有限公司</v>
      </c>
      <c r="N44" s="130">
        <f t="shared" si="1"/>
        <v>160553.28</v>
      </c>
      <c r="O44" s="130">
        <f t="shared" si="2"/>
        <v>26758.880000000001</v>
      </c>
    </row>
    <row r="45" spans="1:15" ht="15.6" x14ac:dyDescent="0.25">
      <c r="A45" s="114" t="s">
        <v>529</v>
      </c>
      <c r="B45" s="115" t="s">
        <v>530</v>
      </c>
      <c r="C45" s="116">
        <v>45566</v>
      </c>
      <c r="D45" s="117">
        <v>33327.25</v>
      </c>
      <c r="E45" s="118">
        <v>26661.800000000003</v>
      </c>
      <c r="F45" s="118">
        <v>1</v>
      </c>
      <c r="G45" s="119">
        <v>33327.25</v>
      </c>
      <c r="L45" s="108" t="s">
        <v>207</v>
      </c>
      <c r="M45" t="str">
        <f t="shared" si="0"/>
        <v>雄县华增汽车饰件有限公司</v>
      </c>
      <c r="N45" s="130">
        <f t="shared" si="1"/>
        <v>44629.590000000004</v>
      </c>
      <c r="O45" s="130">
        <f t="shared" si="2"/>
        <v>7438.2650000000003</v>
      </c>
    </row>
    <row r="46" spans="1:15" ht="15.6" x14ac:dyDescent="0.25">
      <c r="A46" s="108" t="s">
        <v>168</v>
      </c>
      <c r="B46" s="109" t="s">
        <v>169</v>
      </c>
      <c r="C46" s="110">
        <v>45566</v>
      </c>
      <c r="D46" s="111">
        <v>42485.74</v>
      </c>
      <c r="E46" s="112">
        <v>33988.591999999997</v>
      </c>
      <c r="F46" s="112">
        <v>1</v>
      </c>
      <c r="G46" s="113">
        <v>42485.74</v>
      </c>
      <c r="L46" s="114" t="s">
        <v>73</v>
      </c>
      <c r="M46" t="str">
        <f t="shared" si="0"/>
        <v>厦门凯平化工有限公司</v>
      </c>
      <c r="N46" s="130">
        <f t="shared" si="1"/>
        <v>485342.49</v>
      </c>
      <c r="O46" s="130">
        <f t="shared" si="2"/>
        <v>80890.414999999994</v>
      </c>
    </row>
    <row r="47" spans="1:15" ht="15.6" x14ac:dyDescent="0.25">
      <c r="A47" s="114" t="s">
        <v>112</v>
      </c>
      <c r="B47" s="115" t="s">
        <v>673</v>
      </c>
      <c r="C47" s="116">
        <v>45536</v>
      </c>
      <c r="D47" s="117">
        <v>34000</v>
      </c>
      <c r="E47" s="118">
        <v>27200</v>
      </c>
      <c r="F47" s="118">
        <v>1</v>
      </c>
      <c r="G47" s="119">
        <v>34000</v>
      </c>
      <c r="L47" s="108" t="s">
        <v>678</v>
      </c>
      <c r="M47" t="str">
        <f t="shared" si="0"/>
        <v>四川共享物流有限公司</v>
      </c>
      <c r="N47" s="130">
        <f t="shared" si="1"/>
        <v>90000</v>
      </c>
      <c r="O47" s="130">
        <f t="shared" si="2"/>
        <v>15000</v>
      </c>
    </row>
    <row r="48" spans="1:15" ht="15.6" x14ac:dyDescent="0.25">
      <c r="A48" s="108" t="s">
        <v>112</v>
      </c>
      <c r="B48" s="109" t="s">
        <v>673</v>
      </c>
      <c r="C48" s="110">
        <v>45566</v>
      </c>
      <c r="D48" s="111">
        <v>5062.5</v>
      </c>
      <c r="E48" s="112">
        <v>4050</v>
      </c>
      <c r="F48" s="112">
        <v>1</v>
      </c>
      <c r="G48" s="113">
        <v>5062.5</v>
      </c>
      <c r="L48" s="114" t="s">
        <v>680</v>
      </c>
      <c r="M48" t="str">
        <f t="shared" si="0"/>
        <v>沧州鑫亿源纸制品有限公司</v>
      </c>
      <c r="N48" s="130">
        <f t="shared" si="1"/>
        <v>27083.86</v>
      </c>
      <c r="O48" s="130">
        <f t="shared" si="2"/>
        <v>4513.9766666666665</v>
      </c>
    </row>
    <row r="49" spans="1:15" ht="15.6" x14ac:dyDescent="0.25">
      <c r="A49" s="114" t="s">
        <v>31</v>
      </c>
      <c r="B49" s="115" t="s">
        <v>32</v>
      </c>
      <c r="C49" s="116">
        <v>45536</v>
      </c>
      <c r="D49" s="117">
        <v>287053.81999999902</v>
      </c>
      <c r="E49" s="118">
        <v>229643.05599999923</v>
      </c>
      <c r="F49" s="118">
        <v>1</v>
      </c>
      <c r="G49" s="119">
        <v>287053.81999999902</v>
      </c>
      <c r="L49" s="108" t="s">
        <v>70</v>
      </c>
      <c r="M49" t="str">
        <f t="shared" si="0"/>
        <v>天津市元辉昌钢铁贸易有限公司</v>
      </c>
      <c r="N49" s="130">
        <f t="shared" si="1"/>
        <v>450754.63</v>
      </c>
      <c r="O49" s="130">
        <f t="shared" si="2"/>
        <v>75125.771666666667</v>
      </c>
    </row>
    <row r="50" spans="1:15" ht="15.6" x14ac:dyDescent="0.25">
      <c r="A50" s="108" t="s">
        <v>31</v>
      </c>
      <c r="B50" s="109" t="s">
        <v>32</v>
      </c>
      <c r="C50" s="110">
        <v>45566</v>
      </c>
      <c r="D50" s="111">
        <v>327600</v>
      </c>
      <c r="E50" s="112">
        <v>262080</v>
      </c>
      <c r="F50" s="112">
        <v>1</v>
      </c>
      <c r="G50" s="113">
        <v>327600</v>
      </c>
      <c r="L50" s="108" t="s">
        <v>682</v>
      </c>
      <c r="M50" t="str">
        <f t="shared" si="0"/>
        <v>常州市正力制镜有限公司</v>
      </c>
      <c r="N50" s="130">
        <f t="shared" si="1"/>
        <v>212240.46000000002</v>
      </c>
      <c r="O50" s="130">
        <f t="shared" si="2"/>
        <v>35373.410000000003</v>
      </c>
    </row>
    <row r="51" spans="1:15" ht="15.6" x14ac:dyDescent="0.25">
      <c r="A51" s="114" t="s">
        <v>499</v>
      </c>
      <c r="B51" s="115" t="s">
        <v>500</v>
      </c>
      <c r="C51" s="116">
        <v>45536</v>
      </c>
      <c r="D51" s="117"/>
      <c r="E51" s="118">
        <v>0</v>
      </c>
      <c r="F51" s="118">
        <v>0</v>
      </c>
      <c r="G51" s="119">
        <v>0</v>
      </c>
      <c r="L51" s="114" t="s">
        <v>410</v>
      </c>
      <c r="M51" t="str">
        <f t="shared" si="0"/>
        <v>保定兆龙通用电器塑业有限公司</v>
      </c>
      <c r="N51" s="130">
        <f t="shared" si="1"/>
        <v>216384.86</v>
      </c>
      <c r="O51" s="130">
        <f t="shared" si="2"/>
        <v>36064.143333333333</v>
      </c>
    </row>
    <row r="52" spans="1:15" ht="15.6" x14ac:dyDescent="0.25">
      <c r="A52" s="108" t="s">
        <v>499</v>
      </c>
      <c r="B52" s="109" t="s">
        <v>500</v>
      </c>
      <c r="C52" s="110">
        <v>45566</v>
      </c>
      <c r="D52" s="111">
        <v>18076.0600000001</v>
      </c>
      <c r="E52" s="112">
        <v>14460.84800000008</v>
      </c>
      <c r="F52" s="112">
        <v>1</v>
      </c>
      <c r="G52" s="113">
        <v>18076.0600000001</v>
      </c>
      <c r="L52" s="114" t="s">
        <v>549</v>
      </c>
      <c r="M52" t="str">
        <f t="shared" si="0"/>
        <v>黄骅市辉煌建筑队</v>
      </c>
      <c r="N52" s="130">
        <f t="shared" si="1"/>
        <v>39446.230000000003</v>
      </c>
      <c r="O52" s="130">
        <f t="shared" si="2"/>
        <v>6574.3716666666669</v>
      </c>
    </row>
    <row r="53" spans="1:15" ht="15.6" x14ac:dyDescent="0.25">
      <c r="A53" s="114" t="s">
        <v>473</v>
      </c>
      <c r="B53" s="115" t="s">
        <v>474</v>
      </c>
      <c r="C53" s="116">
        <v>45536</v>
      </c>
      <c r="D53" s="117">
        <v>374921.78</v>
      </c>
      <c r="E53" s="118">
        <v>299937.42400000006</v>
      </c>
      <c r="F53" s="118">
        <v>1</v>
      </c>
      <c r="G53" s="119">
        <v>374921.78</v>
      </c>
      <c r="L53" s="108" t="s">
        <v>684</v>
      </c>
      <c r="M53" t="str">
        <f t="shared" si="0"/>
        <v>中山市华胜汽车部件有限公司</v>
      </c>
      <c r="N53" s="130">
        <f t="shared" si="1"/>
        <v>265386.82</v>
      </c>
      <c r="O53" s="130">
        <f t="shared" si="2"/>
        <v>44231.136666666665</v>
      </c>
    </row>
    <row r="54" spans="1:15" ht="15.6" x14ac:dyDescent="0.25">
      <c r="A54" s="108" t="s">
        <v>473</v>
      </c>
      <c r="B54" s="109" t="s">
        <v>474</v>
      </c>
      <c r="C54" s="110">
        <v>45566</v>
      </c>
      <c r="D54" s="111">
        <v>658489.18999999994</v>
      </c>
      <c r="E54" s="112">
        <v>526791.35199999996</v>
      </c>
      <c r="F54" s="112">
        <v>1</v>
      </c>
      <c r="G54" s="113">
        <v>658489.18999999994</v>
      </c>
      <c r="L54" s="108" t="s">
        <v>686</v>
      </c>
      <c r="M54" t="str">
        <f t="shared" si="0"/>
        <v>文登太成电子有限公司</v>
      </c>
      <c r="N54" s="130">
        <f t="shared" si="1"/>
        <v>54245.3</v>
      </c>
      <c r="O54" s="130">
        <f t="shared" si="2"/>
        <v>9040.8833333333332</v>
      </c>
    </row>
    <row r="55" spans="1:15" ht="15.6" x14ac:dyDescent="0.25">
      <c r="A55" s="114" t="s">
        <v>513</v>
      </c>
      <c r="B55" s="115" t="s">
        <v>514</v>
      </c>
      <c r="C55" s="116">
        <v>45566</v>
      </c>
      <c r="D55" s="117"/>
      <c r="E55" s="118">
        <v>0</v>
      </c>
      <c r="F55" s="118">
        <v>0</v>
      </c>
      <c r="G55" s="119">
        <v>0</v>
      </c>
      <c r="L55" s="114" t="s">
        <v>213</v>
      </c>
      <c r="M55" t="str">
        <f t="shared" si="0"/>
        <v>黄骅市俊隆五金包装有限公司</v>
      </c>
      <c r="N55" s="130">
        <f t="shared" si="1"/>
        <v>51606.9</v>
      </c>
      <c r="O55" s="130">
        <f t="shared" si="2"/>
        <v>8601.15</v>
      </c>
    </row>
    <row r="56" spans="1:15" ht="15.6" x14ac:dyDescent="0.25">
      <c r="A56" s="108" t="s">
        <v>215</v>
      </c>
      <c r="B56" s="109" t="s">
        <v>216</v>
      </c>
      <c r="C56" s="110">
        <v>45566</v>
      </c>
      <c r="D56" s="111">
        <v>31002.400000000001</v>
      </c>
      <c r="E56" s="112">
        <v>24801.920000000002</v>
      </c>
      <c r="F56" s="112">
        <v>1</v>
      </c>
      <c r="G56" s="113">
        <v>31002.400000000001</v>
      </c>
      <c r="L56" s="114" t="s">
        <v>535</v>
      </c>
      <c r="M56" t="str">
        <f t="shared" si="0"/>
        <v>沧州临港明康汽车配件有限公司</v>
      </c>
      <c r="N56" s="130">
        <f t="shared" si="1"/>
        <v>53421.950000000004</v>
      </c>
      <c r="O56" s="130">
        <f t="shared" si="2"/>
        <v>8903.6583333333347</v>
      </c>
    </row>
    <row r="57" spans="1:15" ht="15.6" x14ac:dyDescent="0.25">
      <c r="A57" s="114" t="s">
        <v>117</v>
      </c>
      <c r="B57" s="115" t="s">
        <v>118</v>
      </c>
      <c r="C57" s="116">
        <v>45566</v>
      </c>
      <c r="D57" s="117"/>
      <c r="E57" s="118">
        <v>0</v>
      </c>
      <c r="F57" s="118">
        <v>0</v>
      </c>
      <c r="G57" s="119">
        <v>0</v>
      </c>
      <c r="L57" s="108" t="s">
        <v>238</v>
      </c>
      <c r="M57" t="str">
        <f t="shared" si="0"/>
        <v>天津市宝坻区维华五金厂</v>
      </c>
      <c r="N57" s="130">
        <f t="shared" si="1"/>
        <v>20746.8</v>
      </c>
      <c r="O57" s="130">
        <f t="shared" si="2"/>
        <v>3457.7999999999997</v>
      </c>
    </row>
    <row r="58" spans="1:15" ht="15.6" x14ac:dyDescent="0.25">
      <c r="A58" s="108" t="s">
        <v>674</v>
      </c>
      <c r="B58" s="109" t="s">
        <v>675</v>
      </c>
      <c r="C58" s="110">
        <v>45536</v>
      </c>
      <c r="D58" s="111">
        <v>28388.99</v>
      </c>
      <c r="E58" s="112">
        <v>22711.192000000003</v>
      </c>
      <c r="F58" s="112">
        <v>1</v>
      </c>
      <c r="G58" s="113">
        <v>28388.99</v>
      </c>
      <c r="L58" s="114" t="s">
        <v>688</v>
      </c>
      <c r="M58" t="str">
        <f t="shared" si="0"/>
        <v>东光县福晨镜业有限公司</v>
      </c>
      <c r="N58" s="130">
        <f t="shared" si="1"/>
        <v>36007.24</v>
      </c>
      <c r="O58" s="130">
        <f t="shared" si="2"/>
        <v>6001.206666666666</v>
      </c>
    </row>
    <row r="59" spans="1:15" ht="15.6" x14ac:dyDescent="0.25">
      <c r="A59" s="114" t="s">
        <v>674</v>
      </c>
      <c r="B59" s="115" t="s">
        <v>675</v>
      </c>
      <c r="C59" s="116">
        <v>45566</v>
      </c>
      <c r="D59" s="117">
        <v>49870.34</v>
      </c>
      <c r="E59" s="118">
        <v>39896.271999999997</v>
      </c>
      <c r="F59" s="118">
        <v>1</v>
      </c>
      <c r="G59" s="119">
        <v>49870.34</v>
      </c>
      <c r="L59" s="108" t="s">
        <v>209</v>
      </c>
      <c r="M59" t="str">
        <f t="shared" si="0"/>
        <v>黄骅市保俊成复合彩印厂</v>
      </c>
      <c r="N59" s="130">
        <f t="shared" si="1"/>
        <v>73332.989999999991</v>
      </c>
      <c r="O59" s="130">
        <f t="shared" si="2"/>
        <v>12222.164999999999</v>
      </c>
    </row>
    <row r="60" spans="1:15" ht="15.6" x14ac:dyDescent="0.25">
      <c r="A60" s="108" t="s">
        <v>676</v>
      </c>
      <c r="B60" s="109" t="s">
        <v>677</v>
      </c>
      <c r="C60" s="110">
        <v>45566</v>
      </c>
      <c r="D60" s="111">
        <v>-592</v>
      </c>
      <c r="E60" s="112">
        <v>-473.6</v>
      </c>
      <c r="F60" s="112">
        <v>0</v>
      </c>
      <c r="G60" s="113">
        <v>-592</v>
      </c>
      <c r="L60" s="114" t="s">
        <v>160</v>
      </c>
      <c r="M60" t="str">
        <f t="shared" si="0"/>
        <v>北京中万盛贸易有限责任公司</v>
      </c>
      <c r="N60" s="130">
        <f t="shared" si="1"/>
        <v>291874.28999999998</v>
      </c>
      <c r="O60" s="130">
        <f t="shared" si="2"/>
        <v>48645.714999999997</v>
      </c>
    </row>
    <row r="61" spans="1:15" ht="15.6" x14ac:dyDescent="0.25">
      <c r="A61" s="114" t="s">
        <v>203</v>
      </c>
      <c r="B61" s="115" t="s">
        <v>204</v>
      </c>
      <c r="C61" s="116">
        <v>45566</v>
      </c>
      <c r="D61" s="117">
        <v>35545.360000000001</v>
      </c>
      <c r="E61" s="118">
        <v>28436.288</v>
      </c>
      <c r="F61" s="118">
        <v>1</v>
      </c>
      <c r="G61" s="119">
        <v>35545.360000000001</v>
      </c>
      <c r="L61" s="108" t="s">
        <v>527</v>
      </c>
      <c r="M61" t="str">
        <f t="shared" si="0"/>
        <v>黄骅市佳祥五金制品有限公司</v>
      </c>
      <c r="N61" s="130">
        <f t="shared" si="1"/>
        <v>35814.020000000004</v>
      </c>
      <c r="O61" s="130">
        <f t="shared" si="2"/>
        <v>5969.003333333334</v>
      </c>
    </row>
    <row r="62" spans="1:15" ht="15.6" x14ac:dyDescent="0.25">
      <c r="A62" s="108" t="s">
        <v>207</v>
      </c>
      <c r="B62" s="109" t="s">
        <v>208</v>
      </c>
      <c r="C62" s="110">
        <v>45536</v>
      </c>
      <c r="D62" s="111">
        <v>9879.18</v>
      </c>
      <c r="E62" s="112">
        <v>7903.344000000001</v>
      </c>
      <c r="F62" s="112">
        <v>1</v>
      </c>
      <c r="G62" s="113">
        <v>9879.18</v>
      </c>
      <c r="L62" s="108" t="s">
        <v>477</v>
      </c>
      <c r="M62" t="str">
        <f t="shared" si="0"/>
        <v>南皮县利辉五金接插件厂</v>
      </c>
      <c r="N62" s="130">
        <f t="shared" si="1"/>
        <v>128209.8</v>
      </c>
      <c r="O62" s="130">
        <f t="shared" si="2"/>
        <v>21368.3</v>
      </c>
    </row>
    <row r="63" spans="1:15" ht="15.6" x14ac:dyDescent="0.25">
      <c r="A63" s="114" t="s">
        <v>73</v>
      </c>
      <c r="B63" s="115" t="s">
        <v>74</v>
      </c>
      <c r="C63" s="116">
        <v>45566</v>
      </c>
      <c r="D63" s="117">
        <v>171579.05</v>
      </c>
      <c r="E63" s="118">
        <v>137263.24</v>
      </c>
      <c r="F63" s="118">
        <v>1</v>
      </c>
      <c r="G63" s="119">
        <v>171579.05</v>
      </c>
      <c r="L63" s="108" t="s">
        <v>78</v>
      </c>
      <c r="M63" t="str">
        <f t="shared" si="0"/>
        <v>沧州市奥睿机械设备有限公司</v>
      </c>
      <c r="N63" s="130">
        <f t="shared" si="1"/>
        <v>69737.48</v>
      </c>
      <c r="O63" s="130">
        <f t="shared" si="2"/>
        <v>11622.913333333332</v>
      </c>
    </row>
    <row r="64" spans="1:15" ht="15.6" x14ac:dyDescent="0.25">
      <c r="A64" s="108" t="s">
        <v>678</v>
      </c>
      <c r="B64" s="109" t="s">
        <v>679</v>
      </c>
      <c r="C64" s="110">
        <v>45566</v>
      </c>
      <c r="D64" s="111">
        <v>90000</v>
      </c>
      <c r="E64" s="112">
        <v>72000</v>
      </c>
      <c r="F64" s="112">
        <v>1</v>
      </c>
      <c r="G64" s="113">
        <v>90000</v>
      </c>
      <c r="L64" s="114" t="s">
        <v>174</v>
      </c>
      <c r="M64" t="str">
        <f t="shared" si="0"/>
        <v>沧州宇诺五金制造有限公司</v>
      </c>
      <c r="N64" s="130">
        <f t="shared" si="1"/>
        <v>684350.01</v>
      </c>
      <c r="O64" s="130">
        <f t="shared" si="2"/>
        <v>114058.33500000001</v>
      </c>
    </row>
    <row r="65" spans="1:15" ht="15.6" x14ac:dyDescent="0.25">
      <c r="A65" s="114" t="s">
        <v>680</v>
      </c>
      <c r="B65" s="115" t="s">
        <v>681</v>
      </c>
      <c r="C65" s="116">
        <v>45536</v>
      </c>
      <c r="D65" s="117">
        <v>4451.8900000000003</v>
      </c>
      <c r="E65" s="118">
        <v>3561.5120000000006</v>
      </c>
      <c r="F65" s="118">
        <v>1</v>
      </c>
      <c r="G65" s="119">
        <v>4451.8900000000003</v>
      </c>
      <c r="L65" s="114" t="s">
        <v>475</v>
      </c>
      <c r="M65" t="str">
        <f t="shared" si="0"/>
        <v>旷达汽车饰件系统有限公司</v>
      </c>
      <c r="N65" s="130">
        <f t="shared" si="1"/>
        <v>584188.80000000005</v>
      </c>
      <c r="O65" s="130">
        <f t="shared" si="2"/>
        <v>97364.800000000003</v>
      </c>
    </row>
    <row r="66" spans="1:15" ht="15.6" x14ac:dyDescent="0.25">
      <c r="A66" s="108" t="s">
        <v>70</v>
      </c>
      <c r="B66" s="109" t="s">
        <v>71</v>
      </c>
      <c r="C66" s="110">
        <v>45536</v>
      </c>
      <c r="D66" s="111"/>
      <c r="E66" s="112">
        <v>0</v>
      </c>
      <c r="F66" s="112">
        <v>0</v>
      </c>
      <c r="G66" s="113">
        <v>0</v>
      </c>
      <c r="L66" s="108" t="s">
        <v>690</v>
      </c>
      <c r="M66" t="str">
        <f t="shared" si="0"/>
        <v>佛山市顺德区赛朗斯汽车部件实业有限公司</v>
      </c>
      <c r="N66" s="130">
        <f t="shared" si="1"/>
        <v>581809.03</v>
      </c>
      <c r="O66" s="130">
        <f t="shared" si="2"/>
        <v>96968.171666666676</v>
      </c>
    </row>
    <row r="67" spans="1:15" ht="15.6" x14ac:dyDescent="0.25">
      <c r="A67" s="114" t="s">
        <v>70</v>
      </c>
      <c r="B67" s="115" t="s">
        <v>71</v>
      </c>
      <c r="C67" s="116">
        <v>45566</v>
      </c>
      <c r="D67" s="117"/>
      <c r="E67" s="118">
        <v>0</v>
      </c>
      <c r="F67" s="118">
        <v>0</v>
      </c>
      <c r="G67" s="119">
        <v>0</v>
      </c>
      <c r="L67" s="108" t="s">
        <v>479</v>
      </c>
      <c r="M67" t="str">
        <f t="shared" ref="M67:M130" si="3">VLOOKUP(L67,A:B,2,0)</f>
        <v>新梦顶（上海）贸易有限公司</v>
      </c>
      <c r="N67" s="130">
        <f t="shared" ref="N67:N130" si="4">SUMIF(A:A,L67,D:D)</f>
        <v>31863.739999999998</v>
      </c>
      <c r="O67" s="130">
        <f t="shared" ref="O67:O130" si="5">N67/6</f>
        <v>5310.623333333333</v>
      </c>
    </row>
    <row r="68" spans="1:15" ht="15.6" x14ac:dyDescent="0.25">
      <c r="A68" s="108" t="s">
        <v>682</v>
      </c>
      <c r="B68" s="109" t="s">
        <v>683</v>
      </c>
      <c r="C68" s="110">
        <v>45536</v>
      </c>
      <c r="D68" s="111">
        <v>59785.64</v>
      </c>
      <c r="E68" s="112">
        <v>47828.512000000002</v>
      </c>
      <c r="F68" s="112">
        <v>1</v>
      </c>
      <c r="G68" s="113">
        <v>59785.64</v>
      </c>
      <c r="L68" s="114" t="s">
        <v>248</v>
      </c>
      <c r="M68" t="str">
        <f t="shared" si="3"/>
        <v>山东慧源精细化工有限公司</v>
      </c>
      <c r="N68" s="130">
        <f t="shared" si="4"/>
        <v>64256.09</v>
      </c>
      <c r="O68" s="130">
        <f t="shared" si="5"/>
        <v>10709.348333333333</v>
      </c>
    </row>
    <row r="69" spans="1:15" ht="15.6" x14ac:dyDescent="0.25">
      <c r="A69" s="114" t="s">
        <v>410</v>
      </c>
      <c r="B69" s="115" t="s">
        <v>411</v>
      </c>
      <c r="C69" s="116">
        <v>45536</v>
      </c>
      <c r="D69" s="117">
        <v>21499.06</v>
      </c>
      <c r="E69" s="118">
        <v>17199.248000000003</v>
      </c>
      <c r="F69" s="118">
        <v>1</v>
      </c>
      <c r="G69" s="117">
        <v>21499.06</v>
      </c>
      <c r="L69" s="108" t="s">
        <v>201</v>
      </c>
      <c r="M69" t="str">
        <f t="shared" si="3"/>
        <v>文安县恒德汽车座椅制造有限公司</v>
      </c>
      <c r="N69" s="130">
        <f t="shared" si="4"/>
        <v>63300.149999999994</v>
      </c>
      <c r="O69" s="130">
        <f t="shared" si="5"/>
        <v>10550.025</v>
      </c>
    </row>
    <row r="70" spans="1:15" ht="15.6" x14ac:dyDescent="0.25">
      <c r="A70" s="108" t="s">
        <v>410</v>
      </c>
      <c r="B70" s="109" t="s">
        <v>411</v>
      </c>
      <c r="C70" s="110">
        <v>45566</v>
      </c>
      <c r="D70" s="111">
        <v>45572.28</v>
      </c>
      <c r="E70" s="112">
        <v>36457.824000000001</v>
      </c>
      <c r="F70" s="112">
        <v>1</v>
      </c>
      <c r="G70" s="111">
        <v>45572.28</v>
      </c>
      <c r="L70" s="114" t="s">
        <v>236</v>
      </c>
      <c r="M70" t="str">
        <f t="shared" si="3"/>
        <v>曲阜陆航座椅辅料有限公司</v>
      </c>
      <c r="N70" s="130">
        <f t="shared" si="4"/>
        <v>21661.200000000001</v>
      </c>
      <c r="O70" s="130">
        <f t="shared" si="5"/>
        <v>3610.2000000000003</v>
      </c>
    </row>
    <row r="71" spans="1:15" ht="15.6" x14ac:dyDescent="0.25">
      <c r="A71" s="114" t="s">
        <v>549</v>
      </c>
      <c r="B71" s="115" t="s">
        <v>550</v>
      </c>
      <c r="C71" s="116">
        <v>45566</v>
      </c>
      <c r="D71" s="117">
        <v>3300</v>
      </c>
      <c r="E71" s="118">
        <v>2640</v>
      </c>
      <c r="F71" s="118">
        <v>1</v>
      </c>
      <c r="G71" s="119">
        <v>3300</v>
      </c>
      <c r="L71" s="108" t="s">
        <v>693</v>
      </c>
      <c r="M71" t="str">
        <f t="shared" si="3"/>
        <v>黄骅市腾双五金门市部</v>
      </c>
      <c r="N71" s="130">
        <f t="shared" si="4"/>
        <v>0</v>
      </c>
      <c r="O71" s="130">
        <f t="shared" si="5"/>
        <v>0</v>
      </c>
    </row>
    <row r="72" spans="1:15" ht="15.6" x14ac:dyDescent="0.25">
      <c r="A72" s="108" t="s">
        <v>684</v>
      </c>
      <c r="B72" s="109" t="s">
        <v>685</v>
      </c>
      <c r="C72" s="110">
        <v>45536</v>
      </c>
      <c r="D72" s="111">
        <v>19933.2</v>
      </c>
      <c r="E72" s="112">
        <v>15946.560000000001</v>
      </c>
      <c r="F72" s="112">
        <v>1</v>
      </c>
      <c r="G72" s="113">
        <v>19933.2</v>
      </c>
      <c r="L72" s="108" t="s">
        <v>374</v>
      </c>
      <c r="M72" t="str">
        <f t="shared" si="3"/>
        <v>黄骅市通乐贸易有限公司</v>
      </c>
      <c r="N72" s="130">
        <f t="shared" si="4"/>
        <v>4096.5</v>
      </c>
      <c r="O72" s="130">
        <f t="shared" si="5"/>
        <v>682.75</v>
      </c>
    </row>
    <row r="73" spans="1:15" ht="15.6" x14ac:dyDescent="0.25">
      <c r="A73" s="114" t="s">
        <v>684</v>
      </c>
      <c r="B73" s="115" t="s">
        <v>685</v>
      </c>
      <c r="C73" s="116">
        <v>45566</v>
      </c>
      <c r="D73" s="117">
        <v>31722.26</v>
      </c>
      <c r="E73" s="118">
        <v>25377.808000000001</v>
      </c>
      <c r="F73" s="118">
        <v>1</v>
      </c>
      <c r="G73" s="119">
        <v>31722.26</v>
      </c>
      <c r="L73" s="114" t="s">
        <v>309</v>
      </c>
      <c r="M73" t="str">
        <f t="shared" si="3"/>
        <v>泉州市福兴塑料五金有限公司</v>
      </c>
      <c r="N73" s="130">
        <f t="shared" si="4"/>
        <v>123848</v>
      </c>
      <c r="O73" s="130">
        <f t="shared" si="5"/>
        <v>20641.333333333332</v>
      </c>
    </row>
    <row r="74" spans="1:15" ht="15.6" x14ac:dyDescent="0.25">
      <c r="A74" s="108" t="s">
        <v>686</v>
      </c>
      <c r="B74" s="109" t="s">
        <v>687</v>
      </c>
      <c r="C74" s="110">
        <v>45536</v>
      </c>
      <c r="D74" s="111">
        <v>23584.9</v>
      </c>
      <c r="E74" s="112">
        <v>18867.920000000002</v>
      </c>
      <c r="F74" s="112">
        <v>1</v>
      </c>
      <c r="G74" s="113">
        <v>23584.9</v>
      </c>
      <c r="L74" s="108" t="s">
        <v>439</v>
      </c>
      <c r="M74" t="str">
        <f t="shared" si="3"/>
        <v>河北航凌电路板有限公司</v>
      </c>
      <c r="N74" s="130">
        <f t="shared" si="4"/>
        <v>593925.01</v>
      </c>
      <c r="O74" s="130">
        <f t="shared" si="5"/>
        <v>98987.501666666663</v>
      </c>
    </row>
    <row r="75" spans="1:15" ht="15.6" x14ac:dyDescent="0.25">
      <c r="A75" s="114" t="s">
        <v>213</v>
      </c>
      <c r="B75" s="115" t="s">
        <v>214</v>
      </c>
      <c r="C75" s="116">
        <v>45536</v>
      </c>
      <c r="D75" s="117">
        <v>5848.34</v>
      </c>
      <c r="E75" s="118">
        <v>4678.6720000000005</v>
      </c>
      <c r="F75" s="118">
        <v>1</v>
      </c>
      <c r="G75" s="119">
        <v>5848.34</v>
      </c>
      <c r="L75" s="108" t="s">
        <v>262</v>
      </c>
      <c r="M75" t="str">
        <f t="shared" si="3"/>
        <v>上锐（常州）供应链管理有限公司</v>
      </c>
      <c r="N75" s="130">
        <f t="shared" si="4"/>
        <v>176109.72</v>
      </c>
      <c r="O75" s="130">
        <f t="shared" si="5"/>
        <v>29351.62</v>
      </c>
    </row>
    <row r="76" spans="1:15" ht="15.6" x14ac:dyDescent="0.25">
      <c r="A76" s="108" t="s">
        <v>213</v>
      </c>
      <c r="B76" s="109" t="s">
        <v>214</v>
      </c>
      <c r="C76" s="110">
        <v>45566</v>
      </c>
      <c r="D76" s="111">
        <v>11059.08</v>
      </c>
      <c r="E76" s="112">
        <v>8847.264000000001</v>
      </c>
      <c r="F76" s="112">
        <v>1</v>
      </c>
      <c r="G76" s="113">
        <v>11059.08</v>
      </c>
      <c r="L76" s="108" t="s">
        <v>305</v>
      </c>
      <c r="M76" t="str">
        <f t="shared" si="3"/>
        <v>上海绽奇汽车部件有限公司</v>
      </c>
      <c r="N76" s="130">
        <f t="shared" si="4"/>
        <v>299015.38</v>
      </c>
      <c r="O76" s="130">
        <f t="shared" si="5"/>
        <v>49835.896666666667</v>
      </c>
    </row>
    <row r="77" spans="1:15" ht="15.6" x14ac:dyDescent="0.25">
      <c r="A77" s="114" t="s">
        <v>535</v>
      </c>
      <c r="B77" s="115" t="s">
        <v>536</v>
      </c>
      <c r="C77" s="116">
        <v>45536</v>
      </c>
      <c r="D77" s="117">
        <v>13355.7</v>
      </c>
      <c r="E77" s="118">
        <v>10684.560000000001</v>
      </c>
      <c r="F77" s="118">
        <v>1</v>
      </c>
      <c r="G77" s="119">
        <v>13355.7</v>
      </c>
      <c r="L77" s="114" t="s">
        <v>695</v>
      </c>
      <c r="M77" t="str">
        <f t="shared" si="3"/>
        <v>黄骅市宏信五金机电经营部</v>
      </c>
      <c r="N77" s="130">
        <f t="shared" si="4"/>
        <v>29555</v>
      </c>
      <c r="O77" s="130">
        <f t="shared" si="5"/>
        <v>4925.833333333333</v>
      </c>
    </row>
    <row r="78" spans="1:15" ht="15.6" x14ac:dyDescent="0.25">
      <c r="A78" s="108" t="s">
        <v>238</v>
      </c>
      <c r="B78" s="109" t="s">
        <v>239</v>
      </c>
      <c r="C78" s="110">
        <v>45566</v>
      </c>
      <c r="D78" s="111">
        <v>20746.8</v>
      </c>
      <c r="E78" s="112">
        <v>16597.439999999999</v>
      </c>
      <c r="F78" s="112">
        <v>1</v>
      </c>
      <c r="G78" s="113">
        <v>20746.8</v>
      </c>
      <c r="L78" s="108" t="s">
        <v>354</v>
      </c>
      <c r="M78" t="str">
        <f t="shared" si="3"/>
        <v>航天宏达（泊头）机械科技有限公司</v>
      </c>
      <c r="N78" s="130">
        <f t="shared" si="4"/>
        <v>93264.739999999991</v>
      </c>
      <c r="O78" s="130">
        <f t="shared" si="5"/>
        <v>15544.123333333331</v>
      </c>
    </row>
    <row r="79" spans="1:15" ht="15.6" x14ac:dyDescent="0.25">
      <c r="A79" s="114" t="s">
        <v>688</v>
      </c>
      <c r="B79" s="115" t="s">
        <v>689</v>
      </c>
      <c r="C79" s="116">
        <v>45536</v>
      </c>
      <c r="D79" s="117">
        <v>23590.43</v>
      </c>
      <c r="E79" s="118">
        <v>18872.344000000001</v>
      </c>
      <c r="F79" s="118">
        <v>1</v>
      </c>
      <c r="G79" s="119">
        <v>23590.43</v>
      </c>
      <c r="L79" s="114" t="s">
        <v>697</v>
      </c>
      <c r="M79" t="str">
        <f t="shared" si="3"/>
        <v>建研盈科（北京）科技有限公司</v>
      </c>
      <c r="N79" s="130">
        <f t="shared" si="4"/>
        <v>12726</v>
      </c>
      <c r="O79" s="130">
        <f t="shared" si="5"/>
        <v>2121</v>
      </c>
    </row>
    <row r="80" spans="1:15" ht="15.6" x14ac:dyDescent="0.25">
      <c r="A80" s="108" t="s">
        <v>209</v>
      </c>
      <c r="B80" s="109" t="s">
        <v>210</v>
      </c>
      <c r="C80" s="110">
        <v>45566</v>
      </c>
      <c r="D80" s="111">
        <v>24346.05</v>
      </c>
      <c r="E80" s="112">
        <v>19476.84</v>
      </c>
      <c r="F80" s="112">
        <v>1</v>
      </c>
      <c r="G80" s="113">
        <v>24346.05</v>
      </c>
      <c r="L80" s="108" t="s">
        <v>699</v>
      </c>
      <c r="M80" t="str">
        <f t="shared" si="3"/>
        <v>黄骅市宏顺模具厂</v>
      </c>
      <c r="N80" s="130">
        <f t="shared" si="4"/>
        <v>32906</v>
      </c>
      <c r="O80" s="130">
        <f t="shared" si="5"/>
        <v>5484.333333333333</v>
      </c>
    </row>
    <row r="81" spans="1:15" ht="15.6" x14ac:dyDescent="0.25">
      <c r="A81" s="114" t="s">
        <v>160</v>
      </c>
      <c r="B81" s="115" t="s">
        <v>161</v>
      </c>
      <c r="C81" s="116">
        <v>45566</v>
      </c>
      <c r="D81" s="117">
        <v>46523.29</v>
      </c>
      <c r="E81" s="118">
        <v>37218.632000000005</v>
      </c>
      <c r="F81" s="118">
        <v>1</v>
      </c>
      <c r="G81" s="119">
        <v>46523.29</v>
      </c>
      <c r="L81" s="114" t="s">
        <v>279</v>
      </c>
      <c r="M81" t="str">
        <f t="shared" si="3"/>
        <v>沧州崇文晟源机械制造有限公司</v>
      </c>
      <c r="N81" s="130">
        <f t="shared" si="4"/>
        <v>20589.5</v>
      </c>
      <c r="O81" s="130">
        <f t="shared" si="5"/>
        <v>3431.5833333333335</v>
      </c>
    </row>
    <row r="82" spans="1:15" ht="15.6" x14ac:dyDescent="0.25">
      <c r="A82" s="108" t="s">
        <v>527</v>
      </c>
      <c r="B82" s="109" t="s">
        <v>528</v>
      </c>
      <c r="C82" s="110">
        <v>45536</v>
      </c>
      <c r="D82" s="111">
        <v>4505.3100000000004</v>
      </c>
      <c r="E82" s="112">
        <v>3604.2480000000005</v>
      </c>
      <c r="F82" s="112">
        <v>1</v>
      </c>
      <c r="G82" s="113">
        <v>4505.3100000000004</v>
      </c>
      <c r="L82" s="108" t="s">
        <v>701</v>
      </c>
      <c r="M82" t="str">
        <f t="shared" si="3"/>
        <v>浙江万福机电科技有限公司</v>
      </c>
      <c r="N82" s="130">
        <f t="shared" si="4"/>
        <v>11059.31</v>
      </c>
      <c r="O82" s="130">
        <f t="shared" si="5"/>
        <v>1843.2183333333332</v>
      </c>
    </row>
    <row r="83" spans="1:15" ht="15.6" x14ac:dyDescent="0.25">
      <c r="A83" s="114" t="s">
        <v>527</v>
      </c>
      <c r="B83" s="115" t="s">
        <v>528</v>
      </c>
      <c r="C83" s="116">
        <v>45566</v>
      </c>
      <c r="D83" s="117">
        <v>2327.4499999999998</v>
      </c>
      <c r="E83" s="118">
        <v>1861.96</v>
      </c>
      <c r="F83" s="118">
        <v>1</v>
      </c>
      <c r="G83" s="119">
        <v>2327.4499999999998</v>
      </c>
      <c r="L83" s="114" t="s">
        <v>703</v>
      </c>
      <c r="M83" t="str">
        <f t="shared" si="3"/>
        <v>天津开山金属模具科技有限公司</v>
      </c>
      <c r="N83" s="130">
        <f t="shared" si="4"/>
        <v>41229.4</v>
      </c>
      <c r="O83" s="130">
        <f t="shared" si="5"/>
        <v>6871.5666666666666</v>
      </c>
    </row>
    <row r="84" spans="1:15" ht="15.6" x14ac:dyDescent="0.25">
      <c r="A84" s="108" t="s">
        <v>477</v>
      </c>
      <c r="B84" s="109" t="s">
        <v>478</v>
      </c>
      <c r="C84" s="110">
        <v>45536</v>
      </c>
      <c r="D84" s="111"/>
      <c r="E84" s="112">
        <v>0</v>
      </c>
      <c r="F84" s="112">
        <v>0</v>
      </c>
      <c r="G84" s="113">
        <v>0</v>
      </c>
      <c r="L84" s="108" t="s">
        <v>371</v>
      </c>
      <c r="M84" t="str">
        <f t="shared" si="3"/>
        <v>黄骅市鑫翔五金产品经销处</v>
      </c>
      <c r="N84" s="130">
        <f t="shared" si="4"/>
        <v>38</v>
      </c>
      <c r="O84" s="130">
        <f t="shared" si="5"/>
        <v>6.333333333333333</v>
      </c>
    </row>
    <row r="85" spans="1:15" ht="15.6" x14ac:dyDescent="0.25">
      <c r="A85" s="114" t="s">
        <v>477</v>
      </c>
      <c r="B85" s="115" t="s">
        <v>478</v>
      </c>
      <c r="C85" s="116">
        <v>45566</v>
      </c>
      <c r="D85" s="117">
        <v>13508.02</v>
      </c>
      <c r="E85" s="118">
        <v>10806.416000000001</v>
      </c>
      <c r="F85" s="118">
        <v>1</v>
      </c>
      <c r="G85" s="119">
        <v>13508.02</v>
      </c>
      <c r="L85" s="114" t="s">
        <v>705</v>
      </c>
      <c r="M85" t="str">
        <f t="shared" si="3"/>
        <v>天津东旺科技发展有限公司</v>
      </c>
      <c r="N85" s="130">
        <f t="shared" si="4"/>
        <v>10170</v>
      </c>
      <c r="O85" s="130">
        <f t="shared" si="5"/>
        <v>1695</v>
      </c>
    </row>
    <row r="86" spans="1:15" ht="15.6" x14ac:dyDescent="0.25">
      <c r="A86" s="108" t="s">
        <v>78</v>
      </c>
      <c r="B86" s="109" t="s">
        <v>79</v>
      </c>
      <c r="C86" s="110">
        <v>45536</v>
      </c>
      <c r="D86" s="111"/>
      <c r="E86" s="112">
        <v>0</v>
      </c>
      <c r="F86" s="112">
        <v>0</v>
      </c>
      <c r="G86" s="113">
        <v>0</v>
      </c>
      <c r="L86" s="108" t="s">
        <v>445</v>
      </c>
      <c r="M86" t="str">
        <f t="shared" si="3"/>
        <v>上海努辰金属制品有限公司</v>
      </c>
      <c r="N86" s="130">
        <f t="shared" si="4"/>
        <v>244015.71000000002</v>
      </c>
      <c r="O86" s="130">
        <f t="shared" si="5"/>
        <v>40669.285000000003</v>
      </c>
    </row>
    <row r="87" spans="1:15" ht="15.6" x14ac:dyDescent="0.25">
      <c r="A87" s="114" t="s">
        <v>174</v>
      </c>
      <c r="B87" s="115" t="s">
        <v>175</v>
      </c>
      <c r="C87" s="116">
        <v>45536</v>
      </c>
      <c r="D87" s="117">
        <v>140414.14000000001</v>
      </c>
      <c r="E87" s="118">
        <v>112331.31200000002</v>
      </c>
      <c r="F87" s="118">
        <v>1</v>
      </c>
      <c r="G87" s="119">
        <v>140414.14000000001</v>
      </c>
      <c r="L87" s="108" t="s">
        <v>223</v>
      </c>
      <c r="M87" t="str">
        <f t="shared" si="3"/>
        <v>北京旺博林包装材料有限公司</v>
      </c>
      <c r="N87" s="130">
        <f t="shared" si="4"/>
        <v>37803.11</v>
      </c>
      <c r="O87" s="130">
        <f t="shared" si="5"/>
        <v>6300.5183333333334</v>
      </c>
    </row>
    <row r="88" spans="1:15" ht="15.6" x14ac:dyDescent="0.25">
      <c r="A88" s="108" t="s">
        <v>174</v>
      </c>
      <c r="B88" s="109" t="s">
        <v>175</v>
      </c>
      <c r="C88" s="110">
        <v>45566</v>
      </c>
      <c r="D88" s="111">
        <v>159690.42000000001</v>
      </c>
      <c r="E88" s="112">
        <v>127752.33600000001</v>
      </c>
      <c r="F88" s="112">
        <v>1</v>
      </c>
      <c r="G88" s="113">
        <v>159690.42000000001</v>
      </c>
      <c r="L88" s="114" t="s">
        <v>367</v>
      </c>
      <c r="M88" t="str">
        <f t="shared" si="3"/>
        <v>易格斯（上海）拖链系统有限公司</v>
      </c>
      <c r="N88" s="130">
        <f t="shared" si="4"/>
        <v>158753.70000000001</v>
      </c>
      <c r="O88" s="130">
        <f t="shared" si="5"/>
        <v>26458.95</v>
      </c>
    </row>
    <row r="89" spans="1:15" ht="15.6" x14ac:dyDescent="0.25">
      <c r="A89" s="114" t="s">
        <v>475</v>
      </c>
      <c r="B89" s="115" t="s">
        <v>476</v>
      </c>
      <c r="C89" s="116">
        <v>45566</v>
      </c>
      <c r="D89" s="117">
        <v>174909.84</v>
      </c>
      <c r="E89" s="118">
        <v>139927.872</v>
      </c>
      <c r="F89" s="118">
        <v>1</v>
      </c>
      <c r="G89" s="119">
        <v>174909.84</v>
      </c>
      <c r="L89" s="108" t="s">
        <v>80</v>
      </c>
      <c r="M89" t="str">
        <f t="shared" si="3"/>
        <v>沧州市任沧机电有限公司</v>
      </c>
      <c r="N89" s="130">
        <f t="shared" si="4"/>
        <v>54187.46</v>
      </c>
      <c r="O89" s="130">
        <f t="shared" si="5"/>
        <v>9031.2433333333338</v>
      </c>
    </row>
    <row r="90" spans="1:15" ht="15.6" x14ac:dyDescent="0.25">
      <c r="A90" s="108" t="s">
        <v>690</v>
      </c>
      <c r="B90" s="109" t="s">
        <v>691</v>
      </c>
      <c r="C90" s="110">
        <v>45536</v>
      </c>
      <c r="D90" s="111">
        <v>2824.73</v>
      </c>
      <c r="E90" s="112">
        <v>2259.7840000000001</v>
      </c>
      <c r="F90" s="112">
        <v>1</v>
      </c>
      <c r="G90" s="113">
        <v>2824.73</v>
      </c>
      <c r="L90" s="114" t="s">
        <v>707</v>
      </c>
      <c r="M90" t="str">
        <f t="shared" si="3"/>
        <v>黄骅市供水公司</v>
      </c>
      <c r="N90" s="130">
        <f t="shared" si="4"/>
        <v>490.7</v>
      </c>
      <c r="O90" s="130">
        <f t="shared" si="5"/>
        <v>81.783333333333331</v>
      </c>
    </row>
    <row r="91" spans="1:15" ht="15.6" x14ac:dyDescent="0.25">
      <c r="A91" s="114" t="s">
        <v>690</v>
      </c>
      <c r="B91" s="115" t="s">
        <v>691</v>
      </c>
      <c r="C91" s="116">
        <v>45566</v>
      </c>
      <c r="D91" s="117">
        <v>177513.9</v>
      </c>
      <c r="E91" s="118">
        <v>142011.12</v>
      </c>
      <c r="F91" s="118">
        <v>1</v>
      </c>
      <c r="G91" s="119">
        <v>177513.9</v>
      </c>
      <c r="L91" s="108" t="s">
        <v>709</v>
      </c>
      <c r="M91" t="str">
        <f t="shared" si="3"/>
        <v>黄骅市建华液压配件销售服务中心</v>
      </c>
      <c r="N91" s="130">
        <f t="shared" si="4"/>
        <v>11207</v>
      </c>
      <c r="O91" s="130">
        <f t="shared" si="5"/>
        <v>1867.8333333333333</v>
      </c>
    </row>
    <row r="92" spans="1:15" ht="15.6" x14ac:dyDescent="0.25">
      <c r="A92" s="108" t="s">
        <v>479</v>
      </c>
      <c r="B92" s="109" t="s">
        <v>480</v>
      </c>
      <c r="C92" s="110">
        <v>45536</v>
      </c>
      <c r="D92" s="111">
        <v>6348.34</v>
      </c>
      <c r="E92" s="112">
        <v>5078.6720000000005</v>
      </c>
      <c r="F92" s="112">
        <v>1</v>
      </c>
      <c r="G92" s="113">
        <v>6348.34</v>
      </c>
      <c r="L92" s="114" t="s">
        <v>448</v>
      </c>
      <c r="M92" t="str">
        <f t="shared" si="3"/>
        <v>徐州华夏电子有限公司</v>
      </c>
      <c r="N92" s="130">
        <f t="shared" si="4"/>
        <v>45945.8</v>
      </c>
      <c r="O92" s="130">
        <f t="shared" si="5"/>
        <v>7657.6333333333341</v>
      </c>
    </row>
    <row r="93" spans="1:15" ht="15.6" x14ac:dyDescent="0.25">
      <c r="A93" s="114" t="s">
        <v>248</v>
      </c>
      <c r="B93" s="115" t="s">
        <v>249</v>
      </c>
      <c r="C93" s="116">
        <v>45536</v>
      </c>
      <c r="D93" s="117"/>
      <c r="E93" s="118">
        <v>0</v>
      </c>
      <c r="F93" s="118">
        <v>0</v>
      </c>
      <c r="G93" s="119">
        <v>0</v>
      </c>
      <c r="L93" s="108" t="s">
        <v>427</v>
      </c>
      <c r="M93" t="str">
        <f t="shared" si="3"/>
        <v>沧州旭兴五金制品有限公司</v>
      </c>
      <c r="N93" s="130">
        <f t="shared" si="4"/>
        <v>497628.66000000003</v>
      </c>
      <c r="O93" s="130">
        <f t="shared" si="5"/>
        <v>82938.11</v>
      </c>
    </row>
    <row r="94" spans="1:15" ht="15.6" x14ac:dyDescent="0.25">
      <c r="A94" s="108" t="s">
        <v>201</v>
      </c>
      <c r="B94" s="109" t="s">
        <v>202</v>
      </c>
      <c r="C94" s="110">
        <v>45536</v>
      </c>
      <c r="D94" s="111">
        <v>19429.8</v>
      </c>
      <c r="E94" s="112">
        <v>15543.84</v>
      </c>
      <c r="F94" s="112">
        <v>1</v>
      </c>
      <c r="G94" s="113">
        <v>19429.8</v>
      </c>
      <c r="L94" s="108" t="s">
        <v>382</v>
      </c>
      <c r="M94" t="str">
        <f t="shared" si="3"/>
        <v>天津市朗力机械设备有限公司</v>
      </c>
      <c r="N94" s="130">
        <f t="shared" si="4"/>
        <v>352088</v>
      </c>
      <c r="O94" s="130">
        <f t="shared" si="5"/>
        <v>58681.333333333336</v>
      </c>
    </row>
    <row r="95" spans="1:15" ht="15.6" x14ac:dyDescent="0.25">
      <c r="A95" s="114" t="s">
        <v>236</v>
      </c>
      <c r="B95" s="115" t="s">
        <v>692</v>
      </c>
      <c r="C95" s="116">
        <v>45536</v>
      </c>
      <c r="D95" s="117">
        <v>18000</v>
      </c>
      <c r="E95" s="118">
        <v>14400</v>
      </c>
      <c r="F95" s="118">
        <v>1</v>
      </c>
      <c r="G95" s="119">
        <v>18000</v>
      </c>
      <c r="L95" s="114" t="s">
        <v>711</v>
      </c>
      <c r="M95" t="str">
        <f t="shared" si="3"/>
        <v>沈阳瑞驰表面技术有限公司</v>
      </c>
      <c r="N95" s="130">
        <f t="shared" si="4"/>
        <v>22500</v>
      </c>
      <c r="O95" s="130">
        <f t="shared" si="5"/>
        <v>3750</v>
      </c>
    </row>
    <row r="96" spans="1:15" ht="15.6" x14ac:dyDescent="0.25">
      <c r="A96" s="108" t="s">
        <v>693</v>
      </c>
      <c r="B96" s="109" t="s">
        <v>694</v>
      </c>
      <c r="C96" s="110">
        <v>45536</v>
      </c>
      <c r="D96" s="111"/>
      <c r="E96" s="112">
        <v>0</v>
      </c>
      <c r="F96" s="112">
        <v>0</v>
      </c>
      <c r="G96" s="113">
        <v>0</v>
      </c>
      <c r="L96" s="108" t="s">
        <v>198</v>
      </c>
      <c r="M96" t="str">
        <f t="shared" si="3"/>
        <v>泊头市捷润五金制品有限公司</v>
      </c>
      <c r="N96" s="130">
        <f t="shared" si="4"/>
        <v>670820.58000000007</v>
      </c>
      <c r="O96" s="130">
        <f t="shared" si="5"/>
        <v>111803.43000000001</v>
      </c>
    </row>
    <row r="97" spans="1:15" ht="15.6" x14ac:dyDescent="0.25">
      <c r="A97" s="114" t="s">
        <v>693</v>
      </c>
      <c r="B97" s="115" t="s">
        <v>694</v>
      </c>
      <c r="C97" s="116">
        <v>45566</v>
      </c>
      <c r="D97" s="117"/>
      <c r="E97" s="118">
        <v>0</v>
      </c>
      <c r="F97" s="118">
        <v>0</v>
      </c>
      <c r="G97" s="119">
        <v>0</v>
      </c>
      <c r="L97" s="114" t="s">
        <v>143</v>
      </c>
      <c r="M97" t="str">
        <f t="shared" si="3"/>
        <v>北京美好生活家居用品有限公司</v>
      </c>
      <c r="N97" s="130">
        <f t="shared" si="4"/>
        <v>157128.21000000002</v>
      </c>
      <c r="O97" s="130">
        <f t="shared" si="5"/>
        <v>26188.035000000003</v>
      </c>
    </row>
    <row r="98" spans="1:15" ht="15.6" x14ac:dyDescent="0.25">
      <c r="A98" s="108" t="s">
        <v>374</v>
      </c>
      <c r="B98" s="109" t="s">
        <v>375</v>
      </c>
      <c r="C98" s="110">
        <v>45536</v>
      </c>
      <c r="D98" s="111">
        <v>4096.5</v>
      </c>
      <c r="E98" s="112">
        <v>3277.2000000000003</v>
      </c>
      <c r="F98" s="112">
        <v>1</v>
      </c>
      <c r="G98" s="113">
        <v>4096.5</v>
      </c>
      <c r="L98" s="114" t="s">
        <v>714</v>
      </c>
      <c r="M98" t="str">
        <f t="shared" si="3"/>
        <v>河北信一净美物业服务有限公司</v>
      </c>
      <c r="N98" s="130">
        <f t="shared" si="4"/>
        <v>10710</v>
      </c>
      <c r="O98" s="130">
        <f t="shared" si="5"/>
        <v>1785</v>
      </c>
    </row>
    <row r="99" spans="1:15" ht="15.6" x14ac:dyDescent="0.25">
      <c r="A99" s="114" t="s">
        <v>309</v>
      </c>
      <c r="B99" s="115" t="s">
        <v>310</v>
      </c>
      <c r="C99" s="116">
        <v>45536</v>
      </c>
      <c r="D99" s="117">
        <v>24521</v>
      </c>
      <c r="E99" s="118">
        <v>19616.8</v>
      </c>
      <c r="F99" s="118">
        <v>1</v>
      </c>
      <c r="G99" s="119">
        <v>24521</v>
      </c>
      <c r="L99" s="108" t="s">
        <v>716</v>
      </c>
      <c r="M99" t="str">
        <f t="shared" si="3"/>
        <v>美视伊汽车镜控（苏州）有限公司</v>
      </c>
      <c r="N99" s="130">
        <f t="shared" si="4"/>
        <v>910668.56000000099</v>
      </c>
      <c r="O99" s="130">
        <f t="shared" si="5"/>
        <v>151778.0933333335</v>
      </c>
    </row>
    <row r="100" spans="1:15" ht="15.6" x14ac:dyDescent="0.25">
      <c r="A100" s="108" t="s">
        <v>439</v>
      </c>
      <c r="B100" s="109" t="s">
        <v>440</v>
      </c>
      <c r="C100" s="110">
        <v>45536</v>
      </c>
      <c r="D100" s="111">
        <v>70520.710000000006</v>
      </c>
      <c r="E100" s="112">
        <v>56416.568000000007</v>
      </c>
      <c r="F100" s="112">
        <v>1</v>
      </c>
      <c r="G100" s="113">
        <v>70520.710000000006</v>
      </c>
      <c r="L100" s="108" t="s">
        <v>718</v>
      </c>
      <c r="M100" t="str">
        <f t="shared" si="3"/>
        <v>任丘市焊材厂</v>
      </c>
      <c r="N100" s="130">
        <f t="shared" si="4"/>
        <v>36430</v>
      </c>
      <c r="O100" s="130">
        <f t="shared" si="5"/>
        <v>6071.666666666667</v>
      </c>
    </row>
    <row r="101" spans="1:15" ht="15.6" x14ac:dyDescent="0.25">
      <c r="A101" s="114" t="s">
        <v>439</v>
      </c>
      <c r="B101" s="115" t="s">
        <v>440</v>
      </c>
      <c r="C101" s="116">
        <v>45566</v>
      </c>
      <c r="D101" s="117">
        <v>138227.60999999999</v>
      </c>
      <c r="E101" s="118">
        <v>110582.08799999999</v>
      </c>
      <c r="F101" s="118">
        <v>1</v>
      </c>
      <c r="G101" s="119">
        <v>138227.60999999999</v>
      </c>
      <c r="L101" s="108" t="s">
        <v>720</v>
      </c>
      <c r="M101" t="str">
        <f t="shared" si="3"/>
        <v>天津禄川科技开发有限公司</v>
      </c>
      <c r="N101" s="130">
        <f t="shared" si="4"/>
        <v>106887.62</v>
      </c>
      <c r="O101" s="130">
        <f t="shared" si="5"/>
        <v>17814.603333333333</v>
      </c>
    </row>
    <row r="102" spans="1:15" ht="15.6" x14ac:dyDescent="0.25">
      <c r="A102" s="108" t="s">
        <v>262</v>
      </c>
      <c r="B102" s="109" t="s">
        <v>263</v>
      </c>
      <c r="C102" s="110">
        <v>45536</v>
      </c>
      <c r="D102" s="111">
        <v>6006.4</v>
      </c>
      <c r="E102" s="112">
        <v>4805.12</v>
      </c>
      <c r="F102" s="112">
        <v>1</v>
      </c>
      <c r="G102" s="113">
        <v>6006.4</v>
      </c>
      <c r="L102" s="114" t="s">
        <v>722</v>
      </c>
      <c r="M102" t="str">
        <f t="shared" si="3"/>
        <v>上海鸿扬工贸有限公司</v>
      </c>
      <c r="N102" s="130">
        <f t="shared" si="4"/>
        <v>29380</v>
      </c>
      <c r="O102" s="130">
        <f t="shared" si="5"/>
        <v>4896.666666666667</v>
      </c>
    </row>
    <row r="103" spans="1:15" ht="15.6" x14ac:dyDescent="0.25">
      <c r="A103" s="114" t="s">
        <v>262</v>
      </c>
      <c r="B103" s="115" t="s">
        <v>263</v>
      </c>
      <c r="C103" s="116">
        <v>45566</v>
      </c>
      <c r="D103" s="117">
        <v>57248.68</v>
      </c>
      <c r="E103" s="118">
        <v>45798.944000000003</v>
      </c>
      <c r="F103" s="118">
        <v>1</v>
      </c>
      <c r="G103" s="119">
        <v>57248.68</v>
      </c>
      <c r="L103" s="114" t="s">
        <v>724</v>
      </c>
      <c r="M103" t="str">
        <f t="shared" si="3"/>
        <v>南皮县国名冲压件厂</v>
      </c>
      <c r="N103" s="130">
        <f t="shared" si="4"/>
        <v>0.01</v>
      </c>
      <c r="O103" s="130">
        <f t="shared" si="5"/>
        <v>1.6666666666666668E-3</v>
      </c>
    </row>
    <row r="104" spans="1:15" ht="15.6" x14ac:dyDescent="0.25">
      <c r="A104" s="108" t="s">
        <v>305</v>
      </c>
      <c r="B104" s="109" t="s">
        <v>306</v>
      </c>
      <c r="C104" s="110">
        <v>45566</v>
      </c>
      <c r="D104" s="111">
        <v>32713.32</v>
      </c>
      <c r="E104" s="112">
        <v>26170.656000000003</v>
      </c>
      <c r="F104" s="112">
        <v>1</v>
      </c>
      <c r="G104" s="113">
        <v>32713.32</v>
      </c>
      <c r="L104" s="108" t="s">
        <v>726</v>
      </c>
      <c r="M104" t="str">
        <f t="shared" si="3"/>
        <v>黄骅市金盾保安服务有限公司</v>
      </c>
      <c r="N104" s="130">
        <f t="shared" si="4"/>
        <v>12500</v>
      </c>
      <c r="O104" s="130">
        <f t="shared" si="5"/>
        <v>2083.3333333333335</v>
      </c>
    </row>
    <row r="105" spans="1:15" ht="15.6" x14ac:dyDescent="0.25">
      <c r="A105" s="114" t="s">
        <v>695</v>
      </c>
      <c r="B105" s="115" t="s">
        <v>696</v>
      </c>
      <c r="C105" s="116">
        <v>45536</v>
      </c>
      <c r="D105" s="117">
        <v>29555</v>
      </c>
      <c r="E105" s="118">
        <v>23644</v>
      </c>
      <c r="F105" s="118">
        <v>1</v>
      </c>
      <c r="G105" s="119">
        <v>29555</v>
      </c>
      <c r="L105" s="114" t="s">
        <v>523</v>
      </c>
      <c r="M105" t="str">
        <f t="shared" si="3"/>
        <v>吴江市拓研电子材料有限公司</v>
      </c>
      <c r="N105" s="130">
        <f t="shared" si="4"/>
        <v>0</v>
      </c>
      <c r="O105" s="130">
        <f t="shared" si="5"/>
        <v>0</v>
      </c>
    </row>
    <row r="106" spans="1:15" ht="15.6" x14ac:dyDescent="0.25">
      <c r="A106" s="108" t="s">
        <v>354</v>
      </c>
      <c r="B106" s="109" t="s">
        <v>355</v>
      </c>
      <c r="C106" s="110">
        <v>45566</v>
      </c>
      <c r="D106" s="111">
        <v>24057.599999999999</v>
      </c>
      <c r="E106" s="112">
        <v>19246.079999999998</v>
      </c>
      <c r="F106" s="112">
        <v>1</v>
      </c>
      <c r="G106" s="113">
        <v>24057.599999999999</v>
      </c>
      <c r="L106" s="108" t="s">
        <v>394</v>
      </c>
      <c r="M106" t="str">
        <f t="shared" si="3"/>
        <v>沧州啸宇模具科技有限公司</v>
      </c>
      <c r="N106" s="130">
        <f t="shared" si="4"/>
        <v>515243.04000000004</v>
      </c>
      <c r="O106" s="130">
        <f t="shared" si="5"/>
        <v>85873.840000000011</v>
      </c>
    </row>
    <row r="107" spans="1:15" ht="15.6" x14ac:dyDescent="0.25">
      <c r="A107" s="114" t="s">
        <v>697</v>
      </c>
      <c r="B107" s="115" t="s">
        <v>698</v>
      </c>
      <c r="C107" s="116">
        <v>45536</v>
      </c>
      <c r="D107" s="117"/>
      <c r="E107" s="118">
        <v>0</v>
      </c>
      <c r="F107" s="118">
        <v>0</v>
      </c>
      <c r="G107" s="119">
        <v>0</v>
      </c>
      <c r="L107" s="114" t="s">
        <v>728</v>
      </c>
      <c r="M107" t="str">
        <f t="shared" si="3"/>
        <v>黄骅市盈辉汽车配件有限公司</v>
      </c>
      <c r="N107" s="130">
        <f t="shared" si="4"/>
        <v>47166.39</v>
      </c>
      <c r="O107" s="130">
        <f t="shared" si="5"/>
        <v>7861.0649999999996</v>
      </c>
    </row>
    <row r="108" spans="1:15" ht="15.6" x14ac:dyDescent="0.25">
      <c r="A108" s="108" t="s">
        <v>699</v>
      </c>
      <c r="B108" s="109" t="s">
        <v>700</v>
      </c>
      <c r="C108" s="110">
        <v>45536</v>
      </c>
      <c r="D108" s="111">
        <v>32906</v>
      </c>
      <c r="E108" s="112">
        <v>26324.800000000003</v>
      </c>
      <c r="F108" s="112">
        <v>1</v>
      </c>
      <c r="G108" s="113">
        <v>32906</v>
      </c>
      <c r="L108" s="108" t="s">
        <v>170</v>
      </c>
      <c r="M108" t="str">
        <f t="shared" si="3"/>
        <v>河北莫特美橡塑科技有限公司</v>
      </c>
      <c r="N108" s="130">
        <f t="shared" si="4"/>
        <v>56124.84</v>
      </c>
      <c r="O108" s="130">
        <f t="shared" si="5"/>
        <v>9354.14</v>
      </c>
    </row>
    <row r="109" spans="1:15" ht="15.6" x14ac:dyDescent="0.25">
      <c r="A109" s="114" t="s">
        <v>279</v>
      </c>
      <c r="B109" s="115" t="s">
        <v>280</v>
      </c>
      <c r="C109" s="116">
        <v>45536</v>
      </c>
      <c r="D109" s="117">
        <v>10294.75</v>
      </c>
      <c r="E109" s="118">
        <v>8235.8000000000011</v>
      </c>
      <c r="F109" s="118">
        <v>1</v>
      </c>
      <c r="G109" s="119">
        <v>10294.75</v>
      </c>
      <c r="L109" s="114" t="s">
        <v>186</v>
      </c>
      <c r="M109" t="str">
        <f t="shared" si="3"/>
        <v>北京宇喆科技有限公司</v>
      </c>
      <c r="N109" s="130">
        <f t="shared" si="4"/>
        <v>324602.66000000003</v>
      </c>
      <c r="O109" s="130">
        <f t="shared" si="5"/>
        <v>54100.443333333336</v>
      </c>
    </row>
    <row r="110" spans="1:15" ht="15.6" x14ac:dyDescent="0.25">
      <c r="A110" s="108" t="s">
        <v>701</v>
      </c>
      <c r="B110" s="109" t="s">
        <v>702</v>
      </c>
      <c r="C110" s="110">
        <v>45566</v>
      </c>
      <c r="D110" s="111"/>
      <c r="E110" s="112">
        <v>0</v>
      </c>
      <c r="F110" s="112">
        <v>0</v>
      </c>
      <c r="G110" s="113">
        <v>0</v>
      </c>
      <c r="L110" s="114" t="s">
        <v>730</v>
      </c>
      <c r="M110" t="str">
        <f t="shared" si="3"/>
        <v>临沂方中新材料科技有限公司</v>
      </c>
      <c r="N110" s="130">
        <f t="shared" si="4"/>
        <v>372132.61</v>
      </c>
      <c r="O110" s="130">
        <f t="shared" si="5"/>
        <v>62022.101666666662</v>
      </c>
    </row>
    <row r="111" spans="1:15" ht="15.6" x14ac:dyDescent="0.25">
      <c r="A111" s="114" t="s">
        <v>703</v>
      </c>
      <c r="B111" s="115" t="s">
        <v>704</v>
      </c>
      <c r="C111" s="116">
        <v>45566</v>
      </c>
      <c r="D111" s="117">
        <v>3819.3</v>
      </c>
      <c r="E111" s="118">
        <v>3055.4400000000005</v>
      </c>
      <c r="F111" s="118">
        <v>1</v>
      </c>
      <c r="G111" s="119">
        <v>3819.3</v>
      </c>
      <c r="L111" s="114" t="s">
        <v>125</v>
      </c>
      <c r="M111" t="str">
        <f t="shared" si="3"/>
        <v>江苏全盛座舱技术股份有限公司</v>
      </c>
      <c r="N111" s="130">
        <f t="shared" si="4"/>
        <v>807745.02</v>
      </c>
      <c r="O111" s="130">
        <f t="shared" si="5"/>
        <v>134624.17000000001</v>
      </c>
    </row>
    <row r="112" spans="1:15" ht="15.6" x14ac:dyDescent="0.25">
      <c r="A112" s="108" t="s">
        <v>371</v>
      </c>
      <c r="B112" s="109" t="s">
        <v>372</v>
      </c>
      <c r="C112" s="110">
        <v>45566</v>
      </c>
      <c r="D112" s="111"/>
      <c r="E112" s="112">
        <v>0</v>
      </c>
      <c r="F112" s="112">
        <v>0</v>
      </c>
      <c r="G112" s="113">
        <v>0</v>
      </c>
      <c r="L112" s="108" t="s">
        <v>141</v>
      </c>
      <c r="M112" t="str">
        <f t="shared" si="3"/>
        <v>北京友联物流有限公司</v>
      </c>
      <c r="N112" s="130">
        <f t="shared" si="4"/>
        <v>386066.89</v>
      </c>
      <c r="O112" s="130">
        <f t="shared" si="5"/>
        <v>64344.481666666667</v>
      </c>
    </row>
    <row r="113" spans="1:15" ht="15.6" x14ac:dyDescent="0.25">
      <c r="A113" s="114" t="s">
        <v>705</v>
      </c>
      <c r="B113" s="115" t="s">
        <v>706</v>
      </c>
      <c r="C113" s="116">
        <v>45566</v>
      </c>
      <c r="D113" s="117"/>
      <c r="E113" s="118">
        <v>0</v>
      </c>
      <c r="F113" s="118">
        <v>0</v>
      </c>
      <c r="G113" s="119">
        <v>0</v>
      </c>
      <c r="L113" s="108" t="s">
        <v>732</v>
      </c>
      <c r="M113" t="str">
        <f t="shared" si="3"/>
        <v>大悍（天津）汽车零部件有限公司</v>
      </c>
      <c r="N113" s="130">
        <f t="shared" si="4"/>
        <v>794353.02000000037</v>
      </c>
      <c r="O113" s="130">
        <f t="shared" si="5"/>
        <v>132392.17000000007</v>
      </c>
    </row>
    <row r="114" spans="1:15" ht="15.6" x14ac:dyDescent="0.25">
      <c r="A114" s="108" t="s">
        <v>445</v>
      </c>
      <c r="B114" s="109" t="s">
        <v>446</v>
      </c>
      <c r="C114" s="110">
        <v>45536</v>
      </c>
      <c r="D114" s="111">
        <v>5654.52</v>
      </c>
      <c r="E114" s="112">
        <v>4523.6160000000009</v>
      </c>
      <c r="F114" s="112">
        <v>1</v>
      </c>
      <c r="G114" s="113">
        <v>5654.52</v>
      </c>
      <c r="L114" s="108" t="s">
        <v>163</v>
      </c>
      <c r="M114" t="str">
        <f t="shared" si="3"/>
        <v>北京恒世通物流有限公司</v>
      </c>
      <c r="N114" s="130">
        <f t="shared" si="4"/>
        <v>868320.39999999991</v>
      </c>
      <c r="O114" s="130">
        <f t="shared" si="5"/>
        <v>144720.06666666665</v>
      </c>
    </row>
    <row r="115" spans="1:15" ht="15.6" x14ac:dyDescent="0.25">
      <c r="A115" s="114" t="s">
        <v>445</v>
      </c>
      <c r="B115" s="115" t="s">
        <v>446</v>
      </c>
      <c r="C115" s="116">
        <v>45566</v>
      </c>
      <c r="D115" s="117">
        <v>107600.77</v>
      </c>
      <c r="E115" s="118">
        <v>86080.616000000009</v>
      </c>
      <c r="F115" s="118">
        <v>1</v>
      </c>
      <c r="G115" s="119">
        <v>107600.77</v>
      </c>
      <c r="L115" s="108" t="s">
        <v>65</v>
      </c>
      <c r="M115" t="str">
        <f t="shared" si="3"/>
        <v>致冠沧州汽车部件有限公司</v>
      </c>
      <c r="N115" s="130">
        <f t="shared" si="4"/>
        <v>399579.62999999995</v>
      </c>
      <c r="O115" s="130">
        <f t="shared" si="5"/>
        <v>66596.604999999996</v>
      </c>
    </row>
    <row r="116" spans="1:15" ht="15.6" x14ac:dyDescent="0.25">
      <c r="A116" s="108" t="s">
        <v>223</v>
      </c>
      <c r="B116" s="109" t="s">
        <v>224</v>
      </c>
      <c r="C116" s="110">
        <v>45536</v>
      </c>
      <c r="D116" s="111"/>
      <c r="E116" s="112">
        <v>0</v>
      </c>
      <c r="F116" s="112">
        <v>0</v>
      </c>
      <c r="G116" s="113">
        <v>0</v>
      </c>
      <c r="L116" s="114" t="s">
        <v>270</v>
      </c>
      <c r="M116" t="str">
        <f t="shared" si="3"/>
        <v>清河县沁园汽车零部件有限公司</v>
      </c>
      <c r="N116" s="130">
        <f t="shared" si="4"/>
        <v>312283.43</v>
      </c>
      <c r="O116" s="130">
        <f t="shared" si="5"/>
        <v>52047.238333333335</v>
      </c>
    </row>
    <row r="117" spans="1:15" ht="15.6" x14ac:dyDescent="0.25">
      <c r="A117" s="114" t="s">
        <v>367</v>
      </c>
      <c r="B117" s="115" t="s">
        <v>368</v>
      </c>
      <c r="C117" s="116">
        <v>45566</v>
      </c>
      <c r="D117" s="117"/>
      <c r="E117" s="118">
        <v>0</v>
      </c>
      <c r="F117" s="118">
        <v>0</v>
      </c>
      <c r="G117" s="119">
        <v>0</v>
      </c>
      <c r="L117" s="108" t="s">
        <v>734</v>
      </c>
      <c r="M117" t="str">
        <f t="shared" si="3"/>
        <v>上海尖美贸易发展有限公司</v>
      </c>
      <c r="N117" s="130">
        <f t="shared" si="4"/>
        <v>77460.139999999985</v>
      </c>
      <c r="O117" s="130">
        <f t="shared" si="5"/>
        <v>12910.023333333331</v>
      </c>
    </row>
    <row r="118" spans="1:15" ht="15.6" x14ac:dyDescent="0.25">
      <c r="A118" s="108" t="s">
        <v>80</v>
      </c>
      <c r="B118" s="109" t="s">
        <v>81</v>
      </c>
      <c r="C118" s="110">
        <v>45566</v>
      </c>
      <c r="D118" s="111"/>
      <c r="E118" s="112">
        <v>0</v>
      </c>
      <c r="F118" s="112">
        <v>0</v>
      </c>
      <c r="G118" s="113">
        <v>0</v>
      </c>
      <c r="L118" s="114" t="s">
        <v>736</v>
      </c>
      <c r="M118" t="str">
        <f t="shared" si="3"/>
        <v>青岛柏利美新材料有限公司</v>
      </c>
      <c r="N118" s="130">
        <f t="shared" si="4"/>
        <v>305535.05</v>
      </c>
      <c r="O118" s="130">
        <f t="shared" si="5"/>
        <v>50922.508333333331</v>
      </c>
    </row>
    <row r="119" spans="1:15" ht="15.6" x14ac:dyDescent="0.25">
      <c r="A119" s="114" t="s">
        <v>707</v>
      </c>
      <c r="B119" s="115" t="s">
        <v>708</v>
      </c>
      <c r="C119" s="116">
        <v>45566</v>
      </c>
      <c r="D119" s="117"/>
      <c r="E119" s="118">
        <v>0</v>
      </c>
      <c r="F119" s="118">
        <v>0</v>
      </c>
      <c r="G119" s="119">
        <v>0</v>
      </c>
      <c r="L119" s="114" t="s">
        <v>738</v>
      </c>
      <c r="M119" t="str">
        <f t="shared" si="3"/>
        <v>天津又进精密部品有限公司</v>
      </c>
      <c r="N119" s="130">
        <f t="shared" si="4"/>
        <v>289992.78000000003</v>
      </c>
      <c r="O119" s="130">
        <f t="shared" si="5"/>
        <v>48332.130000000005</v>
      </c>
    </row>
    <row r="120" spans="1:15" ht="15.6" x14ac:dyDescent="0.25">
      <c r="A120" s="108" t="s">
        <v>709</v>
      </c>
      <c r="B120" s="109" t="s">
        <v>710</v>
      </c>
      <c r="C120" s="110">
        <v>45536</v>
      </c>
      <c r="D120" s="111">
        <v>11207</v>
      </c>
      <c r="E120" s="112">
        <v>8965.6</v>
      </c>
      <c r="F120" s="112">
        <v>1</v>
      </c>
      <c r="G120" s="113">
        <v>11207</v>
      </c>
      <c r="L120" s="108" t="s">
        <v>740</v>
      </c>
      <c r="M120" t="str">
        <f t="shared" si="3"/>
        <v>谷城益合泡沫塑胶有限公司</v>
      </c>
      <c r="N120" s="130">
        <f t="shared" si="4"/>
        <v>78411.649999999994</v>
      </c>
      <c r="O120" s="130">
        <f t="shared" si="5"/>
        <v>13068.608333333332</v>
      </c>
    </row>
    <row r="121" spans="1:15" ht="15.6" x14ac:dyDescent="0.25">
      <c r="A121" s="114" t="s">
        <v>448</v>
      </c>
      <c r="B121" s="115" t="s">
        <v>449</v>
      </c>
      <c r="C121" s="116">
        <v>45536</v>
      </c>
      <c r="D121" s="117">
        <v>45945.8</v>
      </c>
      <c r="E121" s="118">
        <v>36756.640000000007</v>
      </c>
      <c r="F121" s="118">
        <v>1</v>
      </c>
      <c r="G121" s="119">
        <v>45945.8</v>
      </c>
      <c r="L121" s="114" t="s">
        <v>742</v>
      </c>
      <c r="M121" t="str">
        <f t="shared" si="3"/>
        <v>天津艾尔特精密机械有限公司</v>
      </c>
      <c r="N121" s="130">
        <f t="shared" si="4"/>
        <v>25000</v>
      </c>
      <c r="O121" s="130">
        <f t="shared" si="5"/>
        <v>4166.666666666667</v>
      </c>
    </row>
    <row r="122" spans="1:15" ht="15.6" x14ac:dyDescent="0.25">
      <c r="A122" s="108" t="s">
        <v>427</v>
      </c>
      <c r="B122" s="109" t="s">
        <v>428</v>
      </c>
      <c r="C122" s="110">
        <v>45536</v>
      </c>
      <c r="D122" s="111">
        <v>174583.95</v>
      </c>
      <c r="E122" s="112">
        <v>139667.16</v>
      </c>
      <c r="F122" s="112">
        <v>1</v>
      </c>
      <c r="G122" s="113">
        <v>174583.95</v>
      </c>
      <c r="L122" s="108" t="s">
        <v>744</v>
      </c>
      <c r="M122" t="str">
        <f t="shared" si="3"/>
        <v>深州市晶立泰(安广顺)机械配件有限公司</v>
      </c>
      <c r="N122" s="130">
        <f t="shared" si="4"/>
        <v>7005.07</v>
      </c>
      <c r="O122" s="130">
        <f t="shared" si="5"/>
        <v>1167.5116666666665</v>
      </c>
    </row>
    <row r="123" spans="1:15" ht="15.6" x14ac:dyDescent="0.25">
      <c r="A123" s="114" t="s">
        <v>427</v>
      </c>
      <c r="B123" s="115" t="s">
        <v>428</v>
      </c>
      <c r="C123" s="116">
        <v>45566</v>
      </c>
      <c r="D123" s="117">
        <v>51233.98</v>
      </c>
      <c r="E123" s="118">
        <v>40987.184000000008</v>
      </c>
      <c r="F123" s="118">
        <v>1</v>
      </c>
      <c r="G123" s="119">
        <v>51233.98</v>
      </c>
      <c r="L123" s="114" t="s">
        <v>746</v>
      </c>
      <c r="M123" t="str">
        <f t="shared" si="3"/>
        <v>上海发之源电气有限公司</v>
      </c>
      <c r="N123" s="130">
        <f t="shared" si="4"/>
        <v>152283.79</v>
      </c>
      <c r="O123" s="130">
        <f t="shared" si="5"/>
        <v>25380.631666666668</v>
      </c>
    </row>
    <row r="124" spans="1:15" ht="15.6" x14ac:dyDescent="0.25">
      <c r="A124" s="108" t="s">
        <v>382</v>
      </c>
      <c r="B124" s="109" t="s">
        <v>383</v>
      </c>
      <c r="C124" s="110">
        <v>45536</v>
      </c>
      <c r="D124" s="111">
        <v>258025</v>
      </c>
      <c r="E124" s="112">
        <v>206420</v>
      </c>
      <c r="F124" s="112">
        <v>1</v>
      </c>
      <c r="G124" s="113">
        <v>258025</v>
      </c>
      <c r="L124" s="108" t="s">
        <v>748</v>
      </c>
      <c r="M124" t="str">
        <f t="shared" si="3"/>
        <v>烟台毓顺汽车零部件有限公司</v>
      </c>
      <c r="N124" s="130">
        <f t="shared" si="4"/>
        <v>287779.36</v>
      </c>
      <c r="O124" s="130">
        <f t="shared" si="5"/>
        <v>47963.226666666662</v>
      </c>
    </row>
    <row r="125" spans="1:15" ht="15.6" x14ac:dyDescent="0.25">
      <c r="A125" s="114" t="s">
        <v>711</v>
      </c>
      <c r="B125" s="115" t="s">
        <v>712</v>
      </c>
      <c r="C125" s="116">
        <v>45536</v>
      </c>
      <c r="D125" s="117">
        <v>22500</v>
      </c>
      <c r="E125" s="118">
        <v>18000</v>
      </c>
      <c r="F125" s="118">
        <v>1</v>
      </c>
      <c r="G125" s="119">
        <v>22500</v>
      </c>
      <c r="L125" s="114" t="s">
        <v>433</v>
      </c>
      <c r="M125" t="str">
        <f t="shared" si="3"/>
        <v>日照兴伟橡塑有限公司</v>
      </c>
      <c r="N125" s="130">
        <f t="shared" si="4"/>
        <v>76672.95</v>
      </c>
      <c r="O125" s="130">
        <f t="shared" si="5"/>
        <v>12778.824999999999</v>
      </c>
    </row>
    <row r="126" spans="1:15" ht="15.6" x14ac:dyDescent="0.25">
      <c r="A126" s="108" t="s">
        <v>198</v>
      </c>
      <c r="B126" s="109" t="s">
        <v>199</v>
      </c>
      <c r="C126" s="110">
        <v>45566</v>
      </c>
      <c r="D126" s="111">
        <v>127893.85</v>
      </c>
      <c r="E126" s="112">
        <v>102315.08000000002</v>
      </c>
      <c r="F126" s="112">
        <v>1</v>
      </c>
      <c r="G126" s="113">
        <v>127893.85</v>
      </c>
      <c r="L126" s="114" t="s">
        <v>750</v>
      </c>
      <c r="M126" t="str">
        <f t="shared" si="3"/>
        <v>北京寸金宏德科技发展有限公司</v>
      </c>
      <c r="N126" s="130">
        <f t="shared" si="4"/>
        <v>35597.26</v>
      </c>
      <c r="O126" s="130">
        <f t="shared" si="5"/>
        <v>5932.876666666667</v>
      </c>
    </row>
    <row r="127" spans="1:15" ht="15.6" x14ac:dyDescent="0.25">
      <c r="A127" s="114" t="s">
        <v>143</v>
      </c>
      <c r="B127" s="115" t="s">
        <v>713</v>
      </c>
      <c r="C127" s="116">
        <v>45536</v>
      </c>
      <c r="D127" s="117">
        <v>61018.87</v>
      </c>
      <c r="E127" s="118">
        <v>48815.096000000005</v>
      </c>
      <c r="F127" s="118">
        <v>1</v>
      </c>
      <c r="G127" s="119">
        <v>61018.87</v>
      </c>
      <c r="L127" s="108" t="s">
        <v>752</v>
      </c>
      <c r="M127" t="str">
        <f t="shared" si="3"/>
        <v>天津东凯科技有限公司</v>
      </c>
      <c r="N127" s="130">
        <f t="shared" si="4"/>
        <v>18984</v>
      </c>
      <c r="O127" s="130">
        <f t="shared" si="5"/>
        <v>3164</v>
      </c>
    </row>
    <row r="128" spans="1:15" ht="15.6" x14ac:dyDescent="0.25">
      <c r="A128" s="108" t="s">
        <v>143</v>
      </c>
      <c r="B128" s="109" t="s">
        <v>713</v>
      </c>
      <c r="C128" s="110">
        <v>45566</v>
      </c>
      <c r="D128" s="111">
        <v>37386.050000000003</v>
      </c>
      <c r="E128" s="112">
        <v>29908.840000000004</v>
      </c>
      <c r="F128" s="112">
        <v>1</v>
      </c>
      <c r="G128" s="113">
        <v>37386.050000000003</v>
      </c>
      <c r="L128" s="108" t="s">
        <v>157</v>
      </c>
      <c r="M128" t="str">
        <f t="shared" si="3"/>
        <v>日照联成汽车部件有限公司</v>
      </c>
      <c r="N128" s="130">
        <f t="shared" si="4"/>
        <v>260132.54</v>
      </c>
      <c r="O128" s="130">
        <f t="shared" si="5"/>
        <v>43355.423333333332</v>
      </c>
    </row>
    <row r="129" spans="1:15" ht="15.6" x14ac:dyDescent="0.25">
      <c r="A129" s="114" t="s">
        <v>714</v>
      </c>
      <c r="B129" s="115" t="s">
        <v>715</v>
      </c>
      <c r="C129" s="116">
        <v>45566</v>
      </c>
      <c r="D129" s="117"/>
      <c r="E129" s="118">
        <v>0</v>
      </c>
      <c r="F129" s="118">
        <v>0</v>
      </c>
      <c r="G129" s="119">
        <v>0</v>
      </c>
      <c r="L129" s="114" t="s">
        <v>358</v>
      </c>
      <c r="M129" t="str">
        <f t="shared" si="3"/>
        <v>重庆光大产业有限公司</v>
      </c>
      <c r="N129" s="130">
        <f t="shared" si="4"/>
        <v>114157.76000000001</v>
      </c>
      <c r="O129" s="130">
        <f t="shared" si="5"/>
        <v>19026.293333333335</v>
      </c>
    </row>
    <row r="130" spans="1:15" ht="15.6" x14ac:dyDescent="0.25">
      <c r="A130" s="108" t="s">
        <v>716</v>
      </c>
      <c r="B130" s="109" t="s">
        <v>717</v>
      </c>
      <c r="C130" s="110">
        <v>45536</v>
      </c>
      <c r="D130" s="111"/>
      <c r="E130" s="112">
        <v>0</v>
      </c>
      <c r="F130" s="112">
        <v>0</v>
      </c>
      <c r="G130" s="113">
        <v>0</v>
      </c>
      <c r="L130" s="114" t="s">
        <v>754</v>
      </c>
      <c r="M130" t="str">
        <f t="shared" si="3"/>
        <v>沧州辉骏建筑安装工程有限公司</v>
      </c>
      <c r="N130" s="130">
        <f t="shared" si="4"/>
        <v>2100</v>
      </c>
      <c r="O130" s="130">
        <f t="shared" si="5"/>
        <v>350</v>
      </c>
    </row>
    <row r="131" spans="1:15" ht="15.6" x14ac:dyDescent="0.25">
      <c r="A131" s="114" t="s">
        <v>716</v>
      </c>
      <c r="B131" s="115" t="s">
        <v>717</v>
      </c>
      <c r="C131" s="116">
        <v>45566</v>
      </c>
      <c r="D131" s="117"/>
      <c r="E131" s="118">
        <v>0</v>
      </c>
      <c r="F131" s="118">
        <v>0</v>
      </c>
      <c r="G131" s="119">
        <v>0</v>
      </c>
      <c r="L131" s="108" t="s">
        <v>756</v>
      </c>
      <c r="M131" t="str">
        <f t="shared" ref="M131:M194" si="6">VLOOKUP(L131,A:B,2,0)</f>
        <v>江苏福美汽车镜有限公司</v>
      </c>
      <c r="N131" s="130">
        <f t="shared" ref="N131:N194" si="7">SUMIF(A:A,L131,D:D)</f>
        <v>595231.81999999995</v>
      </c>
      <c r="O131" s="130">
        <f t="shared" ref="O131:O194" si="8">N131/6</f>
        <v>99205.30333333333</v>
      </c>
    </row>
    <row r="132" spans="1:15" ht="15.6" x14ac:dyDescent="0.25">
      <c r="A132" s="108" t="s">
        <v>718</v>
      </c>
      <c r="B132" s="109" t="s">
        <v>719</v>
      </c>
      <c r="C132" s="110">
        <v>45536</v>
      </c>
      <c r="D132" s="111">
        <v>2240</v>
      </c>
      <c r="E132" s="112">
        <v>1792</v>
      </c>
      <c r="F132" s="112">
        <v>1</v>
      </c>
      <c r="G132" s="113">
        <v>2240</v>
      </c>
      <c r="L132" s="114" t="s">
        <v>758</v>
      </c>
      <c r="M132" t="str">
        <f t="shared" si="6"/>
        <v>阿诺德紧固件（沈阳）有限公司</v>
      </c>
      <c r="N132" s="130">
        <f t="shared" si="7"/>
        <v>20460.689999999999</v>
      </c>
      <c r="O132" s="130">
        <f t="shared" si="8"/>
        <v>3410.1149999999998</v>
      </c>
    </row>
    <row r="133" spans="1:15" ht="15.6" x14ac:dyDescent="0.25">
      <c r="A133" s="114" t="s">
        <v>718</v>
      </c>
      <c r="B133" s="115" t="s">
        <v>719</v>
      </c>
      <c r="C133" s="116">
        <v>45566</v>
      </c>
      <c r="D133" s="117">
        <v>16185</v>
      </c>
      <c r="E133" s="118">
        <v>12948</v>
      </c>
      <c r="F133" s="118">
        <v>1</v>
      </c>
      <c r="G133" s="119">
        <v>16185</v>
      </c>
      <c r="L133" s="108" t="s">
        <v>760</v>
      </c>
      <c r="M133" t="str">
        <f t="shared" si="6"/>
        <v>利宇晴塑胶(天津)有限公司</v>
      </c>
      <c r="N133" s="130">
        <f t="shared" si="7"/>
        <v>253.32000000000701</v>
      </c>
      <c r="O133" s="130">
        <f t="shared" si="8"/>
        <v>42.220000000001171</v>
      </c>
    </row>
    <row r="134" spans="1:15" ht="15.6" x14ac:dyDescent="0.25">
      <c r="A134" s="108" t="s">
        <v>720</v>
      </c>
      <c r="B134" s="109" t="s">
        <v>721</v>
      </c>
      <c r="C134" s="110">
        <v>45536</v>
      </c>
      <c r="D134" s="111"/>
      <c r="E134" s="112">
        <v>0</v>
      </c>
      <c r="F134" s="112">
        <v>0</v>
      </c>
      <c r="G134" s="113">
        <v>0</v>
      </c>
      <c r="L134" s="114" t="s">
        <v>762</v>
      </c>
      <c r="M134" t="str">
        <f t="shared" si="6"/>
        <v>长春鸿德汽车照明有限公司</v>
      </c>
      <c r="N134" s="130">
        <f t="shared" si="7"/>
        <v>288125.25</v>
      </c>
      <c r="O134" s="130">
        <f t="shared" si="8"/>
        <v>48020.875</v>
      </c>
    </row>
    <row r="135" spans="1:15" ht="15.6" x14ac:dyDescent="0.25">
      <c r="A135" s="114" t="s">
        <v>722</v>
      </c>
      <c r="B135" s="115" t="s">
        <v>723</v>
      </c>
      <c r="C135" s="116">
        <v>45536</v>
      </c>
      <c r="D135" s="117">
        <v>4520</v>
      </c>
      <c r="E135" s="118">
        <v>3616</v>
      </c>
      <c r="F135" s="118">
        <v>1</v>
      </c>
      <c r="G135" s="119">
        <v>4520</v>
      </c>
      <c r="L135" s="114" t="s">
        <v>764</v>
      </c>
      <c r="M135" t="str">
        <f t="shared" si="6"/>
        <v>惠州华阳通用电子有限公司</v>
      </c>
      <c r="N135" s="130">
        <f t="shared" si="7"/>
        <v>1241695.98</v>
      </c>
      <c r="O135" s="130">
        <f t="shared" si="8"/>
        <v>206949.33</v>
      </c>
    </row>
    <row r="136" spans="1:15" ht="15.6" x14ac:dyDescent="0.25">
      <c r="A136" s="108" t="s">
        <v>722</v>
      </c>
      <c r="B136" s="109" t="s">
        <v>723</v>
      </c>
      <c r="C136" s="110">
        <v>45566</v>
      </c>
      <c r="D136" s="111">
        <v>4520</v>
      </c>
      <c r="E136" s="112">
        <v>3616</v>
      </c>
      <c r="F136" s="112">
        <v>1</v>
      </c>
      <c r="G136" s="113">
        <v>4520</v>
      </c>
      <c r="L136" s="108" t="s">
        <v>766</v>
      </c>
      <c r="M136" t="str">
        <f t="shared" si="6"/>
        <v>联合众企塑料包装制品（天津）有限公司</v>
      </c>
      <c r="N136" s="130">
        <f t="shared" si="7"/>
        <v>56328.24</v>
      </c>
      <c r="O136" s="130">
        <f t="shared" si="8"/>
        <v>9388.0399999999991</v>
      </c>
    </row>
    <row r="137" spans="1:15" ht="15.6" x14ac:dyDescent="0.25">
      <c r="A137" s="114" t="s">
        <v>724</v>
      </c>
      <c r="B137" s="115" t="s">
        <v>725</v>
      </c>
      <c r="C137" s="116">
        <v>45536</v>
      </c>
      <c r="D137" s="117"/>
      <c r="E137" s="118">
        <v>0</v>
      </c>
      <c r="F137" s="118">
        <v>0</v>
      </c>
      <c r="G137" s="119">
        <v>0</v>
      </c>
      <c r="L137" s="108" t="s">
        <v>55</v>
      </c>
      <c r="M137" t="str">
        <f t="shared" si="6"/>
        <v>天津市首唐科技发展有限公司</v>
      </c>
      <c r="N137" s="130">
        <f t="shared" si="7"/>
        <v>791410.69000000006</v>
      </c>
      <c r="O137" s="130">
        <f t="shared" si="8"/>
        <v>131901.78166666668</v>
      </c>
    </row>
    <row r="138" spans="1:15" ht="15.6" x14ac:dyDescent="0.25">
      <c r="A138" s="108" t="s">
        <v>726</v>
      </c>
      <c r="B138" s="109" t="s">
        <v>727</v>
      </c>
      <c r="C138" s="110">
        <v>45566</v>
      </c>
      <c r="D138" s="111"/>
      <c r="E138" s="112">
        <v>0</v>
      </c>
      <c r="F138" s="112">
        <v>0</v>
      </c>
      <c r="G138" s="113">
        <v>0</v>
      </c>
      <c r="L138" s="114" t="s">
        <v>768</v>
      </c>
      <c r="M138" t="str">
        <f t="shared" si="6"/>
        <v>南皮县远成五金制造有限公司</v>
      </c>
      <c r="N138" s="130">
        <f t="shared" si="7"/>
        <v>39508.76</v>
      </c>
      <c r="O138" s="130">
        <f t="shared" si="8"/>
        <v>6584.793333333334</v>
      </c>
    </row>
    <row r="139" spans="1:15" ht="15.6" x14ac:dyDescent="0.25">
      <c r="A139" s="114" t="s">
        <v>523</v>
      </c>
      <c r="B139" s="115" t="s">
        <v>524</v>
      </c>
      <c r="C139" s="116">
        <v>45566</v>
      </c>
      <c r="D139" s="117"/>
      <c r="E139" s="118">
        <v>0</v>
      </c>
      <c r="F139" s="118">
        <v>0</v>
      </c>
      <c r="G139" s="119">
        <v>0</v>
      </c>
      <c r="L139" s="108" t="s">
        <v>770</v>
      </c>
      <c r="M139" t="str">
        <f t="shared" si="6"/>
        <v>国材（苏州）新材料科技有限公司</v>
      </c>
      <c r="N139" s="130">
        <f t="shared" si="7"/>
        <v>70274.7</v>
      </c>
      <c r="O139" s="130">
        <f t="shared" si="8"/>
        <v>11712.449999999999</v>
      </c>
    </row>
    <row r="140" spans="1:15" ht="15.6" x14ac:dyDescent="0.25">
      <c r="A140" s="108" t="s">
        <v>394</v>
      </c>
      <c r="B140" s="109" t="s">
        <v>395</v>
      </c>
      <c r="C140" s="110">
        <v>45566</v>
      </c>
      <c r="D140" s="111">
        <v>75242.100000000006</v>
      </c>
      <c r="E140" s="112">
        <v>60193.680000000008</v>
      </c>
      <c r="F140" s="112">
        <v>1</v>
      </c>
      <c r="G140" s="113">
        <v>75242.100000000006</v>
      </c>
      <c r="L140" s="108" t="s">
        <v>525</v>
      </c>
      <c r="M140" t="str">
        <f t="shared" si="6"/>
        <v>青岛莱恩斯电子有限公司</v>
      </c>
      <c r="N140" s="130">
        <f t="shared" si="7"/>
        <v>10807.32</v>
      </c>
      <c r="O140" s="130">
        <f t="shared" si="8"/>
        <v>1801.22</v>
      </c>
    </row>
    <row r="141" spans="1:15" ht="15.6" x14ac:dyDescent="0.25">
      <c r="A141" s="114" t="s">
        <v>728</v>
      </c>
      <c r="B141" s="115" t="s">
        <v>729</v>
      </c>
      <c r="C141" s="116">
        <v>45536</v>
      </c>
      <c r="D141" s="117">
        <v>20953.150000000001</v>
      </c>
      <c r="E141" s="118">
        <v>16762.52</v>
      </c>
      <c r="F141" s="118">
        <v>1</v>
      </c>
      <c r="G141" s="119">
        <v>20953.150000000001</v>
      </c>
      <c r="L141" s="114" t="s">
        <v>228</v>
      </c>
      <c r="M141" t="str">
        <f t="shared" si="6"/>
        <v>天津鑫淼塑料制品有限公司</v>
      </c>
      <c r="N141" s="130">
        <f t="shared" si="7"/>
        <v>159695</v>
      </c>
      <c r="O141" s="130">
        <f t="shared" si="8"/>
        <v>26615.833333333332</v>
      </c>
    </row>
    <row r="142" spans="1:15" ht="15.6" x14ac:dyDescent="0.25">
      <c r="A142" s="108" t="s">
        <v>170</v>
      </c>
      <c r="B142" s="109" t="s">
        <v>171</v>
      </c>
      <c r="C142" s="110">
        <v>45536</v>
      </c>
      <c r="D142" s="111">
        <v>56124.84</v>
      </c>
      <c r="E142" s="112">
        <v>44899.872000000003</v>
      </c>
      <c r="F142" s="112">
        <v>1</v>
      </c>
      <c r="G142" s="113">
        <v>56124.84</v>
      </c>
      <c r="L142" s="114" t="s">
        <v>62</v>
      </c>
      <c r="M142" t="str">
        <f t="shared" si="6"/>
        <v>天津华禹贸易有限公司</v>
      </c>
      <c r="N142" s="130">
        <f t="shared" si="7"/>
        <v>1013459.24</v>
      </c>
      <c r="O142" s="130">
        <f t="shared" si="8"/>
        <v>168909.87333333332</v>
      </c>
    </row>
    <row r="143" spans="1:15" ht="15.6" x14ac:dyDescent="0.25">
      <c r="A143" s="114" t="s">
        <v>186</v>
      </c>
      <c r="B143" s="115" t="s">
        <v>187</v>
      </c>
      <c r="C143" s="116">
        <v>45536</v>
      </c>
      <c r="D143" s="117"/>
      <c r="E143" s="118">
        <v>0</v>
      </c>
      <c r="F143" s="118">
        <v>0</v>
      </c>
      <c r="G143" s="119">
        <v>0</v>
      </c>
      <c r="L143" s="108" t="s">
        <v>459</v>
      </c>
      <c r="M143" t="str">
        <f t="shared" si="6"/>
        <v>新梦顶（上海）汽车零部件有限公司保定分公司</v>
      </c>
      <c r="N143" s="130">
        <f t="shared" si="7"/>
        <v>11159.12</v>
      </c>
      <c r="O143" s="130">
        <f t="shared" si="8"/>
        <v>1859.8533333333335</v>
      </c>
    </row>
    <row r="144" spans="1:15" ht="15.6" x14ac:dyDescent="0.25">
      <c r="A144" s="108" t="s">
        <v>186</v>
      </c>
      <c r="B144" s="109" t="s">
        <v>187</v>
      </c>
      <c r="C144" s="110">
        <v>45566</v>
      </c>
      <c r="D144" s="111">
        <v>2720.65</v>
      </c>
      <c r="E144" s="112">
        <v>2176.52</v>
      </c>
      <c r="F144" s="112">
        <v>1</v>
      </c>
      <c r="G144" s="113">
        <v>2720.65</v>
      </c>
      <c r="L144" s="114" t="s">
        <v>772</v>
      </c>
      <c r="M144" t="str">
        <f t="shared" si="6"/>
        <v>泊头市德博机械制造有限公司</v>
      </c>
      <c r="N144" s="130">
        <f t="shared" si="7"/>
        <v>23280</v>
      </c>
      <c r="O144" s="130">
        <f t="shared" si="8"/>
        <v>3880</v>
      </c>
    </row>
    <row r="145" spans="1:15" ht="15.6" x14ac:dyDescent="0.25">
      <c r="A145" s="114" t="s">
        <v>730</v>
      </c>
      <c r="B145" s="115" t="s">
        <v>731</v>
      </c>
      <c r="C145" s="116">
        <v>45536</v>
      </c>
      <c r="D145" s="117"/>
      <c r="E145" s="118">
        <v>0</v>
      </c>
      <c r="F145" s="118">
        <v>0</v>
      </c>
      <c r="G145" s="119">
        <v>0</v>
      </c>
      <c r="L145" s="108" t="s">
        <v>532</v>
      </c>
      <c r="M145" t="str">
        <f t="shared" si="6"/>
        <v>深州市远宏橡塑制品有限公司</v>
      </c>
      <c r="N145" s="130">
        <f t="shared" si="7"/>
        <v>680179.46</v>
      </c>
      <c r="O145" s="130">
        <f t="shared" si="8"/>
        <v>113363.24333333333</v>
      </c>
    </row>
    <row r="146" spans="1:15" ht="15.6" x14ac:dyDescent="0.25">
      <c r="A146" s="108" t="s">
        <v>730</v>
      </c>
      <c r="B146" s="109" t="s">
        <v>731</v>
      </c>
      <c r="C146" s="110">
        <v>45566</v>
      </c>
      <c r="D146" s="111">
        <v>26976.62</v>
      </c>
      <c r="E146" s="112">
        <v>21581.296000000002</v>
      </c>
      <c r="F146" s="112">
        <v>1</v>
      </c>
      <c r="G146" s="113">
        <v>26976.62</v>
      </c>
      <c r="L146" s="114" t="s">
        <v>139</v>
      </c>
      <c r="M146" t="str">
        <f t="shared" si="6"/>
        <v>青岛中外运储运有限公司</v>
      </c>
      <c r="N146" s="130">
        <f t="shared" si="7"/>
        <v>47941.56</v>
      </c>
      <c r="O146" s="130">
        <f t="shared" si="8"/>
        <v>7990.2599999999993</v>
      </c>
    </row>
    <row r="147" spans="1:15" ht="15.6" x14ac:dyDescent="0.25">
      <c r="A147" s="114" t="s">
        <v>125</v>
      </c>
      <c r="B147" s="115" t="s">
        <v>126</v>
      </c>
      <c r="C147" s="116">
        <v>45536</v>
      </c>
      <c r="D147" s="117">
        <v>165493.01999999999</v>
      </c>
      <c r="E147" s="118">
        <v>132394.416</v>
      </c>
      <c r="F147" s="118">
        <v>1</v>
      </c>
      <c r="G147" s="119">
        <v>165493.01999999999</v>
      </c>
      <c r="L147" s="108" t="s">
        <v>774</v>
      </c>
      <c r="M147" t="str">
        <f t="shared" si="6"/>
        <v>安合力（天津）叉车销售有限公司</v>
      </c>
      <c r="N147" s="130">
        <f t="shared" si="7"/>
        <v>9700</v>
      </c>
      <c r="O147" s="130">
        <f t="shared" si="8"/>
        <v>1616.6666666666667</v>
      </c>
    </row>
    <row r="148" spans="1:15" ht="15.6" x14ac:dyDescent="0.25">
      <c r="A148" s="108" t="s">
        <v>141</v>
      </c>
      <c r="B148" s="109" t="s">
        <v>142</v>
      </c>
      <c r="C148" s="110">
        <v>45536</v>
      </c>
      <c r="D148" s="111">
        <v>105166.02</v>
      </c>
      <c r="E148" s="112">
        <v>84132.816000000006</v>
      </c>
      <c r="F148" s="112">
        <v>1</v>
      </c>
      <c r="G148" s="113">
        <v>105166.02</v>
      </c>
      <c r="L148" s="128" t="s">
        <v>776</v>
      </c>
      <c r="M148" t="str">
        <f t="shared" si="6"/>
        <v>北京捷安思丽技术开发有限公司</v>
      </c>
      <c r="N148" s="130">
        <f t="shared" si="7"/>
        <v>2313.9</v>
      </c>
      <c r="O148" s="130">
        <f t="shared" si="8"/>
        <v>385.65000000000003</v>
      </c>
    </row>
    <row r="149" spans="1:15" ht="15.6" x14ac:dyDescent="0.25">
      <c r="A149" s="114" t="s">
        <v>141</v>
      </c>
      <c r="B149" s="115" t="s">
        <v>142</v>
      </c>
      <c r="C149" s="116">
        <v>45566</v>
      </c>
      <c r="D149" s="117">
        <v>170541.62</v>
      </c>
      <c r="E149" s="118">
        <v>136433.296</v>
      </c>
      <c r="F149" s="118">
        <v>1</v>
      </c>
      <c r="G149" s="119">
        <v>170541.62</v>
      </c>
      <c r="L149" s="128" t="s">
        <v>778</v>
      </c>
      <c r="M149" t="str">
        <f t="shared" si="6"/>
        <v>北京奇美玉隆商贸有限责任公司</v>
      </c>
      <c r="N149" s="130">
        <f t="shared" si="7"/>
        <v>132500</v>
      </c>
      <c r="O149" s="130">
        <f t="shared" si="8"/>
        <v>22083.333333333332</v>
      </c>
    </row>
    <row r="150" spans="1:15" ht="15.6" x14ac:dyDescent="0.25">
      <c r="A150" s="108" t="s">
        <v>732</v>
      </c>
      <c r="B150" s="109" t="s">
        <v>733</v>
      </c>
      <c r="C150" s="110">
        <v>45536</v>
      </c>
      <c r="D150" s="111"/>
      <c r="E150" s="112">
        <v>0</v>
      </c>
      <c r="F150" s="112">
        <v>0</v>
      </c>
      <c r="G150" s="113">
        <v>0</v>
      </c>
      <c r="L150" s="129" t="s">
        <v>520</v>
      </c>
      <c r="M150" t="str">
        <f t="shared" si="6"/>
        <v>北京三浦易购科技有限公司</v>
      </c>
      <c r="N150" s="130">
        <f t="shared" si="7"/>
        <v>2908.62</v>
      </c>
      <c r="O150" s="130">
        <f t="shared" si="8"/>
        <v>484.77</v>
      </c>
    </row>
    <row r="151" spans="1:15" ht="15.6" x14ac:dyDescent="0.25">
      <c r="A151" s="114" t="s">
        <v>732</v>
      </c>
      <c r="B151" s="115" t="s">
        <v>733</v>
      </c>
      <c r="C151" s="116">
        <v>45566</v>
      </c>
      <c r="D151" s="117">
        <v>32180.450000000401</v>
      </c>
      <c r="E151" s="118">
        <v>25744.360000000321</v>
      </c>
      <c r="F151" s="118">
        <v>1</v>
      </c>
      <c r="G151" s="119">
        <v>32180.450000000401</v>
      </c>
      <c r="L151" s="129" t="s">
        <v>221</v>
      </c>
      <c r="M151" t="str">
        <f t="shared" si="6"/>
        <v>天津生隆纤维材料股份有限公司</v>
      </c>
      <c r="N151" s="130">
        <f t="shared" si="7"/>
        <v>62553.1</v>
      </c>
      <c r="O151" s="130">
        <f t="shared" si="8"/>
        <v>10425.516666666666</v>
      </c>
    </row>
    <row r="152" spans="1:15" ht="15.6" x14ac:dyDescent="0.25">
      <c r="A152" s="108" t="s">
        <v>163</v>
      </c>
      <c r="B152" s="109" t="s">
        <v>164</v>
      </c>
      <c r="C152" s="110">
        <v>45536</v>
      </c>
      <c r="D152" s="111">
        <v>155371.01999999999</v>
      </c>
      <c r="E152" s="112">
        <v>124296.81599999999</v>
      </c>
      <c r="F152" s="112">
        <v>1</v>
      </c>
      <c r="G152" s="113">
        <v>155371.01999999999</v>
      </c>
      <c r="L152" s="128" t="s">
        <v>780</v>
      </c>
      <c r="M152" t="str">
        <f t="shared" si="6"/>
        <v>富港科技(天津)有限公司</v>
      </c>
      <c r="N152" s="130">
        <f t="shared" si="7"/>
        <v>11702.52</v>
      </c>
      <c r="O152" s="130">
        <f t="shared" si="8"/>
        <v>1950.42</v>
      </c>
    </row>
    <row r="153" spans="1:15" ht="15.6" x14ac:dyDescent="0.25">
      <c r="A153" s="114" t="s">
        <v>163</v>
      </c>
      <c r="B153" s="115" t="s">
        <v>164</v>
      </c>
      <c r="C153" s="116">
        <v>45566</v>
      </c>
      <c r="D153" s="117">
        <v>83932.18</v>
      </c>
      <c r="E153" s="118">
        <v>67145.743999999992</v>
      </c>
      <c r="F153" s="118">
        <v>1</v>
      </c>
      <c r="G153" s="119">
        <v>83932.18</v>
      </c>
      <c r="L153" s="129" t="s">
        <v>452</v>
      </c>
      <c r="M153" t="str">
        <f t="shared" si="6"/>
        <v>天津市盛祥冷拉有限公司</v>
      </c>
      <c r="N153" s="130">
        <f t="shared" si="7"/>
        <v>0</v>
      </c>
      <c r="O153" s="130">
        <f t="shared" si="8"/>
        <v>0</v>
      </c>
    </row>
    <row r="154" spans="1:15" ht="15.6" x14ac:dyDescent="0.25">
      <c r="A154" s="108" t="s">
        <v>65</v>
      </c>
      <c r="B154" s="109" t="s">
        <v>66</v>
      </c>
      <c r="C154" s="110">
        <v>45536</v>
      </c>
      <c r="D154" s="111">
        <v>279.44</v>
      </c>
      <c r="E154" s="112">
        <v>223.55200000000002</v>
      </c>
      <c r="F154" s="112">
        <v>1</v>
      </c>
      <c r="G154" s="113">
        <v>279.44</v>
      </c>
      <c r="L154" s="129" t="s">
        <v>782</v>
      </c>
      <c r="M154" t="str">
        <f t="shared" si="6"/>
        <v>天津宇辉科技发展有限公司</v>
      </c>
      <c r="N154" s="130">
        <f t="shared" si="7"/>
        <v>18104.73</v>
      </c>
      <c r="O154" s="130">
        <f t="shared" si="8"/>
        <v>3017.4549999999999</v>
      </c>
    </row>
    <row r="155" spans="1:15" ht="15.6" x14ac:dyDescent="0.25">
      <c r="A155" s="114" t="s">
        <v>270</v>
      </c>
      <c r="B155" s="115" t="s">
        <v>271</v>
      </c>
      <c r="C155" s="116">
        <v>45566</v>
      </c>
      <c r="D155" s="117">
        <v>12647.29</v>
      </c>
      <c r="E155" s="118">
        <v>10117.832000000002</v>
      </c>
      <c r="F155" s="118">
        <v>1</v>
      </c>
      <c r="G155" s="119">
        <v>12647.29</v>
      </c>
      <c r="L155" s="128" t="s">
        <v>784</v>
      </c>
      <c r="M155" t="str">
        <f t="shared" si="6"/>
        <v>天津鑫来兴隆金属制品有限公司</v>
      </c>
      <c r="N155" s="130">
        <f t="shared" si="7"/>
        <v>0</v>
      </c>
      <c r="O155" s="130">
        <f t="shared" si="8"/>
        <v>0</v>
      </c>
    </row>
    <row r="156" spans="1:15" ht="15.6" x14ac:dyDescent="0.25">
      <c r="A156" s="108" t="s">
        <v>734</v>
      </c>
      <c r="B156" s="109" t="s">
        <v>735</v>
      </c>
      <c r="C156" s="110">
        <v>45566</v>
      </c>
      <c r="D156" s="111">
        <v>14357.55</v>
      </c>
      <c r="E156" s="112">
        <v>11486.04</v>
      </c>
      <c r="F156" s="112">
        <v>1</v>
      </c>
      <c r="G156" s="113">
        <v>14357.55</v>
      </c>
      <c r="L156" s="129" t="s">
        <v>429</v>
      </c>
      <c r="M156" t="str">
        <f t="shared" si="6"/>
        <v>河北锐翰汽车零部件有限公司</v>
      </c>
      <c r="N156" s="130">
        <f t="shared" si="7"/>
        <v>69119.89</v>
      </c>
      <c r="O156" s="130">
        <f t="shared" si="8"/>
        <v>11519.981666666667</v>
      </c>
    </row>
    <row r="157" spans="1:15" ht="15.6" x14ac:dyDescent="0.25">
      <c r="A157" s="114" t="s">
        <v>736</v>
      </c>
      <c r="B157" s="115" t="s">
        <v>737</v>
      </c>
      <c r="C157" s="116">
        <v>45536</v>
      </c>
      <c r="D157" s="117"/>
      <c r="E157" s="118">
        <v>0</v>
      </c>
      <c r="F157" s="118">
        <v>0</v>
      </c>
      <c r="G157" s="119">
        <v>0</v>
      </c>
      <c r="L157" s="129" t="s">
        <v>481</v>
      </c>
      <c r="M157" t="str">
        <f t="shared" si="6"/>
        <v>黄骅市再兴汽车配件有限公司</v>
      </c>
      <c r="N157" s="130">
        <f t="shared" si="7"/>
        <v>513513.36</v>
      </c>
      <c r="O157" s="130">
        <f t="shared" si="8"/>
        <v>85585.56</v>
      </c>
    </row>
    <row r="158" spans="1:15" ht="15.6" x14ac:dyDescent="0.25">
      <c r="A158" s="108" t="s">
        <v>736</v>
      </c>
      <c r="B158" s="109" t="s">
        <v>737</v>
      </c>
      <c r="C158" s="110">
        <v>45566</v>
      </c>
      <c r="D158" s="111"/>
      <c r="E158" s="112">
        <v>0</v>
      </c>
      <c r="F158" s="112">
        <v>0</v>
      </c>
      <c r="G158" s="113">
        <v>0</v>
      </c>
      <c r="L158" s="128" t="s">
        <v>83</v>
      </c>
      <c r="M158" t="str">
        <f t="shared" si="6"/>
        <v>黄骅市氦普气体销售有限公司</v>
      </c>
      <c r="N158" s="130">
        <f t="shared" si="7"/>
        <v>68808.37</v>
      </c>
      <c r="O158" s="130">
        <f t="shared" si="8"/>
        <v>11468.061666666666</v>
      </c>
    </row>
    <row r="159" spans="1:15" ht="15.6" x14ac:dyDescent="0.25">
      <c r="A159" s="114" t="s">
        <v>738</v>
      </c>
      <c r="B159" s="115" t="s">
        <v>739</v>
      </c>
      <c r="C159" s="116">
        <v>45566</v>
      </c>
      <c r="D159" s="117">
        <v>63413.52</v>
      </c>
      <c r="E159" s="118">
        <v>50730.815999999999</v>
      </c>
      <c r="F159" s="118">
        <v>1</v>
      </c>
      <c r="G159" s="119">
        <v>63413.52</v>
      </c>
      <c r="L159" s="129" t="s">
        <v>786</v>
      </c>
      <c r="M159" t="str">
        <f t="shared" si="6"/>
        <v>黄骅市友联嘉悦商贸有限公司</v>
      </c>
      <c r="N159" s="130">
        <f t="shared" si="7"/>
        <v>0</v>
      </c>
      <c r="O159" s="130">
        <f t="shared" si="8"/>
        <v>0</v>
      </c>
    </row>
    <row r="160" spans="1:15" ht="15.6" x14ac:dyDescent="0.25">
      <c r="A160" s="108" t="s">
        <v>740</v>
      </c>
      <c r="B160" s="109" t="s">
        <v>741</v>
      </c>
      <c r="C160" s="110">
        <v>45566</v>
      </c>
      <c r="D160" s="111">
        <v>40009.730000000003</v>
      </c>
      <c r="E160" s="112">
        <v>32007.784000000003</v>
      </c>
      <c r="F160" s="112">
        <v>1</v>
      </c>
      <c r="G160" s="113">
        <v>40009.730000000003</v>
      </c>
      <c r="L160" s="128" t="s">
        <v>457</v>
      </c>
      <c r="M160" t="str">
        <f t="shared" si="6"/>
        <v>黄骅市创合五金制品有限公司</v>
      </c>
      <c r="N160" s="130">
        <f t="shared" si="7"/>
        <v>505042.95</v>
      </c>
      <c r="O160" s="130">
        <f t="shared" si="8"/>
        <v>84173.824999999997</v>
      </c>
    </row>
    <row r="161" spans="1:15" ht="15.6" x14ac:dyDescent="0.25">
      <c r="A161" s="114" t="s">
        <v>742</v>
      </c>
      <c r="B161" s="115" t="s">
        <v>743</v>
      </c>
      <c r="C161" s="116">
        <v>45536</v>
      </c>
      <c r="D161" s="117">
        <v>25000</v>
      </c>
      <c r="E161" s="118">
        <v>20000</v>
      </c>
      <c r="F161" s="118">
        <v>1</v>
      </c>
      <c r="G161" s="119">
        <v>25000</v>
      </c>
      <c r="L161" s="128" t="s">
        <v>431</v>
      </c>
      <c r="M161" t="str">
        <f t="shared" si="6"/>
        <v>文安县万达汽车配件制造有限公司</v>
      </c>
      <c r="N161" s="130">
        <f t="shared" si="7"/>
        <v>48078.04</v>
      </c>
      <c r="O161" s="130">
        <f t="shared" si="8"/>
        <v>8013.0066666666671</v>
      </c>
    </row>
    <row r="162" spans="1:15" ht="15.6" x14ac:dyDescent="0.25">
      <c r="A162" s="108" t="s">
        <v>744</v>
      </c>
      <c r="B162" s="109" t="s">
        <v>745</v>
      </c>
      <c r="C162" s="110">
        <v>45566</v>
      </c>
      <c r="D162" s="111">
        <v>3842.63</v>
      </c>
      <c r="E162" s="112">
        <v>3074.1040000000003</v>
      </c>
      <c r="F162" s="112">
        <v>1</v>
      </c>
      <c r="G162" s="113">
        <v>3842.63</v>
      </c>
      <c r="L162" s="128" t="s">
        <v>788</v>
      </c>
      <c r="M162" t="str">
        <f t="shared" si="6"/>
        <v>河北盛德燃气有限公司</v>
      </c>
      <c r="N162" s="130">
        <f t="shared" si="7"/>
        <v>0</v>
      </c>
      <c r="O162" s="130">
        <f t="shared" si="8"/>
        <v>0</v>
      </c>
    </row>
    <row r="163" spans="1:15" ht="15.6" x14ac:dyDescent="0.25">
      <c r="A163" s="114" t="s">
        <v>746</v>
      </c>
      <c r="B163" s="115" t="s">
        <v>747</v>
      </c>
      <c r="C163" s="116">
        <v>45536</v>
      </c>
      <c r="D163" s="117">
        <v>152283.79</v>
      </c>
      <c r="E163" s="118">
        <v>121827.03200000001</v>
      </c>
      <c r="F163" s="118">
        <v>1</v>
      </c>
      <c r="G163" s="119">
        <v>152283.79</v>
      </c>
      <c r="L163" s="129" t="s">
        <v>790</v>
      </c>
      <c r="M163" t="str">
        <f t="shared" si="6"/>
        <v>国网河北省电力有限公司沧州供电分公司</v>
      </c>
      <c r="N163" s="130">
        <f t="shared" si="7"/>
        <v>0</v>
      </c>
      <c r="O163" s="130">
        <f t="shared" si="8"/>
        <v>0</v>
      </c>
    </row>
    <row r="164" spans="1:15" ht="15.6" x14ac:dyDescent="0.25">
      <c r="A164" s="108" t="s">
        <v>748</v>
      </c>
      <c r="B164" s="109" t="s">
        <v>749</v>
      </c>
      <c r="C164" s="110">
        <v>45536</v>
      </c>
      <c r="D164" s="111">
        <v>80521.539999999994</v>
      </c>
      <c r="E164" s="112">
        <v>64417.231999999996</v>
      </c>
      <c r="F164" s="112">
        <v>1</v>
      </c>
      <c r="G164" s="113">
        <v>80521.539999999994</v>
      </c>
      <c r="L164" s="129" t="s">
        <v>504</v>
      </c>
      <c r="M164" t="str">
        <f t="shared" si="6"/>
        <v>霸州市政锦五金制品有限公司</v>
      </c>
      <c r="N164" s="130">
        <f t="shared" si="7"/>
        <v>772926.09</v>
      </c>
      <c r="O164" s="130">
        <f t="shared" si="8"/>
        <v>128821.015</v>
      </c>
    </row>
    <row r="165" spans="1:15" ht="15.6" x14ac:dyDescent="0.25">
      <c r="A165" s="114" t="s">
        <v>433</v>
      </c>
      <c r="B165" s="115" t="s">
        <v>434</v>
      </c>
      <c r="C165" s="116">
        <v>45536</v>
      </c>
      <c r="D165" s="117">
        <v>962.61</v>
      </c>
      <c r="E165" s="118">
        <v>770.08800000000008</v>
      </c>
      <c r="F165" s="118">
        <v>1</v>
      </c>
      <c r="G165" s="119">
        <v>962.61</v>
      </c>
      <c r="L165" s="128" t="s">
        <v>293</v>
      </c>
      <c r="M165" t="str">
        <f t="shared" si="6"/>
        <v>黄骅市天硕汽车部件有限公司</v>
      </c>
      <c r="N165" s="130">
        <f t="shared" si="7"/>
        <v>88895.99</v>
      </c>
      <c r="O165" s="130">
        <f t="shared" si="8"/>
        <v>14815.998333333335</v>
      </c>
    </row>
    <row r="166" spans="1:15" ht="15.6" x14ac:dyDescent="0.25">
      <c r="A166" s="108" t="s">
        <v>433</v>
      </c>
      <c r="B166" s="109" t="s">
        <v>434</v>
      </c>
      <c r="C166" s="110">
        <v>45566</v>
      </c>
      <c r="D166" s="111">
        <v>7954</v>
      </c>
      <c r="E166" s="112">
        <v>6363.2000000000007</v>
      </c>
      <c r="F166" s="112">
        <v>1</v>
      </c>
      <c r="G166" s="113">
        <v>7954</v>
      </c>
      <c r="L166" s="128" t="s">
        <v>365</v>
      </c>
      <c r="M166" t="str">
        <f t="shared" si="6"/>
        <v>文安县海智五金制品有限公司</v>
      </c>
      <c r="N166" s="130">
        <f t="shared" si="7"/>
        <v>0</v>
      </c>
      <c r="O166" s="130">
        <f t="shared" si="8"/>
        <v>0</v>
      </c>
    </row>
    <row r="167" spans="1:15" ht="15.6" x14ac:dyDescent="0.25">
      <c r="A167" s="114" t="s">
        <v>750</v>
      </c>
      <c r="B167" s="115" t="s">
        <v>751</v>
      </c>
      <c r="C167" s="116">
        <v>45566</v>
      </c>
      <c r="D167" s="117">
        <v>17189.88</v>
      </c>
      <c r="E167" s="118">
        <v>13751.904000000002</v>
      </c>
      <c r="F167" s="118">
        <v>1</v>
      </c>
      <c r="G167" s="119">
        <v>17189.88</v>
      </c>
      <c r="L167" s="128" t="s">
        <v>461</v>
      </c>
      <c r="M167" t="str">
        <f t="shared" si="6"/>
        <v>保定市宏腾科技有限公司</v>
      </c>
      <c r="N167" s="130">
        <f t="shared" si="7"/>
        <v>192.1</v>
      </c>
      <c r="O167" s="130">
        <f t="shared" si="8"/>
        <v>32.016666666666666</v>
      </c>
    </row>
    <row r="168" spans="1:15" ht="15.6" x14ac:dyDescent="0.25">
      <c r="A168" s="108" t="s">
        <v>752</v>
      </c>
      <c r="B168" s="109" t="s">
        <v>753</v>
      </c>
      <c r="C168" s="110">
        <v>45536</v>
      </c>
      <c r="D168" s="111"/>
      <c r="E168" s="112">
        <v>0</v>
      </c>
      <c r="F168" s="112">
        <v>0</v>
      </c>
      <c r="G168" s="113">
        <v>0</v>
      </c>
      <c r="L168" s="129" t="s">
        <v>289</v>
      </c>
      <c r="M168" t="str">
        <f t="shared" si="6"/>
        <v>永清永泰汽车部件有限公司</v>
      </c>
      <c r="N168" s="130">
        <f t="shared" si="7"/>
        <v>30824.87</v>
      </c>
      <c r="O168" s="130">
        <f t="shared" si="8"/>
        <v>5137.4783333333335</v>
      </c>
    </row>
    <row r="169" spans="1:15" ht="15.6" x14ac:dyDescent="0.25">
      <c r="A169" s="114" t="s">
        <v>752</v>
      </c>
      <c r="B169" s="115" t="s">
        <v>753</v>
      </c>
      <c r="C169" s="116">
        <v>45566</v>
      </c>
      <c r="D169" s="117">
        <v>4520</v>
      </c>
      <c r="E169" s="118">
        <v>3616</v>
      </c>
      <c r="F169" s="118">
        <v>1</v>
      </c>
      <c r="G169" s="119">
        <v>4520</v>
      </c>
      <c r="L169" s="128" t="s">
        <v>283</v>
      </c>
      <c r="M169" t="str">
        <f t="shared" si="6"/>
        <v>廊坊富杉汽车零部件有限公司</v>
      </c>
      <c r="N169" s="130">
        <f t="shared" si="7"/>
        <v>80193.56</v>
      </c>
      <c r="O169" s="130">
        <f t="shared" si="8"/>
        <v>13365.593333333332</v>
      </c>
    </row>
    <row r="170" spans="1:15" ht="15.6" x14ac:dyDescent="0.25">
      <c r="A170" s="108" t="s">
        <v>157</v>
      </c>
      <c r="B170" s="109" t="s">
        <v>158</v>
      </c>
      <c r="C170" s="110">
        <v>45536</v>
      </c>
      <c r="D170" s="111">
        <v>89837.03</v>
      </c>
      <c r="E170" s="112">
        <v>71869.623999999996</v>
      </c>
      <c r="F170" s="112">
        <v>1</v>
      </c>
      <c r="G170" s="113">
        <v>89837.03</v>
      </c>
      <c r="L170" s="128" t="s">
        <v>255</v>
      </c>
      <c r="M170" t="str">
        <f t="shared" si="6"/>
        <v>长春市天利得科技有限公司</v>
      </c>
      <c r="N170" s="130">
        <f t="shared" si="7"/>
        <v>4972</v>
      </c>
      <c r="O170" s="130">
        <f t="shared" si="8"/>
        <v>828.66666666666663</v>
      </c>
    </row>
    <row r="171" spans="1:15" ht="15.6" x14ac:dyDescent="0.25">
      <c r="A171" s="114" t="s">
        <v>358</v>
      </c>
      <c r="B171" s="115" t="s">
        <v>359</v>
      </c>
      <c r="C171" s="116">
        <v>45536</v>
      </c>
      <c r="D171" s="117"/>
      <c r="E171" s="118">
        <v>0</v>
      </c>
      <c r="F171" s="118">
        <v>0</v>
      </c>
      <c r="G171" s="119">
        <v>0</v>
      </c>
      <c r="L171" s="129" t="s">
        <v>415</v>
      </c>
      <c r="M171" t="str">
        <f t="shared" si="6"/>
        <v>吉林省德邦汽车电子有限公司05</v>
      </c>
      <c r="N171" s="130">
        <f t="shared" si="7"/>
        <v>60995.99</v>
      </c>
      <c r="O171" s="130">
        <f t="shared" si="8"/>
        <v>10165.998333333333</v>
      </c>
    </row>
    <row r="172" spans="1:15" ht="15.6" x14ac:dyDescent="0.25">
      <c r="A172" s="108" t="s">
        <v>358</v>
      </c>
      <c r="B172" s="109" t="s">
        <v>359</v>
      </c>
      <c r="C172" s="110">
        <v>45566</v>
      </c>
      <c r="D172" s="111">
        <v>47526.44</v>
      </c>
      <c r="E172" s="112">
        <v>38021.152000000002</v>
      </c>
      <c r="F172" s="112">
        <v>1</v>
      </c>
      <c r="G172" s="113">
        <v>47526.44</v>
      </c>
      <c r="L172" s="128" t="s">
        <v>469</v>
      </c>
      <c r="M172" t="str">
        <f t="shared" si="6"/>
        <v>上海霏济科技有限公司</v>
      </c>
      <c r="N172" s="130">
        <f t="shared" si="7"/>
        <v>285434.61</v>
      </c>
      <c r="O172" s="130">
        <f t="shared" si="8"/>
        <v>47572.434999999998</v>
      </c>
    </row>
    <row r="173" spans="1:15" ht="15.6" x14ac:dyDescent="0.25">
      <c r="A173" s="114" t="s">
        <v>754</v>
      </c>
      <c r="B173" s="115" t="s">
        <v>755</v>
      </c>
      <c r="C173" s="116">
        <v>45566</v>
      </c>
      <c r="D173" s="117">
        <v>2100</v>
      </c>
      <c r="E173" s="118">
        <v>1680</v>
      </c>
      <c r="F173" s="118">
        <v>1</v>
      </c>
      <c r="G173" s="119">
        <v>2100</v>
      </c>
      <c r="L173" s="129" t="s">
        <v>338</v>
      </c>
      <c r="M173" t="str">
        <f t="shared" si="6"/>
        <v>上海纳特汽车标准件有限公司</v>
      </c>
      <c r="N173" s="130">
        <f t="shared" si="7"/>
        <v>0</v>
      </c>
      <c r="O173" s="130">
        <f t="shared" si="8"/>
        <v>0</v>
      </c>
    </row>
    <row r="174" spans="1:15" ht="15.6" x14ac:dyDescent="0.25">
      <c r="A174" s="108" t="s">
        <v>756</v>
      </c>
      <c r="B174" s="109" t="s">
        <v>757</v>
      </c>
      <c r="C174" s="110">
        <v>45536</v>
      </c>
      <c r="D174" s="111">
        <v>441774.43</v>
      </c>
      <c r="E174" s="112">
        <v>353419.54399999999</v>
      </c>
      <c r="F174" s="112">
        <v>1</v>
      </c>
      <c r="G174" s="113">
        <v>441774.43</v>
      </c>
      <c r="L174" s="128" t="s">
        <v>299</v>
      </c>
      <c r="M174" t="str">
        <f t="shared" si="6"/>
        <v>无锡市汇源机械科技有限公司</v>
      </c>
      <c r="N174" s="130">
        <f t="shared" si="7"/>
        <v>5234.83</v>
      </c>
      <c r="O174" s="130">
        <f t="shared" si="8"/>
        <v>872.47166666666669</v>
      </c>
    </row>
    <row r="175" spans="1:15" ht="15.6" x14ac:dyDescent="0.25">
      <c r="A175" s="114" t="s">
        <v>758</v>
      </c>
      <c r="B175" s="115" t="s">
        <v>759</v>
      </c>
      <c r="C175" s="116">
        <v>45536</v>
      </c>
      <c r="D175" s="117">
        <v>20460.689999999999</v>
      </c>
      <c r="E175" s="118">
        <v>16368.552</v>
      </c>
      <c r="F175" s="118">
        <v>1</v>
      </c>
      <c r="G175" s="119">
        <v>20460.689999999999</v>
      </c>
      <c r="L175" s="129" t="s">
        <v>407</v>
      </c>
      <c r="M175" t="str">
        <f t="shared" si="6"/>
        <v>佛吉亚(无锡)座椅部件有限公司</v>
      </c>
      <c r="N175" s="130">
        <f t="shared" si="7"/>
        <v>142786.80000000101</v>
      </c>
      <c r="O175" s="130">
        <f t="shared" si="8"/>
        <v>23797.800000000167</v>
      </c>
    </row>
    <row r="176" spans="1:15" ht="15.6" x14ac:dyDescent="0.25">
      <c r="A176" s="108" t="s">
        <v>760</v>
      </c>
      <c r="B176" s="109" t="s">
        <v>761</v>
      </c>
      <c r="C176" s="110">
        <v>45566</v>
      </c>
      <c r="D176" s="111"/>
      <c r="E176" s="112">
        <v>0</v>
      </c>
      <c r="F176" s="112">
        <v>0</v>
      </c>
      <c r="G176" s="113">
        <v>0</v>
      </c>
      <c r="L176" s="128" t="s">
        <v>515</v>
      </c>
      <c r="M176" t="str">
        <f t="shared" si="6"/>
        <v>江苏凌派通信科技有限公司</v>
      </c>
      <c r="N176" s="130">
        <f t="shared" si="7"/>
        <v>54882.32</v>
      </c>
      <c r="O176" s="130">
        <f t="shared" si="8"/>
        <v>9147.0533333333333</v>
      </c>
    </row>
    <row r="177" spans="1:15" ht="15.6" x14ac:dyDescent="0.25">
      <c r="A177" s="114" t="s">
        <v>762</v>
      </c>
      <c r="B177" s="115" t="s">
        <v>763</v>
      </c>
      <c r="C177" s="116">
        <v>45536</v>
      </c>
      <c r="D177" s="117">
        <v>47611.87</v>
      </c>
      <c r="E177" s="118">
        <v>38089.496000000006</v>
      </c>
      <c r="F177" s="118">
        <v>1</v>
      </c>
      <c r="G177" s="119">
        <v>47611.87</v>
      </c>
      <c r="L177" s="129" t="s">
        <v>272</v>
      </c>
      <c r="M177" t="str">
        <f t="shared" si="6"/>
        <v>苏州宏逸汽车零部件有限公司</v>
      </c>
      <c r="N177" s="130">
        <f t="shared" si="7"/>
        <v>32766.400000000001</v>
      </c>
      <c r="O177" s="130">
        <f t="shared" si="8"/>
        <v>5461.0666666666666</v>
      </c>
    </row>
    <row r="178" spans="1:15" ht="15.6" x14ac:dyDescent="0.25">
      <c r="A178" s="108" t="s">
        <v>762</v>
      </c>
      <c r="B178" s="109" t="s">
        <v>763</v>
      </c>
      <c r="C178" s="110">
        <v>45566</v>
      </c>
      <c r="D178" s="111">
        <v>153946.34</v>
      </c>
      <c r="E178" s="112">
        <v>123157.072</v>
      </c>
      <c r="F178" s="112">
        <v>1</v>
      </c>
      <c r="G178" s="113">
        <v>153946.34</v>
      </c>
      <c r="L178" s="129" t="s">
        <v>467</v>
      </c>
      <c r="M178" t="str">
        <f t="shared" si="6"/>
        <v>无锡万谦工品智造科技有限公司</v>
      </c>
      <c r="N178" s="130">
        <f t="shared" si="7"/>
        <v>0</v>
      </c>
      <c r="O178" s="130">
        <f t="shared" si="8"/>
        <v>0</v>
      </c>
    </row>
    <row r="179" spans="1:15" ht="15.6" x14ac:dyDescent="0.25">
      <c r="A179" s="114" t="s">
        <v>764</v>
      </c>
      <c r="B179" s="115" t="s">
        <v>765</v>
      </c>
      <c r="C179" s="116">
        <v>45566</v>
      </c>
      <c r="D179" s="117"/>
      <c r="E179" s="118">
        <v>0</v>
      </c>
      <c r="F179" s="118">
        <v>0</v>
      </c>
      <c r="G179" s="119">
        <v>0</v>
      </c>
      <c r="L179" s="129" t="s">
        <v>334</v>
      </c>
      <c r="M179" t="str">
        <f t="shared" si="6"/>
        <v>温州鑫锐电器有限公司</v>
      </c>
      <c r="N179" s="130">
        <f t="shared" si="7"/>
        <v>27534.71</v>
      </c>
      <c r="O179" s="130">
        <f t="shared" si="8"/>
        <v>4589.1183333333329</v>
      </c>
    </row>
    <row r="180" spans="1:15" ht="15.6" x14ac:dyDescent="0.25">
      <c r="A180" s="108" t="s">
        <v>766</v>
      </c>
      <c r="B180" s="109" t="s">
        <v>767</v>
      </c>
      <c r="C180" s="110">
        <v>45536</v>
      </c>
      <c r="D180" s="111">
        <v>21343.439999999999</v>
      </c>
      <c r="E180" s="112">
        <v>17074.752</v>
      </c>
      <c r="F180" s="112">
        <v>1</v>
      </c>
      <c r="G180" s="113">
        <v>21343.439999999999</v>
      </c>
      <c r="L180" s="128" t="s">
        <v>311</v>
      </c>
      <c r="M180" t="str">
        <f t="shared" si="6"/>
        <v>安徽汉升工业部件股份有限公司</v>
      </c>
      <c r="N180" s="130">
        <f t="shared" si="7"/>
        <v>26766.379999999997</v>
      </c>
      <c r="O180" s="130">
        <f t="shared" si="8"/>
        <v>4461.0633333333326</v>
      </c>
    </row>
    <row r="181" spans="1:15" ht="15.6" x14ac:dyDescent="0.25">
      <c r="A181" s="114" t="s">
        <v>766</v>
      </c>
      <c r="B181" s="115" t="s">
        <v>767</v>
      </c>
      <c r="C181" s="116">
        <v>45566</v>
      </c>
      <c r="D181" s="117">
        <v>3966.3</v>
      </c>
      <c r="E181" s="118">
        <v>3173.0400000000004</v>
      </c>
      <c r="F181" s="118">
        <v>1</v>
      </c>
      <c r="G181" s="119">
        <v>3966.3</v>
      </c>
      <c r="L181" s="128" t="s">
        <v>797</v>
      </c>
      <c r="M181" t="str">
        <f t="shared" si="6"/>
        <v>青岛中新华美塑料有限公司</v>
      </c>
      <c r="N181" s="130">
        <f t="shared" si="7"/>
        <v>0.12</v>
      </c>
      <c r="O181" s="130">
        <f t="shared" si="8"/>
        <v>0.02</v>
      </c>
    </row>
    <row r="182" spans="1:15" ht="15.6" x14ac:dyDescent="0.25">
      <c r="A182" s="108" t="s">
        <v>55</v>
      </c>
      <c r="B182" s="109" t="s">
        <v>56</v>
      </c>
      <c r="C182" s="110">
        <v>45566</v>
      </c>
      <c r="D182" s="111"/>
      <c r="E182" s="112">
        <v>0</v>
      </c>
      <c r="F182" s="112">
        <v>0</v>
      </c>
      <c r="G182" s="113">
        <v>0</v>
      </c>
      <c r="L182" s="128" t="s">
        <v>542</v>
      </c>
      <c r="M182" t="str">
        <f t="shared" si="6"/>
        <v>武陟县顺鑫工程塑料有限公司</v>
      </c>
      <c r="N182" s="130">
        <f t="shared" si="7"/>
        <v>0</v>
      </c>
      <c r="O182" s="130">
        <f t="shared" si="8"/>
        <v>0</v>
      </c>
    </row>
    <row r="183" spans="1:15" ht="15.6" x14ac:dyDescent="0.25">
      <c r="A183" s="114" t="s">
        <v>768</v>
      </c>
      <c r="B183" s="115" t="s">
        <v>769</v>
      </c>
      <c r="C183" s="116">
        <v>45566</v>
      </c>
      <c r="D183" s="117">
        <v>39508.76</v>
      </c>
      <c r="E183" s="118">
        <v>31607.008000000002</v>
      </c>
      <c r="F183" s="118">
        <v>1</v>
      </c>
      <c r="G183" s="119">
        <v>39508.76</v>
      </c>
      <c r="L183" s="129" t="s">
        <v>313</v>
      </c>
      <c r="M183" t="str">
        <f t="shared" si="6"/>
        <v>湖北伟士通汽车零件有限公司</v>
      </c>
      <c r="N183" s="130">
        <f t="shared" si="7"/>
        <v>37034.620000000003</v>
      </c>
      <c r="O183" s="130">
        <f t="shared" si="8"/>
        <v>6172.4366666666674</v>
      </c>
    </row>
    <row r="184" spans="1:15" ht="15.6" x14ac:dyDescent="0.25">
      <c r="A184" s="108" t="s">
        <v>770</v>
      </c>
      <c r="B184" s="109" t="s">
        <v>771</v>
      </c>
      <c r="C184" s="110">
        <v>45536</v>
      </c>
      <c r="D184" s="111">
        <v>54782.400000000001</v>
      </c>
      <c r="E184" s="112">
        <v>43825.920000000006</v>
      </c>
      <c r="F184" s="112">
        <v>1</v>
      </c>
      <c r="G184" s="113">
        <v>54782.400000000001</v>
      </c>
      <c r="L184" s="129" t="s">
        <v>800</v>
      </c>
      <c r="M184" t="str">
        <f t="shared" si="6"/>
        <v>东莞市圣戈泰塑胶有限公司</v>
      </c>
      <c r="N184" s="130">
        <f t="shared" si="7"/>
        <v>0.01</v>
      </c>
      <c r="O184" s="130">
        <f t="shared" si="8"/>
        <v>1.6666666666666668E-3</v>
      </c>
    </row>
    <row r="185" spans="1:15" ht="15.6" x14ac:dyDescent="0.25">
      <c r="A185" s="114" t="s">
        <v>770</v>
      </c>
      <c r="B185" s="115" t="s">
        <v>771</v>
      </c>
      <c r="C185" s="116">
        <v>45566</v>
      </c>
      <c r="D185" s="117">
        <v>15492.3</v>
      </c>
      <c r="E185" s="118">
        <v>12393.84</v>
      </c>
      <c r="F185" s="118">
        <v>1</v>
      </c>
      <c r="G185" s="119">
        <v>15492.3</v>
      </c>
      <c r="L185" s="128" t="s">
        <v>258</v>
      </c>
      <c r="M185" t="str">
        <f t="shared" si="6"/>
        <v>西安海容塑料制品有限责任公司</v>
      </c>
      <c r="N185" s="130">
        <f t="shared" si="7"/>
        <v>0</v>
      </c>
      <c r="O185" s="130">
        <f t="shared" si="8"/>
        <v>0</v>
      </c>
    </row>
    <row r="186" spans="1:15" ht="15.6" x14ac:dyDescent="0.25">
      <c r="A186" s="108" t="s">
        <v>525</v>
      </c>
      <c r="B186" s="109" t="s">
        <v>526</v>
      </c>
      <c r="C186" s="110">
        <v>45566</v>
      </c>
      <c r="D186" s="111"/>
      <c r="E186" s="112">
        <v>0</v>
      </c>
      <c r="F186" s="112">
        <v>0</v>
      </c>
      <c r="G186" s="113">
        <v>0</v>
      </c>
      <c r="L186" s="129" t="s">
        <v>802</v>
      </c>
      <c r="M186" t="str">
        <f t="shared" si="6"/>
        <v>北鸿科（天津） 科技有限公司</v>
      </c>
      <c r="N186" s="130">
        <f t="shared" si="7"/>
        <v>0</v>
      </c>
      <c r="O186" s="130">
        <f t="shared" si="8"/>
        <v>0</v>
      </c>
    </row>
    <row r="187" spans="1:15" ht="15.6" x14ac:dyDescent="0.25">
      <c r="A187" s="114" t="s">
        <v>228</v>
      </c>
      <c r="B187" s="115" t="s">
        <v>229</v>
      </c>
      <c r="C187" s="116">
        <v>45536</v>
      </c>
      <c r="D187" s="117"/>
      <c r="E187" s="118">
        <v>0</v>
      </c>
      <c r="F187" s="118">
        <v>0</v>
      </c>
      <c r="G187" s="119">
        <v>0</v>
      </c>
      <c r="L187" s="128" t="s">
        <v>804</v>
      </c>
      <c r="M187" t="str">
        <f t="shared" si="6"/>
        <v>北京京东世纪信息技术有限公司</v>
      </c>
      <c r="N187" s="130">
        <f t="shared" si="7"/>
        <v>0</v>
      </c>
      <c r="O187" s="130">
        <f t="shared" si="8"/>
        <v>0</v>
      </c>
    </row>
    <row r="188" spans="1:15" ht="15.6" x14ac:dyDescent="0.25">
      <c r="A188" s="108" t="s">
        <v>228</v>
      </c>
      <c r="B188" s="109" t="s">
        <v>229</v>
      </c>
      <c r="C188" s="110">
        <v>45566</v>
      </c>
      <c r="D188" s="111">
        <v>44096</v>
      </c>
      <c r="E188" s="112">
        <v>35276.800000000003</v>
      </c>
      <c r="F188" s="112">
        <v>1</v>
      </c>
      <c r="G188" s="113">
        <v>44096</v>
      </c>
      <c r="L188" s="128" t="s">
        <v>806</v>
      </c>
      <c r="M188" t="str">
        <f t="shared" si="6"/>
        <v>北京合享智泉科技有限公司</v>
      </c>
      <c r="N188" s="130">
        <f t="shared" si="7"/>
        <v>0</v>
      </c>
      <c r="O188" s="130">
        <f t="shared" si="8"/>
        <v>0</v>
      </c>
    </row>
    <row r="189" spans="1:15" ht="15.6" x14ac:dyDescent="0.25">
      <c r="A189" s="114" t="s">
        <v>62</v>
      </c>
      <c r="B189" s="115" t="s">
        <v>63</v>
      </c>
      <c r="C189" s="116">
        <v>45536</v>
      </c>
      <c r="D189" s="117"/>
      <c r="E189" s="118">
        <v>0</v>
      </c>
      <c r="F189" s="118">
        <v>0</v>
      </c>
      <c r="G189" s="119">
        <v>0</v>
      </c>
      <c r="L189" s="128" t="s">
        <v>808</v>
      </c>
      <c r="M189" t="str">
        <f t="shared" si="6"/>
        <v>天津宏达翔科技有限公司</v>
      </c>
      <c r="N189" s="130">
        <f t="shared" si="7"/>
        <v>0</v>
      </c>
      <c r="O189" s="130">
        <f t="shared" si="8"/>
        <v>0</v>
      </c>
    </row>
    <row r="190" spans="1:15" ht="15.6" x14ac:dyDescent="0.25">
      <c r="A190" s="108" t="s">
        <v>459</v>
      </c>
      <c r="B190" s="109" t="s">
        <v>460</v>
      </c>
      <c r="C190" s="110">
        <v>45536</v>
      </c>
      <c r="D190" s="111">
        <v>11159.12</v>
      </c>
      <c r="E190" s="112">
        <v>8927.2960000000003</v>
      </c>
      <c r="F190" s="112">
        <v>1</v>
      </c>
      <c r="G190" s="113">
        <v>11159.12</v>
      </c>
      <c r="L190" s="129" t="s">
        <v>810</v>
      </c>
      <c r="M190" t="str">
        <f t="shared" si="6"/>
        <v>天津林宇机械制造有限公司</v>
      </c>
      <c r="N190" s="130">
        <f t="shared" si="7"/>
        <v>0</v>
      </c>
      <c r="O190" s="130">
        <f t="shared" si="8"/>
        <v>0</v>
      </c>
    </row>
    <row r="191" spans="1:15" ht="15.6" x14ac:dyDescent="0.25">
      <c r="A191" s="114" t="s">
        <v>772</v>
      </c>
      <c r="B191" s="115" t="s">
        <v>773</v>
      </c>
      <c r="C191" s="116">
        <v>45536</v>
      </c>
      <c r="D191" s="117">
        <v>23280</v>
      </c>
      <c r="E191" s="118">
        <v>18624</v>
      </c>
      <c r="F191" s="118">
        <v>1</v>
      </c>
      <c r="G191" s="119">
        <v>23280</v>
      </c>
      <c r="L191" s="128" t="s">
        <v>812</v>
      </c>
      <c r="M191" t="str">
        <f t="shared" si="6"/>
        <v>天津瑞胜特模具科技有限公司</v>
      </c>
      <c r="N191" s="130">
        <f t="shared" si="7"/>
        <v>1900</v>
      </c>
      <c r="O191" s="130">
        <f t="shared" si="8"/>
        <v>316.66666666666669</v>
      </c>
    </row>
    <row r="192" spans="1:15" ht="15.6" x14ac:dyDescent="0.25">
      <c r="A192" s="108" t="s">
        <v>532</v>
      </c>
      <c r="B192" s="109" t="s">
        <v>533</v>
      </c>
      <c r="C192" s="110">
        <v>45566</v>
      </c>
      <c r="D192" s="111"/>
      <c r="E192" s="112">
        <v>0</v>
      </c>
      <c r="F192" s="112">
        <v>0</v>
      </c>
      <c r="G192" s="113">
        <v>0</v>
      </c>
      <c r="L192" s="128" t="s">
        <v>814</v>
      </c>
      <c r="M192" t="str">
        <f t="shared" si="6"/>
        <v>天津胜欧精密机械有限公司</v>
      </c>
      <c r="N192" s="130">
        <f t="shared" si="7"/>
        <v>0</v>
      </c>
      <c r="O192" s="130">
        <f t="shared" si="8"/>
        <v>0</v>
      </c>
    </row>
    <row r="193" spans="1:15" ht="15.6" x14ac:dyDescent="0.25">
      <c r="A193" s="114" t="s">
        <v>139</v>
      </c>
      <c r="B193" s="115" t="s">
        <v>140</v>
      </c>
      <c r="C193" s="116">
        <v>45566</v>
      </c>
      <c r="D193" s="117"/>
      <c r="E193" s="118">
        <v>0</v>
      </c>
      <c r="F193" s="118">
        <v>0</v>
      </c>
      <c r="G193" s="119">
        <v>0</v>
      </c>
      <c r="L193" s="129" t="s">
        <v>816</v>
      </c>
      <c r="M193" t="str">
        <f t="shared" si="6"/>
        <v>牧川(天津)模具材料有限公司</v>
      </c>
      <c r="N193" s="130">
        <f t="shared" si="7"/>
        <v>35054.199999999997</v>
      </c>
      <c r="O193" s="130">
        <f t="shared" si="8"/>
        <v>5842.3666666666659</v>
      </c>
    </row>
    <row r="194" spans="1:15" ht="15.6" x14ac:dyDescent="0.25">
      <c r="A194" s="108" t="s">
        <v>774</v>
      </c>
      <c r="B194" s="109" t="s">
        <v>775</v>
      </c>
      <c r="C194" s="110">
        <v>45536</v>
      </c>
      <c r="D194" s="111"/>
      <c r="E194" s="112">
        <v>0</v>
      </c>
      <c r="F194" s="112">
        <v>0</v>
      </c>
      <c r="G194" s="113">
        <v>0</v>
      </c>
      <c r="L194" s="128" t="s">
        <v>818</v>
      </c>
      <c r="M194" t="str">
        <f t="shared" si="6"/>
        <v>黄骅市双得金属制品销售有限公司</v>
      </c>
      <c r="N194" s="130">
        <f t="shared" si="7"/>
        <v>56913.9</v>
      </c>
      <c r="O194" s="130">
        <f t="shared" si="8"/>
        <v>9485.65</v>
      </c>
    </row>
    <row r="195" spans="1:15" ht="15.6" x14ac:dyDescent="0.25">
      <c r="A195" s="114" t="s">
        <v>774</v>
      </c>
      <c r="B195" s="115" t="s">
        <v>775</v>
      </c>
      <c r="C195" s="116">
        <v>45566</v>
      </c>
      <c r="D195" s="117"/>
      <c r="E195" s="118">
        <v>0</v>
      </c>
      <c r="F195" s="118">
        <v>0</v>
      </c>
      <c r="G195" s="119">
        <v>0</v>
      </c>
      <c r="L195" s="129" t="s">
        <v>820</v>
      </c>
      <c r="M195" t="str">
        <f t="shared" ref="M195:M258" si="9">VLOOKUP(L195,A:B,2,0)</f>
        <v>沧州众智鑫成人力资源服务有限公司</v>
      </c>
      <c r="N195" s="130">
        <f t="shared" ref="N195:N258" si="10">SUMIF(A:A,L195,D:D)</f>
        <v>0</v>
      </c>
      <c r="O195" s="130">
        <f t="shared" ref="O195:O258" si="11">N195/6</f>
        <v>0</v>
      </c>
    </row>
    <row r="196" spans="1:15" ht="15.6" x14ac:dyDescent="0.25">
      <c r="A196" s="120" t="s">
        <v>776</v>
      </c>
      <c r="B196" s="121" t="s">
        <v>777</v>
      </c>
      <c r="C196" s="110">
        <v>45597</v>
      </c>
      <c r="D196" s="122">
        <v>2313.9</v>
      </c>
      <c r="E196" s="112">
        <v>1851.1200000000001</v>
      </c>
      <c r="F196" s="112">
        <v>1</v>
      </c>
      <c r="G196" s="113">
        <v>2313.9</v>
      </c>
      <c r="L196" s="120" t="s">
        <v>822</v>
      </c>
      <c r="M196" t="str">
        <f t="shared" si="9"/>
        <v>中国移动通信集团河北有限公司沧州分公司</v>
      </c>
      <c r="N196" s="130">
        <f t="shared" si="10"/>
        <v>0</v>
      </c>
      <c r="O196" s="130">
        <f t="shared" si="11"/>
        <v>0</v>
      </c>
    </row>
    <row r="197" spans="1:15" ht="15.6" x14ac:dyDescent="0.25">
      <c r="A197" s="123" t="s">
        <v>160</v>
      </c>
      <c r="B197" s="124" t="s">
        <v>161</v>
      </c>
      <c r="C197" s="116">
        <v>45597</v>
      </c>
      <c r="D197" s="125">
        <v>122132.3</v>
      </c>
      <c r="E197" s="118">
        <v>97705.840000000011</v>
      </c>
      <c r="F197" s="118">
        <v>1</v>
      </c>
      <c r="G197" s="119">
        <v>122132.3</v>
      </c>
      <c r="L197" s="123" t="s">
        <v>824</v>
      </c>
      <c r="M197" t="str">
        <f t="shared" si="9"/>
        <v>石家庄跨越物流有限公司</v>
      </c>
      <c r="N197" s="130">
        <f t="shared" si="10"/>
        <v>0</v>
      </c>
      <c r="O197" s="130">
        <f t="shared" si="11"/>
        <v>0</v>
      </c>
    </row>
    <row r="198" spans="1:15" ht="15.6" x14ac:dyDescent="0.25">
      <c r="A198" s="120" t="s">
        <v>226</v>
      </c>
      <c r="B198" s="121" t="s">
        <v>227</v>
      </c>
      <c r="C198" s="110">
        <v>45597</v>
      </c>
      <c r="D198" s="122">
        <v>174301.04</v>
      </c>
      <c r="E198" s="112">
        <v>139440.83200000002</v>
      </c>
      <c r="F198" s="112">
        <v>1</v>
      </c>
      <c r="G198" s="113">
        <v>174301.04</v>
      </c>
      <c r="L198" s="120" t="s">
        <v>826</v>
      </c>
      <c r="M198" t="str">
        <f t="shared" si="9"/>
        <v>中国人民健康保险股份有限公司沧州中心支公司</v>
      </c>
      <c r="N198" s="130">
        <f t="shared" si="10"/>
        <v>0</v>
      </c>
      <c r="O198" s="130">
        <f t="shared" si="11"/>
        <v>0</v>
      </c>
    </row>
    <row r="199" spans="1:15" ht="15.6" x14ac:dyDescent="0.25">
      <c r="A199" s="123" t="s">
        <v>223</v>
      </c>
      <c r="B199" s="124" t="s">
        <v>224</v>
      </c>
      <c r="C199" s="116">
        <v>45597</v>
      </c>
      <c r="D199" s="125">
        <v>12378.11</v>
      </c>
      <c r="E199" s="118">
        <v>9902.4880000000012</v>
      </c>
      <c r="F199" s="118">
        <v>1</v>
      </c>
      <c r="G199" s="119">
        <v>12378.11</v>
      </c>
      <c r="L199" s="123" t="s">
        <v>96</v>
      </c>
      <c r="M199" t="str">
        <f t="shared" si="9"/>
        <v>河北德邦物流有限公司</v>
      </c>
      <c r="N199" s="130">
        <f t="shared" si="10"/>
        <v>103429</v>
      </c>
      <c r="O199" s="130">
        <f t="shared" si="11"/>
        <v>17238.166666666668</v>
      </c>
    </row>
    <row r="200" spans="1:15" ht="15.6" x14ac:dyDescent="0.25">
      <c r="A200" s="120" t="s">
        <v>778</v>
      </c>
      <c r="B200" s="121" t="s">
        <v>779</v>
      </c>
      <c r="C200" s="110">
        <v>45597</v>
      </c>
      <c r="D200" s="122">
        <v>132500</v>
      </c>
      <c r="E200" s="112">
        <v>106000</v>
      </c>
      <c r="F200" s="112">
        <v>1</v>
      </c>
      <c r="G200" s="113">
        <v>132500</v>
      </c>
      <c r="L200" s="120" t="s">
        <v>828</v>
      </c>
      <c r="M200" t="str">
        <f t="shared" si="9"/>
        <v>黄骅市奇润运输队</v>
      </c>
      <c r="N200" s="130">
        <f t="shared" si="10"/>
        <v>0</v>
      </c>
      <c r="O200" s="130">
        <f t="shared" si="11"/>
        <v>0</v>
      </c>
    </row>
    <row r="201" spans="1:15" ht="15.6" x14ac:dyDescent="0.25">
      <c r="A201" s="123" t="s">
        <v>520</v>
      </c>
      <c r="B201" s="124" t="s">
        <v>521</v>
      </c>
      <c r="C201" s="116">
        <v>45597</v>
      </c>
      <c r="D201" s="125">
        <v>2908.62</v>
      </c>
      <c r="E201" s="118">
        <v>2326.8960000000002</v>
      </c>
      <c r="F201" s="118">
        <v>1</v>
      </c>
      <c r="G201" s="119">
        <v>2908.62</v>
      </c>
      <c r="L201" s="120" t="s">
        <v>94</v>
      </c>
      <c r="M201" t="str">
        <f t="shared" si="9"/>
        <v>黄骅市杭合叉车配件经营部</v>
      </c>
      <c r="N201" s="130">
        <f t="shared" si="10"/>
        <v>1000</v>
      </c>
      <c r="O201" s="130">
        <f t="shared" si="11"/>
        <v>166.66666666666666</v>
      </c>
    </row>
    <row r="202" spans="1:15" ht="15.6" x14ac:dyDescent="0.25">
      <c r="A202" s="120" t="s">
        <v>143</v>
      </c>
      <c r="B202" s="121" t="s">
        <v>713</v>
      </c>
      <c r="C202" s="110">
        <v>45597</v>
      </c>
      <c r="D202" s="122">
        <v>58723.29</v>
      </c>
      <c r="E202" s="112">
        <v>46978.632000000005</v>
      </c>
      <c r="F202" s="112">
        <v>1</v>
      </c>
      <c r="G202" s="113">
        <v>58723.29</v>
      </c>
      <c r="L202" s="123" t="s">
        <v>830</v>
      </c>
      <c r="M202" t="str">
        <f t="shared" si="9"/>
        <v>沧州烽源人力资源服务有限公司</v>
      </c>
      <c r="N202" s="130">
        <f t="shared" si="10"/>
        <v>0</v>
      </c>
      <c r="O202" s="130">
        <f t="shared" si="11"/>
        <v>0</v>
      </c>
    </row>
    <row r="203" spans="1:15" ht="15.6" x14ac:dyDescent="0.25">
      <c r="A203" s="123" t="s">
        <v>65</v>
      </c>
      <c r="B203" s="124" t="s">
        <v>66</v>
      </c>
      <c r="C203" s="116">
        <v>45597</v>
      </c>
      <c r="D203" s="125">
        <v>142149.71</v>
      </c>
      <c r="E203" s="118">
        <v>113719.768</v>
      </c>
      <c r="F203" s="118">
        <v>1</v>
      </c>
      <c r="G203" s="119">
        <v>142149.71</v>
      </c>
      <c r="L203" s="120" t="s">
        <v>832</v>
      </c>
      <c r="M203" t="str">
        <f t="shared" si="9"/>
        <v>信誉楼百货集团有限公司黄骅信誉楼旗舰店</v>
      </c>
      <c r="N203" s="130">
        <f t="shared" si="10"/>
        <v>0</v>
      </c>
      <c r="O203" s="130">
        <f t="shared" si="11"/>
        <v>0</v>
      </c>
    </row>
    <row r="204" spans="1:15" ht="15.6" x14ac:dyDescent="0.25">
      <c r="A204" s="120" t="s">
        <v>750</v>
      </c>
      <c r="B204" s="121" t="s">
        <v>751</v>
      </c>
      <c r="C204" s="110">
        <v>45597</v>
      </c>
      <c r="D204" s="122">
        <v>7840.75</v>
      </c>
      <c r="E204" s="112">
        <v>6272.6</v>
      </c>
      <c r="F204" s="112">
        <v>1</v>
      </c>
      <c r="G204" s="113">
        <v>7840.75</v>
      </c>
      <c r="L204" s="123" t="s">
        <v>834</v>
      </c>
      <c r="M204" t="str">
        <f t="shared" si="9"/>
        <v>黄骅市天海龙五金机电商贸有限公司</v>
      </c>
      <c r="N204" s="130">
        <f t="shared" si="10"/>
        <v>42457.68</v>
      </c>
      <c r="O204" s="130">
        <f t="shared" si="11"/>
        <v>7076.28</v>
      </c>
    </row>
    <row r="205" spans="1:15" ht="15.6" x14ac:dyDescent="0.25">
      <c r="A205" s="123" t="s">
        <v>221</v>
      </c>
      <c r="B205" s="124" t="s">
        <v>222</v>
      </c>
      <c r="C205" s="116">
        <v>45597</v>
      </c>
      <c r="D205" s="125">
        <v>62553.1</v>
      </c>
      <c r="E205" s="118">
        <v>50042.48</v>
      </c>
      <c r="F205" s="118">
        <v>1</v>
      </c>
      <c r="G205" s="119">
        <v>62553.1</v>
      </c>
      <c r="L205" s="120" t="s">
        <v>836</v>
      </c>
      <c r="M205" t="str">
        <f t="shared" si="9"/>
        <v>黄骅市德宇模具有限公司</v>
      </c>
      <c r="N205" s="130">
        <f t="shared" si="10"/>
        <v>12400</v>
      </c>
      <c r="O205" s="130">
        <f t="shared" si="11"/>
        <v>2066.6666666666665</v>
      </c>
    </row>
    <row r="206" spans="1:15" ht="15.6" x14ac:dyDescent="0.25">
      <c r="A206" s="120" t="s">
        <v>40</v>
      </c>
      <c r="B206" s="121" t="s">
        <v>41</v>
      </c>
      <c r="C206" s="110">
        <v>45597</v>
      </c>
      <c r="D206" s="122"/>
      <c r="E206" s="112">
        <v>0</v>
      </c>
      <c r="F206" s="112">
        <v>0</v>
      </c>
      <c r="G206" s="113">
        <v>0</v>
      </c>
      <c r="L206" s="123" t="s">
        <v>838</v>
      </c>
      <c r="M206" t="str">
        <f t="shared" si="9"/>
        <v>石家庄樾晟机械设备销售有限公司</v>
      </c>
      <c r="N206" s="130">
        <f t="shared" si="10"/>
        <v>0</v>
      </c>
      <c r="O206" s="130">
        <f t="shared" si="11"/>
        <v>0</v>
      </c>
    </row>
    <row r="207" spans="1:15" ht="15.6" x14ac:dyDescent="0.25">
      <c r="A207" s="123" t="s">
        <v>70</v>
      </c>
      <c r="B207" s="124" t="s">
        <v>71</v>
      </c>
      <c r="C207" s="116">
        <v>45597</v>
      </c>
      <c r="D207" s="125">
        <v>213889.49</v>
      </c>
      <c r="E207" s="118">
        <v>171111.592</v>
      </c>
      <c r="F207" s="118">
        <v>1</v>
      </c>
      <c r="G207" s="119">
        <v>213889.49</v>
      </c>
      <c r="L207" s="120" t="s">
        <v>840</v>
      </c>
      <c r="M207" t="str">
        <f t="shared" si="9"/>
        <v>黄骅市鑫泰模具厂</v>
      </c>
      <c r="N207" s="130">
        <f t="shared" si="10"/>
        <v>0</v>
      </c>
      <c r="O207" s="130">
        <f t="shared" si="11"/>
        <v>0</v>
      </c>
    </row>
    <row r="208" spans="1:15" ht="15.6" x14ac:dyDescent="0.25">
      <c r="A208" s="120" t="s">
        <v>780</v>
      </c>
      <c r="B208" s="121" t="s">
        <v>781</v>
      </c>
      <c r="C208" s="110">
        <v>45597</v>
      </c>
      <c r="D208" s="122">
        <v>1</v>
      </c>
      <c r="E208" s="112">
        <v>0.8</v>
      </c>
      <c r="F208" s="112">
        <v>1</v>
      </c>
      <c r="G208" s="113">
        <v>1</v>
      </c>
      <c r="L208" s="123" t="s">
        <v>842</v>
      </c>
      <c r="M208" t="str">
        <f t="shared" si="9"/>
        <v>米思米（中国）精密机械贸易有限公司</v>
      </c>
      <c r="N208" s="130">
        <f t="shared" si="10"/>
        <v>0</v>
      </c>
      <c r="O208" s="130">
        <f t="shared" si="11"/>
        <v>0</v>
      </c>
    </row>
    <row r="209" spans="1:15" ht="15.6" x14ac:dyDescent="0.25">
      <c r="A209" s="123" t="s">
        <v>146</v>
      </c>
      <c r="B209" s="124" t="s">
        <v>147</v>
      </c>
      <c r="C209" s="116">
        <v>45597</v>
      </c>
      <c r="D209" s="125">
        <v>247786.76</v>
      </c>
      <c r="E209" s="118">
        <v>198229.40800000002</v>
      </c>
      <c r="F209" s="118">
        <v>1</v>
      </c>
      <c r="G209" s="119">
        <v>247786.76</v>
      </c>
      <c r="L209" s="120" t="s">
        <v>844</v>
      </c>
      <c r="M209" t="str">
        <f t="shared" si="9"/>
        <v>上海贯誉电子科技有限公司</v>
      </c>
      <c r="N209" s="130">
        <f t="shared" si="10"/>
        <v>0</v>
      </c>
      <c r="O209" s="130">
        <f t="shared" si="11"/>
        <v>0</v>
      </c>
    </row>
    <row r="210" spans="1:15" ht="15.6" x14ac:dyDescent="0.25">
      <c r="A210" s="120" t="s">
        <v>720</v>
      </c>
      <c r="B210" s="121" t="s">
        <v>721</v>
      </c>
      <c r="C210" s="110">
        <v>45597</v>
      </c>
      <c r="D210" s="122"/>
      <c r="E210" s="112">
        <v>0</v>
      </c>
      <c r="F210" s="112">
        <v>0</v>
      </c>
      <c r="G210" s="113">
        <v>0</v>
      </c>
      <c r="L210" s="123" t="s">
        <v>846</v>
      </c>
      <c r="M210" t="str">
        <f t="shared" si="9"/>
        <v>麦格纳汽车镜像（上海）有限公司</v>
      </c>
      <c r="N210" s="130">
        <f t="shared" si="10"/>
        <v>0</v>
      </c>
      <c r="O210" s="130">
        <f t="shared" si="11"/>
        <v>0</v>
      </c>
    </row>
    <row r="211" spans="1:15" ht="15.6" x14ac:dyDescent="0.25">
      <c r="A211" s="123" t="s">
        <v>732</v>
      </c>
      <c r="B211" s="124" t="s">
        <v>733</v>
      </c>
      <c r="C211" s="116">
        <v>45597</v>
      </c>
      <c r="D211" s="125">
        <v>174109.27</v>
      </c>
      <c r="E211" s="118">
        <v>139287.416</v>
      </c>
      <c r="F211" s="118">
        <v>1</v>
      </c>
      <c r="G211" s="119">
        <v>174109.27</v>
      </c>
      <c r="L211" s="120" t="s">
        <v>848</v>
      </c>
      <c r="M211" t="str">
        <f t="shared" si="9"/>
        <v>禹鹤贸易（上海）有限公司</v>
      </c>
      <c r="N211" s="130">
        <f t="shared" si="10"/>
        <v>0</v>
      </c>
      <c r="O211" s="130">
        <f t="shared" si="11"/>
        <v>0</v>
      </c>
    </row>
    <row r="212" spans="1:15" ht="15.6" x14ac:dyDescent="0.25">
      <c r="A212" s="120" t="s">
        <v>228</v>
      </c>
      <c r="B212" s="121" t="s">
        <v>229</v>
      </c>
      <c r="C212" s="110">
        <v>45597</v>
      </c>
      <c r="D212" s="122">
        <v>52545</v>
      </c>
      <c r="E212" s="112">
        <v>42036</v>
      </c>
      <c r="F212" s="112">
        <v>1</v>
      </c>
      <c r="G212" s="113">
        <v>52545</v>
      </c>
      <c r="L212" s="123" t="s">
        <v>850</v>
      </c>
      <c r="M212" t="str">
        <f t="shared" si="9"/>
        <v>昆山维尔利环保科技有限公司</v>
      </c>
      <c r="N212" s="130">
        <f t="shared" si="10"/>
        <v>4680</v>
      </c>
      <c r="O212" s="130">
        <f t="shared" si="11"/>
        <v>780</v>
      </c>
    </row>
    <row r="213" spans="1:15" ht="15.6" x14ac:dyDescent="0.25">
      <c r="A213" s="123" t="s">
        <v>452</v>
      </c>
      <c r="B213" s="124" t="s">
        <v>453</v>
      </c>
      <c r="C213" s="116">
        <v>45597</v>
      </c>
      <c r="D213" s="125"/>
      <c r="E213" s="118">
        <v>0</v>
      </c>
      <c r="F213" s="118">
        <v>0</v>
      </c>
      <c r="G213" s="119">
        <v>0</v>
      </c>
      <c r="L213" s="120" t="s">
        <v>295</v>
      </c>
      <c r="M213" t="str">
        <f t="shared" si="9"/>
        <v>北京东方华康自动化设备有限公司</v>
      </c>
      <c r="N213" s="130">
        <f t="shared" si="10"/>
        <v>4297.21</v>
      </c>
      <c r="O213" s="130">
        <f t="shared" si="11"/>
        <v>716.20166666666671</v>
      </c>
    </row>
    <row r="214" spans="1:15" ht="15.6" x14ac:dyDescent="0.25">
      <c r="A214" s="120" t="s">
        <v>55</v>
      </c>
      <c r="B214" s="121" t="s">
        <v>56</v>
      </c>
      <c r="C214" s="110">
        <v>45597</v>
      </c>
      <c r="D214" s="122"/>
      <c r="E214" s="112">
        <v>0</v>
      </c>
      <c r="F214" s="112">
        <v>0</v>
      </c>
      <c r="G214" s="113">
        <v>0</v>
      </c>
      <c r="L214" s="120" t="s">
        <v>853</v>
      </c>
      <c r="M214" t="str">
        <f t="shared" si="9"/>
        <v>国家知识产权局专利局</v>
      </c>
      <c r="N214" s="130">
        <f t="shared" si="10"/>
        <v>0</v>
      </c>
      <c r="O214" s="130">
        <f t="shared" si="11"/>
        <v>0</v>
      </c>
    </row>
    <row r="215" spans="1:15" ht="15.6" x14ac:dyDescent="0.25">
      <c r="A215" s="123" t="s">
        <v>782</v>
      </c>
      <c r="B215" s="124" t="s">
        <v>783</v>
      </c>
      <c r="C215" s="116">
        <v>45597</v>
      </c>
      <c r="D215" s="125">
        <v>18104.73</v>
      </c>
      <c r="E215" s="118">
        <v>14483.784</v>
      </c>
      <c r="F215" s="118">
        <v>1</v>
      </c>
      <c r="G215" s="119">
        <v>18104.73</v>
      </c>
      <c r="L215" s="123" t="s">
        <v>855</v>
      </c>
      <c r="M215" t="str">
        <f t="shared" si="9"/>
        <v>天津金发新材料有限公司</v>
      </c>
      <c r="N215" s="130">
        <f t="shared" si="10"/>
        <v>0</v>
      </c>
      <c r="O215" s="130">
        <f t="shared" si="11"/>
        <v>0</v>
      </c>
    </row>
    <row r="216" spans="1:15" ht="15.6" x14ac:dyDescent="0.25">
      <c r="A216" s="120" t="s">
        <v>784</v>
      </c>
      <c r="B216" s="121" t="s">
        <v>785</v>
      </c>
      <c r="C216" s="110">
        <v>45597</v>
      </c>
      <c r="D216" s="122"/>
      <c r="E216" s="112">
        <v>0</v>
      </c>
      <c r="F216" s="112">
        <v>0</v>
      </c>
      <c r="G216" s="113">
        <v>0</v>
      </c>
      <c r="L216" s="123" t="s">
        <v>43</v>
      </c>
      <c r="M216" t="str">
        <f t="shared" si="9"/>
        <v>天津锦程新材料科技有限公司</v>
      </c>
      <c r="N216" s="130">
        <f t="shared" si="10"/>
        <v>74417.279999999999</v>
      </c>
      <c r="O216" s="130">
        <f t="shared" si="11"/>
        <v>12402.88</v>
      </c>
    </row>
    <row r="217" spans="1:15" ht="15.6" x14ac:dyDescent="0.25">
      <c r="A217" s="123" t="s">
        <v>62</v>
      </c>
      <c r="B217" s="124" t="s">
        <v>63</v>
      </c>
      <c r="C217" s="116">
        <v>45597</v>
      </c>
      <c r="D217" s="125">
        <v>598319.43000000005</v>
      </c>
      <c r="E217" s="118">
        <v>478655.54400000005</v>
      </c>
      <c r="F217" s="118">
        <v>1</v>
      </c>
      <c r="G217" s="119">
        <v>598319.43000000005</v>
      </c>
      <c r="L217" s="123" t="s">
        <v>857</v>
      </c>
      <c r="M217" t="str">
        <f t="shared" si="9"/>
        <v>天津方昕易通科技发展有限公司</v>
      </c>
      <c r="N217" s="130">
        <f t="shared" si="10"/>
        <v>167200</v>
      </c>
      <c r="O217" s="130">
        <f t="shared" si="11"/>
        <v>27866.666666666668</v>
      </c>
    </row>
    <row r="218" spans="1:15" ht="15.6" x14ac:dyDescent="0.25">
      <c r="A218" s="120" t="s">
        <v>207</v>
      </c>
      <c r="B218" s="121" t="s">
        <v>208</v>
      </c>
      <c r="C218" s="110">
        <v>45597</v>
      </c>
      <c r="D218" s="122">
        <v>14921.44</v>
      </c>
      <c r="E218" s="112">
        <v>11937.152000000002</v>
      </c>
      <c r="F218" s="112">
        <v>1</v>
      </c>
      <c r="G218" s="113">
        <v>14921.44</v>
      </c>
      <c r="L218" s="123" t="s">
        <v>859</v>
      </c>
      <c r="M218" t="str">
        <f t="shared" si="9"/>
        <v>天津恒平金属制品有限公司</v>
      </c>
      <c r="N218" s="130">
        <f t="shared" si="10"/>
        <v>0</v>
      </c>
      <c r="O218" s="130">
        <f t="shared" si="11"/>
        <v>0</v>
      </c>
    </row>
    <row r="219" spans="1:15" ht="15.6" x14ac:dyDescent="0.25">
      <c r="A219" s="123" t="s">
        <v>78</v>
      </c>
      <c r="B219" s="124" t="s">
        <v>79</v>
      </c>
      <c r="C219" s="116">
        <v>45597</v>
      </c>
      <c r="D219" s="125">
        <v>41379.74</v>
      </c>
      <c r="E219" s="118">
        <v>33103.792000000001</v>
      </c>
      <c r="F219" s="118">
        <v>1</v>
      </c>
      <c r="G219" s="119">
        <v>41379.74</v>
      </c>
      <c r="L219" s="120" t="s">
        <v>483</v>
      </c>
      <c r="M219" t="str">
        <f t="shared" si="9"/>
        <v>黄骅市汇铭汽车部件有限公司</v>
      </c>
      <c r="N219" s="130">
        <f t="shared" si="10"/>
        <v>444562.24</v>
      </c>
      <c r="O219" s="130">
        <f t="shared" si="11"/>
        <v>74093.706666666665</v>
      </c>
    </row>
    <row r="220" spans="1:15" ht="15.6" x14ac:dyDescent="0.25">
      <c r="A220" s="120" t="s">
        <v>279</v>
      </c>
      <c r="B220" s="121" t="s">
        <v>280</v>
      </c>
      <c r="C220" s="110">
        <v>45597</v>
      </c>
      <c r="D220" s="122">
        <v>10294.75</v>
      </c>
      <c r="E220" s="112">
        <v>8235.8000000000011</v>
      </c>
      <c r="F220" s="112">
        <v>1</v>
      </c>
      <c r="G220" s="113">
        <v>10294.75</v>
      </c>
      <c r="L220" s="120" t="s">
        <v>320</v>
      </c>
      <c r="M220" t="str">
        <f t="shared" si="9"/>
        <v>河北宏广橡塑金属制品有限公司</v>
      </c>
      <c r="N220" s="130">
        <f t="shared" si="10"/>
        <v>17562.96</v>
      </c>
      <c r="O220" s="130">
        <f t="shared" si="11"/>
        <v>2927.16</v>
      </c>
    </row>
    <row r="221" spans="1:15" ht="15.6" x14ac:dyDescent="0.25">
      <c r="A221" s="123" t="s">
        <v>429</v>
      </c>
      <c r="B221" s="124" t="s">
        <v>430</v>
      </c>
      <c r="C221" s="116">
        <v>45597</v>
      </c>
      <c r="D221" s="125">
        <v>17999.97</v>
      </c>
      <c r="E221" s="118">
        <v>14399.976000000002</v>
      </c>
      <c r="F221" s="118">
        <v>1</v>
      </c>
      <c r="G221" s="119">
        <v>17999.97</v>
      </c>
      <c r="L221" s="123" t="s">
        <v>119</v>
      </c>
      <c r="M221" t="str">
        <f t="shared" si="9"/>
        <v>深州市卓伦橡塑磨具有限公司</v>
      </c>
      <c r="N221" s="130">
        <f t="shared" si="10"/>
        <v>406313.66</v>
      </c>
      <c r="O221" s="130">
        <f t="shared" si="11"/>
        <v>67718.943333333329</v>
      </c>
    </row>
    <row r="222" spans="1:15" ht="15.6" x14ac:dyDescent="0.25">
      <c r="A222" s="120" t="s">
        <v>153</v>
      </c>
      <c r="B222" s="121" t="s">
        <v>154</v>
      </c>
      <c r="C222" s="110">
        <v>45597</v>
      </c>
      <c r="D222" s="122">
        <v>26566.85</v>
      </c>
      <c r="E222" s="112">
        <v>21253.48</v>
      </c>
      <c r="F222" s="112">
        <v>1</v>
      </c>
      <c r="G222" s="113">
        <v>26566.85</v>
      </c>
      <c r="L222" s="123" t="s">
        <v>861</v>
      </c>
      <c r="M222" t="str">
        <f t="shared" si="9"/>
        <v>黄骅市金宝成钢材经销有限公司</v>
      </c>
      <c r="N222" s="130">
        <f t="shared" si="10"/>
        <v>2808</v>
      </c>
      <c r="O222" s="130">
        <f t="shared" si="11"/>
        <v>468</v>
      </c>
    </row>
    <row r="223" spans="1:15" ht="15.6" x14ac:dyDescent="0.25">
      <c r="A223" s="123" t="s">
        <v>477</v>
      </c>
      <c r="B223" s="124" t="s">
        <v>478</v>
      </c>
      <c r="C223" s="116">
        <v>45597</v>
      </c>
      <c r="D223" s="125">
        <v>40802.04</v>
      </c>
      <c r="E223" s="118">
        <v>32641.632000000001</v>
      </c>
      <c r="F223" s="118">
        <v>1</v>
      </c>
      <c r="G223" s="119">
        <v>40802.04</v>
      </c>
      <c r="L223" s="123" t="s">
        <v>345</v>
      </c>
      <c r="M223" t="str">
        <f t="shared" si="9"/>
        <v>河北佳铸金属制品有限公司</v>
      </c>
      <c r="N223" s="130">
        <f t="shared" si="10"/>
        <v>0</v>
      </c>
      <c r="O223" s="130">
        <f t="shared" si="11"/>
        <v>0</v>
      </c>
    </row>
    <row r="224" spans="1:15" ht="15.6" x14ac:dyDescent="0.25">
      <c r="A224" s="120" t="s">
        <v>174</v>
      </c>
      <c r="B224" s="121" t="s">
        <v>175</v>
      </c>
      <c r="C224" s="110">
        <v>45597</v>
      </c>
      <c r="D224" s="122">
        <v>183428.65</v>
      </c>
      <c r="E224" s="112">
        <v>146742.92000000001</v>
      </c>
      <c r="F224" s="112">
        <v>1</v>
      </c>
      <c r="G224" s="113">
        <v>183428.65</v>
      </c>
      <c r="L224" s="120" t="s">
        <v>436</v>
      </c>
      <c r="M224" t="str">
        <f t="shared" si="9"/>
        <v>沧州智凯金属制品有限公司</v>
      </c>
      <c r="N224" s="130">
        <f t="shared" si="10"/>
        <v>175774.84</v>
      </c>
      <c r="O224" s="130">
        <f t="shared" si="11"/>
        <v>29295.806666666667</v>
      </c>
    </row>
    <row r="225" spans="1:15" ht="15.6" x14ac:dyDescent="0.25">
      <c r="A225" s="123" t="s">
        <v>481</v>
      </c>
      <c r="B225" s="124" t="s">
        <v>482</v>
      </c>
      <c r="C225" s="116">
        <v>45597</v>
      </c>
      <c r="D225" s="125">
        <v>326720.98</v>
      </c>
      <c r="E225" s="118">
        <v>261376.78399999999</v>
      </c>
      <c r="F225" s="118">
        <v>1</v>
      </c>
      <c r="G225" s="119">
        <v>326720.98</v>
      </c>
      <c r="L225" s="120" t="s">
        <v>863</v>
      </c>
      <c r="M225" t="str">
        <f t="shared" si="9"/>
        <v>献县鹏凯金属制品有限公司</v>
      </c>
      <c r="N225" s="130">
        <f t="shared" si="10"/>
        <v>0</v>
      </c>
      <c r="O225" s="130">
        <f t="shared" si="11"/>
        <v>0</v>
      </c>
    </row>
    <row r="226" spans="1:15" ht="15.6" x14ac:dyDescent="0.25">
      <c r="A226" s="120" t="s">
        <v>493</v>
      </c>
      <c r="B226" s="121" t="s">
        <v>494</v>
      </c>
      <c r="C226" s="110">
        <v>45597</v>
      </c>
      <c r="D226" s="122">
        <v>186333.19</v>
      </c>
      <c r="E226" s="112">
        <v>149066.552</v>
      </c>
      <c r="F226" s="112">
        <v>1</v>
      </c>
      <c r="G226" s="113">
        <v>186333.19</v>
      </c>
      <c r="L226" s="120" t="s">
        <v>865</v>
      </c>
      <c r="M226" t="str">
        <f t="shared" si="9"/>
        <v>南皮县鹏源金属材料有限公司</v>
      </c>
      <c r="N226" s="130">
        <f t="shared" si="10"/>
        <v>0</v>
      </c>
      <c r="O226" s="130">
        <f t="shared" si="11"/>
        <v>0</v>
      </c>
    </row>
    <row r="227" spans="1:15" ht="15.6" x14ac:dyDescent="0.25">
      <c r="A227" s="123" t="s">
        <v>307</v>
      </c>
      <c r="B227" s="124" t="s">
        <v>308</v>
      </c>
      <c r="C227" s="116">
        <v>45597</v>
      </c>
      <c r="D227" s="125">
        <v>178952.81</v>
      </c>
      <c r="E227" s="118">
        <v>143162.24799999999</v>
      </c>
      <c r="F227" s="118">
        <v>1</v>
      </c>
      <c r="G227" s="119">
        <v>178952.81</v>
      </c>
      <c r="L227" s="120" t="s">
        <v>867</v>
      </c>
      <c r="M227" t="str">
        <f t="shared" si="9"/>
        <v>泊头市德恒数控机械有限公司</v>
      </c>
      <c r="N227" s="130">
        <f t="shared" si="10"/>
        <v>2500</v>
      </c>
      <c r="O227" s="130">
        <f t="shared" si="11"/>
        <v>416.66666666666669</v>
      </c>
    </row>
    <row r="228" spans="1:15" ht="15.6" x14ac:dyDescent="0.25">
      <c r="A228" s="120" t="s">
        <v>527</v>
      </c>
      <c r="B228" s="121" t="s">
        <v>528</v>
      </c>
      <c r="C228" s="110">
        <v>45597</v>
      </c>
      <c r="D228" s="122">
        <v>4734.1499999999996</v>
      </c>
      <c r="E228" s="112">
        <v>3787.3199999999997</v>
      </c>
      <c r="F228" s="112">
        <v>1</v>
      </c>
      <c r="G228" s="113">
        <v>4734.1499999999996</v>
      </c>
      <c r="L228" s="120" t="s">
        <v>463</v>
      </c>
      <c r="M228" t="str">
        <f t="shared" si="9"/>
        <v>沧县大河精密铸造厂</v>
      </c>
      <c r="N228" s="130">
        <f t="shared" si="10"/>
        <v>0</v>
      </c>
      <c r="O228" s="130">
        <f t="shared" si="11"/>
        <v>0</v>
      </c>
    </row>
    <row r="229" spans="1:15" ht="15.6" x14ac:dyDescent="0.25">
      <c r="A229" s="123" t="s">
        <v>439</v>
      </c>
      <c r="B229" s="124" t="s">
        <v>440</v>
      </c>
      <c r="C229" s="116">
        <v>45597</v>
      </c>
      <c r="D229" s="125">
        <v>95345.86</v>
      </c>
      <c r="E229" s="118">
        <v>76276.688000000009</v>
      </c>
      <c r="F229" s="118">
        <v>1</v>
      </c>
      <c r="G229" s="119">
        <v>95345.86</v>
      </c>
      <c r="L229" s="123" t="s">
        <v>547</v>
      </c>
      <c r="M229" t="str">
        <f t="shared" si="9"/>
        <v>沧县誉华铸造厂(普通合伙)</v>
      </c>
      <c r="N229" s="130">
        <f t="shared" si="10"/>
        <v>0</v>
      </c>
      <c r="O229" s="130">
        <f t="shared" si="11"/>
        <v>0</v>
      </c>
    </row>
    <row r="230" spans="1:15" ht="15.6" x14ac:dyDescent="0.25">
      <c r="A230" s="120" t="s">
        <v>195</v>
      </c>
      <c r="B230" s="121" t="s">
        <v>196</v>
      </c>
      <c r="C230" s="110">
        <v>45597</v>
      </c>
      <c r="D230" s="122">
        <v>658922.30000000005</v>
      </c>
      <c r="E230" s="112">
        <v>527137.84000000008</v>
      </c>
      <c r="F230" s="112">
        <v>1</v>
      </c>
      <c r="G230" s="113">
        <v>658922.30000000005</v>
      </c>
      <c r="L230" s="120" t="s">
        <v>870</v>
      </c>
      <c r="M230" t="str">
        <f t="shared" si="9"/>
        <v>上海绒彧贸易有限公司</v>
      </c>
      <c r="N230" s="130">
        <f t="shared" si="10"/>
        <v>0</v>
      </c>
      <c r="O230" s="130">
        <f t="shared" si="11"/>
        <v>0</v>
      </c>
    </row>
    <row r="231" spans="1:15" ht="15.6" x14ac:dyDescent="0.25">
      <c r="A231" s="123" t="s">
        <v>180</v>
      </c>
      <c r="B231" s="124" t="s">
        <v>181</v>
      </c>
      <c r="C231" s="116">
        <v>45597</v>
      </c>
      <c r="D231" s="125">
        <v>484982.53</v>
      </c>
      <c r="E231" s="118">
        <v>387986.02400000003</v>
      </c>
      <c r="F231" s="118">
        <v>1</v>
      </c>
      <c r="G231" s="119">
        <v>484982.53</v>
      </c>
      <c r="L231" s="120" t="s">
        <v>291</v>
      </c>
      <c r="M231" t="str">
        <f t="shared" si="9"/>
        <v>常州立天汽车零部件有限公司</v>
      </c>
      <c r="N231" s="130">
        <f t="shared" si="10"/>
        <v>24441.9</v>
      </c>
      <c r="O231" s="130">
        <f t="shared" si="11"/>
        <v>4073.65</v>
      </c>
    </row>
    <row r="232" spans="1:15" ht="15.6" x14ac:dyDescent="0.25">
      <c r="A232" s="120" t="s">
        <v>215</v>
      </c>
      <c r="B232" s="121" t="s">
        <v>216</v>
      </c>
      <c r="C232" s="110">
        <v>45597</v>
      </c>
      <c r="D232" s="122">
        <v>49611.72</v>
      </c>
      <c r="E232" s="112">
        <v>39689.376000000004</v>
      </c>
      <c r="F232" s="112">
        <v>1</v>
      </c>
      <c r="G232" s="113">
        <v>49611.72</v>
      </c>
      <c r="L232" s="123" t="s">
        <v>340</v>
      </c>
      <c r="M232" t="str">
        <f t="shared" si="9"/>
        <v>常州市鹏逸汽车附件有限公司</v>
      </c>
      <c r="N232" s="130">
        <f t="shared" si="10"/>
        <v>0</v>
      </c>
      <c r="O232" s="130">
        <f t="shared" si="11"/>
        <v>0</v>
      </c>
    </row>
    <row r="233" spans="1:15" ht="15.6" x14ac:dyDescent="0.25">
      <c r="A233" s="123" t="s">
        <v>209</v>
      </c>
      <c r="B233" s="124" t="s">
        <v>210</v>
      </c>
      <c r="C233" s="116">
        <v>45597</v>
      </c>
      <c r="D233" s="125">
        <v>14734.51</v>
      </c>
      <c r="E233" s="118">
        <v>11787.608</v>
      </c>
      <c r="F233" s="118">
        <v>1</v>
      </c>
      <c r="G233" s="119">
        <v>14734.51</v>
      </c>
      <c r="L233" s="123" t="s">
        <v>485</v>
      </c>
      <c r="M233" t="str">
        <f t="shared" si="9"/>
        <v>徐州派特控制技术有限公司</v>
      </c>
      <c r="N233" s="130">
        <f t="shared" si="10"/>
        <v>29945</v>
      </c>
      <c r="O233" s="130">
        <f t="shared" si="11"/>
        <v>4990.833333333333</v>
      </c>
    </row>
    <row r="234" spans="1:15" ht="15.6" x14ac:dyDescent="0.25">
      <c r="A234" s="120" t="s">
        <v>487</v>
      </c>
      <c r="B234" s="121" t="s">
        <v>488</v>
      </c>
      <c r="C234" s="110">
        <v>45597</v>
      </c>
      <c r="D234" s="122">
        <v>44068.77</v>
      </c>
      <c r="E234" s="112">
        <v>35255.015999999996</v>
      </c>
      <c r="F234" s="112">
        <v>1</v>
      </c>
      <c r="G234" s="113">
        <v>44068.77</v>
      </c>
      <c r="L234" s="123" t="s">
        <v>872</v>
      </c>
      <c r="M234" t="str">
        <f t="shared" si="9"/>
        <v>苏州德泰工程塑料有限公司</v>
      </c>
      <c r="N234" s="130">
        <f t="shared" si="10"/>
        <v>0</v>
      </c>
      <c r="O234" s="130">
        <f t="shared" si="11"/>
        <v>0</v>
      </c>
    </row>
    <row r="235" spans="1:15" ht="15.6" x14ac:dyDescent="0.25">
      <c r="A235" s="123" t="s">
        <v>671</v>
      </c>
      <c r="B235" s="124" t="s">
        <v>672</v>
      </c>
      <c r="C235" s="116">
        <v>45597</v>
      </c>
      <c r="D235" s="125">
        <v>24880.86</v>
      </c>
      <c r="E235" s="118">
        <v>19904.688000000002</v>
      </c>
      <c r="F235" s="118">
        <v>1</v>
      </c>
      <c r="G235" s="119">
        <v>24880.86</v>
      </c>
      <c r="L235" s="120" t="s">
        <v>267</v>
      </c>
      <c r="M235" t="str">
        <f t="shared" si="9"/>
        <v>厦门市鑫荣飞工贸有限公司</v>
      </c>
      <c r="N235" s="130">
        <f t="shared" si="10"/>
        <v>363191.03999999998</v>
      </c>
      <c r="O235" s="130">
        <f t="shared" si="11"/>
        <v>60531.839999999997</v>
      </c>
    </row>
    <row r="236" spans="1:15" ht="15.6" x14ac:dyDescent="0.25">
      <c r="A236" s="120" t="s">
        <v>83</v>
      </c>
      <c r="B236" s="121" t="s">
        <v>84</v>
      </c>
      <c r="C236" s="110">
        <v>45597</v>
      </c>
      <c r="D236" s="122">
        <v>68808.37</v>
      </c>
      <c r="E236" s="112">
        <v>55046.695999999996</v>
      </c>
      <c r="F236" s="112">
        <v>1</v>
      </c>
      <c r="G236" s="113">
        <v>68808.37</v>
      </c>
      <c r="L236" s="120" t="s">
        <v>455</v>
      </c>
      <c r="M236" t="str">
        <f t="shared" si="9"/>
        <v>广东盟力纺织科技有限公司</v>
      </c>
      <c r="N236" s="130">
        <f t="shared" si="10"/>
        <v>0</v>
      </c>
      <c r="O236" s="130">
        <f t="shared" si="11"/>
        <v>0</v>
      </c>
    </row>
    <row r="237" spans="1:15" ht="15.6" x14ac:dyDescent="0.25">
      <c r="A237" s="123" t="s">
        <v>786</v>
      </c>
      <c r="B237" s="124" t="s">
        <v>787</v>
      </c>
      <c r="C237" s="116">
        <v>45597</v>
      </c>
      <c r="D237" s="125"/>
      <c r="E237" s="118">
        <v>0</v>
      </c>
      <c r="F237" s="118">
        <v>0</v>
      </c>
      <c r="G237" s="119">
        <v>0</v>
      </c>
      <c r="L237" s="123" t="s">
        <v>873</v>
      </c>
      <c r="M237" t="str">
        <f t="shared" si="9"/>
        <v>广州熙锐自动化设备有限公司</v>
      </c>
      <c r="N237" s="130">
        <f t="shared" si="10"/>
        <v>18500</v>
      </c>
      <c r="O237" s="130">
        <f t="shared" si="11"/>
        <v>3083.3333333333335</v>
      </c>
    </row>
    <row r="238" spans="1:15" ht="15.6" x14ac:dyDescent="0.25">
      <c r="A238" s="120" t="s">
        <v>511</v>
      </c>
      <c r="B238" s="121" t="s">
        <v>512</v>
      </c>
      <c r="C238" s="110">
        <v>45597</v>
      </c>
      <c r="D238" s="122">
        <v>45996.59</v>
      </c>
      <c r="E238" s="112">
        <v>36797.271999999997</v>
      </c>
      <c r="F238" s="112">
        <v>1</v>
      </c>
      <c r="G238" s="113">
        <v>45996.59</v>
      </c>
      <c r="L238" s="120" t="s">
        <v>875</v>
      </c>
      <c r="M238" t="str">
        <f t="shared" si="9"/>
        <v>东莞市大雨智能科技有限公司</v>
      </c>
      <c r="N238" s="130">
        <f t="shared" si="10"/>
        <v>0</v>
      </c>
      <c r="O238" s="130">
        <f t="shared" si="11"/>
        <v>0</v>
      </c>
    </row>
    <row r="239" spans="1:15" ht="15.6" x14ac:dyDescent="0.25">
      <c r="A239" s="123" t="s">
        <v>203</v>
      </c>
      <c r="B239" s="124" t="s">
        <v>204</v>
      </c>
      <c r="C239" s="116">
        <v>45597</v>
      </c>
      <c r="D239" s="125">
        <v>55144.26</v>
      </c>
      <c r="E239" s="118">
        <v>44115.408000000003</v>
      </c>
      <c r="F239" s="118">
        <v>1</v>
      </c>
      <c r="G239" s="119">
        <v>55144.26</v>
      </c>
      <c r="L239" s="120" t="s">
        <v>877</v>
      </c>
      <c r="M239" t="str">
        <f t="shared" si="9"/>
        <v>重庆津亦海机械制造有限公司</v>
      </c>
      <c r="N239" s="130">
        <f t="shared" si="10"/>
        <v>0</v>
      </c>
      <c r="O239" s="130">
        <f t="shared" si="11"/>
        <v>0</v>
      </c>
    </row>
    <row r="240" spans="1:15" ht="15.6" x14ac:dyDescent="0.25">
      <c r="A240" s="120" t="s">
        <v>457</v>
      </c>
      <c r="B240" s="121" t="s">
        <v>458</v>
      </c>
      <c r="C240" s="110">
        <v>45597</v>
      </c>
      <c r="D240" s="122">
        <v>244232.26</v>
      </c>
      <c r="E240" s="112">
        <v>195385.80800000002</v>
      </c>
      <c r="F240" s="112">
        <v>1</v>
      </c>
      <c r="G240" s="113">
        <v>244232.26</v>
      </c>
      <c r="L240" s="123" t="s">
        <v>879</v>
      </c>
      <c r="M240" t="str">
        <f t="shared" si="9"/>
        <v>成都一汽新悦物流有限公司</v>
      </c>
      <c r="N240" s="130">
        <f t="shared" si="10"/>
        <v>0</v>
      </c>
      <c r="O240" s="130">
        <f t="shared" si="11"/>
        <v>0</v>
      </c>
    </row>
    <row r="241" spans="1:15" ht="15.6" x14ac:dyDescent="0.25">
      <c r="A241" s="123" t="s">
        <v>529</v>
      </c>
      <c r="B241" s="124" t="s">
        <v>530</v>
      </c>
      <c r="C241" s="116">
        <v>45597</v>
      </c>
      <c r="D241" s="125">
        <v>29829.48</v>
      </c>
      <c r="E241" s="118">
        <v>23863.584000000003</v>
      </c>
      <c r="F241" s="118">
        <v>1</v>
      </c>
      <c r="G241" s="119">
        <v>29829.48</v>
      </c>
      <c r="L241" s="123" t="s">
        <v>881</v>
      </c>
      <c r="M241" t="str">
        <f t="shared" si="9"/>
        <v>北京志同信达科技发展有限公司</v>
      </c>
      <c r="N241" s="130">
        <f t="shared" si="10"/>
        <v>0</v>
      </c>
      <c r="O241" s="130">
        <f t="shared" si="11"/>
        <v>0</v>
      </c>
    </row>
    <row r="242" spans="1:15" ht="15.6" x14ac:dyDescent="0.25">
      <c r="A242" s="120" t="s">
        <v>431</v>
      </c>
      <c r="B242" s="121" t="s">
        <v>432</v>
      </c>
      <c r="C242" s="110">
        <v>45597</v>
      </c>
      <c r="D242" s="122">
        <v>21297.040000000001</v>
      </c>
      <c r="E242" s="112">
        <v>17037.632000000001</v>
      </c>
      <c r="F242" s="112">
        <v>1</v>
      </c>
      <c r="G242" s="113">
        <v>21297.040000000001</v>
      </c>
      <c r="L242" s="123" t="s">
        <v>883</v>
      </c>
      <c r="M242" t="str">
        <f t="shared" si="9"/>
        <v>中企永联数据交换技术(北京)有限公司</v>
      </c>
      <c r="N242" s="130">
        <f t="shared" si="10"/>
        <v>0</v>
      </c>
      <c r="O242" s="130">
        <f t="shared" si="11"/>
        <v>0</v>
      </c>
    </row>
    <row r="243" spans="1:15" ht="15.6" x14ac:dyDescent="0.25">
      <c r="A243" s="123" t="s">
        <v>495</v>
      </c>
      <c r="B243" s="124" t="s">
        <v>496</v>
      </c>
      <c r="C243" s="116">
        <v>45597</v>
      </c>
      <c r="D243" s="125">
        <v>13650.32</v>
      </c>
      <c r="E243" s="118">
        <v>10920.256000000001</v>
      </c>
      <c r="F243" s="118">
        <v>1</v>
      </c>
      <c r="G243" s="119">
        <v>13650.32</v>
      </c>
      <c r="L243" s="123" t="s">
        <v>885</v>
      </c>
      <c r="M243" t="str">
        <f t="shared" si="9"/>
        <v>北京格兰力士机电技术有限责任公司</v>
      </c>
      <c r="N243" s="130">
        <f t="shared" si="10"/>
        <v>0</v>
      </c>
      <c r="O243" s="130">
        <f t="shared" si="11"/>
        <v>0</v>
      </c>
    </row>
    <row r="244" spans="1:15" ht="15.6" x14ac:dyDescent="0.25">
      <c r="A244" s="120" t="s">
        <v>662</v>
      </c>
      <c r="B244" s="121" t="s">
        <v>663</v>
      </c>
      <c r="C244" s="110">
        <v>45597</v>
      </c>
      <c r="D244" s="122">
        <v>96288</v>
      </c>
      <c r="E244" s="112">
        <v>77030.400000000009</v>
      </c>
      <c r="F244" s="112">
        <v>1</v>
      </c>
      <c r="G244" s="113">
        <v>96288</v>
      </c>
      <c r="L244" s="123" t="s">
        <v>887</v>
      </c>
      <c r="M244" t="str">
        <f t="shared" si="9"/>
        <v>上工富怡智能制造（天津）有限公司</v>
      </c>
      <c r="N244" s="130">
        <f t="shared" si="10"/>
        <v>0</v>
      </c>
      <c r="O244" s="130">
        <f t="shared" si="11"/>
        <v>0</v>
      </c>
    </row>
    <row r="245" spans="1:15" ht="15.6" x14ac:dyDescent="0.25">
      <c r="A245" s="123" t="s">
        <v>707</v>
      </c>
      <c r="B245" s="124" t="s">
        <v>708</v>
      </c>
      <c r="C245" s="116">
        <v>45597</v>
      </c>
      <c r="D245" s="125"/>
      <c r="E245" s="118">
        <v>0</v>
      </c>
      <c r="F245" s="118">
        <v>0</v>
      </c>
      <c r="G245" s="119">
        <v>0</v>
      </c>
      <c r="L245" s="120" t="s">
        <v>889</v>
      </c>
      <c r="M245" t="str">
        <f t="shared" si="9"/>
        <v>华晟瑞达（天津）精密仪器有限公司</v>
      </c>
      <c r="N245" s="130">
        <f t="shared" si="10"/>
        <v>62640</v>
      </c>
      <c r="O245" s="130">
        <f t="shared" si="11"/>
        <v>10440</v>
      </c>
    </row>
    <row r="246" spans="1:15" ht="15.6" x14ac:dyDescent="0.25">
      <c r="A246" s="120" t="s">
        <v>491</v>
      </c>
      <c r="B246" s="121" t="s">
        <v>492</v>
      </c>
      <c r="C246" s="110">
        <v>45597</v>
      </c>
      <c r="D246" s="122">
        <v>188373.63</v>
      </c>
      <c r="E246" s="112">
        <v>150698.90400000001</v>
      </c>
      <c r="F246" s="112">
        <v>1</v>
      </c>
      <c r="G246" s="113">
        <v>188373.63</v>
      </c>
      <c r="L246" s="123" t="s">
        <v>891</v>
      </c>
      <c r="M246" t="str">
        <f t="shared" si="9"/>
        <v>沧州其源盛环保设备有限公司</v>
      </c>
      <c r="N246" s="130">
        <f t="shared" si="10"/>
        <v>1669.7</v>
      </c>
      <c r="O246" s="130">
        <f t="shared" si="11"/>
        <v>278.28333333333336</v>
      </c>
    </row>
    <row r="247" spans="1:15" ht="15.6" x14ac:dyDescent="0.25">
      <c r="A247" s="123" t="s">
        <v>471</v>
      </c>
      <c r="B247" s="124" t="s">
        <v>472</v>
      </c>
      <c r="C247" s="116">
        <v>45597</v>
      </c>
      <c r="D247" s="125">
        <v>84605.79</v>
      </c>
      <c r="E247" s="118">
        <v>67684.631999999998</v>
      </c>
      <c r="F247" s="118">
        <v>1</v>
      </c>
      <c r="G247" s="119">
        <v>84605.79</v>
      </c>
      <c r="L247" s="123" t="s">
        <v>893</v>
      </c>
      <c r="M247" t="str">
        <f t="shared" si="9"/>
        <v>河北冀翔通电子科技有限公司</v>
      </c>
      <c r="N247" s="130">
        <f t="shared" si="10"/>
        <v>0</v>
      </c>
      <c r="O247" s="130">
        <f t="shared" si="11"/>
        <v>0</v>
      </c>
    </row>
    <row r="248" spans="1:15" ht="15.6" x14ac:dyDescent="0.25">
      <c r="A248" s="120" t="s">
        <v>788</v>
      </c>
      <c r="B248" s="121" t="s">
        <v>789</v>
      </c>
      <c r="C248" s="110">
        <v>45597</v>
      </c>
      <c r="D248" s="122"/>
      <c r="E248" s="112">
        <v>0</v>
      </c>
      <c r="F248" s="112">
        <v>0</v>
      </c>
      <c r="G248" s="113">
        <v>0</v>
      </c>
      <c r="L248" s="123" t="s">
        <v>895</v>
      </c>
      <c r="M248" t="str">
        <f t="shared" si="9"/>
        <v>河北美杭电梯安装有限公司</v>
      </c>
      <c r="N248" s="130">
        <f t="shared" si="10"/>
        <v>0</v>
      </c>
      <c r="O248" s="130">
        <f t="shared" si="11"/>
        <v>0</v>
      </c>
    </row>
    <row r="249" spans="1:15" ht="15.6" x14ac:dyDescent="0.25">
      <c r="A249" s="123" t="s">
        <v>790</v>
      </c>
      <c r="B249" s="124" t="s">
        <v>791</v>
      </c>
      <c r="C249" s="116">
        <v>45597</v>
      </c>
      <c r="D249" s="125"/>
      <c r="E249" s="118">
        <v>0</v>
      </c>
      <c r="F249" s="118">
        <v>0</v>
      </c>
      <c r="G249" s="119">
        <v>0</v>
      </c>
      <c r="L249" s="120" t="s">
        <v>897</v>
      </c>
      <c r="M249" t="str">
        <f t="shared" si="9"/>
        <v>黄骅市兴华石油有限责任公司宏坤加油站</v>
      </c>
      <c r="N249" s="130">
        <f t="shared" si="10"/>
        <v>0</v>
      </c>
      <c r="O249" s="130">
        <f t="shared" si="11"/>
        <v>0</v>
      </c>
    </row>
    <row r="250" spans="1:15" ht="15.6" x14ac:dyDescent="0.25">
      <c r="A250" s="120" t="s">
        <v>688</v>
      </c>
      <c r="B250" s="121" t="s">
        <v>689</v>
      </c>
      <c r="C250" s="110">
        <v>45597</v>
      </c>
      <c r="D250" s="122">
        <v>12416.81</v>
      </c>
      <c r="E250" s="112">
        <v>9933.4480000000003</v>
      </c>
      <c r="F250" s="112">
        <v>1</v>
      </c>
      <c r="G250" s="113">
        <v>12416.81</v>
      </c>
      <c r="L250" s="123" t="s">
        <v>899</v>
      </c>
      <c r="M250" t="str">
        <f t="shared" si="9"/>
        <v>潍坊鑫腾物流有限公司</v>
      </c>
      <c r="N250" s="130">
        <f t="shared" si="10"/>
        <v>0</v>
      </c>
      <c r="O250" s="130">
        <f t="shared" si="11"/>
        <v>0</v>
      </c>
    </row>
    <row r="251" spans="1:15" ht="15.6" x14ac:dyDescent="0.25">
      <c r="A251" s="123" t="s">
        <v>201</v>
      </c>
      <c r="B251" s="124" t="s">
        <v>202</v>
      </c>
      <c r="C251" s="116">
        <v>45597</v>
      </c>
      <c r="D251" s="125">
        <v>25508.48</v>
      </c>
      <c r="E251" s="118">
        <v>20406.784</v>
      </c>
      <c r="F251" s="118">
        <v>1</v>
      </c>
      <c r="G251" s="119">
        <v>25508.48</v>
      </c>
      <c r="L251" s="123" t="s">
        <v>901</v>
      </c>
      <c r="M251" t="str">
        <f t="shared" si="9"/>
        <v>北京瑞德佑业科技有限公司</v>
      </c>
      <c r="N251" s="130">
        <f t="shared" si="10"/>
        <v>0</v>
      </c>
      <c r="O251" s="130">
        <f t="shared" si="11"/>
        <v>0</v>
      </c>
    </row>
    <row r="252" spans="1:15" ht="15.6" x14ac:dyDescent="0.25">
      <c r="A252" s="120" t="s">
        <v>198</v>
      </c>
      <c r="B252" s="121" t="s">
        <v>199</v>
      </c>
      <c r="C252" s="110">
        <v>45597</v>
      </c>
      <c r="D252" s="122">
        <v>178654.55</v>
      </c>
      <c r="E252" s="112">
        <v>142923.63999999998</v>
      </c>
      <c r="F252" s="112">
        <v>1</v>
      </c>
      <c r="G252" s="113">
        <v>178654.55</v>
      </c>
      <c r="L252" s="120" t="s">
        <v>903</v>
      </c>
      <c r="M252" t="str">
        <f t="shared" si="9"/>
        <v>天津湘鑫科技发展有限公司</v>
      </c>
      <c r="N252" s="130">
        <f t="shared" si="10"/>
        <v>46091.59</v>
      </c>
      <c r="O252" s="130">
        <f t="shared" si="11"/>
        <v>7681.9316666666664</v>
      </c>
    </row>
    <row r="253" spans="1:15" ht="15.6" x14ac:dyDescent="0.25">
      <c r="A253" s="123" t="s">
        <v>504</v>
      </c>
      <c r="B253" s="124" t="s">
        <v>505</v>
      </c>
      <c r="C253" s="116">
        <v>45597</v>
      </c>
      <c r="D253" s="125">
        <v>194128.61</v>
      </c>
      <c r="E253" s="118">
        <v>155302.88800000001</v>
      </c>
      <c r="F253" s="118">
        <v>1</v>
      </c>
      <c r="G253" s="119">
        <v>194128.61</v>
      </c>
      <c r="L253" s="123" t="s">
        <v>905</v>
      </c>
      <c r="M253" t="str">
        <f t="shared" si="9"/>
        <v>天津市腾达恒博汽车零部件有限公司</v>
      </c>
      <c r="N253" s="130">
        <f t="shared" si="10"/>
        <v>49695.58</v>
      </c>
      <c r="O253" s="130">
        <f t="shared" si="11"/>
        <v>8282.5966666666664</v>
      </c>
    </row>
    <row r="254" spans="1:15" ht="15.6" x14ac:dyDescent="0.25">
      <c r="A254" s="120" t="s">
        <v>293</v>
      </c>
      <c r="B254" s="121" t="s">
        <v>294</v>
      </c>
      <c r="C254" s="110">
        <v>45597</v>
      </c>
      <c r="D254" s="122">
        <v>78852.55</v>
      </c>
      <c r="E254" s="112">
        <v>63082.040000000008</v>
      </c>
      <c r="F254" s="112">
        <v>1</v>
      </c>
      <c r="G254" s="113">
        <v>78852.55</v>
      </c>
      <c r="L254" s="123" t="s">
        <v>50</v>
      </c>
      <c r="M254" t="str">
        <f t="shared" si="9"/>
        <v>河北锦泽丰泰国际贸易有限公司</v>
      </c>
      <c r="N254" s="130">
        <f t="shared" si="10"/>
        <v>560810.98</v>
      </c>
      <c r="O254" s="130">
        <f t="shared" si="11"/>
        <v>93468.496666666659</v>
      </c>
    </row>
    <row r="255" spans="1:15" ht="15.6" x14ac:dyDescent="0.25">
      <c r="A255" s="123" t="s">
        <v>418</v>
      </c>
      <c r="B255" s="124" t="s">
        <v>419</v>
      </c>
      <c r="C255" s="116">
        <v>45597</v>
      </c>
      <c r="D255" s="125">
        <v>345471.03</v>
      </c>
      <c r="E255" s="118">
        <v>276376.82400000002</v>
      </c>
      <c r="F255" s="118">
        <v>1</v>
      </c>
      <c r="G255" s="119">
        <v>345471.03</v>
      </c>
      <c r="L255" s="123" t="s">
        <v>165</v>
      </c>
      <c r="M255" t="str">
        <f t="shared" si="9"/>
        <v>黄骅市兴岳金属制品有限公司</v>
      </c>
      <c r="N255" s="130">
        <f t="shared" si="10"/>
        <v>0</v>
      </c>
      <c r="O255" s="130">
        <f t="shared" si="11"/>
        <v>0</v>
      </c>
    </row>
    <row r="256" spans="1:15" ht="15.6" x14ac:dyDescent="0.25">
      <c r="A256" s="120" t="s">
        <v>354</v>
      </c>
      <c r="B256" s="121" t="s">
        <v>355</v>
      </c>
      <c r="C256" s="110">
        <v>45597</v>
      </c>
      <c r="D256" s="122">
        <v>48230.080000000002</v>
      </c>
      <c r="E256" s="112">
        <v>38584.064000000006</v>
      </c>
      <c r="F256" s="112">
        <v>1</v>
      </c>
      <c r="G256" s="113">
        <v>48230.080000000002</v>
      </c>
      <c r="L256" s="123" t="s">
        <v>907</v>
      </c>
      <c r="M256" t="str">
        <f t="shared" si="9"/>
        <v>南宫市宏勇汽配塑料卡扣制造厂</v>
      </c>
      <c r="N256" s="130">
        <f t="shared" si="10"/>
        <v>51.280000000000697</v>
      </c>
      <c r="O256" s="130">
        <f t="shared" si="11"/>
        <v>8.5466666666667823</v>
      </c>
    </row>
    <row r="257" spans="1:15" ht="15.6" x14ac:dyDescent="0.25">
      <c r="A257" s="123" t="s">
        <v>499</v>
      </c>
      <c r="B257" s="124" t="s">
        <v>500</v>
      </c>
      <c r="C257" s="116">
        <v>45597</v>
      </c>
      <c r="D257" s="125">
        <v>71252.5</v>
      </c>
      <c r="E257" s="118">
        <v>57002</v>
      </c>
      <c r="F257" s="118">
        <v>1</v>
      </c>
      <c r="G257" s="119">
        <v>71252.5</v>
      </c>
      <c r="L257" s="123" t="s">
        <v>363</v>
      </c>
      <c r="M257" t="str">
        <f t="shared" si="9"/>
        <v>黄骅市宏达五金厂</v>
      </c>
      <c r="N257" s="130">
        <f t="shared" si="10"/>
        <v>21109.599999999999</v>
      </c>
      <c r="O257" s="130">
        <f t="shared" si="11"/>
        <v>3518.2666666666664</v>
      </c>
    </row>
    <row r="258" spans="1:15" ht="15.6" x14ac:dyDescent="0.25">
      <c r="A258" s="120" t="s">
        <v>365</v>
      </c>
      <c r="B258" s="121" t="s">
        <v>366</v>
      </c>
      <c r="C258" s="110">
        <v>45597</v>
      </c>
      <c r="D258" s="122"/>
      <c r="E258" s="112">
        <v>0</v>
      </c>
      <c r="F258" s="112">
        <v>0</v>
      </c>
      <c r="G258" s="113">
        <v>0</v>
      </c>
      <c r="L258" s="123" t="s">
        <v>655</v>
      </c>
      <c r="M258" t="str">
        <f t="shared" si="9"/>
        <v>廊坊双兴交通器材有限公司</v>
      </c>
      <c r="N258" s="130">
        <f t="shared" si="10"/>
        <v>2416839.42</v>
      </c>
      <c r="O258" s="130">
        <f t="shared" si="11"/>
        <v>402806.57</v>
      </c>
    </row>
    <row r="259" spans="1:15" ht="15.6" x14ac:dyDescent="0.25">
      <c r="A259" s="123" t="s">
        <v>532</v>
      </c>
      <c r="B259" s="124" t="s">
        <v>533</v>
      </c>
      <c r="C259" s="116">
        <v>45597</v>
      </c>
      <c r="D259" s="125"/>
      <c r="E259" s="118">
        <v>0</v>
      </c>
      <c r="F259" s="118">
        <v>0</v>
      </c>
      <c r="G259" s="119">
        <v>0</v>
      </c>
      <c r="L259" s="123" t="s">
        <v>909</v>
      </c>
      <c r="M259" t="str">
        <f t="shared" ref="M259:M276" si="12">VLOOKUP(L259,A:B,2,0)</f>
        <v>南皮县鸿禧金属制品有限公司</v>
      </c>
      <c r="N259" s="130">
        <f t="shared" ref="N259:N276" si="13">SUMIF(A:A,L259,D:D)</f>
        <v>48165.599999999999</v>
      </c>
      <c r="O259" s="130">
        <f t="shared" ref="O259:O276" si="14">N259/6</f>
        <v>8027.5999999999995</v>
      </c>
    </row>
    <row r="260" spans="1:15" ht="15.6" x14ac:dyDescent="0.25">
      <c r="A260" s="120" t="s">
        <v>461</v>
      </c>
      <c r="B260" s="121" t="s">
        <v>462</v>
      </c>
      <c r="C260" s="110">
        <v>45597</v>
      </c>
      <c r="D260" s="122">
        <v>192.1</v>
      </c>
      <c r="E260" s="112">
        <v>153.68</v>
      </c>
      <c r="F260" s="112">
        <v>1</v>
      </c>
      <c r="G260" s="113">
        <v>192.1</v>
      </c>
      <c r="L260" s="123" t="s">
        <v>404</v>
      </c>
      <c r="M260" t="str">
        <f t="shared" si="12"/>
        <v>唐山市开云纤维制品有限公司</v>
      </c>
      <c r="N260" s="130">
        <f t="shared" si="13"/>
        <v>0</v>
      </c>
      <c r="O260" s="130">
        <f t="shared" si="14"/>
        <v>0</v>
      </c>
    </row>
    <row r="261" spans="1:15" ht="15.6" x14ac:dyDescent="0.25">
      <c r="A261" s="123" t="s">
        <v>289</v>
      </c>
      <c r="B261" s="124" t="s">
        <v>290</v>
      </c>
      <c r="C261" s="116">
        <v>45597</v>
      </c>
      <c r="D261" s="125">
        <v>30824.87</v>
      </c>
      <c r="E261" s="118">
        <v>24659.896000000001</v>
      </c>
      <c r="F261" s="118">
        <v>1</v>
      </c>
      <c r="G261" s="119">
        <v>30824.87</v>
      </c>
      <c r="L261" s="120" t="s">
        <v>912</v>
      </c>
      <c r="M261" t="str">
        <f t="shared" si="12"/>
        <v>上海中鹏岳博实业发展有限公司</v>
      </c>
      <c r="N261" s="130">
        <f t="shared" si="13"/>
        <v>25611.68</v>
      </c>
      <c r="O261" s="130">
        <f t="shared" si="14"/>
        <v>4268.6133333333337</v>
      </c>
    </row>
    <row r="262" spans="1:15" ht="15.6" x14ac:dyDescent="0.25">
      <c r="A262" s="120" t="s">
        <v>283</v>
      </c>
      <c r="B262" s="121" t="s">
        <v>284</v>
      </c>
      <c r="C262" s="110">
        <v>45597</v>
      </c>
      <c r="D262" s="122">
        <v>14902.16</v>
      </c>
      <c r="E262" s="112">
        <v>11921.728000000001</v>
      </c>
      <c r="F262" s="112">
        <v>1</v>
      </c>
      <c r="G262" s="113">
        <v>14902.16</v>
      </c>
      <c r="L262" s="123" t="s">
        <v>914</v>
      </c>
      <c r="M262" t="str">
        <f t="shared" si="12"/>
        <v>上海坤达五金制品有限公司</v>
      </c>
      <c r="N262" s="130">
        <f t="shared" si="13"/>
        <v>0</v>
      </c>
      <c r="O262" s="130">
        <f t="shared" si="14"/>
        <v>0</v>
      </c>
    </row>
    <row r="263" spans="1:15" ht="15.6" x14ac:dyDescent="0.25">
      <c r="A263" s="123" t="s">
        <v>31</v>
      </c>
      <c r="B263" s="124" t="s">
        <v>32</v>
      </c>
      <c r="C263" s="116">
        <v>45597</v>
      </c>
      <c r="D263" s="125">
        <v>892771.2</v>
      </c>
      <c r="E263" s="118">
        <v>714216.95999999996</v>
      </c>
      <c r="F263" s="118">
        <v>1</v>
      </c>
      <c r="G263" s="119">
        <v>892771.2</v>
      </c>
      <c r="L263" s="120" t="s">
        <v>916</v>
      </c>
      <c r="M263" t="str">
        <f t="shared" si="12"/>
        <v>上海越航启塑化有限公司</v>
      </c>
      <c r="N263" s="130">
        <f t="shared" si="13"/>
        <v>0.02</v>
      </c>
      <c r="O263" s="130">
        <f t="shared" si="14"/>
        <v>3.3333333333333335E-3</v>
      </c>
    </row>
    <row r="264" spans="1:15" ht="15.6" x14ac:dyDescent="0.25">
      <c r="A264" s="120" t="s">
        <v>255</v>
      </c>
      <c r="B264" s="121" t="s">
        <v>256</v>
      </c>
      <c r="C264" s="110">
        <v>45597</v>
      </c>
      <c r="D264" s="122">
        <v>4972</v>
      </c>
      <c r="E264" s="112">
        <v>3977.6000000000004</v>
      </c>
      <c r="F264" s="112">
        <v>1</v>
      </c>
      <c r="G264" s="113">
        <v>4972</v>
      </c>
      <c r="L264" s="120" t="s">
        <v>422</v>
      </c>
      <c r="M264" t="str">
        <f t="shared" si="12"/>
        <v>苏世博(南京)减振系统有限公司</v>
      </c>
      <c r="N264" s="130">
        <f t="shared" si="13"/>
        <v>193067.28</v>
      </c>
      <c r="O264" s="130">
        <f t="shared" si="14"/>
        <v>32177.88</v>
      </c>
    </row>
    <row r="265" spans="1:15" ht="15.6" x14ac:dyDescent="0.25">
      <c r="A265" s="123" t="s">
        <v>415</v>
      </c>
      <c r="B265" s="124" t="s">
        <v>792</v>
      </c>
      <c r="C265" s="116">
        <v>45597</v>
      </c>
      <c r="D265" s="125">
        <v>60995.99</v>
      </c>
      <c r="E265" s="118">
        <v>48796.792000000001</v>
      </c>
      <c r="F265" s="118">
        <v>1</v>
      </c>
      <c r="G265" s="119">
        <v>60995.99</v>
      </c>
      <c r="L265" s="123" t="s">
        <v>919</v>
      </c>
      <c r="M265" t="str">
        <f t="shared" si="12"/>
        <v>昆山圣精特金属制品有限公司</v>
      </c>
      <c r="N265" s="130">
        <f t="shared" si="13"/>
        <v>0</v>
      </c>
      <c r="O265" s="130">
        <f t="shared" si="14"/>
        <v>0</v>
      </c>
    </row>
    <row r="266" spans="1:15" ht="15.6" x14ac:dyDescent="0.25">
      <c r="A266" s="120" t="s">
        <v>479</v>
      </c>
      <c r="B266" s="121" t="s">
        <v>793</v>
      </c>
      <c r="C266" s="110">
        <v>45597</v>
      </c>
      <c r="D266" s="122">
        <v>19775</v>
      </c>
      <c r="E266" s="112">
        <v>15820</v>
      </c>
      <c r="F266" s="112">
        <v>1</v>
      </c>
      <c r="G266" s="113">
        <v>19775</v>
      </c>
      <c r="L266" s="120" t="s">
        <v>921</v>
      </c>
      <c r="M266" t="str">
        <f t="shared" si="12"/>
        <v>宁波华腾首研新材料有限公司</v>
      </c>
      <c r="N266" s="130">
        <f t="shared" si="13"/>
        <v>8000</v>
      </c>
      <c r="O266" s="130">
        <f t="shared" si="14"/>
        <v>1333.3333333333333</v>
      </c>
    </row>
    <row r="267" spans="1:15" ht="15.6" x14ac:dyDescent="0.25">
      <c r="A267" s="123" t="s">
        <v>445</v>
      </c>
      <c r="B267" s="124" t="s">
        <v>446</v>
      </c>
      <c r="C267" s="116">
        <v>45597</v>
      </c>
      <c r="D267" s="125">
        <v>8234.31</v>
      </c>
      <c r="E267" s="118">
        <v>6587.4480000000003</v>
      </c>
      <c r="F267" s="118">
        <v>1</v>
      </c>
      <c r="G267" s="119">
        <v>8234.31</v>
      </c>
      <c r="L267" s="123" t="s">
        <v>923</v>
      </c>
      <c r="M267" t="str">
        <f t="shared" si="12"/>
        <v>天台宏泰电子有限公司</v>
      </c>
      <c r="N267" s="130">
        <f t="shared" si="13"/>
        <v>19594.2</v>
      </c>
      <c r="O267" s="130">
        <f t="shared" si="14"/>
        <v>3265.7000000000003</v>
      </c>
    </row>
    <row r="268" spans="1:15" ht="15.6" x14ac:dyDescent="0.25">
      <c r="A268" s="120" t="s">
        <v>305</v>
      </c>
      <c r="B268" s="121" t="s">
        <v>306</v>
      </c>
      <c r="C268" s="110">
        <v>45597</v>
      </c>
      <c r="D268" s="122">
        <v>36899.94</v>
      </c>
      <c r="E268" s="112">
        <v>29519.952000000005</v>
      </c>
      <c r="F268" s="112">
        <v>1</v>
      </c>
      <c r="G268" s="113">
        <v>36899.94</v>
      </c>
      <c r="L268" s="120" t="s">
        <v>925</v>
      </c>
      <c r="M268" t="str">
        <f t="shared" si="12"/>
        <v>温州市晏顺紧固件有限公司</v>
      </c>
      <c r="N268" s="130">
        <f t="shared" si="13"/>
        <v>178.90000000000899</v>
      </c>
      <c r="O268" s="130">
        <f t="shared" si="14"/>
        <v>29.816666666668166</v>
      </c>
    </row>
    <row r="269" spans="1:15" ht="15.6" x14ac:dyDescent="0.25">
      <c r="A269" s="123" t="s">
        <v>722</v>
      </c>
      <c r="B269" s="124" t="s">
        <v>723</v>
      </c>
      <c r="C269" s="116">
        <v>45597</v>
      </c>
      <c r="D269" s="125">
        <v>4520</v>
      </c>
      <c r="E269" s="118">
        <v>3616</v>
      </c>
      <c r="F269" s="118">
        <v>1</v>
      </c>
      <c r="G269" s="119">
        <v>4520</v>
      </c>
      <c r="L269" s="123" t="s">
        <v>253</v>
      </c>
      <c r="M269" t="str">
        <f t="shared" si="12"/>
        <v>烟台青沪纸业有限公司</v>
      </c>
      <c r="N269" s="130">
        <f t="shared" si="13"/>
        <v>7109.07</v>
      </c>
      <c r="O269" s="130">
        <f t="shared" si="14"/>
        <v>1184.845</v>
      </c>
    </row>
    <row r="270" spans="1:15" ht="15.6" x14ac:dyDescent="0.25">
      <c r="A270" s="120" t="s">
        <v>469</v>
      </c>
      <c r="B270" s="121" t="s">
        <v>470</v>
      </c>
      <c r="C270" s="110">
        <v>45597</v>
      </c>
      <c r="D270" s="122">
        <v>80539.62</v>
      </c>
      <c r="E270" s="112">
        <v>64431.695999999996</v>
      </c>
      <c r="F270" s="112">
        <v>1</v>
      </c>
      <c r="G270" s="113">
        <v>80539.62</v>
      </c>
      <c r="L270" s="120" t="s">
        <v>927</v>
      </c>
      <c r="M270" t="str">
        <f t="shared" si="12"/>
        <v>衡阳县标准件厂株洲销售处</v>
      </c>
      <c r="N270" s="130">
        <f t="shared" si="13"/>
        <v>4410.62</v>
      </c>
      <c r="O270" s="130">
        <f t="shared" si="14"/>
        <v>735.10333333333335</v>
      </c>
    </row>
    <row r="271" spans="1:15" ht="15.6" x14ac:dyDescent="0.25">
      <c r="A271" s="123" t="s">
        <v>338</v>
      </c>
      <c r="B271" s="124" t="s">
        <v>339</v>
      </c>
      <c r="C271" s="116">
        <v>45597</v>
      </c>
      <c r="D271" s="125"/>
      <c r="E271" s="118">
        <v>0</v>
      </c>
      <c r="F271" s="118">
        <v>0</v>
      </c>
      <c r="G271" s="119">
        <v>0</v>
      </c>
      <c r="L271" s="120" t="s">
        <v>929</v>
      </c>
      <c r="M271" t="str">
        <f t="shared" si="12"/>
        <v>佛山市立久光电科技有限公司</v>
      </c>
      <c r="N271" s="130">
        <f t="shared" si="13"/>
        <v>0.8</v>
      </c>
      <c r="O271" s="130">
        <f t="shared" si="14"/>
        <v>0.13333333333333333</v>
      </c>
    </row>
    <row r="272" spans="1:15" ht="15.6" x14ac:dyDescent="0.25">
      <c r="A272" s="120" t="s">
        <v>734</v>
      </c>
      <c r="B272" s="121" t="s">
        <v>735</v>
      </c>
      <c r="C272" s="110">
        <v>45597</v>
      </c>
      <c r="D272" s="122">
        <v>54894.27</v>
      </c>
      <c r="E272" s="112">
        <v>43915.415999999997</v>
      </c>
      <c r="F272" s="112">
        <v>1</v>
      </c>
      <c r="G272" s="113">
        <v>54894.27</v>
      </c>
      <c r="L272" s="123" t="s">
        <v>59</v>
      </c>
      <c r="M272" t="str">
        <f t="shared" si="12"/>
        <v>天津德润达金属材料销售有限公司</v>
      </c>
      <c r="N272" s="130">
        <f t="shared" si="13"/>
        <v>31078.2</v>
      </c>
      <c r="O272" s="130">
        <f t="shared" si="14"/>
        <v>5179.7</v>
      </c>
    </row>
    <row r="273" spans="1:15" ht="15.6" x14ac:dyDescent="0.25">
      <c r="A273" s="123" t="s">
        <v>125</v>
      </c>
      <c r="B273" s="124" t="s">
        <v>126</v>
      </c>
      <c r="C273" s="116">
        <v>45597</v>
      </c>
      <c r="D273" s="125">
        <v>424064.82</v>
      </c>
      <c r="E273" s="118">
        <v>339251.85600000003</v>
      </c>
      <c r="F273" s="118">
        <v>1</v>
      </c>
      <c r="G273" s="119">
        <v>424064.82</v>
      </c>
      <c r="L273" s="123" t="s">
        <v>931</v>
      </c>
      <c r="M273" t="str">
        <f t="shared" si="12"/>
        <v>黄骅市源宏模具厂</v>
      </c>
      <c r="N273" s="130">
        <f t="shared" si="13"/>
        <v>0</v>
      </c>
      <c r="O273" s="130">
        <f t="shared" si="14"/>
        <v>0</v>
      </c>
    </row>
    <row r="274" spans="1:15" ht="15.6" x14ac:dyDescent="0.25">
      <c r="A274" s="120" t="s">
        <v>299</v>
      </c>
      <c r="B274" s="121" t="s">
        <v>300</v>
      </c>
      <c r="C274" s="110">
        <v>45597</v>
      </c>
      <c r="D274" s="122">
        <v>5234.83</v>
      </c>
      <c r="E274" s="112">
        <v>4187.8640000000005</v>
      </c>
      <c r="F274" s="112">
        <v>1</v>
      </c>
      <c r="G274" s="113">
        <v>5234.83</v>
      </c>
      <c r="L274" s="123" t="s">
        <v>933</v>
      </c>
      <c r="M274" t="str">
        <f t="shared" si="12"/>
        <v>山东集合内建筑设计有限公司</v>
      </c>
      <c r="N274" s="130">
        <f t="shared" si="13"/>
        <v>0</v>
      </c>
      <c r="O274" s="130">
        <f t="shared" si="14"/>
        <v>0</v>
      </c>
    </row>
    <row r="275" spans="1:15" ht="15.6" x14ac:dyDescent="0.25">
      <c r="A275" s="123" t="s">
        <v>407</v>
      </c>
      <c r="B275" s="124" t="s">
        <v>794</v>
      </c>
      <c r="C275" s="116">
        <v>45597</v>
      </c>
      <c r="D275" s="125"/>
      <c r="E275" s="118">
        <v>0</v>
      </c>
      <c r="F275" s="118">
        <v>0</v>
      </c>
      <c r="G275" s="119">
        <v>0</v>
      </c>
      <c r="L275" s="120" t="s">
        <v>935</v>
      </c>
      <c r="M275" t="str">
        <f t="shared" si="12"/>
        <v>鹤山市润源化工有限公司</v>
      </c>
      <c r="N275" s="130">
        <f t="shared" si="13"/>
        <v>0</v>
      </c>
      <c r="O275" s="130">
        <f t="shared" si="14"/>
        <v>0</v>
      </c>
    </row>
    <row r="276" spans="1:15" ht="15.6" x14ac:dyDescent="0.25">
      <c r="A276" s="120" t="s">
        <v>182</v>
      </c>
      <c r="B276" s="121" t="s">
        <v>183</v>
      </c>
      <c r="C276" s="110">
        <v>45597</v>
      </c>
      <c r="D276" s="122">
        <v>892079.1</v>
      </c>
      <c r="E276" s="112">
        <v>713663.28</v>
      </c>
      <c r="F276" s="112">
        <v>1</v>
      </c>
      <c r="G276" s="113">
        <v>892079.1</v>
      </c>
      <c r="L276" s="126" t="s">
        <v>937</v>
      </c>
      <c r="M276" t="str">
        <f t="shared" si="12"/>
        <v>山东跃华钢材有限公司</v>
      </c>
      <c r="N276" s="130">
        <f t="shared" si="13"/>
        <v>0</v>
      </c>
      <c r="O276" s="130">
        <f t="shared" si="14"/>
        <v>0</v>
      </c>
    </row>
    <row r="277" spans="1:15" ht="15.6" x14ac:dyDescent="0.25">
      <c r="A277" s="123" t="s">
        <v>475</v>
      </c>
      <c r="B277" s="124" t="s">
        <v>476</v>
      </c>
      <c r="C277" s="116">
        <v>45597</v>
      </c>
      <c r="D277" s="125">
        <v>86026.34</v>
      </c>
      <c r="E277" s="118">
        <v>68821.072</v>
      </c>
      <c r="F277" s="118">
        <v>1</v>
      </c>
      <c r="G277" s="119">
        <v>86026.34</v>
      </c>
    </row>
    <row r="278" spans="1:15" ht="15.6" x14ac:dyDescent="0.25">
      <c r="A278" s="120" t="s">
        <v>420</v>
      </c>
      <c r="B278" s="121" t="s">
        <v>421</v>
      </c>
      <c r="C278" s="110">
        <v>45597</v>
      </c>
      <c r="D278" s="122">
        <v>104588.08</v>
      </c>
      <c r="E278" s="112">
        <v>83670.464000000007</v>
      </c>
      <c r="F278" s="112">
        <v>1</v>
      </c>
      <c r="G278" s="113">
        <v>104588.08</v>
      </c>
    </row>
    <row r="279" spans="1:15" ht="15.6" x14ac:dyDescent="0.25">
      <c r="A279" s="123" t="s">
        <v>716</v>
      </c>
      <c r="B279" s="124" t="s">
        <v>795</v>
      </c>
      <c r="C279" s="116">
        <v>45597</v>
      </c>
      <c r="D279" s="125">
        <v>113335.38000000099</v>
      </c>
      <c r="E279" s="118">
        <v>90668.304000000804</v>
      </c>
      <c r="F279" s="118">
        <v>1</v>
      </c>
      <c r="G279" s="119">
        <v>113335.38000000099</v>
      </c>
    </row>
    <row r="280" spans="1:15" ht="15.6" x14ac:dyDescent="0.25">
      <c r="A280" s="120" t="s">
        <v>240</v>
      </c>
      <c r="B280" s="121" t="s">
        <v>241</v>
      </c>
      <c r="C280" s="110">
        <v>45597</v>
      </c>
      <c r="D280" s="122">
        <v>353482.08</v>
      </c>
      <c r="E280" s="112">
        <v>282785.66400000005</v>
      </c>
      <c r="F280" s="112">
        <v>1</v>
      </c>
      <c r="G280" s="113">
        <v>353482.08</v>
      </c>
    </row>
    <row r="281" spans="1:15" ht="15.6" x14ac:dyDescent="0.25">
      <c r="A281" s="123" t="s">
        <v>701</v>
      </c>
      <c r="B281" s="124" t="s">
        <v>702</v>
      </c>
      <c r="C281" s="116">
        <v>45597</v>
      </c>
      <c r="D281" s="125"/>
      <c r="E281" s="118">
        <v>0</v>
      </c>
      <c r="F281" s="118">
        <v>0</v>
      </c>
      <c r="G281" s="119">
        <v>0</v>
      </c>
    </row>
    <row r="282" spans="1:15" ht="15.6" x14ac:dyDescent="0.25">
      <c r="A282" s="120" t="s">
        <v>262</v>
      </c>
      <c r="B282" s="121" t="s">
        <v>796</v>
      </c>
      <c r="C282" s="110">
        <v>45597</v>
      </c>
      <c r="D282" s="122">
        <v>3003.09</v>
      </c>
      <c r="E282" s="112">
        <v>2402.4720000000002</v>
      </c>
      <c r="F282" s="112">
        <v>1</v>
      </c>
      <c r="G282" s="113">
        <v>3003.09</v>
      </c>
    </row>
    <row r="283" spans="1:15" ht="15.6" x14ac:dyDescent="0.25">
      <c r="A283" s="123" t="s">
        <v>682</v>
      </c>
      <c r="B283" s="124" t="s">
        <v>683</v>
      </c>
      <c r="C283" s="116">
        <v>45597</v>
      </c>
      <c r="D283" s="125">
        <v>117447.69</v>
      </c>
      <c r="E283" s="118">
        <v>93958.152000000002</v>
      </c>
      <c r="F283" s="118">
        <v>1</v>
      </c>
      <c r="G283" s="119">
        <v>117447.69</v>
      </c>
    </row>
    <row r="284" spans="1:15" ht="15.6" x14ac:dyDescent="0.25">
      <c r="A284" s="120" t="s">
        <v>515</v>
      </c>
      <c r="B284" s="121" t="s">
        <v>516</v>
      </c>
      <c r="C284" s="110">
        <v>45597</v>
      </c>
      <c r="D284" s="122">
        <v>38271.32</v>
      </c>
      <c r="E284" s="112">
        <v>30617.056</v>
      </c>
      <c r="F284" s="112">
        <v>1</v>
      </c>
      <c r="G284" s="113">
        <v>38271.32</v>
      </c>
    </row>
    <row r="285" spans="1:15" ht="15.6" x14ac:dyDescent="0.25">
      <c r="A285" s="123" t="s">
        <v>272</v>
      </c>
      <c r="B285" s="124" t="s">
        <v>273</v>
      </c>
      <c r="C285" s="116">
        <v>45597</v>
      </c>
      <c r="D285" s="125">
        <v>32766.400000000001</v>
      </c>
      <c r="E285" s="118">
        <v>26213.120000000003</v>
      </c>
      <c r="F285" s="118">
        <v>1</v>
      </c>
      <c r="G285" s="119">
        <v>32766.400000000001</v>
      </c>
    </row>
    <row r="286" spans="1:15" ht="15.6" x14ac:dyDescent="0.25">
      <c r="A286" s="120" t="s">
        <v>756</v>
      </c>
      <c r="B286" s="121" t="s">
        <v>757</v>
      </c>
      <c r="C286" s="110">
        <v>45597</v>
      </c>
      <c r="D286" s="122">
        <v>11377.97</v>
      </c>
      <c r="E286" s="112">
        <v>9102.3760000000002</v>
      </c>
      <c r="F286" s="112">
        <v>1</v>
      </c>
      <c r="G286" s="113">
        <v>11377.97</v>
      </c>
    </row>
    <row r="287" spans="1:15" ht="15.6" x14ac:dyDescent="0.25">
      <c r="A287" s="123" t="s">
        <v>467</v>
      </c>
      <c r="B287" s="124" t="s">
        <v>468</v>
      </c>
      <c r="C287" s="116">
        <v>45597</v>
      </c>
      <c r="D287" s="125"/>
      <c r="E287" s="118">
        <v>0</v>
      </c>
      <c r="F287" s="118">
        <v>0</v>
      </c>
      <c r="G287" s="119">
        <v>0</v>
      </c>
    </row>
    <row r="288" spans="1:15" ht="15.6" x14ac:dyDescent="0.25">
      <c r="A288" s="120" t="s">
        <v>242</v>
      </c>
      <c r="B288" s="121" t="s">
        <v>243</v>
      </c>
      <c r="C288" s="110">
        <v>45597</v>
      </c>
      <c r="D288" s="122">
        <v>306631.31</v>
      </c>
      <c r="E288" s="112">
        <v>245305.04800000001</v>
      </c>
      <c r="F288" s="112">
        <v>1</v>
      </c>
      <c r="G288" s="113">
        <v>306631.31</v>
      </c>
    </row>
    <row r="289" spans="1:7" ht="15.6" x14ac:dyDescent="0.25">
      <c r="A289" s="123" t="s">
        <v>473</v>
      </c>
      <c r="B289" s="124" t="s">
        <v>474</v>
      </c>
      <c r="C289" s="116">
        <v>45597</v>
      </c>
      <c r="D289" s="125">
        <v>1123666.3500000001</v>
      </c>
      <c r="E289" s="118">
        <v>898933.08000000007</v>
      </c>
      <c r="F289" s="118">
        <v>1</v>
      </c>
      <c r="G289" s="119">
        <v>1123666.3500000001</v>
      </c>
    </row>
    <row r="290" spans="1:7" ht="15.6" x14ac:dyDescent="0.25">
      <c r="A290" s="120" t="s">
        <v>669</v>
      </c>
      <c r="B290" s="121" t="s">
        <v>670</v>
      </c>
      <c r="C290" s="110">
        <v>45597</v>
      </c>
      <c r="D290" s="122">
        <v>66313.98</v>
      </c>
      <c r="E290" s="112">
        <v>53051.184000000001</v>
      </c>
      <c r="F290" s="112">
        <v>1</v>
      </c>
      <c r="G290" s="113">
        <v>66313.98</v>
      </c>
    </row>
    <row r="291" spans="1:7" ht="15.6" x14ac:dyDescent="0.25">
      <c r="A291" s="123" t="s">
        <v>334</v>
      </c>
      <c r="B291" s="124" t="s">
        <v>335</v>
      </c>
      <c r="C291" s="116">
        <v>45597</v>
      </c>
      <c r="D291" s="125">
        <v>11714.71</v>
      </c>
      <c r="E291" s="118">
        <v>9371.768</v>
      </c>
      <c r="F291" s="118">
        <v>1</v>
      </c>
      <c r="G291" s="119">
        <v>11714.71</v>
      </c>
    </row>
    <row r="292" spans="1:7" ht="15.6" x14ac:dyDescent="0.25">
      <c r="A292" s="120" t="s">
        <v>676</v>
      </c>
      <c r="B292" s="121" t="s">
        <v>677</v>
      </c>
      <c r="C292" s="110">
        <v>45597</v>
      </c>
      <c r="D292" s="122">
        <v>25583.46</v>
      </c>
      <c r="E292" s="112">
        <v>20466.768</v>
      </c>
      <c r="F292" s="112">
        <v>1</v>
      </c>
      <c r="G292" s="113">
        <v>25583.46</v>
      </c>
    </row>
    <row r="293" spans="1:7" ht="15.6" x14ac:dyDescent="0.25">
      <c r="A293" s="123" t="s">
        <v>674</v>
      </c>
      <c r="B293" s="124" t="s">
        <v>675</v>
      </c>
      <c r="C293" s="116">
        <v>45597</v>
      </c>
      <c r="D293" s="125">
        <v>3879.29</v>
      </c>
      <c r="E293" s="118">
        <v>3103.4320000000002</v>
      </c>
      <c r="F293" s="118">
        <v>1</v>
      </c>
      <c r="G293" s="119">
        <v>3879.29</v>
      </c>
    </row>
    <row r="294" spans="1:7" ht="15.6" x14ac:dyDescent="0.25">
      <c r="A294" s="120" t="s">
        <v>311</v>
      </c>
      <c r="B294" s="121" t="s">
        <v>312</v>
      </c>
      <c r="C294" s="110">
        <v>45597</v>
      </c>
      <c r="D294" s="122">
        <v>3041.35</v>
      </c>
      <c r="E294" s="112">
        <v>2433.08</v>
      </c>
      <c r="F294" s="112">
        <v>1</v>
      </c>
      <c r="G294" s="113">
        <v>3041.35</v>
      </c>
    </row>
    <row r="295" spans="1:7" ht="15.6" x14ac:dyDescent="0.25">
      <c r="A295" s="123" t="s">
        <v>73</v>
      </c>
      <c r="B295" s="124" t="s">
        <v>74</v>
      </c>
      <c r="C295" s="116">
        <v>45597</v>
      </c>
      <c r="D295" s="125">
        <v>180020.7</v>
      </c>
      <c r="E295" s="118">
        <v>144016.56000000003</v>
      </c>
      <c r="F295" s="118">
        <v>1</v>
      </c>
      <c r="G295" s="119">
        <v>180020.7</v>
      </c>
    </row>
    <row r="296" spans="1:7" ht="15.6" x14ac:dyDescent="0.25">
      <c r="A296" s="120" t="s">
        <v>281</v>
      </c>
      <c r="B296" s="121" t="s">
        <v>282</v>
      </c>
      <c r="C296" s="110">
        <v>45597</v>
      </c>
      <c r="D296" s="122">
        <v>916.33</v>
      </c>
      <c r="E296" s="112">
        <v>733.06400000000008</v>
      </c>
      <c r="F296" s="112">
        <v>1</v>
      </c>
      <c r="G296" s="113">
        <v>916.33</v>
      </c>
    </row>
    <row r="297" spans="1:7" ht="15.6" x14ac:dyDescent="0.25">
      <c r="A297" s="123" t="s">
        <v>413</v>
      </c>
      <c r="B297" s="124" t="s">
        <v>414</v>
      </c>
      <c r="C297" s="116">
        <v>45597</v>
      </c>
      <c r="D297" s="125">
        <v>933017.23</v>
      </c>
      <c r="E297" s="118">
        <v>746413.78399999999</v>
      </c>
      <c r="F297" s="118">
        <v>1</v>
      </c>
      <c r="G297" s="119">
        <v>933017.23</v>
      </c>
    </row>
    <row r="298" spans="1:7" ht="15.6" x14ac:dyDescent="0.25">
      <c r="A298" s="120" t="s">
        <v>236</v>
      </c>
      <c r="B298" s="121" t="s">
        <v>692</v>
      </c>
      <c r="C298" s="110">
        <v>45597</v>
      </c>
      <c r="D298" s="122">
        <v>610.20000000000005</v>
      </c>
      <c r="E298" s="112">
        <v>488.16000000000008</v>
      </c>
      <c r="F298" s="112">
        <v>1</v>
      </c>
      <c r="G298" s="113">
        <v>610.20000000000005</v>
      </c>
    </row>
    <row r="299" spans="1:7" ht="15.6" x14ac:dyDescent="0.25">
      <c r="A299" s="123" t="s">
        <v>686</v>
      </c>
      <c r="B299" s="124" t="s">
        <v>687</v>
      </c>
      <c r="C299" s="116">
        <v>45597</v>
      </c>
      <c r="D299" s="125">
        <v>23584.92</v>
      </c>
      <c r="E299" s="118">
        <v>18867.935999999998</v>
      </c>
      <c r="F299" s="118">
        <v>1</v>
      </c>
      <c r="G299" s="119">
        <v>23584.92</v>
      </c>
    </row>
    <row r="300" spans="1:7" ht="15.6" x14ac:dyDescent="0.25">
      <c r="A300" s="120" t="s">
        <v>507</v>
      </c>
      <c r="B300" s="121" t="s">
        <v>508</v>
      </c>
      <c r="C300" s="110">
        <v>45597</v>
      </c>
      <c r="D300" s="122">
        <v>54410.63</v>
      </c>
      <c r="E300" s="112">
        <v>43528.504000000001</v>
      </c>
      <c r="F300" s="112">
        <v>1</v>
      </c>
      <c r="G300" s="113">
        <v>54410.63</v>
      </c>
    </row>
    <row r="301" spans="1:7" ht="15.6" x14ac:dyDescent="0.25">
      <c r="A301" s="123" t="s">
        <v>248</v>
      </c>
      <c r="B301" s="124" t="s">
        <v>249</v>
      </c>
      <c r="C301" s="116">
        <v>45597</v>
      </c>
      <c r="D301" s="125"/>
      <c r="E301" s="118">
        <v>0</v>
      </c>
      <c r="F301" s="118">
        <v>0</v>
      </c>
      <c r="G301" s="119">
        <v>0</v>
      </c>
    </row>
    <row r="302" spans="1:7" ht="15.6" x14ac:dyDescent="0.25">
      <c r="A302" s="120" t="s">
        <v>797</v>
      </c>
      <c r="B302" s="121" t="s">
        <v>798</v>
      </c>
      <c r="C302" s="110">
        <v>45597</v>
      </c>
      <c r="D302" s="122"/>
      <c r="E302" s="112">
        <v>0</v>
      </c>
      <c r="F302" s="112">
        <v>0</v>
      </c>
      <c r="G302" s="113">
        <v>0</v>
      </c>
    </row>
    <row r="303" spans="1:7" ht="15.6" x14ac:dyDescent="0.25">
      <c r="A303" s="123" t="s">
        <v>525</v>
      </c>
      <c r="B303" s="124" t="s">
        <v>526</v>
      </c>
      <c r="C303" s="116">
        <v>45597</v>
      </c>
      <c r="D303" s="125"/>
      <c r="E303" s="118">
        <v>0</v>
      </c>
      <c r="F303" s="118">
        <v>0</v>
      </c>
      <c r="G303" s="119">
        <v>0</v>
      </c>
    </row>
    <row r="304" spans="1:7" ht="15.6" x14ac:dyDescent="0.25">
      <c r="A304" s="120" t="s">
        <v>730</v>
      </c>
      <c r="B304" s="121" t="s">
        <v>731</v>
      </c>
      <c r="C304" s="110">
        <v>45597</v>
      </c>
      <c r="D304" s="122">
        <v>55491.79</v>
      </c>
      <c r="E304" s="112">
        <v>44393.432000000001</v>
      </c>
      <c r="F304" s="112">
        <v>1</v>
      </c>
      <c r="G304" s="113">
        <v>55491.79</v>
      </c>
    </row>
    <row r="305" spans="1:7" ht="15.6" x14ac:dyDescent="0.25">
      <c r="A305" s="123" t="s">
        <v>748</v>
      </c>
      <c r="B305" s="124" t="s">
        <v>749</v>
      </c>
      <c r="C305" s="116">
        <v>45597</v>
      </c>
      <c r="D305" s="125">
        <v>95611.56</v>
      </c>
      <c r="E305" s="118">
        <v>76489.248000000007</v>
      </c>
      <c r="F305" s="118">
        <v>1</v>
      </c>
      <c r="G305" s="119">
        <v>95611.56</v>
      </c>
    </row>
    <row r="306" spans="1:7" ht="15.6" x14ac:dyDescent="0.25">
      <c r="A306" s="120" t="s">
        <v>433</v>
      </c>
      <c r="B306" s="121" t="s">
        <v>434</v>
      </c>
      <c r="C306" s="110">
        <v>45597</v>
      </c>
      <c r="D306" s="122">
        <v>10871.73</v>
      </c>
      <c r="E306" s="112">
        <v>8697.384</v>
      </c>
      <c r="F306" s="112">
        <v>1</v>
      </c>
      <c r="G306" s="113">
        <v>10871.73</v>
      </c>
    </row>
    <row r="307" spans="1:7" ht="15.6" x14ac:dyDescent="0.25">
      <c r="A307" s="123" t="s">
        <v>736</v>
      </c>
      <c r="B307" s="124" t="s">
        <v>737</v>
      </c>
      <c r="C307" s="116">
        <v>45597</v>
      </c>
      <c r="D307" s="125"/>
      <c r="E307" s="118">
        <v>0</v>
      </c>
      <c r="F307" s="118">
        <v>0</v>
      </c>
      <c r="G307" s="119">
        <v>0</v>
      </c>
    </row>
    <row r="308" spans="1:7" ht="15.6" x14ac:dyDescent="0.25">
      <c r="A308" s="120" t="s">
        <v>542</v>
      </c>
      <c r="B308" s="121" t="s">
        <v>543</v>
      </c>
      <c r="C308" s="110">
        <v>45597</v>
      </c>
      <c r="D308" s="122"/>
      <c r="E308" s="112">
        <v>0</v>
      </c>
      <c r="F308" s="112">
        <v>0</v>
      </c>
      <c r="G308" s="113">
        <v>0</v>
      </c>
    </row>
    <row r="309" spans="1:7" ht="15.6" x14ac:dyDescent="0.25">
      <c r="A309" s="123" t="s">
        <v>313</v>
      </c>
      <c r="B309" s="124" t="s">
        <v>314</v>
      </c>
      <c r="C309" s="116">
        <v>45597</v>
      </c>
      <c r="D309" s="125">
        <v>12326.04</v>
      </c>
      <c r="E309" s="118">
        <v>9860.8320000000022</v>
      </c>
      <c r="F309" s="118">
        <v>1</v>
      </c>
      <c r="G309" s="119">
        <v>12326.04</v>
      </c>
    </row>
    <row r="310" spans="1:7" ht="15.6" x14ac:dyDescent="0.25">
      <c r="A310" s="120" t="s">
        <v>134</v>
      </c>
      <c r="B310" s="121" t="s">
        <v>799</v>
      </c>
      <c r="C310" s="110">
        <v>45597</v>
      </c>
      <c r="D310" s="122">
        <v>450479.98</v>
      </c>
      <c r="E310" s="112">
        <v>360383.984</v>
      </c>
      <c r="F310" s="112">
        <v>1</v>
      </c>
      <c r="G310" s="113">
        <v>450479.98</v>
      </c>
    </row>
    <row r="311" spans="1:7" ht="15.6" x14ac:dyDescent="0.25">
      <c r="A311" s="123" t="s">
        <v>684</v>
      </c>
      <c r="B311" s="124" t="s">
        <v>685</v>
      </c>
      <c r="C311" s="116">
        <v>45597</v>
      </c>
      <c r="D311" s="125">
        <v>58755.48</v>
      </c>
      <c r="E311" s="118">
        <v>47004.384000000005</v>
      </c>
      <c r="F311" s="118">
        <v>1</v>
      </c>
      <c r="G311" s="119">
        <v>58755.48</v>
      </c>
    </row>
    <row r="312" spans="1:7" ht="15.6" x14ac:dyDescent="0.25">
      <c r="A312" s="120" t="s">
        <v>764</v>
      </c>
      <c r="B312" s="121" t="s">
        <v>765</v>
      </c>
      <c r="C312" s="110">
        <v>45597</v>
      </c>
      <c r="D312" s="122">
        <v>199901.52</v>
      </c>
      <c r="E312" s="112">
        <v>159921.21600000001</v>
      </c>
      <c r="F312" s="112">
        <v>1</v>
      </c>
      <c r="G312" s="113">
        <v>199901.52</v>
      </c>
    </row>
    <row r="313" spans="1:7" ht="15.6" x14ac:dyDescent="0.25">
      <c r="A313" s="123" t="s">
        <v>800</v>
      </c>
      <c r="B313" s="124" t="s">
        <v>801</v>
      </c>
      <c r="C313" s="116">
        <v>45597</v>
      </c>
      <c r="D313" s="125"/>
      <c r="E313" s="118">
        <v>0</v>
      </c>
      <c r="F313" s="118">
        <v>0</v>
      </c>
      <c r="G313" s="119">
        <v>0</v>
      </c>
    </row>
    <row r="314" spans="1:7" ht="15.6" x14ac:dyDescent="0.25">
      <c r="A314" s="120" t="s">
        <v>258</v>
      </c>
      <c r="B314" s="121" t="s">
        <v>259</v>
      </c>
      <c r="C314" s="110">
        <v>45597</v>
      </c>
      <c r="D314" s="122"/>
      <c r="E314" s="112">
        <v>0</v>
      </c>
      <c r="F314" s="112">
        <v>0</v>
      </c>
      <c r="G314" s="113">
        <v>0</v>
      </c>
    </row>
    <row r="315" spans="1:7" ht="15.6" x14ac:dyDescent="0.25">
      <c r="A315" s="123" t="s">
        <v>802</v>
      </c>
      <c r="B315" s="124" t="s">
        <v>803</v>
      </c>
      <c r="C315" s="116">
        <v>45597</v>
      </c>
      <c r="D315" s="125"/>
      <c r="E315" s="118">
        <v>0</v>
      </c>
      <c r="F315" s="118">
        <v>0</v>
      </c>
      <c r="G315" s="119">
        <v>0</v>
      </c>
    </row>
    <row r="316" spans="1:7" ht="15.6" x14ac:dyDescent="0.25">
      <c r="A316" s="120" t="s">
        <v>804</v>
      </c>
      <c r="B316" s="121" t="s">
        <v>805</v>
      </c>
      <c r="C316" s="110">
        <v>45597</v>
      </c>
      <c r="D316" s="122"/>
      <c r="E316" s="112">
        <v>0</v>
      </c>
      <c r="F316" s="112">
        <v>0</v>
      </c>
      <c r="G316" s="113">
        <v>0</v>
      </c>
    </row>
    <row r="317" spans="1:7" ht="15.6" x14ac:dyDescent="0.25">
      <c r="A317" s="123" t="s">
        <v>697</v>
      </c>
      <c r="B317" s="124" t="s">
        <v>698</v>
      </c>
      <c r="C317" s="116">
        <v>45597</v>
      </c>
      <c r="D317" s="125">
        <v>5107.5</v>
      </c>
      <c r="E317" s="118">
        <v>4086</v>
      </c>
      <c r="F317" s="118">
        <v>1</v>
      </c>
      <c r="G317" s="119">
        <v>5107.5</v>
      </c>
    </row>
    <row r="318" spans="1:7" ht="15.6" x14ac:dyDescent="0.25">
      <c r="A318" s="120" t="s">
        <v>806</v>
      </c>
      <c r="B318" s="121" t="s">
        <v>807</v>
      </c>
      <c r="C318" s="110">
        <v>45597</v>
      </c>
      <c r="D318" s="122"/>
      <c r="E318" s="112">
        <v>0</v>
      </c>
      <c r="F318" s="112">
        <v>0</v>
      </c>
      <c r="G318" s="113">
        <v>0</v>
      </c>
    </row>
    <row r="319" spans="1:7" ht="15.6" x14ac:dyDescent="0.25">
      <c r="A319" s="123" t="s">
        <v>163</v>
      </c>
      <c r="B319" s="124" t="s">
        <v>164</v>
      </c>
      <c r="C319" s="116">
        <v>45597</v>
      </c>
      <c r="D319" s="125">
        <v>151074</v>
      </c>
      <c r="E319" s="118">
        <v>120859.20000000001</v>
      </c>
      <c r="F319" s="118">
        <v>1</v>
      </c>
      <c r="G319" s="119">
        <v>151074</v>
      </c>
    </row>
    <row r="320" spans="1:7" ht="15.6" x14ac:dyDescent="0.25">
      <c r="A320" s="120" t="s">
        <v>808</v>
      </c>
      <c r="B320" s="121" t="s">
        <v>809</v>
      </c>
      <c r="C320" s="110">
        <v>45597</v>
      </c>
      <c r="D320" s="122"/>
      <c r="E320" s="112">
        <v>0</v>
      </c>
      <c r="F320" s="112">
        <v>0</v>
      </c>
      <c r="G320" s="113">
        <v>0</v>
      </c>
    </row>
    <row r="321" spans="1:7" ht="15.6" x14ac:dyDescent="0.25">
      <c r="A321" s="123" t="s">
        <v>810</v>
      </c>
      <c r="B321" s="124" t="s">
        <v>811</v>
      </c>
      <c r="C321" s="116">
        <v>45597</v>
      </c>
      <c r="D321" s="125"/>
      <c r="E321" s="118">
        <v>0</v>
      </c>
      <c r="F321" s="118">
        <v>0</v>
      </c>
      <c r="G321" s="119">
        <v>0</v>
      </c>
    </row>
    <row r="322" spans="1:7" ht="15.6" x14ac:dyDescent="0.25">
      <c r="A322" s="120" t="s">
        <v>812</v>
      </c>
      <c r="B322" s="121" t="s">
        <v>813</v>
      </c>
      <c r="C322" s="110">
        <v>45597</v>
      </c>
      <c r="D322" s="122">
        <v>1900</v>
      </c>
      <c r="E322" s="112">
        <v>1520</v>
      </c>
      <c r="F322" s="112">
        <v>1</v>
      </c>
      <c r="G322" s="113">
        <v>1900</v>
      </c>
    </row>
    <row r="323" spans="1:7" ht="15.6" x14ac:dyDescent="0.25">
      <c r="A323" s="123" t="s">
        <v>774</v>
      </c>
      <c r="B323" s="124" t="s">
        <v>775</v>
      </c>
      <c r="C323" s="116">
        <v>45597</v>
      </c>
      <c r="D323" s="125"/>
      <c r="E323" s="118">
        <v>0</v>
      </c>
      <c r="F323" s="118">
        <v>0</v>
      </c>
      <c r="G323" s="119">
        <v>0</v>
      </c>
    </row>
    <row r="324" spans="1:7" ht="15.6" x14ac:dyDescent="0.25">
      <c r="A324" s="120" t="s">
        <v>814</v>
      </c>
      <c r="B324" s="121" t="s">
        <v>815</v>
      </c>
      <c r="C324" s="110">
        <v>45597</v>
      </c>
      <c r="D324" s="122"/>
      <c r="E324" s="112">
        <v>0</v>
      </c>
      <c r="F324" s="112">
        <v>0</v>
      </c>
      <c r="G324" s="113">
        <v>0</v>
      </c>
    </row>
    <row r="325" spans="1:7" ht="15.6" x14ac:dyDescent="0.25">
      <c r="A325" s="123" t="s">
        <v>816</v>
      </c>
      <c r="B325" s="124" t="s">
        <v>817</v>
      </c>
      <c r="C325" s="116">
        <v>45597</v>
      </c>
      <c r="D325" s="125">
        <v>21526.639999999999</v>
      </c>
      <c r="E325" s="118">
        <v>17221.312000000002</v>
      </c>
      <c r="F325" s="118">
        <v>1</v>
      </c>
      <c r="G325" s="119">
        <v>21526.639999999999</v>
      </c>
    </row>
    <row r="326" spans="1:7" ht="15.6" x14ac:dyDescent="0.25">
      <c r="A326" s="120" t="s">
        <v>818</v>
      </c>
      <c r="B326" s="121" t="s">
        <v>819</v>
      </c>
      <c r="C326" s="110">
        <v>45597</v>
      </c>
      <c r="D326" s="122">
        <v>56913.9</v>
      </c>
      <c r="E326" s="112">
        <v>45531.12</v>
      </c>
      <c r="F326" s="112">
        <v>1</v>
      </c>
      <c r="G326" s="113">
        <v>56913.9</v>
      </c>
    </row>
    <row r="327" spans="1:7" ht="15.6" x14ac:dyDescent="0.25">
      <c r="A327" s="123" t="s">
        <v>137</v>
      </c>
      <c r="B327" s="124" t="s">
        <v>138</v>
      </c>
      <c r="C327" s="116">
        <v>45597</v>
      </c>
      <c r="D327" s="125">
        <v>194274.12</v>
      </c>
      <c r="E327" s="118">
        <v>155419.296</v>
      </c>
      <c r="F327" s="118">
        <v>1</v>
      </c>
      <c r="G327" s="119">
        <v>194274.12</v>
      </c>
    </row>
    <row r="328" spans="1:7" ht="15.6" x14ac:dyDescent="0.25">
      <c r="A328" s="120" t="s">
        <v>549</v>
      </c>
      <c r="B328" s="121" t="s">
        <v>550</v>
      </c>
      <c r="C328" s="110">
        <v>45597</v>
      </c>
      <c r="D328" s="122">
        <v>24400</v>
      </c>
      <c r="E328" s="112">
        <v>19520</v>
      </c>
      <c r="F328" s="112">
        <v>1</v>
      </c>
      <c r="G328" s="113">
        <v>24400</v>
      </c>
    </row>
    <row r="329" spans="1:7" ht="15.6" x14ac:dyDescent="0.25">
      <c r="A329" s="123" t="s">
        <v>820</v>
      </c>
      <c r="B329" s="124" t="s">
        <v>821</v>
      </c>
      <c r="C329" s="116">
        <v>45597</v>
      </c>
      <c r="D329" s="125"/>
      <c r="E329" s="118">
        <v>0</v>
      </c>
      <c r="F329" s="118">
        <v>0</v>
      </c>
      <c r="G329" s="119">
        <v>0</v>
      </c>
    </row>
    <row r="330" spans="1:7" ht="15.6" x14ac:dyDescent="0.25">
      <c r="A330" s="120" t="s">
        <v>822</v>
      </c>
      <c r="B330" s="121" t="s">
        <v>823</v>
      </c>
      <c r="C330" s="110">
        <v>45597</v>
      </c>
      <c r="D330" s="122"/>
      <c r="E330" s="112">
        <v>0</v>
      </c>
      <c r="F330" s="112">
        <v>0</v>
      </c>
      <c r="G330" s="113">
        <v>0</v>
      </c>
    </row>
    <row r="331" spans="1:7" ht="15.6" x14ac:dyDescent="0.25">
      <c r="A331" s="123" t="s">
        <v>714</v>
      </c>
      <c r="B331" s="124" t="s">
        <v>715</v>
      </c>
      <c r="C331" s="116">
        <v>45597</v>
      </c>
      <c r="D331" s="125"/>
      <c r="E331" s="118">
        <v>0</v>
      </c>
      <c r="F331" s="118">
        <v>0</v>
      </c>
      <c r="G331" s="119">
        <v>0</v>
      </c>
    </row>
    <row r="332" spans="1:7" ht="15.6" x14ac:dyDescent="0.25">
      <c r="A332" s="120" t="s">
        <v>726</v>
      </c>
      <c r="B332" s="121" t="s">
        <v>727</v>
      </c>
      <c r="C332" s="110">
        <v>45597</v>
      </c>
      <c r="D332" s="122"/>
      <c r="E332" s="112">
        <v>0</v>
      </c>
      <c r="F332" s="112">
        <v>0</v>
      </c>
      <c r="G332" s="113">
        <v>0</v>
      </c>
    </row>
    <row r="333" spans="1:7" ht="15.6" x14ac:dyDescent="0.25">
      <c r="A333" s="123" t="s">
        <v>824</v>
      </c>
      <c r="B333" s="124" t="s">
        <v>825</v>
      </c>
      <c r="C333" s="116">
        <v>45597</v>
      </c>
      <c r="D333" s="125"/>
      <c r="E333" s="118">
        <v>0</v>
      </c>
      <c r="F333" s="118">
        <v>0</v>
      </c>
      <c r="G333" s="119">
        <v>0</v>
      </c>
    </row>
    <row r="334" spans="1:7" ht="15.6" x14ac:dyDescent="0.25">
      <c r="A334" s="120" t="s">
        <v>826</v>
      </c>
      <c r="B334" s="121" t="s">
        <v>827</v>
      </c>
      <c r="C334" s="110">
        <v>45597</v>
      </c>
      <c r="D334" s="122"/>
      <c r="E334" s="112">
        <v>0</v>
      </c>
      <c r="F334" s="112">
        <v>0</v>
      </c>
      <c r="G334" s="113">
        <v>0</v>
      </c>
    </row>
    <row r="335" spans="1:7" ht="15.6" x14ac:dyDescent="0.25">
      <c r="A335" s="123" t="s">
        <v>96</v>
      </c>
      <c r="B335" s="124" t="s">
        <v>97</v>
      </c>
      <c r="C335" s="116">
        <v>45597</v>
      </c>
      <c r="D335" s="125"/>
      <c r="E335" s="118">
        <v>0</v>
      </c>
      <c r="F335" s="118">
        <v>0</v>
      </c>
      <c r="G335" s="119">
        <v>0</v>
      </c>
    </row>
    <row r="336" spans="1:7" ht="15.6" x14ac:dyDescent="0.25">
      <c r="A336" s="120" t="s">
        <v>828</v>
      </c>
      <c r="B336" s="121" t="s">
        <v>829</v>
      </c>
      <c r="C336" s="110">
        <v>45597</v>
      </c>
      <c r="D336" s="122"/>
      <c r="E336" s="112">
        <v>0</v>
      </c>
      <c r="F336" s="112">
        <v>0</v>
      </c>
      <c r="G336" s="113">
        <v>0</v>
      </c>
    </row>
    <row r="337" spans="1:7" ht="15.6" x14ac:dyDescent="0.25">
      <c r="A337" s="123" t="s">
        <v>394</v>
      </c>
      <c r="B337" s="124" t="s">
        <v>395</v>
      </c>
      <c r="C337" s="116">
        <v>45597</v>
      </c>
      <c r="D337" s="125">
        <v>57528.69</v>
      </c>
      <c r="E337" s="118">
        <v>46022.952000000005</v>
      </c>
      <c r="F337" s="118">
        <v>1</v>
      </c>
      <c r="G337" s="119">
        <v>57528.69</v>
      </c>
    </row>
    <row r="338" spans="1:7" ht="15.6" x14ac:dyDescent="0.25">
      <c r="A338" s="120" t="s">
        <v>94</v>
      </c>
      <c r="B338" s="121" t="s">
        <v>95</v>
      </c>
      <c r="C338" s="110">
        <v>45597</v>
      </c>
      <c r="D338" s="122">
        <v>1000</v>
      </c>
      <c r="E338" s="112">
        <v>800</v>
      </c>
      <c r="F338" s="112">
        <v>1</v>
      </c>
      <c r="G338" s="113">
        <v>1000</v>
      </c>
    </row>
    <row r="339" spans="1:7" ht="15.6" x14ac:dyDescent="0.25">
      <c r="A339" s="123" t="s">
        <v>830</v>
      </c>
      <c r="B339" s="124" t="s">
        <v>831</v>
      </c>
      <c r="C339" s="116">
        <v>45597</v>
      </c>
      <c r="D339" s="125"/>
      <c r="E339" s="118">
        <v>0</v>
      </c>
      <c r="F339" s="118">
        <v>0</v>
      </c>
      <c r="G339" s="119">
        <v>0</v>
      </c>
    </row>
    <row r="340" spans="1:7" ht="15.6" x14ac:dyDescent="0.25">
      <c r="A340" s="120" t="s">
        <v>832</v>
      </c>
      <c r="B340" s="121" t="s">
        <v>833</v>
      </c>
      <c r="C340" s="110">
        <v>45597</v>
      </c>
      <c r="D340" s="122"/>
      <c r="E340" s="112">
        <v>0</v>
      </c>
      <c r="F340" s="112">
        <v>0</v>
      </c>
      <c r="G340" s="113">
        <v>0</v>
      </c>
    </row>
    <row r="341" spans="1:7" ht="15.6" x14ac:dyDescent="0.25">
      <c r="A341" s="123" t="s">
        <v>834</v>
      </c>
      <c r="B341" s="124" t="s">
        <v>835</v>
      </c>
      <c r="C341" s="116">
        <v>45597</v>
      </c>
      <c r="D341" s="125">
        <v>18029.25</v>
      </c>
      <c r="E341" s="118">
        <v>14423.400000000001</v>
      </c>
      <c r="F341" s="118">
        <v>1</v>
      </c>
      <c r="G341" s="119">
        <v>18029.25</v>
      </c>
    </row>
    <row r="342" spans="1:7" ht="15.6" x14ac:dyDescent="0.25">
      <c r="A342" s="120" t="s">
        <v>836</v>
      </c>
      <c r="B342" s="121" t="s">
        <v>837</v>
      </c>
      <c r="C342" s="110">
        <v>45597</v>
      </c>
      <c r="D342" s="122">
        <v>12400</v>
      </c>
      <c r="E342" s="112">
        <v>9920</v>
      </c>
      <c r="F342" s="112">
        <v>1</v>
      </c>
      <c r="G342" s="113">
        <v>12400</v>
      </c>
    </row>
    <row r="343" spans="1:7" ht="15.6" x14ac:dyDescent="0.25">
      <c r="A343" s="123" t="s">
        <v>838</v>
      </c>
      <c r="B343" s="124" t="s">
        <v>839</v>
      </c>
      <c r="C343" s="116">
        <v>45597</v>
      </c>
      <c r="D343" s="125"/>
      <c r="E343" s="118">
        <v>0</v>
      </c>
      <c r="F343" s="118">
        <v>0</v>
      </c>
      <c r="G343" s="119">
        <v>0</v>
      </c>
    </row>
    <row r="344" spans="1:7" ht="15.6" x14ac:dyDescent="0.25">
      <c r="A344" s="120" t="s">
        <v>840</v>
      </c>
      <c r="B344" s="121" t="s">
        <v>841</v>
      </c>
      <c r="C344" s="110">
        <v>45597</v>
      </c>
      <c r="D344" s="122"/>
      <c r="E344" s="112">
        <v>0</v>
      </c>
      <c r="F344" s="112">
        <v>0</v>
      </c>
      <c r="G344" s="113">
        <v>0</v>
      </c>
    </row>
    <row r="345" spans="1:7" ht="15.6" x14ac:dyDescent="0.25">
      <c r="A345" s="123" t="s">
        <v>842</v>
      </c>
      <c r="B345" s="124" t="s">
        <v>843</v>
      </c>
      <c r="C345" s="116">
        <v>45597</v>
      </c>
      <c r="D345" s="125"/>
      <c r="E345" s="118">
        <v>0</v>
      </c>
      <c r="F345" s="118">
        <v>0</v>
      </c>
      <c r="G345" s="119">
        <v>0</v>
      </c>
    </row>
    <row r="346" spans="1:7" ht="15.6" x14ac:dyDescent="0.25">
      <c r="A346" s="120" t="s">
        <v>844</v>
      </c>
      <c r="B346" s="121" t="s">
        <v>845</v>
      </c>
      <c r="C346" s="110">
        <v>45597</v>
      </c>
      <c r="D346" s="122"/>
      <c r="E346" s="112">
        <v>0</v>
      </c>
      <c r="F346" s="112">
        <v>0</v>
      </c>
      <c r="G346" s="113">
        <v>0</v>
      </c>
    </row>
    <row r="347" spans="1:7" ht="15.6" x14ac:dyDescent="0.25">
      <c r="A347" s="123" t="s">
        <v>846</v>
      </c>
      <c r="B347" s="124" t="s">
        <v>847</v>
      </c>
      <c r="C347" s="116">
        <v>45597</v>
      </c>
      <c r="D347" s="125"/>
      <c r="E347" s="118">
        <v>0</v>
      </c>
      <c r="F347" s="118">
        <v>0</v>
      </c>
      <c r="G347" s="119">
        <v>0</v>
      </c>
    </row>
    <row r="348" spans="1:7" ht="15.6" x14ac:dyDescent="0.25">
      <c r="A348" s="120" t="s">
        <v>848</v>
      </c>
      <c r="B348" s="121" t="s">
        <v>849</v>
      </c>
      <c r="C348" s="110">
        <v>45597</v>
      </c>
      <c r="D348" s="122"/>
      <c r="E348" s="112">
        <v>0</v>
      </c>
      <c r="F348" s="112">
        <v>0</v>
      </c>
      <c r="G348" s="113">
        <v>0</v>
      </c>
    </row>
    <row r="349" spans="1:7" ht="15.6" x14ac:dyDescent="0.25">
      <c r="A349" s="123" t="s">
        <v>850</v>
      </c>
      <c r="B349" s="124" t="s">
        <v>851</v>
      </c>
      <c r="C349" s="116">
        <v>45597</v>
      </c>
      <c r="D349" s="125">
        <v>4680</v>
      </c>
      <c r="E349" s="118">
        <v>3744</v>
      </c>
      <c r="F349" s="118">
        <v>1</v>
      </c>
      <c r="G349" s="119">
        <v>4680</v>
      </c>
    </row>
    <row r="350" spans="1:7" ht="15.6" x14ac:dyDescent="0.25">
      <c r="A350" s="120" t="s">
        <v>295</v>
      </c>
      <c r="B350" s="121" t="s">
        <v>852</v>
      </c>
      <c r="C350" s="110">
        <v>45627</v>
      </c>
      <c r="D350" s="122">
        <v>895.82</v>
      </c>
      <c r="E350" s="112">
        <v>716.65600000000006</v>
      </c>
      <c r="F350" s="112">
        <v>1</v>
      </c>
      <c r="G350" s="113">
        <v>895.82</v>
      </c>
    </row>
    <row r="351" spans="1:7" ht="15.6" x14ac:dyDescent="0.25">
      <c r="A351" s="123" t="s">
        <v>223</v>
      </c>
      <c r="B351" s="124" t="s">
        <v>224</v>
      </c>
      <c r="C351" s="116">
        <v>45627</v>
      </c>
      <c r="D351" s="125">
        <v>25425</v>
      </c>
      <c r="E351" s="118">
        <v>20340</v>
      </c>
      <c r="F351" s="118">
        <v>1</v>
      </c>
      <c r="G351" s="119">
        <v>25425</v>
      </c>
    </row>
    <row r="352" spans="1:7" ht="15.6" x14ac:dyDescent="0.25">
      <c r="A352" s="120" t="s">
        <v>853</v>
      </c>
      <c r="B352" s="121" t="s">
        <v>854</v>
      </c>
      <c r="C352" s="110">
        <v>45627</v>
      </c>
      <c r="D352" s="122"/>
      <c r="E352" s="112">
        <v>0</v>
      </c>
      <c r="F352" s="112">
        <v>0</v>
      </c>
      <c r="G352" s="113">
        <v>0</v>
      </c>
    </row>
    <row r="353" spans="1:7" ht="15.6" x14ac:dyDescent="0.25">
      <c r="A353" s="123" t="s">
        <v>65</v>
      </c>
      <c r="B353" s="124" t="s">
        <v>66</v>
      </c>
      <c r="C353" s="116">
        <v>45627</v>
      </c>
      <c r="D353" s="125">
        <v>144365.18</v>
      </c>
      <c r="E353" s="118">
        <v>115492.144</v>
      </c>
      <c r="F353" s="118">
        <v>1</v>
      </c>
      <c r="G353" s="119">
        <v>144365.18</v>
      </c>
    </row>
    <row r="354" spans="1:7" ht="15.6" x14ac:dyDescent="0.25">
      <c r="A354" s="120" t="s">
        <v>40</v>
      </c>
      <c r="B354" s="121" t="s">
        <v>41</v>
      </c>
      <c r="C354" s="110">
        <v>45627</v>
      </c>
      <c r="D354" s="122">
        <v>657167.23999999894</v>
      </c>
      <c r="E354" s="112">
        <v>525733.7919999992</v>
      </c>
      <c r="F354" s="112">
        <v>1</v>
      </c>
      <c r="G354" s="113">
        <v>657167.23999999894</v>
      </c>
    </row>
    <row r="355" spans="1:7" ht="15.6" x14ac:dyDescent="0.25">
      <c r="A355" s="123" t="s">
        <v>382</v>
      </c>
      <c r="B355" s="124" t="s">
        <v>383</v>
      </c>
      <c r="C355" s="116">
        <v>45627</v>
      </c>
      <c r="D355" s="125">
        <v>94063</v>
      </c>
      <c r="E355" s="118">
        <v>75250.400000000009</v>
      </c>
      <c r="F355" s="118">
        <v>1</v>
      </c>
      <c r="G355" s="119">
        <v>94063</v>
      </c>
    </row>
    <row r="356" spans="1:7" ht="15.6" x14ac:dyDescent="0.25">
      <c r="A356" s="120" t="s">
        <v>70</v>
      </c>
      <c r="B356" s="121" t="s">
        <v>71</v>
      </c>
      <c r="C356" s="110">
        <v>45627</v>
      </c>
      <c r="D356" s="122">
        <v>123348.77</v>
      </c>
      <c r="E356" s="112">
        <v>98679.016000000003</v>
      </c>
      <c r="F356" s="112">
        <v>1</v>
      </c>
      <c r="G356" s="113">
        <v>123348.77</v>
      </c>
    </row>
    <row r="357" spans="1:7" ht="15.6" x14ac:dyDescent="0.25">
      <c r="A357" s="123" t="s">
        <v>855</v>
      </c>
      <c r="B357" s="124" t="s">
        <v>856</v>
      </c>
      <c r="C357" s="116">
        <v>45627</v>
      </c>
      <c r="D357" s="125"/>
      <c r="E357" s="118">
        <v>0</v>
      </c>
      <c r="F357" s="118">
        <v>0</v>
      </c>
      <c r="G357" s="119">
        <v>0</v>
      </c>
    </row>
    <row r="358" spans="1:7" ht="15.6" x14ac:dyDescent="0.25">
      <c r="A358" s="120" t="s">
        <v>705</v>
      </c>
      <c r="B358" s="121" t="s">
        <v>706</v>
      </c>
      <c r="C358" s="110">
        <v>45627</v>
      </c>
      <c r="D358" s="122">
        <v>10170</v>
      </c>
      <c r="E358" s="112">
        <v>8136</v>
      </c>
      <c r="F358" s="112">
        <v>1</v>
      </c>
      <c r="G358" s="113">
        <v>10170</v>
      </c>
    </row>
    <row r="359" spans="1:7" ht="15.6" x14ac:dyDescent="0.25">
      <c r="A359" s="123" t="s">
        <v>720</v>
      </c>
      <c r="B359" s="124" t="s">
        <v>721</v>
      </c>
      <c r="C359" s="116">
        <v>45627</v>
      </c>
      <c r="D359" s="125">
        <v>23333.72</v>
      </c>
      <c r="E359" s="118">
        <v>18666.976000000002</v>
      </c>
      <c r="F359" s="118">
        <v>1</v>
      </c>
      <c r="G359" s="119">
        <v>23333.72</v>
      </c>
    </row>
    <row r="360" spans="1:7" ht="15.6" x14ac:dyDescent="0.25">
      <c r="A360" s="120" t="s">
        <v>738</v>
      </c>
      <c r="B360" s="121" t="s">
        <v>739</v>
      </c>
      <c r="C360" s="110">
        <v>45627</v>
      </c>
      <c r="D360" s="122">
        <v>98302.32</v>
      </c>
      <c r="E360" s="112">
        <v>78641.856000000014</v>
      </c>
      <c r="F360" s="112">
        <v>1</v>
      </c>
      <c r="G360" s="113">
        <v>98302.32</v>
      </c>
    </row>
    <row r="361" spans="1:7" ht="15.6" x14ac:dyDescent="0.25">
      <c r="A361" s="123" t="s">
        <v>43</v>
      </c>
      <c r="B361" s="124" t="s">
        <v>44</v>
      </c>
      <c r="C361" s="116">
        <v>45627</v>
      </c>
      <c r="D361" s="125">
        <v>18604.32</v>
      </c>
      <c r="E361" s="118">
        <v>14883.456</v>
      </c>
      <c r="F361" s="118">
        <v>1</v>
      </c>
      <c r="G361" s="119">
        <v>18604.32</v>
      </c>
    </row>
    <row r="362" spans="1:7" ht="15.6" x14ac:dyDescent="0.25">
      <c r="A362" s="120" t="s">
        <v>732</v>
      </c>
      <c r="B362" s="121" t="s">
        <v>733</v>
      </c>
      <c r="C362" s="110">
        <v>45627</v>
      </c>
      <c r="D362" s="122">
        <v>321699.7</v>
      </c>
      <c r="E362" s="112">
        <v>257359.76</v>
      </c>
      <c r="F362" s="112">
        <v>1</v>
      </c>
      <c r="G362" s="113">
        <v>321699.7</v>
      </c>
    </row>
    <row r="363" spans="1:7" ht="15.6" x14ac:dyDescent="0.25">
      <c r="A363" s="123" t="s">
        <v>857</v>
      </c>
      <c r="B363" s="124" t="s">
        <v>858</v>
      </c>
      <c r="C363" s="116">
        <v>45627</v>
      </c>
      <c r="D363" s="125">
        <v>167200</v>
      </c>
      <c r="E363" s="118">
        <v>133760</v>
      </c>
      <c r="F363" s="118">
        <v>1</v>
      </c>
      <c r="G363" s="119">
        <v>167200</v>
      </c>
    </row>
    <row r="364" spans="1:7" ht="15.6" x14ac:dyDescent="0.25">
      <c r="A364" s="120" t="s">
        <v>752</v>
      </c>
      <c r="B364" s="121" t="s">
        <v>753</v>
      </c>
      <c r="C364" s="110">
        <v>45627</v>
      </c>
      <c r="D364" s="122">
        <v>4520</v>
      </c>
      <c r="E364" s="112">
        <v>3616</v>
      </c>
      <c r="F364" s="112">
        <v>1</v>
      </c>
      <c r="G364" s="113">
        <v>4520</v>
      </c>
    </row>
    <row r="365" spans="1:7" ht="15.6" x14ac:dyDescent="0.25">
      <c r="A365" s="123" t="s">
        <v>228</v>
      </c>
      <c r="B365" s="124" t="s">
        <v>229</v>
      </c>
      <c r="C365" s="116">
        <v>45627</v>
      </c>
      <c r="D365" s="125">
        <v>63054</v>
      </c>
      <c r="E365" s="118">
        <v>50443.200000000004</v>
      </c>
      <c r="F365" s="118">
        <v>1</v>
      </c>
      <c r="G365" s="119">
        <v>63054</v>
      </c>
    </row>
    <row r="366" spans="1:7" ht="15.6" x14ac:dyDescent="0.25">
      <c r="A366" s="120" t="s">
        <v>55</v>
      </c>
      <c r="B366" s="121" t="s">
        <v>56</v>
      </c>
      <c r="C366" s="110">
        <v>45627</v>
      </c>
      <c r="D366" s="122">
        <v>97678.03</v>
      </c>
      <c r="E366" s="112">
        <v>78142.423999999999</v>
      </c>
      <c r="F366" s="112">
        <v>1</v>
      </c>
      <c r="G366" s="113">
        <v>97678.03</v>
      </c>
    </row>
    <row r="367" spans="1:7" ht="15.6" x14ac:dyDescent="0.25">
      <c r="A367" s="123" t="s">
        <v>859</v>
      </c>
      <c r="B367" s="124" t="s">
        <v>860</v>
      </c>
      <c r="C367" s="116">
        <v>45627</v>
      </c>
      <c r="D367" s="125"/>
      <c r="E367" s="118">
        <v>0</v>
      </c>
      <c r="F367" s="118">
        <v>0</v>
      </c>
      <c r="G367" s="119">
        <v>0</v>
      </c>
    </row>
    <row r="368" spans="1:7" ht="15.6" x14ac:dyDescent="0.25">
      <c r="A368" s="120" t="s">
        <v>62</v>
      </c>
      <c r="B368" s="121" t="s">
        <v>63</v>
      </c>
      <c r="C368" s="110">
        <v>45627</v>
      </c>
      <c r="D368" s="122">
        <v>415139.81</v>
      </c>
      <c r="E368" s="112">
        <v>332111.848</v>
      </c>
      <c r="F368" s="112">
        <v>1</v>
      </c>
      <c r="G368" s="113">
        <v>415139.81</v>
      </c>
    </row>
    <row r="369" spans="1:7" ht="15.6" x14ac:dyDescent="0.25">
      <c r="A369" s="123" t="s">
        <v>410</v>
      </c>
      <c r="B369" s="124" t="s">
        <v>411</v>
      </c>
      <c r="C369" s="116">
        <v>45627</v>
      </c>
      <c r="D369" s="125">
        <v>104444.38</v>
      </c>
      <c r="E369" s="118">
        <v>83555.504000000015</v>
      </c>
      <c r="F369" s="118">
        <v>1</v>
      </c>
      <c r="G369" s="119">
        <v>104444.38</v>
      </c>
    </row>
    <row r="370" spans="1:7" ht="15.6" x14ac:dyDescent="0.25">
      <c r="A370" s="120" t="s">
        <v>207</v>
      </c>
      <c r="B370" s="121" t="s">
        <v>208</v>
      </c>
      <c r="C370" s="110">
        <v>45627</v>
      </c>
      <c r="D370" s="122">
        <v>19828.97</v>
      </c>
      <c r="E370" s="112">
        <v>15863.176000000001</v>
      </c>
      <c r="F370" s="112">
        <v>1</v>
      </c>
      <c r="G370" s="113">
        <v>19828.97</v>
      </c>
    </row>
    <row r="371" spans="1:7" ht="15.6" x14ac:dyDescent="0.25">
      <c r="A371" s="123" t="s">
        <v>80</v>
      </c>
      <c r="B371" s="124" t="s">
        <v>81</v>
      </c>
      <c r="C371" s="116">
        <v>45627</v>
      </c>
      <c r="D371" s="125"/>
      <c r="E371" s="118">
        <v>0</v>
      </c>
      <c r="F371" s="118">
        <v>0</v>
      </c>
      <c r="G371" s="119">
        <v>0</v>
      </c>
    </row>
    <row r="372" spans="1:7" ht="15.6" x14ac:dyDescent="0.25">
      <c r="A372" s="120" t="s">
        <v>680</v>
      </c>
      <c r="B372" s="121" t="s">
        <v>681</v>
      </c>
      <c r="C372" s="110">
        <v>45627</v>
      </c>
      <c r="D372" s="122">
        <v>11601.54</v>
      </c>
      <c r="E372" s="112">
        <v>9281.2320000000018</v>
      </c>
      <c r="F372" s="112">
        <v>1</v>
      </c>
      <c r="G372" s="113">
        <v>11601.54</v>
      </c>
    </row>
    <row r="373" spans="1:7" ht="15.6" x14ac:dyDescent="0.25">
      <c r="A373" s="123" t="s">
        <v>427</v>
      </c>
      <c r="B373" s="124" t="s">
        <v>428</v>
      </c>
      <c r="C373" s="116">
        <v>45627</v>
      </c>
      <c r="D373" s="125">
        <v>133211.79</v>
      </c>
      <c r="E373" s="118">
        <v>106569.43200000002</v>
      </c>
      <c r="F373" s="118">
        <v>1</v>
      </c>
      <c r="G373" s="119">
        <v>133211.79</v>
      </c>
    </row>
    <row r="374" spans="1:7" ht="15.6" x14ac:dyDescent="0.25">
      <c r="A374" s="120" t="s">
        <v>429</v>
      </c>
      <c r="B374" s="121" t="s">
        <v>430</v>
      </c>
      <c r="C374" s="110">
        <v>45627</v>
      </c>
      <c r="D374" s="122">
        <v>20159.97</v>
      </c>
      <c r="E374" s="112">
        <v>16127.976000000002</v>
      </c>
      <c r="F374" s="112">
        <v>1</v>
      </c>
      <c r="G374" s="113">
        <v>20159.97</v>
      </c>
    </row>
    <row r="375" spans="1:7" ht="15.6" x14ac:dyDescent="0.25">
      <c r="A375" s="123" t="s">
        <v>153</v>
      </c>
      <c r="B375" s="124" t="s">
        <v>154</v>
      </c>
      <c r="C375" s="116">
        <v>45627</v>
      </c>
      <c r="D375" s="125">
        <v>255033.63</v>
      </c>
      <c r="E375" s="118">
        <v>204026.90400000001</v>
      </c>
      <c r="F375" s="118">
        <v>1</v>
      </c>
      <c r="G375" s="119">
        <v>255033.63</v>
      </c>
    </row>
    <row r="376" spans="1:7" ht="15.6" x14ac:dyDescent="0.25">
      <c r="A376" s="120" t="s">
        <v>477</v>
      </c>
      <c r="B376" s="121" t="s">
        <v>478</v>
      </c>
      <c r="C376" s="110">
        <v>45627</v>
      </c>
      <c r="D376" s="122">
        <v>40576.04</v>
      </c>
      <c r="E376" s="112">
        <v>32460.832000000002</v>
      </c>
      <c r="F376" s="112">
        <v>1</v>
      </c>
      <c r="G376" s="113">
        <v>40576.04</v>
      </c>
    </row>
    <row r="377" spans="1:7" ht="15.6" x14ac:dyDescent="0.25">
      <c r="A377" s="123" t="s">
        <v>535</v>
      </c>
      <c r="B377" s="124" t="s">
        <v>536</v>
      </c>
      <c r="C377" s="116">
        <v>45627</v>
      </c>
      <c r="D377" s="125">
        <v>20033.54</v>
      </c>
      <c r="E377" s="118">
        <v>16026.832000000002</v>
      </c>
      <c r="F377" s="118">
        <v>1</v>
      </c>
      <c r="G377" s="119">
        <v>20033.54</v>
      </c>
    </row>
    <row r="378" spans="1:7" ht="15.6" x14ac:dyDescent="0.25">
      <c r="A378" s="120" t="s">
        <v>178</v>
      </c>
      <c r="B378" s="121" t="s">
        <v>179</v>
      </c>
      <c r="C378" s="110">
        <v>45627</v>
      </c>
      <c r="D378" s="122">
        <v>242909.1</v>
      </c>
      <c r="E378" s="112">
        <v>194327.28000000003</v>
      </c>
      <c r="F378" s="112">
        <v>1</v>
      </c>
      <c r="G378" s="113">
        <v>242909.1</v>
      </c>
    </row>
    <row r="379" spans="1:7" ht="15.6" x14ac:dyDescent="0.25">
      <c r="A379" s="123" t="s">
        <v>481</v>
      </c>
      <c r="B379" s="124" t="s">
        <v>482</v>
      </c>
      <c r="C379" s="116">
        <v>45627</v>
      </c>
      <c r="D379" s="125">
        <v>186792.38</v>
      </c>
      <c r="E379" s="118">
        <v>149433.90400000001</v>
      </c>
      <c r="F379" s="118">
        <v>1</v>
      </c>
      <c r="G379" s="119">
        <v>186792.38</v>
      </c>
    </row>
    <row r="380" spans="1:7" ht="15.6" x14ac:dyDescent="0.25">
      <c r="A380" s="120" t="s">
        <v>483</v>
      </c>
      <c r="B380" s="121" t="s">
        <v>484</v>
      </c>
      <c r="C380" s="110">
        <v>45627</v>
      </c>
      <c r="D380" s="122">
        <v>178564.48000000001</v>
      </c>
      <c r="E380" s="112">
        <v>142851.584</v>
      </c>
      <c r="F380" s="112">
        <v>1</v>
      </c>
      <c r="G380" s="113">
        <v>178564.48000000001</v>
      </c>
    </row>
    <row r="381" spans="1:7" ht="15.6" x14ac:dyDescent="0.25">
      <c r="A381" s="123" t="s">
        <v>307</v>
      </c>
      <c r="B381" s="124" t="s">
        <v>308</v>
      </c>
      <c r="C381" s="116">
        <v>45627</v>
      </c>
      <c r="D381" s="125">
        <v>111752.2</v>
      </c>
      <c r="E381" s="118">
        <v>89401.760000000009</v>
      </c>
      <c r="F381" s="118">
        <v>1</v>
      </c>
      <c r="G381" s="119">
        <v>111752.2</v>
      </c>
    </row>
    <row r="382" spans="1:7" ht="15.6" x14ac:dyDescent="0.25">
      <c r="A382" s="120" t="s">
        <v>527</v>
      </c>
      <c r="B382" s="121" t="s">
        <v>528</v>
      </c>
      <c r="C382" s="110">
        <v>45627</v>
      </c>
      <c r="D382" s="122">
        <v>8343.7000000000007</v>
      </c>
      <c r="E382" s="112">
        <v>6674.9600000000009</v>
      </c>
      <c r="F382" s="112">
        <v>1</v>
      </c>
      <c r="G382" s="113">
        <v>8343.7000000000007</v>
      </c>
    </row>
    <row r="383" spans="1:7" ht="15.6" x14ac:dyDescent="0.25">
      <c r="A383" s="123" t="s">
        <v>117</v>
      </c>
      <c r="B383" s="124" t="s">
        <v>118</v>
      </c>
      <c r="C383" s="116">
        <v>45627</v>
      </c>
      <c r="D383" s="125"/>
      <c r="E383" s="118">
        <v>0</v>
      </c>
      <c r="F383" s="118">
        <v>0</v>
      </c>
      <c r="G383" s="119">
        <v>0</v>
      </c>
    </row>
    <row r="384" spans="1:7" ht="15.6" x14ac:dyDescent="0.25">
      <c r="A384" s="120" t="s">
        <v>439</v>
      </c>
      <c r="B384" s="121" t="s">
        <v>440</v>
      </c>
      <c r="C384" s="110">
        <v>45627</v>
      </c>
      <c r="D384" s="122">
        <v>5085</v>
      </c>
      <c r="E384" s="112">
        <v>4068</v>
      </c>
      <c r="F384" s="112">
        <v>1</v>
      </c>
      <c r="G384" s="113">
        <v>5085</v>
      </c>
    </row>
    <row r="385" spans="1:7" ht="15.6" x14ac:dyDescent="0.25">
      <c r="A385" s="123" t="s">
        <v>195</v>
      </c>
      <c r="B385" s="124" t="s">
        <v>196</v>
      </c>
      <c r="C385" s="116">
        <v>45627</v>
      </c>
      <c r="D385" s="125">
        <v>870944.79</v>
      </c>
      <c r="E385" s="118">
        <v>696755.83200000005</v>
      </c>
      <c r="F385" s="118">
        <v>1</v>
      </c>
      <c r="G385" s="119">
        <v>870944.79</v>
      </c>
    </row>
    <row r="386" spans="1:7" ht="15.6" x14ac:dyDescent="0.25">
      <c r="A386" s="120" t="s">
        <v>180</v>
      </c>
      <c r="B386" s="121" t="s">
        <v>181</v>
      </c>
      <c r="C386" s="110">
        <v>45627</v>
      </c>
      <c r="D386" s="122">
        <v>720624.19</v>
      </c>
      <c r="E386" s="112">
        <v>576499.35199999996</v>
      </c>
      <c r="F386" s="112">
        <v>1</v>
      </c>
      <c r="G386" s="113">
        <v>720624.19</v>
      </c>
    </row>
    <row r="387" spans="1:7" ht="15.6" x14ac:dyDescent="0.25">
      <c r="A387" s="123" t="s">
        <v>487</v>
      </c>
      <c r="B387" s="124" t="s">
        <v>488</v>
      </c>
      <c r="C387" s="116">
        <v>45627</v>
      </c>
      <c r="D387" s="125">
        <v>52190.32</v>
      </c>
      <c r="E387" s="118">
        <v>41752.256000000001</v>
      </c>
      <c r="F387" s="118">
        <v>1</v>
      </c>
      <c r="G387" s="119">
        <v>52190.32</v>
      </c>
    </row>
    <row r="388" spans="1:7" ht="15.6" x14ac:dyDescent="0.25">
      <c r="A388" s="120" t="s">
        <v>671</v>
      </c>
      <c r="B388" s="121" t="s">
        <v>672</v>
      </c>
      <c r="C388" s="110">
        <v>45627</v>
      </c>
      <c r="D388" s="122">
        <v>24344.32</v>
      </c>
      <c r="E388" s="112">
        <v>19475.456000000002</v>
      </c>
      <c r="F388" s="112">
        <v>1</v>
      </c>
      <c r="G388" s="113">
        <v>24344.32</v>
      </c>
    </row>
    <row r="389" spans="1:7" ht="15.6" x14ac:dyDescent="0.25">
      <c r="A389" s="123" t="s">
        <v>148</v>
      </c>
      <c r="B389" s="124" t="s">
        <v>149</v>
      </c>
      <c r="C389" s="116">
        <v>45627</v>
      </c>
      <c r="D389" s="125">
        <v>70759.039999999994</v>
      </c>
      <c r="E389" s="118">
        <v>56607.231999999996</v>
      </c>
      <c r="F389" s="118">
        <v>1</v>
      </c>
      <c r="G389" s="119">
        <v>70759.039999999994</v>
      </c>
    </row>
    <row r="390" spans="1:7" ht="15.6" x14ac:dyDescent="0.25">
      <c r="A390" s="120" t="s">
        <v>511</v>
      </c>
      <c r="B390" s="121" t="s">
        <v>512</v>
      </c>
      <c r="C390" s="110">
        <v>45627</v>
      </c>
      <c r="D390" s="122">
        <v>30472.28</v>
      </c>
      <c r="E390" s="112">
        <v>24377.824000000001</v>
      </c>
      <c r="F390" s="112">
        <v>1</v>
      </c>
      <c r="G390" s="113">
        <v>30472.28</v>
      </c>
    </row>
    <row r="391" spans="1:7" ht="15.6" x14ac:dyDescent="0.25">
      <c r="A391" s="123" t="s">
        <v>529</v>
      </c>
      <c r="B391" s="124" t="s">
        <v>530</v>
      </c>
      <c r="C391" s="116">
        <v>45627</v>
      </c>
      <c r="D391" s="125">
        <v>1159.1300000000001</v>
      </c>
      <c r="E391" s="118">
        <v>927.30400000000009</v>
      </c>
      <c r="F391" s="118">
        <v>1</v>
      </c>
      <c r="G391" s="119">
        <v>1159.1300000000001</v>
      </c>
    </row>
    <row r="392" spans="1:7" ht="15.6" x14ac:dyDescent="0.25">
      <c r="A392" s="120" t="s">
        <v>431</v>
      </c>
      <c r="B392" s="121" t="s">
        <v>432</v>
      </c>
      <c r="C392" s="110">
        <v>45627</v>
      </c>
      <c r="D392" s="122">
        <v>26781</v>
      </c>
      <c r="E392" s="112">
        <v>21424.800000000003</v>
      </c>
      <c r="F392" s="112">
        <v>1</v>
      </c>
      <c r="G392" s="113">
        <v>26781</v>
      </c>
    </row>
    <row r="393" spans="1:7" ht="15.6" x14ac:dyDescent="0.25">
      <c r="A393" s="123" t="s">
        <v>128</v>
      </c>
      <c r="B393" s="124" t="s">
        <v>129</v>
      </c>
      <c r="C393" s="116">
        <v>45627</v>
      </c>
      <c r="D393" s="125">
        <v>138882.62</v>
      </c>
      <c r="E393" s="118">
        <v>111106.09600000001</v>
      </c>
      <c r="F393" s="118">
        <v>1</v>
      </c>
      <c r="G393" s="119">
        <v>138882.62</v>
      </c>
    </row>
    <row r="394" spans="1:7" ht="15.6" x14ac:dyDescent="0.25">
      <c r="A394" s="120" t="s">
        <v>320</v>
      </c>
      <c r="B394" s="121" t="s">
        <v>321</v>
      </c>
      <c r="C394" s="110">
        <v>45627</v>
      </c>
      <c r="D394" s="122">
        <v>17562.96</v>
      </c>
      <c r="E394" s="112">
        <v>14050.368</v>
      </c>
      <c r="F394" s="112">
        <v>1</v>
      </c>
      <c r="G394" s="113">
        <v>17562.96</v>
      </c>
    </row>
    <row r="395" spans="1:7" ht="15.6" x14ac:dyDescent="0.25">
      <c r="A395" s="123" t="s">
        <v>119</v>
      </c>
      <c r="B395" s="124" t="s">
        <v>120</v>
      </c>
      <c r="C395" s="116">
        <v>45627</v>
      </c>
      <c r="D395" s="125">
        <v>406313.66</v>
      </c>
      <c r="E395" s="118">
        <v>325050.92800000001</v>
      </c>
      <c r="F395" s="118">
        <v>1</v>
      </c>
      <c r="G395" s="119">
        <v>406313.66</v>
      </c>
    </row>
    <row r="396" spans="1:7" ht="15.6" x14ac:dyDescent="0.25">
      <c r="A396" s="120" t="s">
        <v>495</v>
      </c>
      <c r="B396" s="121" t="s">
        <v>496</v>
      </c>
      <c r="C396" s="110">
        <v>45627</v>
      </c>
      <c r="D396" s="122">
        <v>17002.95</v>
      </c>
      <c r="E396" s="112">
        <v>13602.36</v>
      </c>
      <c r="F396" s="112">
        <v>1</v>
      </c>
      <c r="G396" s="113">
        <v>17002.95</v>
      </c>
    </row>
    <row r="397" spans="1:7" ht="15.6" x14ac:dyDescent="0.25">
      <c r="A397" s="123" t="s">
        <v>662</v>
      </c>
      <c r="B397" s="124" t="s">
        <v>663</v>
      </c>
      <c r="C397" s="116">
        <v>45627</v>
      </c>
      <c r="D397" s="125">
        <v>83328</v>
      </c>
      <c r="E397" s="118">
        <v>66662.400000000009</v>
      </c>
      <c r="F397" s="118">
        <v>1</v>
      </c>
      <c r="G397" s="119">
        <v>83328</v>
      </c>
    </row>
    <row r="398" spans="1:7" ht="15.6" x14ac:dyDescent="0.25">
      <c r="A398" s="120" t="s">
        <v>707</v>
      </c>
      <c r="B398" s="121" t="s">
        <v>708</v>
      </c>
      <c r="C398" s="110">
        <v>45627</v>
      </c>
      <c r="D398" s="122"/>
      <c r="E398" s="112">
        <v>0</v>
      </c>
      <c r="F398" s="112">
        <v>0</v>
      </c>
      <c r="G398" s="113">
        <v>0</v>
      </c>
    </row>
    <row r="399" spans="1:7" ht="15.6" x14ac:dyDescent="0.25">
      <c r="A399" s="123" t="s">
        <v>491</v>
      </c>
      <c r="B399" s="124" t="s">
        <v>492</v>
      </c>
      <c r="C399" s="116">
        <v>45627</v>
      </c>
      <c r="D399" s="125">
        <v>208780.37</v>
      </c>
      <c r="E399" s="118">
        <v>167024.296</v>
      </c>
      <c r="F399" s="118">
        <v>1</v>
      </c>
      <c r="G399" s="119">
        <v>208780.37</v>
      </c>
    </row>
    <row r="400" spans="1:7" ht="15.6" x14ac:dyDescent="0.25">
      <c r="A400" s="120" t="s">
        <v>788</v>
      </c>
      <c r="B400" s="121" t="s">
        <v>789</v>
      </c>
      <c r="C400" s="110">
        <v>45627</v>
      </c>
      <c r="D400" s="122"/>
      <c r="E400" s="112">
        <v>0</v>
      </c>
      <c r="F400" s="112">
        <v>0</v>
      </c>
      <c r="G400" s="113">
        <v>0</v>
      </c>
    </row>
    <row r="401" spans="1:7" ht="15.6" x14ac:dyDescent="0.25">
      <c r="A401" s="123" t="s">
        <v>861</v>
      </c>
      <c r="B401" s="124" t="s">
        <v>862</v>
      </c>
      <c r="C401" s="116">
        <v>45627</v>
      </c>
      <c r="D401" s="125">
        <v>2808</v>
      </c>
      <c r="E401" s="118">
        <v>2246.4</v>
      </c>
      <c r="F401" s="118">
        <v>1</v>
      </c>
      <c r="G401" s="119">
        <v>2808</v>
      </c>
    </row>
    <row r="402" spans="1:7" ht="15.6" x14ac:dyDescent="0.25">
      <c r="A402" s="120" t="s">
        <v>790</v>
      </c>
      <c r="B402" s="121" t="s">
        <v>791</v>
      </c>
      <c r="C402" s="110">
        <v>45627</v>
      </c>
      <c r="D402" s="122"/>
      <c r="E402" s="112">
        <v>0</v>
      </c>
      <c r="F402" s="112">
        <v>0</v>
      </c>
      <c r="G402" s="113">
        <v>0</v>
      </c>
    </row>
    <row r="403" spans="1:7" ht="15.6" x14ac:dyDescent="0.25">
      <c r="A403" s="123" t="s">
        <v>345</v>
      </c>
      <c r="B403" s="124" t="s">
        <v>346</v>
      </c>
      <c r="C403" s="116">
        <v>45627</v>
      </c>
      <c r="D403" s="125"/>
      <c r="E403" s="118">
        <v>0</v>
      </c>
      <c r="F403" s="118">
        <v>0</v>
      </c>
      <c r="G403" s="119">
        <v>0</v>
      </c>
    </row>
    <row r="404" spans="1:7" ht="15.6" x14ac:dyDescent="0.25">
      <c r="A404" s="120" t="s">
        <v>436</v>
      </c>
      <c r="B404" s="121" t="s">
        <v>437</v>
      </c>
      <c r="C404" s="110">
        <v>45627</v>
      </c>
      <c r="D404" s="122">
        <v>175774.84</v>
      </c>
      <c r="E404" s="112">
        <v>140619.872</v>
      </c>
      <c r="F404" s="112">
        <v>1</v>
      </c>
      <c r="G404" s="113">
        <v>175774.84</v>
      </c>
    </row>
    <row r="405" spans="1:7" ht="15.6" x14ac:dyDescent="0.25">
      <c r="A405" s="123" t="s">
        <v>201</v>
      </c>
      <c r="B405" s="124" t="s">
        <v>202</v>
      </c>
      <c r="C405" s="116">
        <v>45627</v>
      </c>
      <c r="D405" s="125">
        <v>18361.87</v>
      </c>
      <c r="E405" s="118">
        <v>14689.495999999999</v>
      </c>
      <c r="F405" s="118">
        <v>1</v>
      </c>
      <c r="G405" s="119">
        <v>18361.87</v>
      </c>
    </row>
    <row r="406" spans="1:7" ht="15.6" x14ac:dyDescent="0.25">
      <c r="A406" s="120" t="s">
        <v>504</v>
      </c>
      <c r="B406" s="121" t="s">
        <v>505</v>
      </c>
      <c r="C406" s="110">
        <v>45627</v>
      </c>
      <c r="D406" s="122">
        <v>320660.31</v>
      </c>
      <c r="E406" s="112">
        <v>256528.24800000002</v>
      </c>
      <c r="F406" s="112">
        <v>1</v>
      </c>
      <c r="G406" s="113">
        <v>320660.31</v>
      </c>
    </row>
    <row r="407" spans="1:7" ht="15.6" x14ac:dyDescent="0.25">
      <c r="A407" s="123" t="s">
        <v>418</v>
      </c>
      <c r="B407" s="124" t="s">
        <v>419</v>
      </c>
      <c r="C407" s="116">
        <v>45627</v>
      </c>
      <c r="D407" s="125">
        <v>262816.78000000003</v>
      </c>
      <c r="E407" s="118">
        <v>210253.42400000003</v>
      </c>
      <c r="F407" s="118">
        <v>1</v>
      </c>
      <c r="G407" s="119">
        <v>262816.78000000003</v>
      </c>
    </row>
    <row r="408" spans="1:7" ht="15.6" x14ac:dyDescent="0.25">
      <c r="A408" s="120" t="s">
        <v>863</v>
      </c>
      <c r="B408" s="121" t="s">
        <v>864</v>
      </c>
      <c r="C408" s="110">
        <v>45627</v>
      </c>
      <c r="D408" s="122"/>
      <c r="E408" s="112">
        <v>0</v>
      </c>
      <c r="F408" s="112">
        <v>0</v>
      </c>
      <c r="G408" s="113">
        <v>0</v>
      </c>
    </row>
    <row r="409" spans="1:7" ht="15.6" x14ac:dyDescent="0.25">
      <c r="A409" s="123" t="s">
        <v>499</v>
      </c>
      <c r="B409" s="124" t="s">
        <v>500</v>
      </c>
      <c r="C409" s="116">
        <v>45627</v>
      </c>
      <c r="D409" s="125">
        <v>59362.49</v>
      </c>
      <c r="E409" s="118">
        <v>47489.991999999998</v>
      </c>
      <c r="F409" s="118">
        <v>1</v>
      </c>
      <c r="G409" s="119">
        <v>59362.49</v>
      </c>
    </row>
    <row r="410" spans="1:7" ht="15.6" x14ac:dyDescent="0.25">
      <c r="A410" s="120" t="s">
        <v>371</v>
      </c>
      <c r="B410" s="121" t="s">
        <v>372</v>
      </c>
      <c r="C410" s="110">
        <v>45627</v>
      </c>
      <c r="D410" s="122">
        <v>38</v>
      </c>
      <c r="E410" s="112">
        <v>30.400000000000002</v>
      </c>
      <c r="F410" s="112">
        <v>1</v>
      </c>
      <c r="G410" s="113">
        <v>38</v>
      </c>
    </row>
    <row r="411" spans="1:7" ht="15.6" x14ac:dyDescent="0.25">
      <c r="A411" s="123" t="s">
        <v>728</v>
      </c>
      <c r="B411" s="124" t="s">
        <v>729</v>
      </c>
      <c r="C411" s="116">
        <v>45627</v>
      </c>
      <c r="D411" s="125">
        <v>17466.55</v>
      </c>
      <c r="E411" s="118">
        <v>13973.24</v>
      </c>
      <c r="F411" s="118">
        <v>1</v>
      </c>
      <c r="G411" s="119">
        <v>17466.55</v>
      </c>
    </row>
    <row r="412" spans="1:7" ht="15.6" x14ac:dyDescent="0.25">
      <c r="A412" s="120" t="s">
        <v>865</v>
      </c>
      <c r="B412" s="121" t="s">
        <v>866</v>
      </c>
      <c r="C412" s="110">
        <v>45627</v>
      </c>
      <c r="D412" s="122"/>
      <c r="E412" s="112">
        <v>0</v>
      </c>
      <c r="F412" s="112">
        <v>0</v>
      </c>
      <c r="G412" s="113">
        <v>0</v>
      </c>
    </row>
    <row r="413" spans="1:7" ht="15.6" x14ac:dyDescent="0.25">
      <c r="A413" s="123" t="s">
        <v>270</v>
      </c>
      <c r="B413" s="124" t="s">
        <v>271</v>
      </c>
      <c r="C413" s="116">
        <v>45627</v>
      </c>
      <c r="D413" s="125">
        <v>102046.21</v>
      </c>
      <c r="E413" s="118">
        <v>81636.968000000008</v>
      </c>
      <c r="F413" s="118">
        <v>1</v>
      </c>
      <c r="G413" s="119">
        <v>102046.21</v>
      </c>
    </row>
    <row r="414" spans="1:7" ht="15.6" x14ac:dyDescent="0.25">
      <c r="A414" s="120" t="s">
        <v>867</v>
      </c>
      <c r="B414" s="121" t="s">
        <v>868</v>
      </c>
      <c r="C414" s="110">
        <v>45627</v>
      </c>
      <c r="D414" s="122">
        <v>2500</v>
      </c>
      <c r="E414" s="112">
        <v>2000</v>
      </c>
      <c r="F414" s="112">
        <v>1</v>
      </c>
      <c r="G414" s="113">
        <v>2500</v>
      </c>
    </row>
    <row r="415" spans="1:7" ht="15.6" x14ac:dyDescent="0.25">
      <c r="A415" s="123" t="s">
        <v>283</v>
      </c>
      <c r="B415" s="124" t="s">
        <v>284</v>
      </c>
      <c r="C415" s="116">
        <v>45627</v>
      </c>
      <c r="D415" s="125">
        <v>29018.400000000001</v>
      </c>
      <c r="E415" s="118">
        <v>23214.720000000001</v>
      </c>
      <c r="F415" s="118">
        <v>1</v>
      </c>
      <c r="G415" s="119">
        <v>29018.400000000001</v>
      </c>
    </row>
    <row r="416" spans="1:7" ht="15.6" x14ac:dyDescent="0.25">
      <c r="A416" s="120" t="s">
        <v>463</v>
      </c>
      <c r="B416" s="121" t="s">
        <v>464</v>
      </c>
      <c r="C416" s="110">
        <v>45627</v>
      </c>
      <c r="D416" s="122"/>
      <c r="E416" s="112">
        <v>0</v>
      </c>
      <c r="F416" s="112">
        <v>0</v>
      </c>
      <c r="G416" s="113">
        <v>0</v>
      </c>
    </row>
    <row r="417" spans="1:7" ht="15.6" x14ac:dyDescent="0.25">
      <c r="A417" s="123" t="s">
        <v>547</v>
      </c>
      <c r="B417" s="124" t="s">
        <v>548</v>
      </c>
      <c r="C417" s="116">
        <v>45627</v>
      </c>
      <c r="D417" s="125"/>
      <c r="E417" s="118">
        <v>0</v>
      </c>
      <c r="F417" s="118">
        <v>0</v>
      </c>
      <c r="G417" s="119">
        <v>0</v>
      </c>
    </row>
    <row r="418" spans="1:7" ht="15.6" x14ac:dyDescent="0.25">
      <c r="A418" s="120" t="s">
        <v>31</v>
      </c>
      <c r="B418" s="121" t="s">
        <v>32</v>
      </c>
      <c r="C418" s="110">
        <v>45627</v>
      </c>
      <c r="D418" s="122">
        <v>569520</v>
      </c>
      <c r="E418" s="112">
        <v>455616</v>
      </c>
      <c r="F418" s="112">
        <v>1</v>
      </c>
      <c r="G418" s="113">
        <v>569520</v>
      </c>
    </row>
    <row r="419" spans="1:7" ht="15.6" x14ac:dyDescent="0.25">
      <c r="A419" s="123" t="s">
        <v>367</v>
      </c>
      <c r="B419" s="124" t="s">
        <v>869</v>
      </c>
      <c r="C419" s="116">
        <v>45627</v>
      </c>
      <c r="D419" s="125">
        <v>158753.70000000001</v>
      </c>
      <c r="E419" s="118">
        <v>127002.96000000002</v>
      </c>
      <c r="F419" s="118">
        <v>1</v>
      </c>
      <c r="G419" s="119">
        <v>158753.70000000001</v>
      </c>
    </row>
    <row r="420" spans="1:7" ht="15.6" x14ac:dyDescent="0.25">
      <c r="A420" s="120" t="s">
        <v>445</v>
      </c>
      <c r="B420" s="121" t="s">
        <v>446</v>
      </c>
      <c r="C420" s="110">
        <v>45627</v>
      </c>
      <c r="D420" s="122">
        <v>4746</v>
      </c>
      <c r="E420" s="112">
        <v>3796.8</v>
      </c>
      <c r="F420" s="112">
        <v>1</v>
      </c>
      <c r="G420" s="113">
        <v>4746</v>
      </c>
    </row>
    <row r="421" spans="1:7" ht="15.6" x14ac:dyDescent="0.25">
      <c r="A421" s="123" t="s">
        <v>305</v>
      </c>
      <c r="B421" s="124" t="s">
        <v>306</v>
      </c>
      <c r="C421" s="116">
        <v>45627</v>
      </c>
      <c r="D421" s="125">
        <v>91911.51</v>
      </c>
      <c r="E421" s="118">
        <v>73529.207999999999</v>
      </c>
      <c r="F421" s="118">
        <v>1</v>
      </c>
      <c r="G421" s="119">
        <v>91911.51</v>
      </c>
    </row>
    <row r="422" spans="1:7" ht="15.6" x14ac:dyDescent="0.25">
      <c r="A422" s="120" t="s">
        <v>469</v>
      </c>
      <c r="B422" s="121" t="s">
        <v>470</v>
      </c>
      <c r="C422" s="110">
        <v>45627</v>
      </c>
      <c r="D422" s="122">
        <v>204894.99</v>
      </c>
      <c r="E422" s="112">
        <v>163915.992</v>
      </c>
      <c r="F422" s="112">
        <v>1</v>
      </c>
      <c r="G422" s="113">
        <v>204894.99</v>
      </c>
    </row>
    <row r="423" spans="1:7" ht="15.6" x14ac:dyDescent="0.25">
      <c r="A423" s="123" t="s">
        <v>734</v>
      </c>
      <c r="B423" s="124" t="s">
        <v>735</v>
      </c>
      <c r="C423" s="116">
        <v>45627</v>
      </c>
      <c r="D423" s="125">
        <v>8208.32</v>
      </c>
      <c r="E423" s="118">
        <v>6566.6559999999999</v>
      </c>
      <c r="F423" s="118">
        <v>1</v>
      </c>
      <c r="G423" s="119">
        <v>8208.32</v>
      </c>
    </row>
    <row r="424" spans="1:7" ht="15.6" x14ac:dyDescent="0.25">
      <c r="A424" s="120" t="s">
        <v>870</v>
      </c>
      <c r="B424" s="121" t="s">
        <v>871</v>
      </c>
      <c r="C424" s="110">
        <v>45627</v>
      </c>
      <c r="D424" s="122"/>
      <c r="E424" s="112">
        <v>0</v>
      </c>
      <c r="F424" s="112">
        <v>0</v>
      </c>
      <c r="G424" s="113">
        <v>0</v>
      </c>
    </row>
    <row r="425" spans="1:7" ht="15.6" x14ac:dyDescent="0.25">
      <c r="A425" s="123" t="s">
        <v>182</v>
      </c>
      <c r="B425" s="124" t="s">
        <v>183</v>
      </c>
      <c r="C425" s="116">
        <v>45627</v>
      </c>
      <c r="D425" s="125">
        <v>730149.04</v>
      </c>
      <c r="E425" s="118">
        <v>584119.23200000008</v>
      </c>
      <c r="F425" s="118">
        <v>1</v>
      </c>
      <c r="G425" s="119">
        <v>730149.04</v>
      </c>
    </row>
    <row r="426" spans="1:7" ht="15.6" x14ac:dyDescent="0.25">
      <c r="A426" s="120" t="s">
        <v>716</v>
      </c>
      <c r="B426" s="121" t="s">
        <v>795</v>
      </c>
      <c r="C426" s="110">
        <v>45627</v>
      </c>
      <c r="D426" s="122">
        <v>484868.3</v>
      </c>
      <c r="E426" s="112">
        <v>387894.64</v>
      </c>
      <c r="F426" s="112">
        <v>1</v>
      </c>
      <c r="G426" s="113">
        <v>484868.3</v>
      </c>
    </row>
    <row r="427" spans="1:7" ht="15.6" x14ac:dyDescent="0.25">
      <c r="A427" s="123" t="s">
        <v>262</v>
      </c>
      <c r="B427" s="124" t="s">
        <v>796</v>
      </c>
      <c r="C427" s="116">
        <v>45627</v>
      </c>
      <c r="D427" s="125">
        <v>104015.78</v>
      </c>
      <c r="E427" s="118">
        <v>83212.624000000011</v>
      </c>
      <c r="F427" s="118">
        <v>1</v>
      </c>
      <c r="G427" s="119">
        <v>104015.78</v>
      </c>
    </row>
    <row r="428" spans="1:7" ht="15.6" x14ac:dyDescent="0.25">
      <c r="A428" s="120" t="s">
        <v>291</v>
      </c>
      <c r="B428" s="121" t="s">
        <v>292</v>
      </c>
      <c r="C428" s="110">
        <v>45627</v>
      </c>
      <c r="D428" s="122">
        <v>24441.9</v>
      </c>
      <c r="E428" s="112">
        <v>19553.52</v>
      </c>
      <c r="F428" s="112">
        <v>1</v>
      </c>
      <c r="G428" s="113">
        <v>24441.9</v>
      </c>
    </row>
    <row r="429" spans="1:7" ht="15.6" x14ac:dyDescent="0.25">
      <c r="A429" s="123" t="s">
        <v>523</v>
      </c>
      <c r="B429" s="124" t="s">
        <v>524</v>
      </c>
      <c r="C429" s="116">
        <v>45627</v>
      </c>
      <c r="D429" s="125"/>
      <c r="E429" s="118">
        <v>0</v>
      </c>
      <c r="F429" s="118">
        <v>0</v>
      </c>
      <c r="G429" s="119">
        <v>0</v>
      </c>
    </row>
    <row r="430" spans="1:7" ht="15.6" x14ac:dyDescent="0.25">
      <c r="A430" s="120" t="s">
        <v>515</v>
      </c>
      <c r="B430" s="121" t="s">
        <v>516</v>
      </c>
      <c r="C430" s="110">
        <v>45627</v>
      </c>
      <c r="D430" s="122">
        <v>16611</v>
      </c>
      <c r="E430" s="112">
        <v>13288.800000000001</v>
      </c>
      <c r="F430" s="112">
        <v>1</v>
      </c>
      <c r="G430" s="113">
        <v>16611</v>
      </c>
    </row>
    <row r="431" spans="1:7" ht="15.6" x14ac:dyDescent="0.25">
      <c r="A431" s="123" t="s">
        <v>340</v>
      </c>
      <c r="B431" s="124" t="s">
        <v>341</v>
      </c>
      <c r="C431" s="116">
        <v>45627</v>
      </c>
      <c r="D431" s="125"/>
      <c r="E431" s="118">
        <v>0</v>
      </c>
      <c r="F431" s="118">
        <v>0</v>
      </c>
      <c r="G431" s="119">
        <v>0</v>
      </c>
    </row>
    <row r="432" spans="1:7" ht="15.6" x14ac:dyDescent="0.25">
      <c r="A432" s="120" t="s">
        <v>756</v>
      </c>
      <c r="B432" s="121" t="s">
        <v>757</v>
      </c>
      <c r="C432" s="110">
        <v>45627</v>
      </c>
      <c r="D432" s="122">
        <v>92886</v>
      </c>
      <c r="E432" s="112">
        <v>74308.800000000003</v>
      </c>
      <c r="F432" s="112">
        <v>1</v>
      </c>
      <c r="G432" s="113">
        <v>92886</v>
      </c>
    </row>
    <row r="433" spans="1:7" ht="15.6" x14ac:dyDescent="0.25">
      <c r="A433" s="123" t="s">
        <v>485</v>
      </c>
      <c r="B433" s="124" t="s">
        <v>486</v>
      </c>
      <c r="C433" s="116">
        <v>45627</v>
      </c>
      <c r="D433" s="125">
        <v>29945</v>
      </c>
      <c r="E433" s="118">
        <v>23956</v>
      </c>
      <c r="F433" s="118">
        <v>1</v>
      </c>
      <c r="G433" s="119">
        <v>29945</v>
      </c>
    </row>
    <row r="434" spans="1:7" ht="15.6" x14ac:dyDescent="0.25">
      <c r="A434" s="120" t="s">
        <v>467</v>
      </c>
      <c r="B434" s="121" t="s">
        <v>468</v>
      </c>
      <c r="C434" s="110">
        <v>45627</v>
      </c>
      <c r="D434" s="122"/>
      <c r="E434" s="112">
        <v>0</v>
      </c>
      <c r="F434" s="112">
        <v>0</v>
      </c>
      <c r="G434" s="113">
        <v>0</v>
      </c>
    </row>
    <row r="435" spans="1:7" ht="15.6" x14ac:dyDescent="0.25">
      <c r="A435" s="123" t="s">
        <v>872</v>
      </c>
      <c r="B435" s="124" t="s">
        <v>621</v>
      </c>
      <c r="C435" s="116">
        <v>45627</v>
      </c>
      <c r="D435" s="125"/>
      <c r="E435" s="118">
        <v>0</v>
      </c>
      <c r="F435" s="118">
        <v>0</v>
      </c>
      <c r="G435" s="119">
        <v>0</v>
      </c>
    </row>
    <row r="436" spans="1:7" ht="15.6" x14ac:dyDescent="0.25">
      <c r="A436" s="120" t="s">
        <v>669</v>
      </c>
      <c r="B436" s="121" t="s">
        <v>670</v>
      </c>
      <c r="C436" s="110">
        <v>45627</v>
      </c>
      <c r="D436" s="122">
        <v>114895.91</v>
      </c>
      <c r="E436" s="112">
        <v>91916.728000000003</v>
      </c>
      <c r="F436" s="112">
        <v>1</v>
      </c>
      <c r="G436" s="113">
        <v>114895.91</v>
      </c>
    </row>
    <row r="437" spans="1:7" ht="15.6" x14ac:dyDescent="0.25">
      <c r="A437" s="123" t="s">
        <v>334</v>
      </c>
      <c r="B437" s="124" t="s">
        <v>335</v>
      </c>
      <c r="C437" s="116">
        <v>45627</v>
      </c>
      <c r="D437" s="125">
        <v>15820</v>
      </c>
      <c r="E437" s="118">
        <v>12656</v>
      </c>
      <c r="F437" s="118">
        <v>1</v>
      </c>
      <c r="G437" s="119">
        <v>15820</v>
      </c>
    </row>
    <row r="438" spans="1:7" ht="15.6" x14ac:dyDescent="0.25">
      <c r="A438" s="120" t="s">
        <v>311</v>
      </c>
      <c r="B438" s="121" t="s">
        <v>312</v>
      </c>
      <c r="C438" s="110">
        <v>45627</v>
      </c>
      <c r="D438" s="122">
        <v>7997.12</v>
      </c>
      <c r="E438" s="112">
        <v>6397.6959999999999</v>
      </c>
      <c r="F438" s="112">
        <v>1</v>
      </c>
      <c r="G438" s="113">
        <v>7997.12</v>
      </c>
    </row>
    <row r="439" spans="1:7" ht="15.6" x14ac:dyDescent="0.25">
      <c r="A439" s="123" t="s">
        <v>73</v>
      </c>
      <c r="B439" s="124" t="s">
        <v>74</v>
      </c>
      <c r="C439" s="116">
        <v>45627</v>
      </c>
      <c r="D439" s="125">
        <v>34187.769999999997</v>
      </c>
      <c r="E439" s="118">
        <v>27350.216</v>
      </c>
      <c r="F439" s="118">
        <v>1</v>
      </c>
      <c r="G439" s="119">
        <v>34187.769999999997</v>
      </c>
    </row>
    <row r="440" spans="1:7" ht="15.6" x14ac:dyDescent="0.25">
      <c r="A440" s="120" t="s">
        <v>267</v>
      </c>
      <c r="B440" s="121" t="s">
        <v>268</v>
      </c>
      <c r="C440" s="110">
        <v>45627</v>
      </c>
      <c r="D440" s="122">
        <v>363191.03999999998</v>
      </c>
      <c r="E440" s="112">
        <v>290552.83199999999</v>
      </c>
      <c r="F440" s="112">
        <v>1</v>
      </c>
      <c r="G440" s="113">
        <v>363191.03999999998</v>
      </c>
    </row>
    <row r="441" spans="1:7" ht="15.6" x14ac:dyDescent="0.25">
      <c r="A441" s="123" t="s">
        <v>413</v>
      </c>
      <c r="B441" s="124" t="s">
        <v>414</v>
      </c>
      <c r="C441" s="116">
        <v>45627</v>
      </c>
      <c r="D441" s="125">
        <v>328227.86</v>
      </c>
      <c r="E441" s="118">
        <v>262582.288</v>
      </c>
      <c r="F441" s="118">
        <v>1</v>
      </c>
      <c r="G441" s="119">
        <v>328227.86</v>
      </c>
    </row>
    <row r="442" spans="1:7" ht="15.6" x14ac:dyDescent="0.25">
      <c r="A442" s="120" t="s">
        <v>236</v>
      </c>
      <c r="B442" s="121" t="s">
        <v>692</v>
      </c>
      <c r="C442" s="110">
        <v>45627</v>
      </c>
      <c r="D442" s="122">
        <v>1525.5</v>
      </c>
      <c r="E442" s="112">
        <v>1220.4000000000001</v>
      </c>
      <c r="F442" s="112">
        <v>1</v>
      </c>
      <c r="G442" s="113">
        <v>1525.5</v>
      </c>
    </row>
    <row r="443" spans="1:7" ht="15.6" x14ac:dyDescent="0.25">
      <c r="A443" s="123" t="s">
        <v>797</v>
      </c>
      <c r="B443" s="124" t="s">
        <v>798</v>
      </c>
      <c r="C443" s="116">
        <v>45627</v>
      </c>
      <c r="D443" s="125"/>
      <c r="E443" s="118">
        <v>0</v>
      </c>
      <c r="F443" s="118">
        <v>0</v>
      </c>
      <c r="G443" s="119">
        <v>0</v>
      </c>
    </row>
    <row r="444" spans="1:7" ht="15.6" x14ac:dyDescent="0.25">
      <c r="A444" s="120" t="s">
        <v>730</v>
      </c>
      <c r="B444" s="121" t="s">
        <v>731</v>
      </c>
      <c r="C444" s="110">
        <v>45627</v>
      </c>
      <c r="D444" s="122">
        <v>52567.6</v>
      </c>
      <c r="E444" s="112">
        <v>42054.080000000002</v>
      </c>
      <c r="F444" s="112">
        <v>1</v>
      </c>
      <c r="G444" s="113">
        <v>52567.6</v>
      </c>
    </row>
    <row r="445" spans="1:7" ht="15.6" x14ac:dyDescent="0.25">
      <c r="A445" s="123" t="s">
        <v>736</v>
      </c>
      <c r="B445" s="124" t="s">
        <v>737</v>
      </c>
      <c r="C445" s="116">
        <v>45627</v>
      </c>
      <c r="D445" s="125">
        <v>71630.7</v>
      </c>
      <c r="E445" s="118">
        <v>57304.56</v>
      </c>
      <c r="F445" s="118">
        <v>1</v>
      </c>
      <c r="G445" s="119">
        <v>71630.7</v>
      </c>
    </row>
    <row r="446" spans="1:7" ht="15.6" x14ac:dyDescent="0.25">
      <c r="A446" s="120" t="s">
        <v>139</v>
      </c>
      <c r="B446" s="121" t="s">
        <v>140</v>
      </c>
      <c r="C446" s="110">
        <v>45627</v>
      </c>
      <c r="D446" s="122">
        <v>47941.56</v>
      </c>
      <c r="E446" s="112">
        <v>38353.248</v>
      </c>
      <c r="F446" s="112">
        <v>1</v>
      </c>
      <c r="G446" s="113">
        <v>47941.56</v>
      </c>
    </row>
    <row r="447" spans="1:7" ht="15.6" x14ac:dyDescent="0.25">
      <c r="A447" s="123" t="s">
        <v>157</v>
      </c>
      <c r="B447" s="124" t="s">
        <v>158</v>
      </c>
      <c r="C447" s="116">
        <v>45627</v>
      </c>
      <c r="D447" s="125">
        <v>170295.51</v>
      </c>
      <c r="E447" s="118">
        <v>136236.40800000002</v>
      </c>
      <c r="F447" s="118">
        <v>1</v>
      </c>
      <c r="G447" s="119">
        <v>170295.51</v>
      </c>
    </row>
    <row r="448" spans="1:7" ht="15.6" x14ac:dyDescent="0.25">
      <c r="A448" s="120" t="s">
        <v>740</v>
      </c>
      <c r="B448" s="121" t="s">
        <v>741</v>
      </c>
      <c r="C448" s="110">
        <v>45627</v>
      </c>
      <c r="D448" s="122">
        <v>38401.919999999998</v>
      </c>
      <c r="E448" s="112">
        <v>30721.536</v>
      </c>
      <c r="F448" s="112">
        <v>1</v>
      </c>
      <c r="G448" s="113">
        <v>38401.919999999998</v>
      </c>
    </row>
    <row r="449" spans="1:7" ht="15.6" x14ac:dyDescent="0.25">
      <c r="A449" s="123" t="s">
        <v>134</v>
      </c>
      <c r="B449" s="124" t="s">
        <v>799</v>
      </c>
      <c r="C449" s="116">
        <v>45627</v>
      </c>
      <c r="D449" s="125">
        <v>297591.36</v>
      </c>
      <c r="E449" s="118">
        <v>238073.08799999999</v>
      </c>
      <c r="F449" s="118">
        <v>1</v>
      </c>
      <c r="G449" s="119">
        <v>297591.36</v>
      </c>
    </row>
    <row r="450" spans="1:7" ht="15.6" x14ac:dyDescent="0.25">
      <c r="A450" s="120" t="s">
        <v>455</v>
      </c>
      <c r="B450" s="121" t="s">
        <v>456</v>
      </c>
      <c r="C450" s="110">
        <v>45627</v>
      </c>
      <c r="D450" s="122"/>
      <c r="E450" s="112">
        <v>0</v>
      </c>
      <c r="F450" s="112">
        <v>0</v>
      </c>
      <c r="G450" s="113">
        <v>0</v>
      </c>
    </row>
    <row r="451" spans="1:7" ht="15.6" x14ac:dyDescent="0.25">
      <c r="A451" s="123" t="s">
        <v>873</v>
      </c>
      <c r="B451" s="124" t="s">
        <v>874</v>
      </c>
      <c r="C451" s="116">
        <v>45627</v>
      </c>
      <c r="D451" s="125"/>
      <c r="E451" s="118">
        <v>0</v>
      </c>
      <c r="F451" s="118">
        <v>0</v>
      </c>
      <c r="G451" s="119">
        <v>0</v>
      </c>
    </row>
    <row r="452" spans="1:7" ht="15.6" x14ac:dyDescent="0.25">
      <c r="A452" s="120" t="s">
        <v>684</v>
      </c>
      <c r="B452" s="121" t="s">
        <v>685</v>
      </c>
      <c r="C452" s="110">
        <v>45627</v>
      </c>
      <c r="D452" s="122">
        <v>89139.37</v>
      </c>
      <c r="E452" s="112">
        <v>71311.495999999999</v>
      </c>
      <c r="F452" s="112">
        <v>1</v>
      </c>
      <c r="G452" s="113">
        <v>89139.37</v>
      </c>
    </row>
    <row r="453" spans="1:7" ht="15.6" x14ac:dyDescent="0.25">
      <c r="A453" s="123" t="s">
        <v>764</v>
      </c>
      <c r="B453" s="124" t="s">
        <v>765</v>
      </c>
      <c r="C453" s="116">
        <v>45627</v>
      </c>
      <c r="D453" s="125">
        <v>806725.08</v>
      </c>
      <c r="E453" s="118">
        <v>645380.06400000001</v>
      </c>
      <c r="F453" s="118">
        <v>1</v>
      </c>
      <c r="G453" s="119">
        <v>806725.08</v>
      </c>
    </row>
    <row r="454" spans="1:7" ht="15.6" x14ac:dyDescent="0.25">
      <c r="A454" s="120" t="s">
        <v>875</v>
      </c>
      <c r="B454" s="121" t="s">
        <v>876</v>
      </c>
      <c r="C454" s="110">
        <v>45627</v>
      </c>
      <c r="D454" s="122"/>
      <c r="E454" s="112">
        <v>0</v>
      </c>
      <c r="F454" s="112">
        <v>0</v>
      </c>
      <c r="G454" s="113">
        <v>0</v>
      </c>
    </row>
    <row r="455" spans="1:7" ht="15.6" x14ac:dyDescent="0.25">
      <c r="A455" s="123" t="s">
        <v>800</v>
      </c>
      <c r="B455" s="124" t="s">
        <v>801</v>
      </c>
      <c r="C455" s="116">
        <v>45627</v>
      </c>
      <c r="D455" s="125"/>
      <c r="E455" s="118">
        <v>0</v>
      </c>
      <c r="F455" s="118">
        <v>0</v>
      </c>
      <c r="G455" s="119">
        <v>0</v>
      </c>
    </row>
    <row r="456" spans="1:7" ht="15.6" x14ac:dyDescent="0.25">
      <c r="A456" s="120" t="s">
        <v>877</v>
      </c>
      <c r="B456" s="121" t="s">
        <v>878</v>
      </c>
      <c r="C456" s="110">
        <v>45627</v>
      </c>
      <c r="D456" s="122"/>
      <c r="E456" s="112">
        <v>0</v>
      </c>
      <c r="F456" s="112">
        <v>0</v>
      </c>
      <c r="G456" s="113">
        <v>0</v>
      </c>
    </row>
    <row r="457" spans="1:7" ht="15.6" x14ac:dyDescent="0.25">
      <c r="A457" s="123" t="s">
        <v>879</v>
      </c>
      <c r="B457" s="124" t="s">
        <v>880</v>
      </c>
      <c r="C457" s="116">
        <v>45627</v>
      </c>
      <c r="D457" s="125"/>
      <c r="E457" s="118">
        <v>0</v>
      </c>
      <c r="F457" s="118">
        <v>0</v>
      </c>
      <c r="G457" s="119">
        <v>0</v>
      </c>
    </row>
    <row r="458" spans="1:7" ht="15.6" x14ac:dyDescent="0.25">
      <c r="A458" s="120" t="s">
        <v>258</v>
      </c>
      <c r="B458" s="121" t="s">
        <v>259</v>
      </c>
      <c r="C458" s="110">
        <v>45627</v>
      </c>
      <c r="D458" s="122"/>
      <c r="E458" s="112">
        <v>0</v>
      </c>
      <c r="F458" s="112">
        <v>0</v>
      </c>
      <c r="G458" s="113">
        <v>0</v>
      </c>
    </row>
    <row r="459" spans="1:7" ht="15.6" x14ac:dyDescent="0.25">
      <c r="A459" s="123" t="s">
        <v>881</v>
      </c>
      <c r="B459" s="124" t="s">
        <v>882</v>
      </c>
      <c r="C459" s="116">
        <v>45627</v>
      </c>
      <c r="D459" s="125"/>
      <c r="E459" s="118">
        <v>0</v>
      </c>
      <c r="F459" s="118">
        <v>0</v>
      </c>
      <c r="G459" s="119">
        <v>0</v>
      </c>
    </row>
    <row r="460" spans="1:7" ht="15.6" x14ac:dyDescent="0.25">
      <c r="A460" s="120" t="s">
        <v>697</v>
      </c>
      <c r="B460" s="121" t="s">
        <v>698</v>
      </c>
      <c r="C460" s="110">
        <v>45627</v>
      </c>
      <c r="D460" s="122">
        <v>5032.5</v>
      </c>
      <c r="E460" s="112">
        <v>4026</v>
      </c>
      <c r="F460" s="112">
        <v>1</v>
      </c>
      <c r="G460" s="113">
        <v>5032.5</v>
      </c>
    </row>
    <row r="461" spans="1:7" ht="15.6" x14ac:dyDescent="0.25">
      <c r="A461" s="123" t="s">
        <v>883</v>
      </c>
      <c r="B461" s="124" t="s">
        <v>884</v>
      </c>
      <c r="C461" s="116">
        <v>45627</v>
      </c>
      <c r="D461" s="125"/>
      <c r="E461" s="118">
        <v>0</v>
      </c>
      <c r="F461" s="118">
        <v>0</v>
      </c>
      <c r="G461" s="119">
        <v>0</v>
      </c>
    </row>
    <row r="462" spans="1:7" ht="15.6" x14ac:dyDescent="0.25">
      <c r="A462" s="120" t="s">
        <v>112</v>
      </c>
      <c r="B462" s="121" t="s">
        <v>673</v>
      </c>
      <c r="C462" s="110">
        <v>45627</v>
      </c>
      <c r="D462" s="122">
        <v>6000</v>
      </c>
      <c r="E462" s="112">
        <v>4800</v>
      </c>
      <c r="F462" s="112">
        <v>1</v>
      </c>
      <c r="G462" s="113">
        <v>6000</v>
      </c>
    </row>
    <row r="463" spans="1:7" ht="15.6" x14ac:dyDescent="0.25">
      <c r="A463" s="123" t="s">
        <v>885</v>
      </c>
      <c r="B463" s="124" t="s">
        <v>886</v>
      </c>
      <c r="C463" s="116">
        <v>45627</v>
      </c>
      <c r="D463" s="125"/>
      <c r="E463" s="118">
        <v>0</v>
      </c>
      <c r="F463" s="118">
        <v>0</v>
      </c>
      <c r="G463" s="119">
        <v>0</v>
      </c>
    </row>
    <row r="464" spans="1:7" ht="15.6" x14ac:dyDescent="0.25">
      <c r="A464" s="120" t="s">
        <v>163</v>
      </c>
      <c r="B464" s="121" t="s">
        <v>164</v>
      </c>
      <c r="C464" s="110">
        <v>45627</v>
      </c>
      <c r="D464" s="122">
        <v>230731.2</v>
      </c>
      <c r="E464" s="112">
        <v>184584.96000000002</v>
      </c>
      <c r="F464" s="112">
        <v>1</v>
      </c>
      <c r="G464" s="113">
        <v>230731.2</v>
      </c>
    </row>
    <row r="465" spans="1:7" ht="15.6" x14ac:dyDescent="0.25">
      <c r="A465" s="123" t="s">
        <v>141</v>
      </c>
      <c r="B465" s="124" t="s">
        <v>142</v>
      </c>
      <c r="C465" s="116">
        <v>45627</v>
      </c>
      <c r="D465" s="125">
        <v>110359.25</v>
      </c>
      <c r="E465" s="118">
        <v>88287.400000000009</v>
      </c>
      <c r="F465" s="118">
        <v>1</v>
      </c>
      <c r="G465" s="119">
        <v>110359.25</v>
      </c>
    </row>
    <row r="466" spans="1:7" ht="15.6" x14ac:dyDescent="0.25">
      <c r="A466" s="120" t="s">
        <v>808</v>
      </c>
      <c r="B466" s="121" t="s">
        <v>809</v>
      </c>
      <c r="C466" s="110">
        <v>45627</v>
      </c>
      <c r="D466" s="122"/>
      <c r="E466" s="112">
        <v>0</v>
      </c>
      <c r="F466" s="112">
        <v>0</v>
      </c>
      <c r="G466" s="113">
        <v>0</v>
      </c>
    </row>
    <row r="467" spans="1:7" ht="15.6" x14ac:dyDescent="0.25">
      <c r="A467" s="123" t="s">
        <v>887</v>
      </c>
      <c r="B467" s="124" t="s">
        <v>888</v>
      </c>
      <c r="C467" s="116">
        <v>45627</v>
      </c>
      <c r="D467" s="125"/>
      <c r="E467" s="118">
        <v>0</v>
      </c>
      <c r="F467" s="118">
        <v>0</v>
      </c>
      <c r="G467" s="119">
        <v>0</v>
      </c>
    </row>
    <row r="468" spans="1:7" ht="15.6" x14ac:dyDescent="0.25">
      <c r="A468" s="120" t="s">
        <v>766</v>
      </c>
      <c r="B468" s="121" t="s">
        <v>767</v>
      </c>
      <c r="C468" s="110">
        <v>45627</v>
      </c>
      <c r="D468" s="122">
        <v>31018.5</v>
      </c>
      <c r="E468" s="112">
        <v>24814.800000000003</v>
      </c>
      <c r="F468" s="112">
        <v>1</v>
      </c>
      <c r="G468" s="113">
        <v>31018.5</v>
      </c>
    </row>
    <row r="469" spans="1:7" ht="15.6" x14ac:dyDescent="0.25">
      <c r="A469" s="123" t="s">
        <v>774</v>
      </c>
      <c r="B469" s="124" t="s">
        <v>775</v>
      </c>
      <c r="C469" s="116">
        <v>45627</v>
      </c>
      <c r="D469" s="125">
        <v>1300</v>
      </c>
      <c r="E469" s="118">
        <v>1040</v>
      </c>
      <c r="F469" s="118">
        <v>1</v>
      </c>
      <c r="G469" s="119">
        <v>1300</v>
      </c>
    </row>
    <row r="470" spans="1:7" ht="15.6" x14ac:dyDescent="0.25">
      <c r="A470" s="120" t="s">
        <v>889</v>
      </c>
      <c r="B470" s="121" t="s">
        <v>890</v>
      </c>
      <c r="C470" s="110">
        <v>45627</v>
      </c>
      <c r="D470" s="122">
        <v>62640</v>
      </c>
      <c r="E470" s="112">
        <v>50112</v>
      </c>
      <c r="F470" s="112">
        <v>1</v>
      </c>
      <c r="G470" s="113">
        <v>62640</v>
      </c>
    </row>
    <row r="471" spans="1:7" ht="15.6" x14ac:dyDescent="0.25">
      <c r="A471" s="123" t="s">
        <v>137</v>
      </c>
      <c r="B471" s="124" t="s">
        <v>138</v>
      </c>
      <c r="C471" s="116">
        <v>45627</v>
      </c>
      <c r="D471" s="125">
        <v>279058.21000000002</v>
      </c>
      <c r="E471" s="118">
        <v>223246.56800000003</v>
      </c>
      <c r="F471" s="118">
        <v>1</v>
      </c>
      <c r="G471" s="119">
        <v>279058.21000000002</v>
      </c>
    </row>
    <row r="472" spans="1:7" ht="15.6" x14ac:dyDescent="0.25">
      <c r="A472" s="120" t="s">
        <v>549</v>
      </c>
      <c r="B472" s="121" t="s">
        <v>550</v>
      </c>
      <c r="C472" s="110">
        <v>45627</v>
      </c>
      <c r="D472" s="122">
        <v>10000</v>
      </c>
      <c r="E472" s="112">
        <v>8000</v>
      </c>
      <c r="F472" s="112">
        <v>1</v>
      </c>
      <c r="G472" s="113">
        <v>10000</v>
      </c>
    </row>
    <row r="473" spans="1:7" ht="15.6" x14ac:dyDescent="0.25">
      <c r="A473" s="123" t="s">
        <v>891</v>
      </c>
      <c r="B473" s="124" t="s">
        <v>892</v>
      </c>
      <c r="C473" s="116">
        <v>45627</v>
      </c>
      <c r="D473" s="125">
        <v>1669.7</v>
      </c>
      <c r="E473" s="118">
        <v>1335.7600000000002</v>
      </c>
      <c r="F473" s="118">
        <v>1</v>
      </c>
      <c r="G473" s="119">
        <v>1669.7</v>
      </c>
    </row>
    <row r="474" spans="1:7" ht="15.6" x14ac:dyDescent="0.25">
      <c r="A474" s="120" t="s">
        <v>820</v>
      </c>
      <c r="B474" s="121" t="s">
        <v>821</v>
      </c>
      <c r="C474" s="110">
        <v>45627</v>
      </c>
      <c r="D474" s="122"/>
      <c r="E474" s="112">
        <v>0</v>
      </c>
      <c r="F474" s="112">
        <v>0</v>
      </c>
      <c r="G474" s="113">
        <v>0</v>
      </c>
    </row>
    <row r="475" spans="1:7" ht="15.6" x14ac:dyDescent="0.25">
      <c r="A475" s="123" t="s">
        <v>714</v>
      </c>
      <c r="B475" s="124" t="s">
        <v>715</v>
      </c>
      <c r="C475" s="116">
        <v>45627</v>
      </c>
      <c r="D475" s="125"/>
      <c r="E475" s="118">
        <v>0</v>
      </c>
      <c r="F475" s="118">
        <v>0</v>
      </c>
      <c r="G475" s="119">
        <v>0</v>
      </c>
    </row>
    <row r="476" spans="1:7" ht="15.6" x14ac:dyDescent="0.25">
      <c r="A476" s="120" t="s">
        <v>726</v>
      </c>
      <c r="B476" s="121" t="s">
        <v>727</v>
      </c>
      <c r="C476" s="110">
        <v>45627</v>
      </c>
      <c r="D476" s="122"/>
      <c r="E476" s="112">
        <v>0</v>
      </c>
      <c r="F476" s="112">
        <v>0</v>
      </c>
      <c r="G476" s="113">
        <v>0</v>
      </c>
    </row>
    <row r="477" spans="1:7" ht="15.6" x14ac:dyDescent="0.25">
      <c r="A477" s="123" t="s">
        <v>824</v>
      </c>
      <c r="B477" s="124" t="s">
        <v>825</v>
      </c>
      <c r="C477" s="116">
        <v>45627</v>
      </c>
      <c r="D477" s="125"/>
      <c r="E477" s="118">
        <v>0</v>
      </c>
      <c r="F477" s="118">
        <v>0</v>
      </c>
      <c r="G477" s="119">
        <v>0</v>
      </c>
    </row>
    <row r="478" spans="1:7" ht="15.6" x14ac:dyDescent="0.25">
      <c r="A478" s="120" t="s">
        <v>826</v>
      </c>
      <c r="B478" s="121" t="s">
        <v>827</v>
      </c>
      <c r="C478" s="110">
        <v>45627</v>
      </c>
      <c r="D478" s="122"/>
      <c r="E478" s="112">
        <v>0</v>
      </c>
      <c r="F478" s="112">
        <v>0</v>
      </c>
      <c r="G478" s="113">
        <v>0</v>
      </c>
    </row>
    <row r="479" spans="1:7" ht="15.6" x14ac:dyDescent="0.25">
      <c r="A479" s="123" t="s">
        <v>893</v>
      </c>
      <c r="B479" s="124" t="s">
        <v>894</v>
      </c>
      <c r="C479" s="116">
        <v>45627</v>
      </c>
      <c r="D479" s="125"/>
      <c r="E479" s="118">
        <v>0</v>
      </c>
      <c r="F479" s="118">
        <v>0</v>
      </c>
      <c r="G479" s="119">
        <v>0</v>
      </c>
    </row>
    <row r="480" spans="1:7" ht="15.6" x14ac:dyDescent="0.25">
      <c r="A480" s="120" t="s">
        <v>96</v>
      </c>
      <c r="B480" s="121" t="s">
        <v>97</v>
      </c>
      <c r="C480" s="110">
        <v>45627</v>
      </c>
      <c r="D480" s="122"/>
      <c r="E480" s="112">
        <v>0</v>
      </c>
      <c r="F480" s="112">
        <v>0</v>
      </c>
      <c r="G480" s="113">
        <v>0</v>
      </c>
    </row>
    <row r="481" spans="1:7" ht="15.6" x14ac:dyDescent="0.25">
      <c r="A481" s="123" t="s">
        <v>895</v>
      </c>
      <c r="B481" s="124" t="s">
        <v>896</v>
      </c>
      <c r="C481" s="116">
        <v>45627</v>
      </c>
      <c r="D481" s="125"/>
      <c r="E481" s="118">
        <v>0</v>
      </c>
      <c r="F481" s="118">
        <v>0</v>
      </c>
      <c r="G481" s="119">
        <v>0</v>
      </c>
    </row>
    <row r="482" spans="1:7" ht="15.6" x14ac:dyDescent="0.25">
      <c r="A482" s="120" t="s">
        <v>693</v>
      </c>
      <c r="B482" s="121" t="s">
        <v>694</v>
      </c>
      <c r="C482" s="110">
        <v>45627</v>
      </c>
      <c r="D482" s="122"/>
      <c r="E482" s="112">
        <v>0</v>
      </c>
      <c r="F482" s="112">
        <v>0</v>
      </c>
      <c r="G482" s="113">
        <v>0</v>
      </c>
    </row>
    <row r="483" spans="1:7" ht="15.6" x14ac:dyDescent="0.25">
      <c r="A483" s="123" t="s">
        <v>394</v>
      </c>
      <c r="B483" s="124" t="s">
        <v>395</v>
      </c>
      <c r="C483" s="116">
        <v>45627</v>
      </c>
      <c r="D483" s="125">
        <v>53622.25</v>
      </c>
      <c r="E483" s="118">
        <v>42897.8</v>
      </c>
      <c r="F483" s="118">
        <v>1</v>
      </c>
      <c r="G483" s="119">
        <v>53622.25</v>
      </c>
    </row>
    <row r="484" spans="1:7" ht="15.6" x14ac:dyDescent="0.25">
      <c r="A484" s="120" t="s">
        <v>897</v>
      </c>
      <c r="B484" s="121" t="s">
        <v>898</v>
      </c>
      <c r="C484" s="110">
        <v>45627</v>
      </c>
      <c r="D484" s="122"/>
      <c r="E484" s="112">
        <v>0</v>
      </c>
      <c r="F484" s="112">
        <v>0</v>
      </c>
      <c r="G484" s="113">
        <v>0</v>
      </c>
    </row>
    <row r="485" spans="1:7" ht="15.6" x14ac:dyDescent="0.25">
      <c r="A485" s="123" t="s">
        <v>830</v>
      </c>
      <c r="B485" s="124" t="s">
        <v>831</v>
      </c>
      <c r="C485" s="116">
        <v>45627</v>
      </c>
      <c r="D485" s="125"/>
      <c r="E485" s="118">
        <v>0</v>
      </c>
      <c r="F485" s="118">
        <v>0</v>
      </c>
      <c r="G485" s="119">
        <v>0</v>
      </c>
    </row>
    <row r="486" spans="1:7" ht="15.6" x14ac:dyDescent="0.25">
      <c r="A486" s="120" t="s">
        <v>832</v>
      </c>
      <c r="B486" s="121" t="s">
        <v>833</v>
      </c>
      <c r="C486" s="110">
        <v>45627</v>
      </c>
      <c r="D486" s="122"/>
      <c r="E486" s="112">
        <v>0</v>
      </c>
      <c r="F486" s="112">
        <v>0</v>
      </c>
      <c r="G486" s="113">
        <v>0</v>
      </c>
    </row>
    <row r="487" spans="1:7" ht="15.6" x14ac:dyDescent="0.25">
      <c r="A487" s="123" t="s">
        <v>834</v>
      </c>
      <c r="B487" s="124" t="s">
        <v>835</v>
      </c>
      <c r="C487" s="116">
        <v>45627</v>
      </c>
      <c r="D487" s="125">
        <v>24428.43</v>
      </c>
      <c r="E487" s="118">
        <v>19542.744000000002</v>
      </c>
      <c r="F487" s="118">
        <v>1</v>
      </c>
      <c r="G487" s="119">
        <v>24428.43</v>
      </c>
    </row>
    <row r="488" spans="1:7" ht="15.6" x14ac:dyDescent="0.25">
      <c r="A488" s="120" t="s">
        <v>848</v>
      </c>
      <c r="B488" s="121" t="s">
        <v>849</v>
      </c>
      <c r="C488" s="110">
        <v>45627</v>
      </c>
      <c r="D488" s="122"/>
      <c r="E488" s="112">
        <v>0</v>
      </c>
      <c r="F488" s="112">
        <v>0</v>
      </c>
      <c r="G488" s="113">
        <v>0</v>
      </c>
    </row>
    <row r="489" spans="1:7" ht="15.6" x14ac:dyDescent="0.25">
      <c r="A489" s="123" t="s">
        <v>899</v>
      </c>
      <c r="B489" s="124" t="s">
        <v>900</v>
      </c>
      <c r="C489" s="116">
        <v>45627</v>
      </c>
      <c r="D489" s="125"/>
      <c r="E489" s="118">
        <v>0</v>
      </c>
      <c r="F489" s="118">
        <v>0</v>
      </c>
      <c r="G489" s="119">
        <v>0</v>
      </c>
    </row>
    <row r="490" spans="1:7" ht="15.6" x14ac:dyDescent="0.25">
      <c r="A490" s="120" t="s">
        <v>295</v>
      </c>
      <c r="B490" s="121" t="s">
        <v>852</v>
      </c>
      <c r="C490" s="110">
        <v>45658</v>
      </c>
      <c r="D490" s="122">
        <v>3401.39</v>
      </c>
      <c r="E490" s="112">
        <v>2721.1120000000001</v>
      </c>
      <c r="F490" s="112">
        <v>1</v>
      </c>
      <c r="G490" s="113">
        <v>3401.39</v>
      </c>
    </row>
    <row r="491" spans="1:7" ht="15.6" x14ac:dyDescent="0.25">
      <c r="A491" s="123" t="s">
        <v>160</v>
      </c>
      <c r="B491" s="124" t="s">
        <v>161</v>
      </c>
      <c r="C491" s="116">
        <v>45658</v>
      </c>
      <c r="D491" s="125">
        <v>123218.7</v>
      </c>
      <c r="E491" s="118">
        <v>98574.96</v>
      </c>
      <c r="F491" s="118">
        <v>1</v>
      </c>
      <c r="G491" s="119">
        <v>123218.7</v>
      </c>
    </row>
    <row r="492" spans="1:7" ht="15.6" x14ac:dyDescent="0.25">
      <c r="A492" s="120" t="s">
        <v>226</v>
      </c>
      <c r="B492" s="121" t="s">
        <v>227</v>
      </c>
      <c r="C492" s="110">
        <v>45658</v>
      </c>
      <c r="D492" s="122">
        <v>107140.46</v>
      </c>
      <c r="E492" s="112">
        <v>85712.368000000017</v>
      </c>
      <c r="F492" s="112">
        <v>1</v>
      </c>
      <c r="G492" s="113">
        <v>107140.46</v>
      </c>
    </row>
    <row r="493" spans="1:7" ht="15.6" x14ac:dyDescent="0.25">
      <c r="A493" s="123" t="s">
        <v>901</v>
      </c>
      <c r="B493" s="124" t="s">
        <v>902</v>
      </c>
      <c r="C493" s="116">
        <v>45658</v>
      </c>
      <c r="D493" s="125"/>
      <c r="E493" s="118">
        <v>0</v>
      </c>
      <c r="F493" s="118">
        <v>0</v>
      </c>
      <c r="G493" s="119">
        <v>0</v>
      </c>
    </row>
    <row r="494" spans="1:7" ht="15.6" x14ac:dyDescent="0.25">
      <c r="A494" s="120" t="s">
        <v>186</v>
      </c>
      <c r="B494" s="121" t="s">
        <v>187</v>
      </c>
      <c r="C494" s="110">
        <v>45658</v>
      </c>
      <c r="D494" s="122">
        <v>321882.01</v>
      </c>
      <c r="E494" s="112">
        <v>257505.60800000001</v>
      </c>
      <c r="F494" s="112">
        <v>1</v>
      </c>
      <c r="G494" s="113">
        <v>321882.01</v>
      </c>
    </row>
    <row r="495" spans="1:7" ht="15.6" x14ac:dyDescent="0.25">
      <c r="A495" s="123" t="s">
        <v>65</v>
      </c>
      <c r="B495" s="124" t="s">
        <v>66</v>
      </c>
      <c r="C495" s="116">
        <v>45658</v>
      </c>
      <c r="D495" s="125">
        <v>112785.3</v>
      </c>
      <c r="E495" s="118">
        <v>90228.24</v>
      </c>
      <c r="F495" s="118">
        <v>1</v>
      </c>
      <c r="G495" s="119">
        <v>112785.3</v>
      </c>
    </row>
    <row r="496" spans="1:7" ht="15.6" x14ac:dyDescent="0.25">
      <c r="A496" s="120" t="s">
        <v>750</v>
      </c>
      <c r="B496" s="121" t="s">
        <v>751</v>
      </c>
      <c r="C496" s="110">
        <v>45658</v>
      </c>
      <c r="D496" s="122">
        <v>10566.63</v>
      </c>
      <c r="E496" s="112">
        <v>8453.3040000000001</v>
      </c>
      <c r="F496" s="112">
        <v>1</v>
      </c>
      <c r="G496" s="113">
        <v>10566.63</v>
      </c>
    </row>
    <row r="497" spans="1:7" ht="15.6" x14ac:dyDescent="0.25">
      <c r="A497" s="123" t="s">
        <v>40</v>
      </c>
      <c r="B497" s="124" t="s">
        <v>41</v>
      </c>
      <c r="C497" s="116">
        <v>45658</v>
      </c>
      <c r="D497" s="125">
        <v>991439.4</v>
      </c>
      <c r="E497" s="118">
        <v>793151.52</v>
      </c>
      <c r="F497" s="118">
        <v>1</v>
      </c>
      <c r="G497" s="119">
        <v>991439.4</v>
      </c>
    </row>
    <row r="498" spans="1:7" ht="15.6" x14ac:dyDescent="0.25">
      <c r="A498" s="120" t="s">
        <v>70</v>
      </c>
      <c r="B498" s="121" t="s">
        <v>71</v>
      </c>
      <c r="C498" s="110">
        <v>45658</v>
      </c>
      <c r="D498" s="122">
        <v>113516.37</v>
      </c>
      <c r="E498" s="112">
        <v>90813.096000000005</v>
      </c>
      <c r="F498" s="112">
        <v>1</v>
      </c>
      <c r="G498" s="113">
        <v>113516.37</v>
      </c>
    </row>
    <row r="499" spans="1:7" ht="15.6" x14ac:dyDescent="0.25">
      <c r="A499" s="123" t="s">
        <v>780</v>
      </c>
      <c r="B499" s="124" t="s">
        <v>781</v>
      </c>
      <c r="C499" s="116">
        <v>45658</v>
      </c>
      <c r="D499" s="125">
        <v>11701.52</v>
      </c>
      <c r="E499" s="118">
        <v>9361.2160000000003</v>
      </c>
      <c r="F499" s="118">
        <v>1</v>
      </c>
      <c r="G499" s="119">
        <v>11701.52</v>
      </c>
    </row>
    <row r="500" spans="1:7" ht="15.6" x14ac:dyDescent="0.25">
      <c r="A500" s="120" t="s">
        <v>168</v>
      </c>
      <c r="B500" s="121" t="s">
        <v>169</v>
      </c>
      <c r="C500" s="110">
        <v>45658</v>
      </c>
      <c r="D500" s="122">
        <v>17223.46</v>
      </c>
      <c r="E500" s="112">
        <v>13778.768</v>
      </c>
      <c r="F500" s="112">
        <v>1</v>
      </c>
      <c r="G500" s="113">
        <v>17223.46</v>
      </c>
    </row>
    <row r="501" spans="1:7" ht="15.6" x14ac:dyDescent="0.25">
      <c r="A501" s="123" t="s">
        <v>146</v>
      </c>
      <c r="B501" s="124" t="s">
        <v>147</v>
      </c>
      <c r="C501" s="116">
        <v>45658</v>
      </c>
      <c r="D501" s="125">
        <v>137933.5</v>
      </c>
      <c r="E501" s="118">
        <v>110346.8</v>
      </c>
      <c r="F501" s="118">
        <v>1</v>
      </c>
      <c r="G501" s="119">
        <v>137933.5</v>
      </c>
    </row>
    <row r="502" spans="1:7" ht="15.6" x14ac:dyDescent="0.25">
      <c r="A502" s="120" t="s">
        <v>903</v>
      </c>
      <c r="B502" s="121" t="s">
        <v>904</v>
      </c>
      <c r="C502" s="110">
        <v>45658</v>
      </c>
      <c r="D502" s="122">
        <v>46091.59</v>
      </c>
      <c r="E502" s="112">
        <v>36873.271999999997</v>
      </c>
      <c r="F502" s="112">
        <v>1</v>
      </c>
      <c r="G502" s="113">
        <v>46091.59</v>
      </c>
    </row>
    <row r="503" spans="1:7" ht="15.6" x14ac:dyDescent="0.25">
      <c r="A503" s="123" t="s">
        <v>720</v>
      </c>
      <c r="B503" s="124" t="s">
        <v>721</v>
      </c>
      <c r="C503" s="116">
        <v>45658</v>
      </c>
      <c r="D503" s="125">
        <v>83553.899999999994</v>
      </c>
      <c r="E503" s="118">
        <v>66843.12</v>
      </c>
      <c r="F503" s="118">
        <v>1</v>
      </c>
      <c r="G503" s="119">
        <v>83553.899999999994</v>
      </c>
    </row>
    <row r="504" spans="1:7" ht="15.6" x14ac:dyDescent="0.25">
      <c r="A504" s="120" t="s">
        <v>738</v>
      </c>
      <c r="B504" s="121" t="s">
        <v>739</v>
      </c>
      <c r="C504" s="110">
        <v>45658</v>
      </c>
      <c r="D504" s="122">
        <v>128276.94</v>
      </c>
      <c r="E504" s="112">
        <v>102621.55200000001</v>
      </c>
      <c r="F504" s="112">
        <v>1</v>
      </c>
      <c r="G504" s="113">
        <v>128276.94</v>
      </c>
    </row>
    <row r="505" spans="1:7" ht="15.6" x14ac:dyDescent="0.25">
      <c r="A505" s="123" t="s">
        <v>43</v>
      </c>
      <c r="B505" s="124" t="s">
        <v>44</v>
      </c>
      <c r="C505" s="116">
        <v>45658</v>
      </c>
      <c r="D505" s="125">
        <v>55812.959999999999</v>
      </c>
      <c r="E505" s="118">
        <v>44650.368000000002</v>
      </c>
      <c r="F505" s="118">
        <v>1</v>
      </c>
      <c r="G505" s="119">
        <v>55812.959999999999</v>
      </c>
    </row>
    <row r="506" spans="1:7" ht="15.6" x14ac:dyDescent="0.25">
      <c r="A506" s="120" t="s">
        <v>732</v>
      </c>
      <c r="B506" s="121" t="s">
        <v>733</v>
      </c>
      <c r="C506" s="110">
        <v>45658</v>
      </c>
      <c r="D506" s="122">
        <v>266363.59999999998</v>
      </c>
      <c r="E506" s="112">
        <v>213090.88</v>
      </c>
      <c r="F506" s="112">
        <v>1</v>
      </c>
      <c r="G506" s="113">
        <v>266363.59999999998</v>
      </c>
    </row>
    <row r="507" spans="1:7" ht="15.6" x14ac:dyDescent="0.25">
      <c r="A507" s="123" t="s">
        <v>752</v>
      </c>
      <c r="B507" s="124" t="s">
        <v>753</v>
      </c>
      <c r="C507" s="116">
        <v>45658</v>
      </c>
      <c r="D507" s="125">
        <v>9944</v>
      </c>
      <c r="E507" s="118">
        <v>7955.2000000000007</v>
      </c>
      <c r="F507" s="118">
        <v>1</v>
      </c>
      <c r="G507" s="119">
        <v>9944</v>
      </c>
    </row>
    <row r="508" spans="1:7" ht="15.6" x14ac:dyDescent="0.25">
      <c r="A508" s="120" t="s">
        <v>760</v>
      </c>
      <c r="B508" s="121" t="s">
        <v>761</v>
      </c>
      <c r="C508" s="110">
        <v>45658</v>
      </c>
      <c r="D508" s="122">
        <v>253.32000000000701</v>
      </c>
      <c r="E508" s="112">
        <v>202.65600000000563</v>
      </c>
      <c r="F508" s="112">
        <v>1</v>
      </c>
      <c r="G508" s="113">
        <v>253.32000000000701</v>
      </c>
    </row>
    <row r="509" spans="1:7" ht="15.6" x14ac:dyDescent="0.25">
      <c r="A509" s="123" t="s">
        <v>905</v>
      </c>
      <c r="B509" s="124" t="s">
        <v>906</v>
      </c>
      <c r="C509" s="116">
        <v>45658</v>
      </c>
      <c r="D509" s="125">
        <v>49695.58</v>
      </c>
      <c r="E509" s="118">
        <v>39756.464000000007</v>
      </c>
      <c r="F509" s="118">
        <v>1</v>
      </c>
      <c r="G509" s="119">
        <v>49695.58</v>
      </c>
    </row>
    <row r="510" spans="1:7" ht="15.6" x14ac:dyDescent="0.25">
      <c r="A510" s="120" t="s">
        <v>452</v>
      </c>
      <c r="B510" s="121" t="s">
        <v>453</v>
      </c>
      <c r="C510" s="110">
        <v>45658</v>
      </c>
      <c r="D510" s="122"/>
      <c r="E510" s="112">
        <v>0</v>
      </c>
      <c r="F510" s="112">
        <v>0</v>
      </c>
      <c r="G510" s="113">
        <v>0</v>
      </c>
    </row>
    <row r="511" spans="1:7" ht="15.6" x14ac:dyDescent="0.25">
      <c r="A511" s="123" t="s">
        <v>55</v>
      </c>
      <c r="B511" s="124" t="s">
        <v>56</v>
      </c>
      <c r="C511" s="116">
        <v>45658</v>
      </c>
      <c r="D511" s="125">
        <v>693732.66</v>
      </c>
      <c r="E511" s="118">
        <v>554986.12800000003</v>
      </c>
      <c r="F511" s="118">
        <v>1</v>
      </c>
      <c r="G511" s="119">
        <v>693732.66</v>
      </c>
    </row>
    <row r="512" spans="1:7" ht="15.6" x14ac:dyDescent="0.25">
      <c r="A512" s="120" t="s">
        <v>859</v>
      </c>
      <c r="B512" s="121" t="s">
        <v>860</v>
      </c>
      <c r="C512" s="110">
        <v>45658</v>
      </c>
      <c r="D512" s="122"/>
      <c r="E512" s="112">
        <v>0</v>
      </c>
      <c r="F512" s="112">
        <v>0</v>
      </c>
      <c r="G512" s="113">
        <v>0</v>
      </c>
    </row>
    <row r="513" spans="1:7" ht="15.6" x14ac:dyDescent="0.25">
      <c r="A513" s="123" t="s">
        <v>410</v>
      </c>
      <c r="B513" s="124" t="s">
        <v>411</v>
      </c>
      <c r="C513" s="116">
        <v>45658</v>
      </c>
      <c r="D513" s="125">
        <v>44869.14</v>
      </c>
      <c r="E513" s="118">
        <v>35895.311999999998</v>
      </c>
      <c r="F513" s="118">
        <v>1</v>
      </c>
      <c r="G513" s="119">
        <v>44869.14</v>
      </c>
    </row>
    <row r="514" spans="1:7" ht="15.6" x14ac:dyDescent="0.25">
      <c r="A514" s="120" t="s">
        <v>80</v>
      </c>
      <c r="B514" s="121" t="s">
        <v>81</v>
      </c>
      <c r="C514" s="110">
        <v>45658</v>
      </c>
      <c r="D514" s="122">
        <v>54187.46</v>
      </c>
      <c r="E514" s="112">
        <v>43349.968000000001</v>
      </c>
      <c r="F514" s="112">
        <v>1</v>
      </c>
      <c r="G514" s="113">
        <v>54187.46</v>
      </c>
    </row>
    <row r="515" spans="1:7" ht="15.6" x14ac:dyDescent="0.25">
      <c r="A515" s="123" t="s">
        <v>78</v>
      </c>
      <c r="B515" s="124" t="s">
        <v>79</v>
      </c>
      <c r="C515" s="116">
        <v>45658</v>
      </c>
      <c r="D515" s="125">
        <v>28357.74</v>
      </c>
      <c r="E515" s="118">
        <v>22686.192000000003</v>
      </c>
      <c r="F515" s="118">
        <v>1</v>
      </c>
      <c r="G515" s="119">
        <v>28357.74</v>
      </c>
    </row>
    <row r="516" spans="1:7" ht="15.6" x14ac:dyDescent="0.25">
      <c r="A516" s="120" t="s">
        <v>680</v>
      </c>
      <c r="B516" s="121" t="s">
        <v>681</v>
      </c>
      <c r="C516" s="110">
        <v>45658</v>
      </c>
      <c r="D516" s="122">
        <v>11030.43</v>
      </c>
      <c r="E516" s="112">
        <v>8824.344000000001</v>
      </c>
      <c r="F516" s="112">
        <v>1</v>
      </c>
      <c r="G516" s="113">
        <v>11030.43</v>
      </c>
    </row>
    <row r="517" spans="1:7" ht="15.6" x14ac:dyDescent="0.25">
      <c r="A517" s="123" t="s">
        <v>427</v>
      </c>
      <c r="B517" s="124" t="s">
        <v>428</v>
      </c>
      <c r="C517" s="116">
        <v>45658</v>
      </c>
      <c r="D517" s="125">
        <v>138598.94</v>
      </c>
      <c r="E517" s="118">
        <v>110879.152</v>
      </c>
      <c r="F517" s="118">
        <v>1</v>
      </c>
      <c r="G517" s="119">
        <v>138598.94</v>
      </c>
    </row>
    <row r="518" spans="1:7" ht="15.6" x14ac:dyDescent="0.25">
      <c r="A518" s="120" t="s">
        <v>429</v>
      </c>
      <c r="B518" s="121" t="s">
        <v>430</v>
      </c>
      <c r="C518" s="110">
        <v>45658</v>
      </c>
      <c r="D518" s="122">
        <v>30959.95</v>
      </c>
      <c r="E518" s="112">
        <v>24767.960000000003</v>
      </c>
      <c r="F518" s="112">
        <v>1</v>
      </c>
      <c r="G518" s="113">
        <v>30959.95</v>
      </c>
    </row>
    <row r="519" spans="1:7" ht="15.6" x14ac:dyDescent="0.25">
      <c r="A519" s="123" t="s">
        <v>153</v>
      </c>
      <c r="B519" s="124" t="s">
        <v>154</v>
      </c>
      <c r="C519" s="116">
        <v>45658</v>
      </c>
      <c r="D519" s="125">
        <v>336798.09</v>
      </c>
      <c r="E519" s="118">
        <v>269438.47200000001</v>
      </c>
      <c r="F519" s="118">
        <v>1</v>
      </c>
      <c r="G519" s="119">
        <v>336798.09</v>
      </c>
    </row>
    <row r="520" spans="1:7" ht="15.6" x14ac:dyDescent="0.25">
      <c r="A520" s="120" t="s">
        <v>477</v>
      </c>
      <c r="B520" s="121" t="s">
        <v>478</v>
      </c>
      <c r="C520" s="110">
        <v>45658</v>
      </c>
      <c r="D520" s="122">
        <v>33323.699999999997</v>
      </c>
      <c r="E520" s="112">
        <v>26658.959999999999</v>
      </c>
      <c r="F520" s="112">
        <v>1</v>
      </c>
      <c r="G520" s="113">
        <v>33323.699999999997</v>
      </c>
    </row>
    <row r="521" spans="1:7" ht="15.6" x14ac:dyDescent="0.25">
      <c r="A521" s="123" t="s">
        <v>724</v>
      </c>
      <c r="B521" s="124" t="s">
        <v>725</v>
      </c>
      <c r="C521" s="116">
        <v>45658</v>
      </c>
      <c r="D521" s="125">
        <v>0.01</v>
      </c>
      <c r="E521" s="118">
        <v>8.0000000000000002E-3</v>
      </c>
      <c r="F521" s="118">
        <v>1</v>
      </c>
      <c r="G521" s="119">
        <v>0.01</v>
      </c>
    </row>
    <row r="522" spans="1:7" ht="15.6" x14ac:dyDescent="0.25">
      <c r="A522" s="120" t="s">
        <v>174</v>
      </c>
      <c r="B522" s="121" t="s">
        <v>175</v>
      </c>
      <c r="C522" s="110">
        <v>45658</v>
      </c>
      <c r="D522" s="122">
        <v>200816.8</v>
      </c>
      <c r="E522" s="112">
        <v>160653.44</v>
      </c>
      <c r="F522" s="112">
        <v>1</v>
      </c>
      <c r="G522" s="113">
        <v>200816.8</v>
      </c>
    </row>
    <row r="523" spans="1:7" ht="15.6" x14ac:dyDescent="0.25">
      <c r="A523" s="123" t="s">
        <v>535</v>
      </c>
      <c r="B523" s="124" t="s">
        <v>536</v>
      </c>
      <c r="C523" s="116">
        <v>45658</v>
      </c>
      <c r="D523" s="125">
        <v>20032.71</v>
      </c>
      <c r="E523" s="118">
        <v>16026.168</v>
      </c>
      <c r="F523" s="118">
        <v>1</v>
      </c>
      <c r="G523" s="119">
        <v>20032.71</v>
      </c>
    </row>
    <row r="524" spans="1:7" ht="15.6" x14ac:dyDescent="0.25">
      <c r="A524" s="120" t="s">
        <v>178</v>
      </c>
      <c r="B524" s="121" t="s">
        <v>179</v>
      </c>
      <c r="C524" s="110">
        <v>45658</v>
      </c>
      <c r="D524" s="122">
        <v>1258982.8</v>
      </c>
      <c r="E524" s="112">
        <v>1007186.2400000001</v>
      </c>
      <c r="F524" s="112">
        <v>1</v>
      </c>
      <c r="G524" s="113">
        <v>1258982.8</v>
      </c>
    </row>
    <row r="525" spans="1:7" ht="15.6" x14ac:dyDescent="0.25">
      <c r="A525" s="123" t="s">
        <v>483</v>
      </c>
      <c r="B525" s="124" t="s">
        <v>484</v>
      </c>
      <c r="C525" s="116">
        <v>45658</v>
      </c>
      <c r="D525" s="125">
        <v>265997.76</v>
      </c>
      <c r="E525" s="118">
        <v>212798.20800000001</v>
      </c>
      <c r="F525" s="118">
        <v>1</v>
      </c>
      <c r="G525" s="119">
        <v>265997.76</v>
      </c>
    </row>
    <row r="526" spans="1:7" ht="15.6" x14ac:dyDescent="0.25">
      <c r="A526" s="120" t="s">
        <v>493</v>
      </c>
      <c r="B526" s="121" t="s">
        <v>494</v>
      </c>
      <c r="C526" s="110">
        <v>45658</v>
      </c>
      <c r="D526" s="122">
        <v>242270.95</v>
      </c>
      <c r="E526" s="112">
        <v>193816.76</v>
      </c>
      <c r="F526" s="112">
        <v>1</v>
      </c>
      <c r="G526" s="113">
        <v>242270.95</v>
      </c>
    </row>
    <row r="527" spans="1:7" ht="15.6" x14ac:dyDescent="0.25">
      <c r="A527" s="123" t="s">
        <v>307</v>
      </c>
      <c r="B527" s="124" t="s">
        <v>308</v>
      </c>
      <c r="C527" s="116">
        <v>45658</v>
      </c>
      <c r="D527" s="125">
        <v>59745.57</v>
      </c>
      <c r="E527" s="118">
        <v>47796.456000000006</v>
      </c>
      <c r="F527" s="118">
        <v>1</v>
      </c>
      <c r="G527" s="119">
        <v>59745.57</v>
      </c>
    </row>
    <row r="528" spans="1:7" ht="15.6" x14ac:dyDescent="0.25">
      <c r="A528" s="120" t="s">
        <v>527</v>
      </c>
      <c r="B528" s="121" t="s">
        <v>528</v>
      </c>
      <c r="C528" s="110">
        <v>45658</v>
      </c>
      <c r="D528" s="122">
        <v>15903.41</v>
      </c>
      <c r="E528" s="112">
        <v>12722.728000000001</v>
      </c>
      <c r="F528" s="112">
        <v>1</v>
      </c>
      <c r="G528" s="113">
        <v>15903.41</v>
      </c>
    </row>
    <row r="529" spans="1:7" ht="15.6" x14ac:dyDescent="0.25">
      <c r="A529" s="123" t="s">
        <v>117</v>
      </c>
      <c r="B529" s="124" t="s">
        <v>118</v>
      </c>
      <c r="C529" s="116">
        <v>45658</v>
      </c>
      <c r="D529" s="125">
        <v>517083.23</v>
      </c>
      <c r="E529" s="118">
        <v>413666.58400000003</v>
      </c>
      <c r="F529" s="118">
        <v>1</v>
      </c>
      <c r="G529" s="119">
        <v>517083.23</v>
      </c>
    </row>
    <row r="530" spans="1:7" ht="15.6" x14ac:dyDescent="0.25">
      <c r="A530" s="120" t="s">
        <v>439</v>
      </c>
      <c r="B530" s="121" t="s">
        <v>440</v>
      </c>
      <c r="C530" s="110">
        <v>45658</v>
      </c>
      <c r="D530" s="122">
        <v>284745.83</v>
      </c>
      <c r="E530" s="112">
        <v>227796.66400000002</v>
      </c>
      <c r="F530" s="112">
        <v>1</v>
      </c>
      <c r="G530" s="113">
        <v>284745.83</v>
      </c>
    </row>
    <row r="531" spans="1:7" ht="15.6" x14ac:dyDescent="0.25">
      <c r="A531" s="123" t="s">
        <v>195</v>
      </c>
      <c r="B531" s="124" t="s">
        <v>196</v>
      </c>
      <c r="C531" s="116">
        <v>45658</v>
      </c>
      <c r="D531" s="125">
        <v>713799.92</v>
      </c>
      <c r="E531" s="118">
        <v>571039.9360000001</v>
      </c>
      <c r="F531" s="118">
        <v>1</v>
      </c>
      <c r="G531" s="119">
        <v>713799.92</v>
      </c>
    </row>
    <row r="532" spans="1:7" ht="15.6" x14ac:dyDescent="0.25">
      <c r="A532" s="120" t="s">
        <v>180</v>
      </c>
      <c r="B532" s="121" t="s">
        <v>181</v>
      </c>
      <c r="C532" s="110">
        <v>45658</v>
      </c>
      <c r="D532" s="122">
        <v>804726.16</v>
      </c>
      <c r="E532" s="112">
        <v>643780.92800000007</v>
      </c>
      <c r="F532" s="112">
        <v>1</v>
      </c>
      <c r="G532" s="113">
        <v>804726.16</v>
      </c>
    </row>
    <row r="533" spans="1:7" ht="15.6" x14ac:dyDescent="0.25">
      <c r="A533" s="123" t="s">
        <v>215</v>
      </c>
      <c r="B533" s="124" t="s">
        <v>216</v>
      </c>
      <c r="C533" s="116">
        <v>45658</v>
      </c>
      <c r="D533" s="125">
        <v>179603.51</v>
      </c>
      <c r="E533" s="118">
        <v>143682.80800000002</v>
      </c>
      <c r="F533" s="118">
        <v>1</v>
      </c>
      <c r="G533" s="119">
        <v>179603.51</v>
      </c>
    </row>
    <row r="534" spans="1:7" ht="15.6" x14ac:dyDescent="0.25">
      <c r="A534" s="120" t="s">
        <v>209</v>
      </c>
      <c r="B534" s="121" t="s">
        <v>210</v>
      </c>
      <c r="C534" s="110">
        <v>45658</v>
      </c>
      <c r="D534" s="122">
        <v>34252.43</v>
      </c>
      <c r="E534" s="112">
        <v>27401.944000000003</v>
      </c>
      <c r="F534" s="112">
        <v>1</v>
      </c>
      <c r="G534" s="113">
        <v>34252.43</v>
      </c>
    </row>
    <row r="535" spans="1:7" ht="15.6" x14ac:dyDescent="0.25">
      <c r="A535" s="123" t="s">
        <v>487</v>
      </c>
      <c r="B535" s="124" t="s">
        <v>488</v>
      </c>
      <c r="C535" s="116">
        <v>45658</v>
      </c>
      <c r="D535" s="125">
        <v>56095.19</v>
      </c>
      <c r="E535" s="118">
        <v>44876.152000000002</v>
      </c>
      <c r="F535" s="118">
        <v>1</v>
      </c>
      <c r="G535" s="119">
        <v>56095.19</v>
      </c>
    </row>
    <row r="536" spans="1:7" ht="15.6" x14ac:dyDescent="0.25">
      <c r="A536" s="120" t="s">
        <v>671</v>
      </c>
      <c r="B536" s="121" t="s">
        <v>672</v>
      </c>
      <c r="C536" s="110">
        <v>45658</v>
      </c>
      <c r="D536" s="122">
        <v>16891.689999999999</v>
      </c>
      <c r="E536" s="112">
        <v>13513.351999999999</v>
      </c>
      <c r="F536" s="112">
        <v>1</v>
      </c>
      <c r="G536" s="113">
        <v>16891.689999999999</v>
      </c>
    </row>
    <row r="537" spans="1:7" ht="15.6" x14ac:dyDescent="0.25">
      <c r="A537" s="123" t="s">
        <v>213</v>
      </c>
      <c r="B537" s="124" t="s">
        <v>214</v>
      </c>
      <c r="C537" s="116">
        <v>45658</v>
      </c>
      <c r="D537" s="125">
        <v>34699.480000000003</v>
      </c>
      <c r="E537" s="118">
        <v>27759.584000000003</v>
      </c>
      <c r="F537" s="118">
        <v>1</v>
      </c>
      <c r="G537" s="119">
        <v>34699.480000000003</v>
      </c>
    </row>
    <row r="538" spans="1:7" ht="15.6" x14ac:dyDescent="0.25">
      <c r="A538" s="120" t="s">
        <v>148</v>
      </c>
      <c r="B538" s="121" t="s">
        <v>149</v>
      </c>
      <c r="C538" s="110">
        <v>45658</v>
      </c>
      <c r="D538" s="122">
        <v>258990.67</v>
      </c>
      <c r="E538" s="112">
        <v>207192.53600000002</v>
      </c>
      <c r="F538" s="112">
        <v>1</v>
      </c>
      <c r="G538" s="113">
        <v>258990.67</v>
      </c>
    </row>
    <row r="539" spans="1:7" ht="15.6" x14ac:dyDescent="0.25">
      <c r="A539" s="123" t="s">
        <v>50</v>
      </c>
      <c r="B539" s="124" t="s">
        <v>51</v>
      </c>
      <c r="C539" s="116">
        <v>45658</v>
      </c>
      <c r="D539" s="125">
        <v>560810.98</v>
      </c>
      <c r="E539" s="118">
        <v>448648.78399999999</v>
      </c>
      <c r="F539" s="118">
        <v>1</v>
      </c>
      <c r="G539" s="119">
        <v>560810.98</v>
      </c>
    </row>
    <row r="540" spans="1:7" ht="15.6" x14ac:dyDescent="0.25">
      <c r="A540" s="120" t="s">
        <v>203</v>
      </c>
      <c r="B540" s="121" t="s">
        <v>204</v>
      </c>
      <c r="C540" s="110">
        <v>45658</v>
      </c>
      <c r="D540" s="122">
        <v>69863.66</v>
      </c>
      <c r="E540" s="112">
        <v>55890.928000000007</v>
      </c>
      <c r="F540" s="112">
        <v>1</v>
      </c>
      <c r="G540" s="113">
        <v>69863.66</v>
      </c>
    </row>
    <row r="541" spans="1:7" ht="15.6" x14ac:dyDescent="0.25">
      <c r="A541" s="123" t="s">
        <v>457</v>
      </c>
      <c r="B541" s="124" t="s">
        <v>458</v>
      </c>
      <c r="C541" s="116">
        <v>45658</v>
      </c>
      <c r="D541" s="125">
        <v>260810.69</v>
      </c>
      <c r="E541" s="118">
        <v>208648.55200000003</v>
      </c>
      <c r="F541" s="118">
        <v>1</v>
      </c>
      <c r="G541" s="119">
        <v>260810.69</v>
      </c>
    </row>
    <row r="542" spans="1:7" ht="15.6" x14ac:dyDescent="0.25">
      <c r="A542" s="120" t="s">
        <v>529</v>
      </c>
      <c r="B542" s="121" t="s">
        <v>530</v>
      </c>
      <c r="C542" s="110">
        <v>45658</v>
      </c>
      <c r="D542" s="122">
        <v>24600.68</v>
      </c>
      <c r="E542" s="112">
        <v>19680.544000000002</v>
      </c>
      <c r="F542" s="112">
        <v>1</v>
      </c>
      <c r="G542" s="113">
        <v>24600.68</v>
      </c>
    </row>
    <row r="543" spans="1:7" ht="15.6" x14ac:dyDescent="0.25">
      <c r="A543" s="123" t="s">
        <v>165</v>
      </c>
      <c r="B543" s="124" t="s">
        <v>166</v>
      </c>
      <c r="C543" s="116">
        <v>45658</v>
      </c>
      <c r="D543" s="125"/>
      <c r="E543" s="118">
        <v>0</v>
      </c>
      <c r="F543" s="118">
        <v>0</v>
      </c>
      <c r="G543" s="119">
        <v>0</v>
      </c>
    </row>
    <row r="544" spans="1:7" ht="15.6" x14ac:dyDescent="0.25">
      <c r="A544" s="120" t="s">
        <v>128</v>
      </c>
      <c r="B544" s="121" t="s">
        <v>129</v>
      </c>
      <c r="C544" s="110">
        <v>45658</v>
      </c>
      <c r="D544" s="122">
        <v>153162.6</v>
      </c>
      <c r="E544" s="112">
        <v>122530.08000000002</v>
      </c>
      <c r="F544" s="112">
        <v>1</v>
      </c>
      <c r="G544" s="113">
        <v>153162.6</v>
      </c>
    </row>
    <row r="545" spans="1:7" ht="15.6" x14ac:dyDescent="0.25">
      <c r="A545" s="123" t="s">
        <v>744</v>
      </c>
      <c r="B545" s="124" t="s">
        <v>745</v>
      </c>
      <c r="C545" s="116">
        <v>45658</v>
      </c>
      <c r="D545" s="125">
        <v>3162.44</v>
      </c>
      <c r="E545" s="118">
        <v>2529.9520000000002</v>
      </c>
      <c r="F545" s="118">
        <v>1</v>
      </c>
      <c r="G545" s="119">
        <v>3162.44</v>
      </c>
    </row>
    <row r="546" spans="1:7" ht="15.6" x14ac:dyDescent="0.25">
      <c r="A546" s="120" t="s">
        <v>495</v>
      </c>
      <c r="B546" s="121" t="s">
        <v>496</v>
      </c>
      <c r="C546" s="110">
        <v>45658</v>
      </c>
      <c r="D546" s="122">
        <v>88315.95</v>
      </c>
      <c r="E546" s="112">
        <v>70652.759999999995</v>
      </c>
      <c r="F546" s="112">
        <v>1</v>
      </c>
      <c r="G546" s="113">
        <v>88315.95</v>
      </c>
    </row>
    <row r="547" spans="1:7" ht="15.6" x14ac:dyDescent="0.25">
      <c r="A547" s="123" t="s">
        <v>662</v>
      </c>
      <c r="B547" s="124" t="s">
        <v>663</v>
      </c>
      <c r="C547" s="116">
        <v>45658</v>
      </c>
      <c r="D547" s="125">
        <v>73392</v>
      </c>
      <c r="E547" s="118">
        <v>58713.600000000006</v>
      </c>
      <c r="F547" s="118">
        <v>1</v>
      </c>
      <c r="G547" s="119">
        <v>73392</v>
      </c>
    </row>
    <row r="548" spans="1:7" ht="15.6" x14ac:dyDescent="0.25">
      <c r="A548" s="120" t="s">
        <v>707</v>
      </c>
      <c r="B548" s="121" t="s">
        <v>708</v>
      </c>
      <c r="C548" s="110">
        <v>45658</v>
      </c>
      <c r="D548" s="122">
        <v>490.7</v>
      </c>
      <c r="E548" s="112">
        <v>392.56</v>
      </c>
      <c r="F548" s="112">
        <v>1</v>
      </c>
      <c r="G548" s="113">
        <v>490.7</v>
      </c>
    </row>
    <row r="549" spans="1:7" ht="15.6" x14ac:dyDescent="0.25">
      <c r="A549" s="123" t="s">
        <v>491</v>
      </c>
      <c r="B549" s="124" t="s">
        <v>492</v>
      </c>
      <c r="C549" s="116">
        <v>45658</v>
      </c>
      <c r="D549" s="125">
        <v>176568.88</v>
      </c>
      <c r="E549" s="118">
        <v>141255.10400000002</v>
      </c>
      <c r="F549" s="118">
        <v>1</v>
      </c>
      <c r="G549" s="119">
        <v>176568.88</v>
      </c>
    </row>
    <row r="550" spans="1:7" ht="15.6" x14ac:dyDescent="0.25">
      <c r="A550" s="120" t="s">
        <v>471</v>
      </c>
      <c r="B550" s="121" t="s">
        <v>472</v>
      </c>
      <c r="C550" s="110">
        <v>45658</v>
      </c>
      <c r="D550" s="122">
        <v>260824.69</v>
      </c>
      <c r="E550" s="112">
        <v>208659.75200000001</v>
      </c>
      <c r="F550" s="112">
        <v>1</v>
      </c>
      <c r="G550" s="113">
        <v>260824.69</v>
      </c>
    </row>
    <row r="551" spans="1:7" ht="15.6" x14ac:dyDescent="0.25">
      <c r="A551" s="123" t="s">
        <v>788</v>
      </c>
      <c r="B551" s="124" t="s">
        <v>789</v>
      </c>
      <c r="C551" s="116">
        <v>45658</v>
      </c>
      <c r="D551" s="125"/>
      <c r="E551" s="118">
        <v>0</v>
      </c>
      <c r="F551" s="118">
        <v>0</v>
      </c>
      <c r="G551" s="119">
        <v>0</v>
      </c>
    </row>
    <row r="552" spans="1:7" ht="15.6" x14ac:dyDescent="0.25">
      <c r="A552" s="120" t="s">
        <v>790</v>
      </c>
      <c r="B552" s="121" t="s">
        <v>791</v>
      </c>
      <c r="C552" s="110">
        <v>45658</v>
      </c>
      <c r="D552" s="122"/>
      <c r="E552" s="112">
        <v>0</v>
      </c>
      <c r="F552" s="112">
        <v>0</v>
      </c>
      <c r="G552" s="113">
        <v>0</v>
      </c>
    </row>
    <row r="553" spans="1:7" ht="15.6" x14ac:dyDescent="0.25">
      <c r="A553" s="123" t="s">
        <v>198</v>
      </c>
      <c r="B553" s="124" t="s">
        <v>199</v>
      </c>
      <c r="C553" s="116">
        <v>45658</v>
      </c>
      <c r="D553" s="125">
        <v>364272.18</v>
      </c>
      <c r="E553" s="118">
        <v>291417.74400000001</v>
      </c>
      <c r="F553" s="118">
        <v>1</v>
      </c>
      <c r="G553" s="119">
        <v>364272.18</v>
      </c>
    </row>
    <row r="554" spans="1:7" ht="15.6" x14ac:dyDescent="0.25">
      <c r="A554" s="120" t="s">
        <v>504</v>
      </c>
      <c r="B554" s="121" t="s">
        <v>505</v>
      </c>
      <c r="C554" s="110">
        <v>45658</v>
      </c>
      <c r="D554" s="122">
        <v>258137.17</v>
      </c>
      <c r="E554" s="112">
        <v>206509.73600000003</v>
      </c>
      <c r="F554" s="112">
        <v>1</v>
      </c>
      <c r="G554" s="113">
        <v>258137.17</v>
      </c>
    </row>
    <row r="555" spans="1:7" ht="15.6" x14ac:dyDescent="0.25">
      <c r="A555" s="123" t="s">
        <v>293</v>
      </c>
      <c r="B555" s="124" t="s">
        <v>294</v>
      </c>
      <c r="C555" s="116">
        <v>45658</v>
      </c>
      <c r="D555" s="125">
        <v>10043.44</v>
      </c>
      <c r="E555" s="118">
        <v>8034.7520000000004</v>
      </c>
      <c r="F555" s="118">
        <v>1</v>
      </c>
      <c r="G555" s="119">
        <v>10043.44</v>
      </c>
    </row>
    <row r="556" spans="1:7" ht="15.6" x14ac:dyDescent="0.25">
      <c r="A556" s="120" t="s">
        <v>354</v>
      </c>
      <c r="B556" s="121" t="s">
        <v>355</v>
      </c>
      <c r="C556" s="110">
        <v>45658</v>
      </c>
      <c r="D556" s="122">
        <v>20977.06</v>
      </c>
      <c r="E556" s="112">
        <v>16781.648000000001</v>
      </c>
      <c r="F556" s="112">
        <v>1</v>
      </c>
      <c r="G556" s="113">
        <v>20977.06</v>
      </c>
    </row>
    <row r="557" spans="1:7" ht="15.6" x14ac:dyDescent="0.25">
      <c r="A557" s="123" t="s">
        <v>907</v>
      </c>
      <c r="B557" s="124" t="s">
        <v>908</v>
      </c>
      <c r="C557" s="116">
        <v>45658</v>
      </c>
      <c r="D557" s="125">
        <v>51.280000000000697</v>
      </c>
      <c r="E557" s="118">
        <v>41.024000000000562</v>
      </c>
      <c r="F557" s="118">
        <v>1</v>
      </c>
      <c r="G557" s="119">
        <v>51.280000000000697</v>
      </c>
    </row>
    <row r="558" spans="1:7" ht="15.6" x14ac:dyDescent="0.25">
      <c r="A558" s="120" t="s">
        <v>728</v>
      </c>
      <c r="B558" s="121" t="s">
        <v>729</v>
      </c>
      <c r="C558" s="110">
        <v>45658</v>
      </c>
      <c r="D558" s="122">
        <v>8746.69</v>
      </c>
      <c r="E558" s="112">
        <v>6997.3520000000008</v>
      </c>
      <c r="F558" s="112">
        <v>1</v>
      </c>
      <c r="G558" s="113">
        <v>8746.69</v>
      </c>
    </row>
    <row r="559" spans="1:7" ht="15.6" x14ac:dyDescent="0.25">
      <c r="A559" s="123" t="s">
        <v>363</v>
      </c>
      <c r="B559" s="124" t="s">
        <v>364</v>
      </c>
      <c r="C559" s="116">
        <v>45658</v>
      </c>
      <c r="D559" s="125">
        <v>21109.599999999999</v>
      </c>
      <c r="E559" s="118">
        <v>16887.68</v>
      </c>
      <c r="F559" s="118">
        <v>1</v>
      </c>
      <c r="G559" s="119">
        <v>21109.599999999999</v>
      </c>
    </row>
    <row r="560" spans="1:7" ht="15.6" x14ac:dyDescent="0.25">
      <c r="A560" s="120" t="s">
        <v>532</v>
      </c>
      <c r="B560" s="121" t="s">
        <v>533</v>
      </c>
      <c r="C560" s="110">
        <v>45658</v>
      </c>
      <c r="D560" s="122">
        <v>680179.46</v>
      </c>
      <c r="E560" s="112">
        <v>544143.56799999997</v>
      </c>
      <c r="F560" s="112">
        <v>1</v>
      </c>
      <c r="G560" s="113">
        <v>680179.46</v>
      </c>
    </row>
    <row r="561" spans="1:7" ht="15.6" x14ac:dyDescent="0.25">
      <c r="A561" s="123" t="s">
        <v>655</v>
      </c>
      <c r="B561" s="124" t="s">
        <v>653</v>
      </c>
      <c r="C561" s="116">
        <v>45658</v>
      </c>
      <c r="D561" s="125">
        <v>2416839.42</v>
      </c>
      <c r="E561" s="118">
        <v>1933471.5360000001</v>
      </c>
      <c r="F561" s="118">
        <v>1</v>
      </c>
      <c r="G561" s="119">
        <v>2416839.42</v>
      </c>
    </row>
    <row r="562" spans="1:7" ht="15.6" x14ac:dyDescent="0.25">
      <c r="A562" s="120" t="s">
        <v>270</v>
      </c>
      <c r="B562" s="121" t="s">
        <v>271</v>
      </c>
      <c r="C562" s="110">
        <v>45658</v>
      </c>
      <c r="D562" s="122">
        <v>197589.93</v>
      </c>
      <c r="E562" s="112">
        <v>158071.94400000002</v>
      </c>
      <c r="F562" s="112">
        <v>1</v>
      </c>
      <c r="G562" s="113">
        <v>197589.93</v>
      </c>
    </row>
    <row r="563" spans="1:7" ht="15.6" x14ac:dyDescent="0.25">
      <c r="A563" s="123" t="s">
        <v>909</v>
      </c>
      <c r="B563" s="124" t="s">
        <v>910</v>
      </c>
      <c r="C563" s="116">
        <v>45658</v>
      </c>
      <c r="D563" s="125">
        <v>48165.599999999999</v>
      </c>
      <c r="E563" s="118">
        <v>38532.480000000003</v>
      </c>
      <c r="F563" s="118">
        <v>1</v>
      </c>
      <c r="G563" s="119">
        <v>48165.599999999999</v>
      </c>
    </row>
    <row r="564" spans="1:7" ht="15.6" x14ac:dyDescent="0.25">
      <c r="A564" s="120" t="s">
        <v>283</v>
      </c>
      <c r="B564" s="121" t="s">
        <v>284</v>
      </c>
      <c r="C564" s="110">
        <v>45658</v>
      </c>
      <c r="D564" s="122">
        <v>36273</v>
      </c>
      <c r="E564" s="112">
        <v>29018.400000000001</v>
      </c>
      <c r="F564" s="112">
        <v>1</v>
      </c>
      <c r="G564" s="113">
        <v>36273</v>
      </c>
    </row>
    <row r="565" spans="1:7" ht="15.6" x14ac:dyDescent="0.25">
      <c r="A565" s="123" t="s">
        <v>404</v>
      </c>
      <c r="B565" s="124" t="s">
        <v>911</v>
      </c>
      <c r="C565" s="116">
        <v>45658</v>
      </c>
      <c r="D565" s="125"/>
      <c r="E565" s="118">
        <v>0</v>
      </c>
      <c r="F565" s="118">
        <v>0</v>
      </c>
      <c r="G565" s="119">
        <v>0</v>
      </c>
    </row>
    <row r="566" spans="1:7" ht="15.6" x14ac:dyDescent="0.25">
      <c r="A566" s="120" t="s">
        <v>31</v>
      </c>
      <c r="B566" s="121" t="s">
        <v>32</v>
      </c>
      <c r="C566" s="110">
        <v>45658</v>
      </c>
      <c r="D566" s="122">
        <v>1655404.8</v>
      </c>
      <c r="E566" s="112">
        <v>1324323.8400000001</v>
      </c>
      <c r="F566" s="112">
        <v>1</v>
      </c>
      <c r="G566" s="113">
        <v>1655404.8</v>
      </c>
    </row>
    <row r="567" spans="1:7" ht="15.6" x14ac:dyDescent="0.25">
      <c r="A567" s="123" t="s">
        <v>762</v>
      </c>
      <c r="B567" s="124" t="s">
        <v>763</v>
      </c>
      <c r="C567" s="116">
        <v>45658</v>
      </c>
      <c r="D567" s="125">
        <v>86567.039999999994</v>
      </c>
      <c r="E567" s="118">
        <v>69253.631999999998</v>
      </c>
      <c r="F567" s="118">
        <v>1</v>
      </c>
      <c r="G567" s="119">
        <v>86567.039999999994</v>
      </c>
    </row>
    <row r="568" spans="1:7" ht="15.6" x14ac:dyDescent="0.25">
      <c r="A568" s="120" t="s">
        <v>479</v>
      </c>
      <c r="B568" s="121" t="s">
        <v>793</v>
      </c>
      <c r="C568" s="110">
        <v>45658</v>
      </c>
      <c r="D568" s="122">
        <v>5740.4</v>
      </c>
      <c r="E568" s="112">
        <v>4592.32</v>
      </c>
      <c r="F568" s="112">
        <v>1</v>
      </c>
      <c r="G568" s="113">
        <v>5740.4</v>
      </c>
    </row>
    <row r="569" spans="1:7" ht="15.6" x14ac:dyDescent="0.25">
      <c r="A569" s="123" t="s">
        <v>445</v>
      </c>
      <c r="B569" s="124" t="s">
        <v>446</v>
      </c>
      <c r="C569" s="116">
        <v>45658</v>
      </c>
      <c r="D569" s="125">
        <v>117780.11</v>
      </c>
      <c r="E569" s="118">
        <v>94224.088000000003</v>
      </c>
      <c r="F569" s="118">
        <v>1</v>
      </c>
      <c r="G569" s="119">
        <v>117780.11</v>
      </c>
    </row>
    <row r="570" spans="1:7" ht="15.6" x14ac:dyDescent="0.25">
      <c r="A570" s="120" t="s">
        <v>305</v>
      </c>
      <c r="B570" s="121" t="s">
        <v>306</v>
      </c>
      <c r="C570" s="110">
        <v>45658</v>
      </c>
      <c r="D570" s="122">
        <v>137490.60999999999</v>
      </c>
      <c r="E570" s="112">
        <v>109992.488</v>
      </c>
      <c r="F570" s="112">
        <v>1</v>
      </c>
      <c r="G570" s="113">
        <v>137490.60999999999</v>
      </c>
    </row>
    <row r="571" spans="1:7" ht="15.6" x14ac:dyDescent="0.25">
      <c r="A571" s="123" t="s">
        <v>722</v>
      </c>
      <c r="B571" s="124" t="s">
        <v>723</v>
      </c>
      <c r="C571" s="116">
        <v>45658</v>
      </c>
      <c r="D571" s="125">
        <v>15820</v>
      </c>
      <c r="E571" s="118">
        <v>12656</v>
      </c>
      <c r="F571" s="118">
        <v>1</v>
      </c>
      <c r="G571" s="119">
        <v>15820</v>
      </c>
    </row>
    <row r="572" spans="1:7" ht="15.6" x14ac:dyDescent="0.25">
      <c r="A572" s="120" t="s">
        <v>912</v>
      </c>
      <c r="B572" s="121" t="s">
        <v>913</v>
      </c>
      <c r="C572" s="110">
        <v>45658</v>
      </c>
      <c r="D572" s="122">
        <v>25611.68</v>
      </c>
      <c r="E572" s="112">
        <v>20489.344000000001</v>
      </c>
      <c r="F572" s="112">
        <v>1</v>
      </c>
      <c r="G572" s="113">
        <v>25611.68</v>
      </c>
    </row>
    <row r="573" spans="1:7" ht="15.6" x14ac:dyDescent="0.25">
      <c r="A573" s="123" t="s">
        <v>914</v>
      </c>
      <c r="B573" s="124" t="s">
        <v>915</v>
      </c>
      <c r="C573" s="116">
        <v>45658</v>
      </c>
      <c r="D573" s="125"/>
      <c r="E573" s="118">
        <v>0</v>
      </c>
      <c r="F573" s="118">
        <v>0</v>
      </c>
      <c r="G573" s="119">
        <v>0</v>
      </c>
    </row>
    <row r="574" spans="1:7" ht="15.6" x14ac:dyDescent="0.25">
      <c r="A574" s="120" t="s">
        <v>916</v>
      </c>
      <c r="B574" s="121" t="s">
        <v>917</v>
      </c>
      <c r="C574" s="110">
        <v>45658</v>
      </c>
      <c r="D574" s="122">
        <v>0.02</v>
      </c>
      <c r="E574" s="112">
        <v>1.6E-2</v>
      </c>
      <c r="F574" s="112">
        <v>1</v>
      </c>
      <c r="G574" s="113">
        <v>0.02</v>
      </c>
    </row>
    <row r="575" spans="1:7" ht="15.6" x14ac:dyDescent="0.25">
      <c r="A575" s="123" t="s">
        <v>870</v>
      </c>
      <c r="B575" s="124" t="s">
        <v>871</v>
      </c>
      <c r="C575" s="116">
        <v>45658</v>
      </c>
      <c r="D575" s="125"/>
      <c r="E575" s="118">
        <v>0</v>
      </c>
      <c r="F575" s="118">
        <v>0</v>
      </c>
      <c r="G575" s="119">
        <v>0</v>
      </c>
    </row>
    <row r="576" spans="1:7" ht="15.6" x14ac:dyDescent="0.25">
      <c r="A576" s="120" t="s">
        <v>125</v>
      </c>
      <c r="B576" s="121" t="s">
        <v>126</v>
      </c>
      <c r="C576" s="110">
        <v>45658</v>
      </c>
      <c r="D576" s="122">
        <v>218187.18</v>
      </c>
      <c r="E576" s="112">
        <v>174549.74400000001</v>
      </c>
      <c r="F576" s="112">
        <v>1</v>
      </c>
      <c r="G576" s="113">
        <v>218187.18</v>
      </c>
    </row>
    <row r="577" spans="1:7" ht="15.6" x14ac:dyDescent="0.25">
      <c r="A577" s="123" t="s">
        <v>407</v>
      </c>
      <c r="B577" s="124" t="s">
        <v>794</v>
      </c>
      <c r="C577" s="116">
        <v>45658</v>
      </c>
      <c r="D577" s="125">
        <v>142786.80000000101</v>
      </c>
      <c r="E577" s="118">
        <v>114229.44000000082</v>
      </c>
      <c r="F577" s="118">
        <v>1</v>
      </c>
      <c r="G577" s="119">
        <v>142786.80000000101</v>
      </c>
    </row>
    <row r="578" spans="1:7" ht="15.6" x14ac:dyDescent="0.25">
      <c r="A578" s="120" t="s">
        <v>182</v>
      </c>
      <c r="B578" s="121" t="s">
        <v>183</v>
      </c>
      <c r="C578" s="110">
        <v>45658</v>
      </c>
      <c r="D578" s="122">
        <v>793198.87</v>
      </c>
      <c r="E578" s="112">
        <v>634559.09600000002</v>
      </c>
      <c r="F578" s="112">
        <v>1</v>
      </c>
      <c r="G578" s="113">
        <v>793198.87</v>
      </c>
    </row>
    <row r="579" spans="1:7" ht="15.6" x14ac:dyDescent="0.25">
      <c r="A579" s="123" t="s">
        <v>475</v>
      </c>
      <c r="B579" s="124" t="s">
        <v>476</v>
      </c>
      <c r="C579" s="116">
        <v>45658</v>
      </c>
      <c r="D579" s="125">
        <v>323252.62</v>
      </c>
      <c r="E579" s="118">
        <v>258602.09600000002</v>
      </c>
      <c r="F579" s="118">
        <v>1</v>
      </c>
      <c r="G579" s="119">
        <v>323252.62</v>
      </c>
    </row>
    <row r="580" spans="1:7" ht="15.6" x14ac:dyDescent="0.25">
      <c r="A580" s="120" t="s">
        <v>716</v>
      </c>
      <c r="B580" s="121" t="s">
        <v>795</v>
      </c>
      <c r="C580" s="110">
        <v>45658</v>
      </c>
      <c r="D580" s="122">
        <v>312464.88</v>
      </c>
      <c r="E580" s="112">
        <v>249971.90400000001</v>
      </c>
      <c r="F580" s="112">
        <v>1</v>
      </c>
      <c r="G580" s="113">
        <v>312464.88</v>
      </c>
    </row>
    <row r="581" spans="1:7" ht="15.6" x14ac:dyDescent="0.25">
      <c r="A581" s="123" t="s">
        <v>240</v>
      </c>
      <c r="B581" s="124" t="s">
        <v>241</v>
      </c>
      <c r="C581" s="116">
        <v>45658</v>
      </c>
      <c r="D581" s="125">
        <v>100994.88</v>
      </c>
      <c r="E581" s="118">
        <v>80795.90400000001</v>
      </c>
      <c r="F581" s="118">
        <v>1</v>
      </c>
      <c r="G581" s="119">
        <v>100994.88</v>
      </c>
    </row>
    <row r="582" spans="1:7" ht="15.6" x14ac:dyDescent="0.25">
      <c r="A582" s="120" t="s">
        <v>701</v>
      </c>
      <c r="B582" s="121" t="s">
        <v>702</v>
      </c>
      <c r="C582" s="110">
        <v>45658</v>
      </c>
      <c r="D582" s="122">
        <v>11059.31</v>
      </c>
      <c r="E582" s="112">
        <v>8847.4480000000003</v>
      </c>
      <c r="F582" s="112">
        <v>1</v>
      </c>
      <c r="G582" s="113">
        <v>11059.31</v>
      </c>
    </row>
    <row r="583" spans="1:7" ht="15.6" x14ac:dyDescent="0.25">
      <c r="A583" s="123" t="s">
        <v>262</v>
      </c>
      <c r="B583" s="124" t="s">
        <v>796</v>
      </c>
      <c r="C583" s="116">
        <v>45658</v>
      </c>
      <c r="D583" s="125">
        <v>5835.77</v>
      </c>
      <c r="E583" s="118">
        <v>4668.6160000000009</v>
      </c>
      <c r="F583" s="118">
        <v>1</v>
      </c>
      <c r="G583" s="119">
        <v>5835.77</v>
      </c>
    </row>
    <row r="584" spans="1:7" ht="15.6" x14ac:dyDescent="0.25">
      <c r="A584" s="120" t="s">
        <v>422</v>
      </c>
      <c r="B584" s="121" t="s">
        <v>918</v>
      </c>
      <c r="C584" s="110">
        <v>45658</v>
      </c>
      <c r="D584" s="122">
        <v>193067.28</v>
      </c>
      <c r="E584" s="112">
        <v>154453.82399999999</v>
      </c>
      <c r="F584" s="112">
        <v>1</v>
      </c>
      <c r="G584" s="113">
        <v>193067.28</v>
      </c>
    </row>
    <row r="585" spans="1:7" ht="15.6" x14ac:dyDescent="0.25">
      <c r="A585" s="123" t="s">
        <v>682</v>
      </c>
      <c r="B585" s="124" t="s">
        <v>683</v>
      </c>
      <c r="C585" s="116">
        <v>45658</v>
      </c>
      <c r="D585" s="125">
        <v>35007.129999999997</v>
      </c>
      <c r="E585" s="118">
        <v>28005.703999999998</v>
      </c>
      <c r="F585" s="118">
        <v>1</v>
      </c>
      <c r="G585" s="119">
        <v>35007.129999999997</v>
      </c>
    </row>
    <row r="586" spans="1:7" ht="15.6" x14ac:dyDescent="0.25">
      <c r="A586" s="120" t="s">
        <v>756</v>
      </c>
      <c r="B586" s="121" t="s">
        <v>757</v>
      </c>
      <c r="C586" s="110">
        <v>45658</v>
      </c>
      <c r="D586" s="122">
        <v>49193.42</v>
      </c>
      <c r="E586" s="112">
        <v>39354.736000000004</v>
      </c>
      <c r="F586" s="112">
        <v>1</v>
      </c>
      <c r="G586" s="113">
        <v>49193.42</v>
      </c>
    </row>
    <row r="587" spans="1:7" ht="15.6" x14ac:dyDescent="0.25">
      <c r="A587" s="123" t="s">
        <v>919</v>
      </c>
      <c r="B587" s="124" t="s">
        <v>920</v>
      </c>
      <c r="C587" s="116">
        <v>45658</v>
      </c>
      <c r="D587" s="125"/>
      <c r="E587" s="118">
        <v>0</v>
      </c>
      <c r="F587" s="118">
        <v>0</v>
      </c>
      <c r="G587" s="119">
        <v>0</v>
      </c>
    </row>
    <row r="588" spans="1:7" ht="15.6" x14ac:dyDescent="0.25">
      <c r="A588" s="120" t="s">
        <v>473</v>
      </c>
      <c r="B588" s="121" t="s">
        <v>474</v>
      </c>
      <c r="C588" s="110">
        <v>45658</v>
      </c>
      <c r="D588" s="122">
        <v>1272330.3999999999</v>
      </c>
      <c r="E588" s="112">
        <v>1017864.32</v>
      </c>
      <c r="F588" s="112">
        <v>1</v>
      </c>
      <c r="G588" s="113">
        <v>1272330.3999999999</v>
      </c>
    </row>
    <row r="589" spans="1:7" ht="15.6" x14ac:dyDescent="0.25">
      <c r="A589" s="123" t="s">
        <v>669</v>
      </c>
      <c r="B589" s="124" t="s">
        <v>670</v>
      </c>
      <c r="C589" s="116">
        <v>45658</v>
      </c>
      <c r="D589" s="125">
        <v>100365.25</v>
      </c>
      <c r="E589" s="118">
        <v>80292.200000000012</v>
      </c>
      <c r="F589" s="118">
        <v>1</v>
      </c>
      <c r="G589" s="119">
        <v>100365.25</v>
      </c>
    </row>
    <row r="590" spans="1:7" ht="15.6" x14ac:dyDescent="0.25">
      <c r="A590" s="120" t="s">
        <v>921</v>
      </c>
      <c r="B590" s="121" t="s">
        <v>922</v>
      </c>
      <c r="C590" s="110">
        <v>45658</v>
      </c>
      <c r="D590" s="122">
        <v>8000</v>
      </c>
      <c r="E590" s="112">
        <v>6400</v>
      </c>
      <c r="F590" s="112">
        <v>1</v>
      </c>
      <c r="G590" s="113">
        <v>8000</v>
      </c>
    </row>
    <row r="591" spans="1:7" ht="15.6" x14ac:dyDescent="0.25">
      <c r="A591" s="123" t="s">
        <v>923</v>
      </c>
      <c r="B591" s="124" t="s">
        <v>924</v>
      </c>
      <c r="C591" s="116">
        <v>45658</v>
      </c>
      <c r="D591" s="125">
        <v>19594.2</v>
      </c>
      <c r="E591" s="118">
        <v>15675.36</v>
      </c>
      <c r="F591" s="118">
        <v>1</v>
      </c>
      <c r="G591" s="119">
        <v>19594.2</v>
      </c>
    </row>
    <row r="592" spans="1:7" ht="15.6" x14ac:dyDescent="0.25">
      <c r="A592" s="120" t="s">
        <v>925</v>
      </c>
      <c r="B592" s="121" t="s">
        <v>926</v>
      </c>
      <c r="C592" s="110">
        <v>45658</v>
      </c>
      <c r="D592" s="122">
        <v>178.90000000000899</v>
      </c>
      <c r="E592" s="112">
        <v>143.1200000000072</v>
      </c>
      <c r="F592" s="112">
        <v>1</v>
      </c>
      <c r="G592" s="113">
        <v>178.90000000000899</v>
      </c>
    </row>
    <row r="593" spans="1:7" ht="15.6" x14ac:dyDescent="0.25">
      <c r="A593" s="123" t="s">
        <v>674</v>
      </c>
      <c r="B593" s="124" t="s">
        <v>675</v>
      </c>
      <c r="C593" s="116">
        <v>45658</v>
      </c>
      <c r="D593" s="125">
        <v>173592.36</v>
      </c>
      <c r="E593" s="118">
        <v>138873.88800000001</v>
      </c>
      <c r="F593" s="118">
        <v>1</v>
      </c>
      <c r="G593" s="119">
        <v>173592.36</v>
      </c>
    </row>
    <row r="594" spans="1:7" ht="15.6" x14ac:dyDescent="0.25">
      <c r="A594" s="120" t="s">
        <v>311</v>
      </c>
      <c r="B594" s="121" t="s">
        <v>312</v>
      </c>
      <c r="C594" s="110">
        <v>45658</v>
      </c>
      <c r="D594" s="122">
        <v>15727.91</v>
      </c>
      <c r="E594" s="112">
        <v>12582.328000000001</v>
      </c>
      <c r="F594" s="112">
        <v>1</v>
      </c>
      <c r="G594" s="113">
        <v>15727.91</v>
      </c>
    </row>
    <row r="595" spans="1:7" ht="15.6" x14ac:dyDescent="0.25">
      <c r="A595" s="123" t="s">
        <v>73</v>
      </c>
      <c r="B595" s="124" t="s">
        <v>74</v>
      </c>
      <c r="C595" s="116">
        <v>45658</v>
      </c>
      <c r="D595" s="125">
        <v>99554.97</v>
      </c>
      <c r="E595" s="118">
        <v>79643.97600000001</v>
      </c>
      <c r="F595" s="118">
        <v>1</v>
      </c>
      <c r="G595" s="119">
        <v>99554.97</v>
      </c>
    </row>
    <row r="596" spans="1:7" ht="15.6" x14ac:dyDescent="0.25">
      <c r="A596" s="120" t="s">
        <v>309</v>
      </c>
      <c r="B596" s="121" t="s">
        <v>310</v>
      </c>
      <c r="C596" s="110">
        <v>45658</v>
      </c>
      <c r="D596" s="122">
        <v>99327</v>
      </c>
      <c r="E596" s="112">
        <v>79461.600000000006</v>
      </c>
      <c r="F596" s="112">
        <v>1</v>
      </c>
      <c r="G596" s="113">
        <v>99327</v>
      </c>
    </row>
    <row r="597" spans="1:7" ht="15.6" x14ac:dyDescent="0.25">
      <c r="A597" s="123" t="s">
        <v>253</v>
      </c>
      <c r="B597" s="124" t="s">
        <v>254</v>
      </c>
      <c r="C597" s="116">
        <v>45658</v>
      </c>
      <c r="D597" s="125">
        <v>7109.07</v>
      </c>
      <c r="E597" s="118">
        <v>5687.2560000000003</v>
      </c>
      <c r="F597" s="118">
        <v>1</v>
      </c>
      <c r="G597" s="119">
        <v>7109.07</v>
      </c>
    </row>
    <row r="598" spans="1:7" ht="15.6" x14ac:dyDescent="0.25">
      <c r="A598" s="120" t="s">
        <v>236</v>
      </c>
      <c r="B598" s="121" t="s">
        <v>692</v>
      </c>
      <c r="C598" s="110">
        <v>45658</v>
      </c>
      <c r="D598" s="122">
        <v>1525.5</v>
      </c>
      <c r="E598" s="112">
        <v>1220.4000000000001</v>
      </c>
      <c r="F598" s="112">
        <v>1</v>
      </c>
      <c r="G598" s="113">
        <v>1525.5</v>
      </c>
    </row>
    <row r="599" spans="1:7" ht="15.6" x14ac:dyDescent="0.25">
      <c r="A599" s="123" t="s">
        <v>686</v>
      </c>
      <c r="B599" s="124" t="s">
        <v>687</v>
      </c>
      <c r="C599" s="116">
        <v>45658</v>
      </c>
      <c r="D599" s="125">
        <v>7075.48</v>
      </c>
      <c r="E599" s="118">
        <v>5660.384</v>
      </c>
      <c r="F599" s="118">
        <v>1</v>
      </c>
      <c r="G599" s="119">
        <v>7075.48</v>
      </c>
    </row>
    <row r="600" spans="1:7" ht="15.6" x14ac:dyDescent="0.25">
      <c r="A600" s="120" t="s">
        <v>507</v>
      </c>
      <c r="B600" s="121" t="s">
        <v>508</v>
      </c>
      <c r="C600" s="110">
        <v>45658</v>
      </c>
      <c r="D600" s="122">
        <v>80431.14</v>
      </c>
      <c r="E600" s="112">
        <v>64344.912000000004</v>
      </c>
      <c r="F600" s="112">
        <v>1</v>
      </c>
      <c r="G600" s="113">
        <v>80431.14</v>
      </c>
    </row>
    <row r="601" spans="1:7" ht="15.6" x14ac:dyDescent="0.25">
      <c r="A601" s="123" t="s">
        <v>248</v>
      </c>
      <c r="B601" s="124" t="s">
        <v>249</v>
      </c>
      <c r="C601" s="116">
        <v>45658</v>
      </c>
      <c r="D601" s="125">
        <v>64256.09</v>
      </c>
      <c r="E601" s="118">
        <v>51404.872000000003</v>
      </c>
      <c r="F601" s="118">
        <v>1</v>
      </c>
      <c r="G601" s="119">
        <v>64256.09</v>
      </c>
    </row>
    <row r="602" spans="1:7" ht="15.6" x14ac:dyDescent="0.25">
      <c r="A602" s="120" t="s">
        <v>797</v>
      </c>
      <c r="B602" s="121" t="s">
        <v>798</v>
      </c>
      <c r="C602" s="110">
        <v>45658</v>
      </c>
      <c r="D602" s="122">
        <v>0.12</v>
      </c>
      <c r="E602" s="112">
        <v>9.6000000000000002E-2</v>
      </c>
      <c r="F602" s="112">
        <v>1</v>
      </c>
      <c r="G602" s="113">
        <v>0.12</v>
      </c>
    </row>
    <row r="603" spans="1:7" ht="15.6" x14ac:dyDescent="0.25">
      <c r="A603" s="123" t="s">
        <v>525</v>
      </c>
      <c r="B603" s="124" t="s">
        <v>526</v>
      </c>
      <c r="C603" s="116">
        <v>45658</v>
      </c>
      <c r="D603" s="125">
        <v>10807.32</v>
      </c>
      <c r="E603" s="118">
        <v>8645.8559999999998</v>
      </c>
      <c r="F603" s="118">
        <v>1</v>
      </c>
      <c r="G603" s="119">
        <v>10807.32</v>
      </c>
    </row>
    <row r="604" spans="1:7" ht="15.6" x14ac:dyDescent="0.25">
      <c r="A604" s="120" t="s">
        <v>730</v>
      </c>
      <c r="B604" s="121" t="s">
        <v>731</v>
      </c>
      <c r="C604" s="110">
        <v>45658</v>
      </c>
      <c r="D604" s="122">
        <v>237096.6</v>
      </c>
      <c r="E604" s="112">
        <v>189677.28000000003</v>
      </c>
      <c r="F604" s="112">
        <v>1</v>
      </c>
      <c r="G604" s="113">
        <v>237096.6</v>
      </c>
    </row>
    <row r="605" spans="1:7" ht="15.6" x14ac:dyDescent="0.25">
      <c r="A605" s="123" t="s">
        <v>748</v>
      </c>
      <c r="B605" s="124" t="s">
        <v>749</v>
      </c>
      <c r="C605" s="116">
        <v>45658</v>
      </c>
      <c r="D605" s="125">
        <v>111646.26</v>
      </c>
      <c r="E605" s="118">
        <v>89317.008000000002</v>
      </c>
      <c r="F605" s="118">
        <v>1</v>
      </c>
      <c r="G605" s="119">
        <v>111646.26</v>
      </c>
    </row>
    <row r="606" spans="1:7" ht="15.6" x14ac:dyDescent="0.25">
      <c r="A606" s="120" t="s">
        <v>433</v>
      </c>
      <c r="B606" s="121" t="s">
        <v>434</v>
      </c>
      <c r="C606" s="110">
        <v>45658</v>
      </c>
      <c r="D606" s="122">
        <v>56884.61</v>
      </c>
      <c r="E606" s="112">
        <v>45507.688000000002</v>
      </c>
      <c r="F606" s="112">
        <v>1</v>
      </c>
      <c r="G606" s="113">
        <v>56884.61</v>
      </c>
    </row>
    <row r="607" spans="1:7" ht="15.6" x14ac:dyDescent="0.25">
      <c r="A607" s="123" t="s">
        <v>736</v>
      </c>
      <c r="B607" s="124" t="s">
        <v>737</v>
      </c>
      <c r="C607" s="116">
        <v>45658</v>
      </c>
      <c r="D607" s="125">
        <v>233904.35</v>
      </c>
      <c r="E607" s="118">
        <v>187123.48</v>
      </c>
      <c r="F607" s="118">
        <v>1</v>
      </c>
      <c r="G607" s="119">
        <v>233904.35</v>
      </c>
    </row>
    <row r="608" spans="1:7" ht="15.6" x14ac:dyDescent="0.25">
      <c r="A608" s="120" t="s">
        <v>542</v>
      </c>
      <c r="B608" s="121" t="s">
        <v>543</v>
      </c>
      <c r="C608" s="110">
        <v>45658</v>
      </c>
      <c r="D608" s="122"/>
      <c r="E608" s="112">
        <v>0</v>
      </c>
      <c r="F608" s="112">
        <v>0</v>
      </c>
      <c r="G608" s="113">
        <v>0</v>
      </c>
    </row>
    <row r="609" spans="1:7" ht="15.6" x14ac:dyDescent="0.25">
      <c r="A609" s="123" t="s">
        <v>313</v>
      </c>
      <c r="B609" s="124" t="s">
        <v>314</v>
      </c>
      <c r="C609" s="116">
        <v>45658</v>
      </c>
      <c r="D609" s="125">
        <v>24708.58</v>
      </c>
      <c r="E609" s="118">
        <v>19766.864000000001</v>
      </c>
      <c r="F609" s="118">
        <v>1</v>
      </c>
      <c r="G609" s="119">
        <v>24708.58</v>
      </c>
    </row>
    <row r="610" spans="1:7" ht="15.6" x14ac:dyDescent="0.25">
      <c r="A610" s="120" t="s">
        <v>927</v>
      </c>
      <c r="B610" s="121" t="s">
        <v>928</v>
      </c>
      <c r="C610" s="110">
        <v>45658</v>
      </c>
      <c r="D610" s="122">
        <v>4410.62</v>
      </c>
      <c r="E610" s="112">
        <v>3528.4960000000001</v>
      </c>
      <c r="F610" s="112">
        <v>1</v>
      </c>
      <c r="G610" s="113">
        <v>4410.62</v>
      </c>
    </row>
    <row r="611" spans="1:7" ht="15.6" x14ac:dyDescent="0.25">
      <c r="A611" s="123" t="s">
        <v>134</v>
      </c>
      <c r="B611" s="124" t="s">
        <v>799</v>
      </c>
      <c r="C611" s="116">
        <v>45658</v>
      </c>
      <c r="D611" s="125">
        <v>520424.19</v>
      </c>
      <c r="E611" s="118">
        <v>416339.35200000001</v>
      </c>
      <c r="F611" s="118">
        <v>1</v>
      </c>
      <c r="G611" s="119">
        <v>520424.19</v>
      </c>
    </row>
    <row r="612" spans="1:7" ht="15.6" x14ac:dyDescent="0.25">
      <c r="A612" s="120" t="s">
        <v>455</v>
      </c>
      <c r="B612" s="121" t="s">
        <v>456</v>
      </c>
      <c r="C612" s="110">
        <v>45658</v>
      </c>
      <c r="D612" s="122"/>
      <c r="E612" s="112">
        <v>0</v>
      </c>
      <c r="F612" s="112">
        <v>0</v>
      </c>
      <c r="G612" s="113">
        <v>0</v>
      </c>
    </row>
    <row r="613" spans="1:7" ht="15.6" x14ac:dyDescent="0.25">
      <c r="A613" s="123" t="s">
        <v>873</v>
      </c>
      <c r="B613" s="124" t="s">
        <v>874</v>
      </c>
      <c r="C613" s="116">
        <v>45658</v>
      </c>
      <c r="D613" s="125">
        <v>18500</v>
      </c>
      <c r="E613" s="118">
        <v>14800</v>
      </c>
      <c r="F613" s="118">
        <v>1</v>
      </c>
      <c r="G613" s="119">
        <v>18500</v>
      </c>
    </row>
    <row r="614" spans="1:7" ht="15.6" x14ac:dyDescent="0.25">
      <c r="A614" s="120" t="s">
        <v>929</v>
      </c>
      <c r="B614" s="121" t="s">
        <v>930</v>
      </c>
      <c r="C614" s="110">
        <v>45658</v>
      </c>
      <c r="D614" s="122">
        <v>0.8</v>
      </c>
      <c r="E614" s="112">
        <v>0.64000000000000012</v>
      </c>
      <c r="F614" s="112">
        <v>1</v>
      </c>
      <c r="G614" s="113">
        <v>0.8</v>
      </c>
    </row>
    <row r="615" spans="1:7" ht="15.6" x14ac:dyDescent="0.25">
      <c r="A615" s="123" t="s">
        <v>684</v>
      </c>
      <c r="B615" s="124" t="s">
        <v>685</v>
      </c>
      <c r="C615" s="116">
        <v>45658</v>
      </c>
      <c r="D615" s="125">
        <v>65836.509999999995</v>
      </c>
      <c r="E615" s="118">
        <v>52669.207999999999</v>
      </c>
      <c r="F615" s="118">
        <v>1</v>
      </c>
      <c r="G615" s="119">
        <v>65836.509999999995</v>
      </c>
    </row>
    <row r="616" spans="1:7" ht="15.6" x14ac:dyDescent="0.25">
      <c r="A616" s="120" t="s">
        <v>690</v>
      </c>
      <c r="B616" s="121" t="s">
        <v>691</v>
      </c>
      <c r="C616" s="110">
        <v>45658</v>
      </c>
      <c r="D616" s="122">
        <v>401470.4</v>
      </c>
      <c r="E616" s="112">
        <v>321176.32000000007</v>
      </c>
      <c r="F616" s="112">
        <v>1</v>
      </c>
      <c r="G616" s="113">
        <v>401470.4</v>
      </c>
    </row>
    <row r="617" spans="1:7" ht="15.6" x14ac:dyDescent="0.25">
      <c r="A617" s="123" t="s">
        <v>764</v>
      </c>
      <c r="B617" s="124" t="s">
        <v>765</v>
      </c>
      <c r="C617" s="116">
        <v>45658</v>
      </c>
      <c r="D617" s="125">
        <v>235069.38</v>
      </c>
      <c r="E617" s="118">
        <v>188055.50400000002</v>
      </c>
      <c r="F617" s="118">
        <v>1</v>
      </c>
      <c r="G617" s="119">
        <v>235069.38</v>
      </c>
    </row>
    <row r="618" spans="1:7" ht="15.6" x14ac:dyDescent="0.25">
      <c r="A618" s="120" t="s">
        <v>800</v>
      </c>
      <c r="B618" s="121" t="s">
        <v>801</v>
      </c>
      <c r="C618" s="110">
        <v>45658</v>
      </c>
      <c r="D618" s="122">
        <v>0.01</v>
      </c>
      <c r="E618" s="112">
        <v>8.0000000000000002E-3</v>
      </c>
      <c r="F618" s="112">
        <v>1</v>
      </c>
      <c r="G618" s="113">
        <v>0.01</v>
      </c>
    </row>
    <row r="619" spans="1:7" ht="15.6" x14ac:dyDescent="0.25">
      <c r="A619" s="123" t="s">
        <v>358</v>
      </c>
      <c r="B619" s="124" t="s">
        <v>359</v>
      </c>
      <c r="C619" s="116">
        <v>45658</v>
      </c>
      <c r="D619" s="125">
        <v>66631.320000000007</v>
      </c>
      <c r="E619" s="118">
        <v>53305.056000000011</v>
      </c>
      <c r="F619" s="118">
        <v>1</v>
      </c>
      <c r="G619" s="119">
        <v>66631.320000000007</v>
      </c>
    </row>
    <row r="620" spans="1:7" ht="15.6" x14ac:dyDescent="0.25">
      <c r="A620" s="120" t="s">
        <v>879</v>
      </c>
      <c r="B620" s="121" t="s">
        <v>880</v>
      </c>
      <c r="C620" s="110">
        <v>45658</v>
      </c>
      <c r="D620" s="122"/>
      <c r="E620" s="112">
        <v>0</v>
      </c>
      <c r="F620" s="112">
        <v>0</v>
      </c>
      <c r="G620" s="113">
        <v>0</v>
      </c>
    </row>
    <row r="621" spans="1:7" ht="15.6" x14ac:dyDescent="0.25">
      <c r="A621" s="123" t="s">
        <v>802</v>
      </c>
      <c r="B621" s="124" t="s">
        <v>803</v>
      </c>
      <c r="C621" s="116">
        <v>45658</v>
      </c>
      <c r="D621" s="125"/>
      <c r="E621" s="118">
        <v>0</v>
      </c>
      <c r="F621" s="118">
        <v>0</v>
      </c>
      <c r="G621" s="119">
        <v>0</v>
      </c>
    </row>
    <row r="622" spans="1:7" ht="15.6" x14ac:dyDescent="0.25">
      <c r="A622" s="120" t="s">
        <v>881</v>
      </c>
      <c r="B622" s="121" t="s">
        <v>882</v>
      </c>
      <c r="C622" s="110">
        <v>45658</v>
      </c>
      <c r="D622" s="122"/>
      <c r="E622" s="112">
        <v>0</v>
      </c>
      <c r="F622" s="112">
        <v>0</v>
      </c>
      <c r="G622" s="113">
        <v>0</v>
      </c>
    </row>
    <row r="623" spans="1:7" ht="15.6" x14ac:dyDescent="0.25">
      <c r="A623" s="123" t="s">
        <v>697</v>
      </c>
      <c r="B623" s="124" t="s">
        <v>698</v>
      </c>
      <c r="C623" s="116">
        <v>45658</v>
      </c>
      <c r="D623" s="125">
        <v>2586</v>
      </c>
      <c r="E623" s="118">
        <v>2068.8000000000002</v>
      </c>
      <c r="F623" s="118">
        <v>1</v>
      </c>
      <c r="G623" s="119">
        <v>2586</v>
      </c>
    </row>
    <row r="624" spans="1:7" ht="15.6" x14ac:dyDescent="0.25">
      <c r="A624" s="120" t="s">
        <v>806</v>
      </c>
      <c r="B624" s="121" t="s">
        <v>807</v>
      </c>
      <c r="C624" s="110">
        <v>45658</v>
      </c>
      <c r="D624" s="122"/>
      <c r="E624" s="112">
        <v>0</v>
      </c>
      <c r="F624" s="112">
        <v>0</v>
      </c>
      <c r="G624" s="113">
        <v>0</v>
      </c>
    </row>
    <row r="625" spans="1:7" ht="15.6" x14ac:dyDescent="0.25">
      <c r="A625" s="123" t="s">
        <v>885</v>
      </c>
      <c r="B625" s="124" t="s">
        <v>886</v>
      </c>
      <c r="C625" s="116">
        <v>45658</v>
      </c>
      <c r="D625" s="125"/>
      <c r="E625" s="118">
        <v>0</v>
      </c>
      <c r="F625" s="118">
        <v>0</v>
      </c>
      <c r="G625" s="119">
        <v>0</v>
      </c>
    </row>
    <row r="626" spans="1:7" ht="15.6" x14ac:dyDescent="0.25">
      <c r="A626" s="120" t="s">
        <v>163</v>
      </c>
      <c r="B626" s="121" t="s">
        <v>164</v>
      </c>
      <c r="C626" s="110">
        <v>45658</v>
      </c>
      <c r="D626" s="122">
        <v>247212</v>
      </c>
      <c r="E626" s="112">
        <v>197769.60000000001</v>
      </c>
      <c r="F626" s="112">
        <v>1</v>
      </c>
      <c r="G626" s="113">
        <v>247212</v>
      </c>
    </row>
    <row r="627" spans="1:7" ht="15.6" x14ac:dyDescent="0.25">
      <c r="A627" s="123" t="s">
        <v>808</v>
      </c>
      <c r="B627" s="124" t="s">
        <v>809</v>
      </c>
      <c r="C627" s="116">
        <v>45658</v>
      </c>
      <c r="D627" s="125"/>
      <c r="E627" s="118">
        <v>0</v>
      </c>
      <c r="F627" s="118">
        <v>0</v>
      </c>
      <c r="G627" s="119">
        <v>0</v>
      </c>
    </row>
    <row r="628" spans="1:7" ht="15.6" x14ac:dyDescent="0.25">
      <c r="A628" s="120" t="s">
        <v>703</v>
      </c>
      <c r="B628" s="121" t="s">
        <v>704</v>
      </c>
      <c r="C628" s="110">
        <v>45658</v>
      </c>
      <c r="D628" s="122">
        <v>37410.1</v>
      </c>
      <c r="E628" s="112">
        <v>29928.080000000002</v>
      </c>
      <c r="F628" s="112">
        <v>1</v>
      </c>
      <c r="G628" s="113">
        <v>37410.1</v>
      </c>
    </row>
    <row r="629" spans="1:7" ht="15.6" x14ac:dyDescent="0.25">
      <c r="A629" s="123" t="s">
        <v>59</v>
      </c>
      <c r="B629" s="124" t="s">
        <v>60</v>
      </c>
      <c r="C629" s="116">
        <v>45658</v>
      </c>
      <c r="D629" s="125">
        <v>31078.2</v>
      </c>
      <c r="E629" s="118">
        <v>24862.560000000001</v>
      </c>
      <c r="F629" s="118">
        <v>1</v>
      </c>
      <c r="G629" s="119">
        <v>31078.2</v>
      </c>
    </row>
    <row r="630" spans="1:7" ht="15.6" x14ac:dyDescent="0.25">
      <c r="A630" s="120" t="s">
        <v>774</v>
      </c>
      <c r="B630" s="121" t="s">
        <v>775</v>
      </c>
      <c r="C630" s="110">
        <v>45658</v>
      </c>
      <c r="D630" s="122">
        <v>8400</v>
      </c>
      <c r="E630" s="112">
        <v>6720</v>
      </c>
      <c r="F630" s="112">
        <v>1</v>
      </c>
      <c r="G630" s="113">
        <v>8400</v>
      </c>
    </row>
    <row r="631" spans="1:7" ht="15.6" x14ac:dyDescent="0.25">
      <c r="A631" s="123" t="s">
        <v>816</v>
      </c>
      <c r="B631" s="124" t="s">
        <v>817</v>
      </c>
      <c r="C631" s="116">
        <v>45658</v>
      </c>
      <c r="D631" s="125">
        <v>13527.56</v>
      </c>
      <c r="E631" s="118">
        <v>10822.048000000001</v>
      </c>
      <c r="F631" s="118">
        <v>1</v>
      </c>
      <c r="G631" s="119">
        <v>13527.56</v>
      </c>
    </row>
    <row r="632" spans="1:7" ht="15.6" x14ac:dyDescent="0.25">
      <c r="A632" s="120" t="s">
        <v>718</v>
      </c>
      <c r="B632" s="121" t="s">
        <v>719</v>
      </c>
      <c r="C632" s="110">
        <v>45658</v>
      </c>
      <c r="D632" s="122">
        <v>18005</v>
      </c>
      <c r="E632" s="112">
        <v>14404</v>
      </c>
      <c r="F632" s="112">
        <v>1</v>
      </c>
      <c r="G632" s="113">
        <v>18005</v>
      </c>
    </row>
    <row r="633" spans="1:7" ht="15.6" x14ac:dyDescent="0.25">
      <c r="A633" s="123" t="s">
        <v>137</v>
      </c>
      <c r="B633" s="124" t="s">
        <v>138</v>
      </c>
      <c r="C633" s="116">
        <v>45658</v>
      </c>
      <c r="D633" s="125">
        <v>115625.02</v>
      </c>
      <c r="E633" s="118">
        <v>92500.016000000003</v>
      </c>
      <c r="F633" s="118">
        <v>1</v>
      </c>
      <c r="G633" s="119">
        <v>115625.02</v>
      </c>
    </row>
    <row r="634" spans="1:7" ht="15.6" x14ac:dyDescent="0.25">
      <c r="A634" s="120" t="s">
        <v>549</v>
      </c>
      <c r="B634" s="121" t="s">
        <v>550</v>
      </c>
      <c r="C634" s="110">
        <v>45658</v>
      </c>
      <c r="D634" s="122">
        <v>1746.23</v>
      </c>
      <c r="E634" s="112">
        <v>1396.9840000000002</v>
      </c>
      <c r="F634" s="112">
        <v>1</v>
      </c>
      <c r="G634" s="113">
        <v>1746.23</v>
      </c>
    </row>
    <row r="635" spans="1:7" ht="15.6" x14ac:dyDescent="0.25">
      <c r="A635" s="123" t="s">
        <v>820</v>
      </c>
      <c r="B635" s="124" t="s">
        <v>821</v>
      </c>
      <c r="C635" s="116">
        <v>45658</v>
      </c>
      <c r="D635" s="125"/>
      <c r="E635" s="118">
        <v>0</v>
      </c>
      <c r="F635" s="118">
        <v>0</v>
      </c>
      <c r="G635" s="119">
        <v>0</v>
      </c>
    </row>
    <row r="636" spans="1:7" ht="15.6" x14ac:dyDescent="0.25">
      <c r="A636" s="120" t="s">
        <v>822</v>
      </c>
      <c r="B636" s="121" t="s">
        <v>823</v>
      </c>
      <c r="C636" s="110">
        <v>45658</v>
      </c>
      <c r="D636" s="122"/>
      <c r="E636" s="112">
        <v>0</v>
      </c>
      <c r="F636" s="112">
        <v>0</v>
      </c>
      <c r="G636" s="113">
        <v>0</v>
      </c>
    </row>
    <row r="637" spans="1:7" ht="15.6" x14ac:dyDescent="0.25">
      <c r="A637" s="123" t="s">
        <v>714</v>
      </c>
      <c r="B637" s="124" t="s">
        <v>715</v>
      </c>
      <c r="C637" s="116">
        <v>45658</v>
      </c>
      <c r="D637" s="125">
        <v>10710</v>
      </c>
      <c r="E637" s="118">
        <v>8568</v>
      </c>
      <c r="F637" s="118">
        <v>1</v>
      </c>
      <c r="G637" s="119">
        <v>10710</v>
      </c>
    </row>
    <row r="638" spans="1:7" ht="15.6" x14ac:dyDescent="0.25">
      <c r="A638" s="120" t="s">
        <v>726</v>
      </c>
      <c r="B638" s="121" t="s">
        <v>727</v>
      </c>
      <c r="C638" s="110">
        <v>45658</v>
      </c>
      <c r="D638" s="122">
        <v>12500</v>
      </c>
      <c r="E638" s="112">
        <v>10000</v>
      </c>
      <c r="F638" s="112">
        <v>1</v>
      </c>
      <c r="G638" s="113">
        <v>12500</v>
      </c>
    </row>
    <row r="639" spans="1:7" ht="15.6" x14ac:dyDescent="0.25">
      <c r="A639" s="123" t="s">
        <v>824</v>
      </c>
      <c r="B639" s="124" t="s">
        <v>825</v>
      </c>
      <c r="C639" s="116">
        <v>45658</v>
      </c>
      <c r="D639" s="125"/>
      <c r="E639" s="118">
        <v>0</v>
      </c>
      <c r="F639" s="118">
        <v>0</v>
      </c>
      <c r="G639" s="119">
        <v>0</v>
      </c>
    </row>
    <row r="640" spans="1:7" ht="15.6" x14ac:dyDescent="0.25">
      <c r="A640" s="120" t="s">
        <v>826</v>
      </c>
      <c r="B640" s="121" t="s">
        <v>827</v>
      </c>
      <c r="C640" s="110">
        <v>45658</v>
      </c>
      <c r="D640" s="122"/>
      <c r="E640" s="112">
        <v>0</v>
      </c>
      <c r="F640" s="112">
        <v>0</v>
      </c>
      <c r="G640" s="113">
        <v>0</v>
      </c>
    </row>
    <row r="641" spans="1:7" ht="15.6" x14ac:dyDescent="0.25">
      <c r="A641" s="123" t="s">
        <v>893</v>
      </c>
      <c r="B641" s="124" t="s">
        <v>894</v>
      </c>
      <c r="C641" s="116">
        <v>45658</v>
      </c>
      <c r="D641" s="125"/>
      <c r="E641" s="118">
        <v>0</v>
      </c>
      <c r="F641" s="118">
        <v>0</v>
      </c>
      <c r="G641" s="119">
        <v>0</v>
      </c>
    </row>
    <row r="642" spans="1:7" ht="15.6" x14ac:dyDescent="0.25">
      <c r="A642" s="120" t="s">
        <v>96</v>
      </c>
      <c r="B642" s="121" t="s">
        <v>97</v>
      </c>
      <c r="C642" s="110">
        <v>45658</v>
      </c>
      <c r="D642" s="122">
        <v>103429</v>
      </c>
      <c r="E642" s="112">
        <v>82743.200000000012</v>
      </c>
      <c r="F642" s="112">
        <v>1</v>
      </c>
      <c r="G642" s="113">
        <v>103429</v>
      </c>
    </row>
    <row r="643" spans="1:7" ht="15.6" x14ac:dyDescent="0.25">
      <c r="A643" s="123" t="s">
        <v>828</v>
      </c>
      <c r="B643" s="124" t="s">
        <v>829</v>
      </c>
      <c r="C643" s="116">
        <v>45658</v>
      </c>
      <c r="D643" s="125"/>
      <c r="E643" s="118">
        <v>0</v>
      </c>
      <c r="F643" s="118">
        <v>0</v>
      </c>
      <c r="G643" s="119">
        <v>0</v>
      </c>
    </row>
    <row r="644" spans="1:7" ht="15.6" x14ac:dyDescent="0.25">
      <c r="A644" s="120" t="s">
        <v>394</v>
      </c>
      <c r="B644" s="121" t="s">
        <v>395</v>
      </c>
      <c r="C644" s="110">
        <v>45658</v>
      </c>
      <c r="D644" s="122">
        <v>328850</v>
      </c>
      <c r="E644" s="112">
        <v>263080</v>
      </c>
      <c r="F644" s="112">
        <v>1</v>
      </c>
      <c r="G644" s="113">
        <v>328850</v>
      </c>
    </row>
    <row r="645" spans="1:7" ht="15.6" x14ac:dyDescent="0.25">
      <c r="A645" s="123" t="s">
        <v>931</v>
      </c>
      <c r="B645" s="124" t="s">
        <v>932</v>
      </c>
      <c r="C645" s="116">
        <v>45658</v>
      </c>
      <c r="D645" s="125"/>
      <c r="E645" s="118">
        <v>0</v>
      </c>
      <c r="F645" s="118">
        <v>0</v>
      </c>
      <c r="G645" s="119">
        <v>0</v>
      </c>
    </row>
    <row r="646" spans="1:7" ht="15.6" x14ac:dyDescent="0.25">
      <c r="A646" s="120" t="s">
        <v>897</v>
      </c>
      <c r="B646" s="121" t="s">
        <v>898</v>
      </c>
      <c r="C646" s="110">
        <v>45658</v>
      </c>
      <c r="D646" s="122"/>
      <c r="E646" s="112">
        <v>0</v>
      </c>
      <c r="F646" s="112">
        <v>0</v>
      </c>
      <c r="G646" s="113">
        <v>0</v>
      </c>
    </row>
    <row r="647" spans="1:7" ht="15.6" x14ac:dyDescent="0.25">
      <c r="A647" s="123" t="s">
        <v>830</v>
      </c>
      <c r="B647" s="124" t="s">
        <v>831</v>
      </c>
      <c r="C647" s="116">
        <v>45658</v>
      </c>
      <c r="D647" s="125"/>
      <c r="E647" s="118">
        <v>0</v>
      </c>
      <c r="F647" s="118">
        <v>0</v>
      </c>
      <c r="G647" s="119">
        <v>0</v>
      </c>
    </row>
    <row r="648" spans="1:7" ht="15.6" x14ac:dyDescent="0.25">
      <c r="A648" s="120" t="s">
        <v>832</v>
      </c>
      <c r="B648" s="121" t="s">
        <v>833</v>
      </c>
      <c r="C648" s="110">
        <v>45658</v>
      </c>
      <c r="D648" s="122"/>
      <c r="E648" s="112">
        <v>0</v>
      </c>
      <c r="F648" s="112">
        <v>0</v>
      </c>
      <c r="G648" s="113">
        <v>0</v>
      </c>
    </row>
    <row r="649" spans="1:7" ht="15.6" x14ac:dyDescent="0.25">
      <c r="A649" s="123" t="s">
        <v>846</v>
      </c>
      <c r="B649" s="124" t="s">
        <v>847</v>
      </c>
      <c r="C649" s="116">
        <v>45658</v>
      </c>
      <c r="D649" s="125"/>
      <c r="E649" s="118">
        <v>0</v>
      </c>
      <c r="F649" s="118">
        <v>0</v>
      </c>
      <c r="G649" s="119">
        <v>0</v>
      </c>
    </row>
    <row r="650" spans="1:7" ht="15.6" x14ac:dyDescent="0.25">
      <c r="A650" s="120" t="s">
        <v>848</v>
      </c>
      <c r="B650" s="121" t="s">
        <v>849</v>
      </c>
      <c r="C650" s="110">
        <v>45658</v>
      </c>
      <c r="D650" s="122"/>
      <c r="E650" s="112">
        <v>0</v>
      </c>
      <c r="F650" s="112">
        <v>0</v>
      </c>
      <c r="G650" s="113">
        <v>0</v>
      </c>
    </row>
    <row r="651" spans="1:7" ht="15.6" x14ac:dyDescent="0.25">
      <c r="A651" s="123" t="s">
        <v>933</v>
      </c>
      <c r="B651" s="124" t="s">
        <v>934</v>
      </c>
      <c r="C651" s="116">
        <v>45658</v>
      </c>
      <c r="D651" s="125"/>
      <c r="E651" s="118">
        <v>0</v>
      </c>
      <c r="F651" s="118">
        <v>0</v>
      </c>
      <c r="G651" s="119">
        <v>0</v>
      </c>
    </row>
    <row r="652" spans="1:7" ht="15.6" x14ac:dyDescent="0.25">
      <c r="A652" s="120" t="s">
        <v>935</v>
      </c>
      <c r="B652" s="121" t="s">
        <v>936</v>
      </c>
      <c r="C652" s="110">
        <v>45658</v>
      </c>
      <c r="D652" s="122"/>
      <c r="E652" s="112">
        <v>0</v>
      </c>
      <c r="F652" s="112">
        <v>0</v>
      </c>
      <c r="G652" s="113">
        <v>0</v>
      </c>
    </row>
    <row r="653" spans="1:7" ht="15.6" x14ac:dyDescent="0.25">
      <c r="A653" s="126" t="s">
        <v>937</v>
      </c>
      <c r="B653" s="127" t="s">
        <v>938</v>
      </c>
      <c r="C653" s="116">
        <v>45658</v>
      </c>
      <c r="D653" s="125"/>
      <c r="E653" s="118">
        <v>0</v>
      </c>
      <c r="F653" s="118">
        <v>0</v>
      </c>
      <c r="G653" s="119"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F3EC-107C-4F89-8F8A-306406052C6E}">
  <sheetPr filterMode="1"/>
  <dimension ref="A1:AN233"/>
  <sheetViews>
    <sheetView view="pageBreakPreview" zoomScale="70" zoomScaleNormal="70" zoomScaleSheetLayoutView="70" workbookViewId="0">
      <pane xSplit="12" ySplit="3" topLeftCell="M4" activePane="bottomRight" state="frozen"/>
      <selection pane="topRight"/>
      <selection pane="bottomLeft"/>
      <selection pane="bottomRight" activeCell="E217" sqref="A1:AN233"/>
    </sheetView>
  </sheetViews>
  <sheetFormatPr defaultColWidth="9" defaultRowHeight="13.8" x14ac:dyDescent="0.25"/>
  <cols>
    <col min="1" max="1" width="4.77734375" style="8" customWidth="1"/>
    <col min="2" max="2" width="10.77734375" style="8" customWidth="1"/>
    <col min="3" max="3" width="34.6640625" style="8" customWidth="1"/>
    <col min="4" max="4" width="8.77734375" style="8" customWidth="1"/>
    <col min="5" max="5" width="14.88671875" style="8" customWidth="1"/>
    <col min="6" max="7" width="10.44140625" style="42" customWidth="1"/>
    <col min="8" max="8" width="10.88671875" style="8" customWidth="1"/>
    <col min="9" max="9" width="10" style="8" customWidth="1"/>
    <col min="10" max="10" width="15.88671875" style="8" customWidth="1"/>
    <col min="11" max="11" width="17.5546875" style="42" customWidth="1"/>
    <col min="12" max="13" width="17.5546875" style="8" customWidth="1"/>
    <col min="14" max="17" width="16.21875" style="49" customWidth="1"/>
    <col min="18" max="18" width="15.88671875" style="59" customWidth="1"/>
    <col min="19" max="19" width="17.44140625" style="8" customWidth="1"/>
    <col min="20" max="22" width="12.109375" style="8" customWidth="1"/>
    <col min="23" max="23" width="9.21875" style="8" customWidth="1"/>
    <col min="24" max="27" width="8.88671875" style="8" customWidth="1"/>
    <col min="28" max="28" width="11" style="8" customWidth="1"/>
    <col min="29" max="29" width="16.44140625" style="8" customWidth="1"/>
    <col min="30" max="30" width="16.44140625" style="8" hidden="1" customWidth="1"/>
    <col min="31" max="31" width="9.77734375" style="8" hidden="1" customWidth="1"/>
    <col min="32" max="32" width="18.77734375" style="8" hidden="1" customWidth="1"/>
    <col min="33" max="33" width="12.33203125" style="44" customWidth="1"/>
    <col min="34" max="34" width="30" style="8" customWidth="1"/>
    <col min="35" max="35" width="13.77734375" style="44" customWidth="1"/>
    <col min="36" max="36" width="47" style="8" hidden="1" customWidth="1"/>
    <col min="37" max="37" width="10.77734375" style="8" customWidth="1"/>
    <col min="38" max="38" width="12.109375" style="8" customWidth="1"/>
    <col min="39" max="39" width="22.5546875" style="9" customWidth="1"/>
    <col min="40" max="16384" width="9" style="8"/>
  </cols>
  <sheetData>
    <row r="1" spans="1:39" ht="30.6" customHeight="1" x14ac:dyDescent="0.25">
      <c r="A1" s="150" t="s">
        <v>0</v>
      </c>
      <c r="B1" s="150"/>
      <c r="C1" s="150"/>
      <c r="D1" s="150"/>
      <c r="E1" s="150"/>
      <c r="F1" s="151"/>
      <c r="G1" s="150"/>
      <c r="H1" s="150"/>
      <c r="I1" s="1"/>
      <c r="J1" s="1"/>
      <c r="K1" s="2">
        <f>SUBTOTAL(9,K4:K212)</f>
        <v>3328892.37</v>
      </c>
      <c r="L1" s="3">
        <f>SUBTOTAL(9,L4:L212)</f>
        <v>2684250.77</v>
      </c>
      <c r="M1" s="3">
        <f>SUBTOTAL(9,M4:M212)</f>
        <v>577047.005</v>
      </c>
      <c r="N1" s="2">
        <f t="shared" ref="N1:S1" si="0">SUBTOTAL(9,N4:N212)</f>
        <v>0</v>
      </c>
      <c r="O1" s="2">
        <f t="shared" si="0"/>
        <v>0</v>
      </c>
      <c r="P1" s="2">
        <f t="shared" si="0"/>
        <v>0</v>
      </c>
      <c r="Q1" s="2">
        <f t="shared" si="0"/>
        <v>2684250.77</v>
      </c>
      <c r="R1" s="2">
        <f t="shared" si="0"/>
        <v>1681122.57</v>
      </c>
      <c r="S1" s="2">
        <f t="shared" si="0"/>
        <v>1681122.57</v>
      </c>
      <c r="T1" s="63">
        <f>S1/L1</f>
        <v>0.62629117547016666</v>
      </c>
      <c r="U1" s="2"/>
      <c r="V1" s="2"/>
      <c r="W1" s="3"/>
      <c r="X1" s="3"/>
      <c r="Y1" s="3"/>
      <c r="Z1" s="3"/>
      <c r="AA1" s="3"/>
      <c r="AB1" s="3"/>
      <c r="AC1" s="3">
        <f>SUBTOTAL(9,AC4:AC212)</f>
        <v>1617913.57</v>
      </c>
      <c r="AD1" s="4"/>
      <c r="AE1" s="5"/>
      <c r="AF1" s="4"/>
      <c r="AG1" s="6"/>
      <c r="AH1" s="7" t="s">
        <v>1</v>
      </c>
      <c r="AI1" s="7"/>
      <c r="AJ1" s="7" t="s">
        <v>1</v>
      </c>
      <c r="AK1" s="51"/>
    </row>
    <row r="2" spans="1:39" ht="16.2" customHeight="1" x14ac:dyDescent="0.25">
      <c r="A2" s="147" t="s">
        <v>2</v>
      </c>
      <c r="B2" s="147" t="s">
        <v>3</v>
      </c>
      <c r="C2" s="147" t="s">
        <v>4</v>
      </c>
      <c r="D2" s="152" t="s">
        <v>5</v>
      </c>
      <c r="E2" s="152" t="s">
        <v>6</v>
      </c>
      <c r="F2" s="152" t="s">
        <v>7</v>
      </c>
      <c r="G2" s="152" t="s">
        <v>567</v>
      </c>
      <c r="H2" s="147" t="s">
        <v>8</v>
      </c>
      <c r="I2" s="154" t="s">
        <v>9</v>
      </c>
      <c r="J2" s="154" t="s">
        <v>569</v>
      </c>
      <c r="K2" s="152" t="s">
        <v>10</v>
      </c>
      <c r="L2" s="152" t="s">
        <v>11</v>
      </c>
      <c r="M2" s="152" t="s">
        <v>568</v>
      </c>
      <c r="N2" s="159" t="s">
        <v>559</v>
      </c>
      <c r="O2" s="159"/>
      <c r="P2" s="148" t="s">
        <v>563</v>
      </c>
      <c r="Q2" s="148" t="s">
        <v>562</v>
      </c>
      <c r="R2" s="156" t="s">
        <v>12</v>
      </c>
      <c r="S2" s="154" t="s">
        <v>13</v>
      </c>
      <c r="T2" s="154" t="s">
        <v>570</v>
      </c>
      <c r="U2" s="154" t="s">
        <v>571</v>
      </c>
      <c r="V2" s="154" t="s">
        <v>574</v>
      </c>
      <c r="W2" s="160" t="s">
        <v>14</v>
      </c>
      <c r="X2" s="161"/>
      <c r="Y2" s="161"/>
      <c r="Z2" s="162"/>
      <c r="AA2" s="158" t="s">
        <v>15</v>
      </c>
      <c r="AB2" s="154" t="s">
        <v>16</v>
      </c>
      <c r="AC2" s="154" t="s">
        <v>17</v>
      </c>
      <c r="AD2" s="163" t="s">
        <v>18</v>
      </c>
      <c r="AE2" s="154" t="s">
        <v>19</v>
      </c>
      <c r="AF2" s="163" t="s">
        <v>20</v>
      </c>
      <c r="AG2" s="154" t="s">
        <v>21</v>
      </c>
      <c r="AH2" s="10" t="s">
        <v>22</v>
      </c>
      <c r="AI2" s="158" t="s">
        <v>23</v>
      </c>
      <c r="AJ2" s="158" t="s">
        <v>24</v>
      </c>
      <c r="AK2" s="147" t="s">
        <v>3</v>
      </c>
    </row>
    <row r="3" spans="1:39" ht="16.2" x14ac:dyDescent="0.25">
      <c r="A3" s="147"/>
      <c r="B3" s="147"/>
      <c r="C3" s="147"/>
      <c r="D3" s="153"/>
      <c r="E3" s="153"/>
      <c r="F3" s="153"/>
      <c r="G3" s="153"/>
      <c r="H3" s="147"/>
      <c r="I3" s="155"/>
      <c r="J3" s="155"/>
      <c r="K3" s="153"/>
      <c r="L3" s="153"/>
      <c r="M3" s="153"/>
      <c r="N3" s="47" t="s">
        <v>560</v>
      </c>
      <c r="O3" s="47" t="s">
        <v>561</v>
      </c>
      <c r="P3" s="149"/>
      <c r="Q3" s="149"/>
      <c r="R3" s="157"/>
      <c r="S3" s="155"/>
      <c r="T3" s="155"/>
      <c r="U3" s="155"/>
      <c r="V3" s="155"/>
      <c r="W3" s="11" t="s">
        <v>573</v>
      </c>
      <c r="X3" s="11" t="s">
        <v>25</v>
      </c>
      <c r="Y3" s="11" t="s">
        <v>26</v>
      </c>
      <c r="Z3" s="11" t="s">
        <v>27</v>
      </c>
      <c r="AA3" s="158"/>
      <c r="AB3" s="155"/>
      <c r="AC3" s="155"/>
      <c r="AD3" s="164"/>
      <c r="AE3" s="155"/>
      <c r="AF3" s="164"/>
      <c r="AG3" s="155"/>
      <c r="AH3" s="12" t="s">
        <v>28</v>
      </c>
      <c r="AI3" s="158"/>
      <c r="AJ3" s="158"/>
      <c r="AK3" s="147"/>
      <c r="AL3" s="8" t="s">
        <v>29</v>
      </c>
      <c r="AM3" s="9" t="s">
        <v>30</v>
      </c>
    </row>
    <row r="4" spans="1:39" ht="30.6" hidden="1" customHeight="1" x14ac:dyDescent="0.25">
      <c r="A4" s="13">
        <f t="shared" ref="A4:A67" si="1">ROW()-3</f>
        <v>1</v>
      </c>
      <c r="B4" s="14" t="s">
        <v>31</v>
      </c>
      <c r="C4" s="15" t="s">
        <v>32</v>
      </c>
      <c r="D4" s="15" t="s">
        <v>33</v>
      </c>
      <c r="E4" s="16" t="s">
        <v>34</v>
      </c>
      <c r="F4" s="16" t="s">
        <v>35</v>
      </c>
      <c r="G4" s="16"/>
      <c r="H4" s="17" t="s">
        <v>36</v>
      </c>
      <c r="I4" s="18">
        <v>1</v>
      </c>
      <c r="J4" s="50">
        <f>VLOOKUP(B4,[1]新表!$A:$G,7,0)</f>
        <v>2960245.0199999986</v>
      </c>
      <c r="K4" s="50">
        <f>VLOOKUP(B4,[2]新表!$A:$G,7,0)</f>
        <v>3732349.8199999994</v>
      </c>
      <c r="L4" s="50">
        <f>VLOOKUP(B4,[2]新表!$A:$H,8,0)</f>
        <v>1507425.0199999991</v>
      </c>
      <c r="M4" s="50">
        <f>VLOOKUP(B4,[2]Sheet3!$A:$E,5,0)</f>
        <v>746469.96399999992</v>
      </c>
      <c r="N4" s="48">
        <v>240000</v>
      </c>
      <c r="O4" s="48"/>
      <c r="P4" s="48">
        <f>SUM(N4:O4)</f>
        <v>240000</v>
      </c>
      <c r="Q4" s="20">
        <f>L4-N4</f>
        <v>1267425.0199999991</v>
      </c>
      <c r="R4" s="55">
        <v>500000</v>
      </c>
      <c r="S4" s="19">
        <f t="shared" ref="S4:S67" si="2">R4</f>
        <v>500000</v>
      </c>
      <c r="T4" s="53">
        <f>IF(Q4=0,0,S4/Q4)</f>
        <v>0.39450065456337635</v>
      </c>
      <c r="U4" s="54">
        <f>S4/M4</f>
        <v>0.66981931506088044</v>
      </c>
      <c r="V4" s="54" t="str">
        <f>IF(S4&gt;=M4,"是","否")</f>
        <v>否</v>
      </c>
      <c r="W4" s="21"/>
      <c r="X4" s="22"/>
      <c r="Y4" s="22"/>
      <c r="Z4" s="21">
        <f t="shared" ref="Z4:Z67" si="3">SUM(W4:Y4)</f>
        <v>0</v>
      </c>
      <c r="AA4" s="23">
        <v>0</v>
      </c>
      <c r="AB4" s="23">
        <f t="shared" ref="AB4:AB67" si="4">IF(S4=0,0,Z4/S4+AA4)</f>
        <v>0</v>
      </c>
      <c r="AC4" s="19">
        <f t="shared" ref="AC4:AC34" si="5">S4*(1-AB4)</f>
        <v>500000</v>
      </c>
      <c r="AD4" s="24">
        <v>45595</v>
      </c>
      <c r="AE4" s="13">
        <v>7</v>
      </c>
      <c r="AF4" s="24">
        <f t="shared" ref="AF4:AF29" si="6">AD4-AE4</f>
        <v>45588</v>
      </c>
      <c r="AG4" s="25" t="s">
        <v>37</v>
      </c>
      <c r="AH4" s="19"/>
      <c r="AI4" s="13" t="s">
        <v>38</v>
      </c>
      <c r="AJ4" s="26"/>
      <c r="AK4" s="14" t="s">
        <v>31</v>
      </c>
      <c r="AM4" s="9" t="s">
        <v>39</v>
      </c>
    </row>
    <row r="5" spans="1:39" ht="33" hidden="1" customHeight="1" x14ac:dyDescent="0.25">
      <c r="A5" s="13">
        <f t="shared" si="1"/>
        <v>2</v>
      </c>
      <c r="B5" s="14" t="s">
        <v>40</v>
      </c>
      <c r="C5" s="15" t="s">
        <v>41</v>
      </c>
      <c r="D5" s="15" t="s">
        <v>33</v>
      </c>
      <c r="E5" s="16" t="s">
        <v>34</v>
      </c>
      <c r="F5" s="16" t="s">
        <v>35</v>
      </c>
      <c r="G5" s="16"/>
      <c r="H5" s="17" t="s">
        <v>36</v>
      </c>
      <c r="I5" s="18">
        <v>1</v>
      </c>
      <c r="J5" s="50">
        <f>VLOOKUP(B5,[1]新表!$A:$G,7,0)</f>
        <v>657167.23999999894</v>
      </c>
      <c r="K5" s="50">
        <f>VLOOKUP(B5,[2]新表!$A:$G,7,0)</f>
        <v>1648606.639999999</v>
      </c>
      <c r="L5" s="50">
        <f>VLOOKUP(B5,[2]新表!$A:$H,8,0)</f>
        <v>657167.23999999894</v>
      </c>
      <c r="M5" s="50">
        <f>VLOOKUP(B5,[2]Sheet3!$A:$E,5,0)</f>
        <v>824303.31999999948</v>
      </c>
      <c r="N5" s="48"/>
      <c r="O5" s="48"/>
      <c r="P5" s="48">
        <f t="shared" ref="P5:P68" si="7">SUM(N5:O5)</f>
        <v>0</v>
      </c>
      <c r="Q5" s="20">
        <f t="shared" ref="Q5:Q68" si="8">L5-N5</f>
        <v>657167.23999999894</v>
      </c>
      <c r="R5" s="55">
        <v>650000</v>
      </c>
      <c r="S5" s="19">
        <f t="shared" si="2"/>
        <v>650000</v>
      </c>
      <c r="T5" s="53">
        <f t="shared" ref="T5:T68" si="9">IF(Q5=0,0,S5/Q5)</f>
        <v>0.98909373510463039</v>
      </c>
      <c r="U5" s="54">
        <f t="shared" ref="U5:U68" si="10">S5/M5</f>
        <v>0.78854468279953116</v>
      </c>
      <c r="V5" s="54" t="str">
        <f t="shared" ref="V5:V68" si="11">IF(S5&gt;=M5,"是","否")</f>
        <v>否</v>
      </c>
      <c r="W5" s="21"/>
      <c r="X5" s="22"/>
      <c r="Y5" s="22"/>
      <c r="Z5" s="21">
        <f t="shared" si="3"/>
        <v>0</v>
      </c>
      <c r="AA5" s="23">
        <v>0</v>
      </c>
      <c r="AB5" s="23">
        <f t="shared" si="4"/>
        <v>0</v>
      </c>
      <c r="AC5" s="19">
        <f t="shared" si="5"/>
        <v>650000</v>
      </c>
      <c r="AD5" s="24">
        <v>45597</v>
      </c>
      <c r="AE5" s="13">
        <v>7</v>
      </c>
      <c r="AF5" s="24">
        <f t="shared" si="6"/>
        <v>45590</v>
      </c>
      <c r="AG5" s="25" t="s">
        <v>37</v>
      </c>
      <c r="AH5" s="19"/>
      <c r="AI5" s="13" t="s">
        <v>38</v>
      </c>
      <c r="AJ5" s="26" t="s">
        <v>42</v>
      </c>
      <c r="AK5" s="14" t="s">
        <v>40</v>
      </c>
    </row>
    <row r="6" spans="1:39" ht="33" hidden="1" customHeight="1" x14ac:dyDescent="0.25">
      <c r="A6" s="13">
        <f t="shared" si="1"/>
        <v>3</v>
      </c>
      <c r="B6" s="14" t="s">
        <v>43</v>
      </c>
      <c r="C6" s="15" t="s">
        <v>44</v>
      </c>
      <c r="D6" s="15" t="s">
        <v>33</v>
      </c>
      <c r="E6" s="16" t="s">
        <v>34</v>
      </c>
      <c r="F6" s="17" t="s">
        <v>35</v>
      </c>
      <c r="G6" s="17"/>
      <c r="H6" s="17" t="s">
        <v>45</v>
      </c>
      <c r="I6" s="18">
        <v>1</v>
      </c>
      <c r="J6" s="50">
        <f>VLOOKUP(B6,[1]新表!$A:$G,7,0)</f>
        <v>39766.199999999997</v>
      </c>
      <c r="K6" s="50">
        <f>VLOOKUP(B6,[2]新表!$A:$G,7,0)</f>
        <v>95579.16</v>
      </c>
      <c r="L6" s="50">
        <f>VLOOKUP(B6,[2]新表!$A:$H,8,0)</f>
        <v>39766.199999999997</v>
      </c>
      <c r="M6" s="50">
        <f>VLOOKUP(B6,[2]Sheet3!$A:$E,5,0)</f>
        <v>23894.79</v>
      </c>
      <c r="N6" s="48"/>
      <c r="O6" s="48"/>
      <c r="P6" s="48">
        <f t="shared" si="7"/>
        <v>0</v>
      </c>
      <c r="Q6" s="20">
        <f t="shared" si="8"/>
        <v>39766.199999999997</v>
      </c>
      <c r="R6" s="55"/>
      <c r="S6" s="19">
        <f t="shared" si="2"/>
        <v>0</v>
      </c>
      <c r="T6" s="53">
        <f t="shared" si="9"/>
        <v>0</v>
      </c>
      <c r="U6" s="54">
        <f t="shared" si="10"/>
        <v>0</v>
      </c>
      <c r="V6" s="54" t="str">
        <f t="shared" si="11"/>
        <v>否</v>
      </c>
      <c r="W6" s="21"/>
      <c r="X6" s="22"/>
      <c r="Y6" s="22"/>
      <c r="Z6" s="21">
        <f t="shared" si="3"/>
        <v>0</v>
      </c>
      <c r="AA6" s="23">
        <v>0</v>
      </c>
      <c r="AB6" s="23">
        <f t="shared" si="4"/>
        <v>0</v>
      </c>
      <c r="AC6" s="19">
        <f t="shared" si="5"/>
        <v>0</v>
      </c>
      <c r="AD6" s="24" t="s">
        <v>46</v>
      </c>
      <c r="AE6" s="13">
        <v>3</v>
      </c>
      <c r="AF6" s="24" t="e">
        <f t="shared" si="6"/>
        <v>#VALUE!</v>
      </c>
      <c r="AG6" s="27" t="s">
        <v>47</v>
      </c>
      <c r="AH6" s="19"/>
      <c r="AI6" s="17" t="s">
        <v>38</v>
      </c>
      <c r="AJ6" s="26" t="s">
        <v>48</v>
      </c>
      <c r="AK6" s="14" t="s">
        <v>43</v>
      </c>
      <c r="AM6" s="9" t="s">
        <v>49</v>
      </c>
    </row>
    <row r="7" spans="1:39" ht="33" hidden="1" customHeight="1" x14ac:dyDescent="0.25">
      <c r="A7" s="13">
        <f t="shared" si="1"/>
        <v>4</v>
      </c>
      <c r="B7" s="14" t="s">
        <v>50</v>
      </c>
      <c r="C7" s="15" t="s">
        <v>51</v>
      </c>
      <c r="D7" s="15" t="s">
        <v>52</v>
      </c>
      <c r="E7" s="16" t="s">
        <v>34</v>
      </c>
      <c r="F7" s="16" t="s">
        <v>35</v>
      </c>
      <c r="G7" s="16"/>
      <c r="H7" s="17" t="s">
        <v>36</v>
      </c>
      <c r="I7" s="18">
        <v>1</v>
      </c>
      <c r="J7" s="50">
        <f>VLOOKUP(B7,[1]新表!$A:$G,7,0)</f>
        <v>1304745.02</v>
      </c>
      <c r="K7" s="50">
        <f>VLOOKUP(B7,[2]新表!$A:$G,7,0)</f>
        <v>1285556</v>
      </c>
      <c r="L7" s="50">
        <f>VLOOKUP(B7,[2]新表!$A:$H,8,0)</f>
        <v>724745.02</v>
      </c>
      <c r="M7" s="61">
        <f>VLOOKUP(B7,[2]Sheet3!$A:$E,5,0)</f>
        <v>428518.66666666669</v>
      </c>
      <c r="N7" s="48"/>
      <c r="O7" s="48"/>
      <c r="P7" s="48">
        <f t="shared" si="7"/>
        <v>0</v>
      </c>
      <c r="Q7" s="20">
        <f t="shared" si="8"/>
        <v>724745.02</v>
      </c>
      <c r="R7" s="55">
        <v>500000</v>
      </c>
      <c r="S7" s="19">
        <f t="shared" si="2"/>
        <v>500000</v>
      </c>
      <c r="T7" s="53">
        <f t="shared" si="9"/>
        <v>0.68989780709358994</v>
      </c>
      <c r="U7" s="54">
        <f t="shared" si="10"/>
        <v>1.1668103139808768</v>
      </c>
      <c r="V7" s="54" t="str">
        <f t="shared" si="11"/>
        <v>是</v>
      </c>
      <c r="W7" s="21"/>
      <c r="X7" s="22"/>
      <c r="Y7" s="22"/>
      <c r="Z7" s="21">
        <f t="shared" si="3"/>
        <v>0</v>
      </c>
      <c r="AA7" s="23">
        <v>0</v>
      </c>
      <c r="AB7" s="23">
        <f t="shared" si="4"/>
        <v>0</v>
      </c>
      <c r="AC7" s="19">
        <f t="shared" si="5"/>
        <v>500000</v>
      </c>
      <c r="AD7" s="24">
        <v>45597</v>
      </c>
      <c r="AE7" s="13">
        <v>3</v>
      </c>
      <c r="AF7" s="24">
        <f t="shared" si="6"/>
        <v>45594</v>
      </c>
      <c r="AG7" s="27" t="s">
        <v>47</v>
      </c>
      <c r="AH7" s="19"/>
      <c r="AI7" s="17" t="s">
        <v>38</v>
      </c>
      <c r="AJ7" s="26" t="s">
        <v>53</v>
      </c>
      <c r="AK7" s="14" t="s">
        <v>50</v>
      </c>
      <c r="AM7" s="9" t="s">
        <v>54</v>
      </c>
    </row>
    <row r="8" spans="1:39" ht="33" hidden="1" customHeight="1" x14ac:dyDescent="0.25">
      <c r="A8" s="13">
        <f t="shared" si="1"/>
        <v>5</v>
      </c>
      <c r="B8" s="14" t="s">
        <v>55</v>
      </c>
      <c r="C8" s="15" t="s">
        <v>56</v>
      </c>
      <c r="D8" s="15" t="s">
        <v>33</v>
      </c>
      <c r="E8" s="16" t="s">
        <v>57</v>
      </c>
      <c r="F8" s="16" t="s">
        <v>35</v>
      </c>
      <c r="G8" s="16"/>
      <c r="H8" s="17" t="s">
        <v>36</v>
      </c>
      <c r="I8" s="18">
        <v>1</v>
      </c>
      <c r="J8" s="50">
        <f>VLOOKUP(B8,[1]新表!$A:$G,7,0)</f>
        <v>497678.03</v>
      </c>
      <c r="K8" s="50">
        <f>VLOOKUP(B8,[2]新表!$A:$G,7,0)</f>
        <v>791410.69000000006</v>
      </c>
      <c r="L8" s="50">
        <f>VLOOKUP(B8,[2]新表!$A:$H,8,0)</f>
        <v>97678.03</v>
      </c>
      <c r="M8" s="61">
        <f>VLOOKUP(B8,[2]Sheet3!$A:$E,5,0)</f>
        <v>395705.34500000003</v>
      </c>
      <c r="N8" s="48"/>
      <c r="O8" s="48"/>
      <c r="P8" s="48">
        <f t="shared" si="7"/>
        <v>0</v>
      </c>
      <c r="Q8" s="20">
        <f t="shared" si="8"/>
        <v>97678.03</v>
      </c>
      <c r="R8" s="55">
        <v>400000</v>
      </c>
      <c r="S8" s="19">
        <f t="shared" si="2"/>
        <v>400000</v>
      </c>
      <c r="T8" s="53">
        <f t="shared" si="9"/>
        <v>4.0950866842830473</v>
      </c>
      <c r="U8" s="54">
        <f t="shared" si="10"/>
        <v>1.0108531639874614</v>
      </c>
      <c r="V8" s="54" t="str">
        <f t="shared" si="11"/>
        <v>是</v>
      </c>
      <c r="W8" s="21"/>
      <c r="X8" s="22"/>
      <c r="Y8" s="22"/>
      <c r="Z8" s="21">
        <f t="shared" si="3"/>
        <v>0</v>
      </c>
      <c r="AA8" s="23">
        <v>0</v>
      </c>
      <c r="AB8" s="23">
        <f t="shared" si="4"/>
        <v>0</v>
      </c>
      <c r="AC8" s="19">
        <f t="shared" si="5"/>
        <v>400000</v>
      </c>
      <c r="AD8" s="24">
        <v>45628</v>
      </c>
      <c r="AE8" s="13">
        <v>7</v>
      </c>
      <c r="AF8" s="24">
        <f t="shared" si="6"/>
        <v>45621</v>
      </c>
      <c r="AG8" s="27" t="s">
        <v>47</v>
      </c>
      <c r="AH8" s="19"/>
      <c r="AI8" s="17" t="s">
        <v>38</v>
      </c>
      <c r="AJ8" s="26" t="s">
        <v>58</v>
      </c>
      <c r="AK8" s="14" t="s">
        <v>55</v>
      </c>
    </row>
    <row r="9" spans="1:39" ht="33" hidden="1" customHeight="1" x14ac:dyDescent="0.25">
      <c r="A9" s="13">
        <f t="shared" si="1"/>
        <v>6</v>
      </c>
      <c r="B9" s="14" t="s">
        <v>59</v>
      </c>
      <c r="C9" s="15" t="s">
        <v>60</v>
      </c>
      <c r="D9" s="15" t="s">
        <v>52</v>
      </c>
      <c r="E9" s="16" t="s">
        <v>57</v>
      </c>
      <c r="F9" s="16" t="s">
        <v>35</v>
      </c>
      <c r="G9" s="16"/>
      <c r="H9" s="17" t="s">
        <v>36</v>
      </c>
      <c r="I9" s="18">
        <v>1</v>
      </c>
      <c r="J9" s="50">
        <f>VLOOKUP(B9,[1]新表!$A:$G,7,0)</f>
        <v>729746.68</v>
      </c>
      <c r="K9" s="50">
        <f>VLOOKUP(B9,[2]新表!$A:$G,7,0)</f>
        <v>591507.27999999991</v>
      </c>
      <c r="L9" s="50">
        <f>VLOOKUP(B9,[2]新表!$A:$H,8,0)</f>
        <v>560429.07999999996</v>
      </c>
      <c r="M9" s="61">
        <f>VLOOKUP(B9,[2]Sheet3!$A:$E,5,0)</f>
        <v>147876.81999999998</v>
      </c>
      <c r="N9" s="48"/>
      <c r="O9" s="48"/>
      <c r="P9" s="48">
        <f t="shared" si="7"/>
        <v>0</v>
      </c>
      <c r="Q9" s="20">
        <f t="shared" si="8"/>
        <v>560429.07999999996</v>
      </c>
      <c r="R9" s="55">
        <v>150000</v>
      </c>
      <c r="S9" s="19">
        <f t="shared" si="2"/>
        <v>150000</v>
      </c>
      <c r="T9" s="53">
        <f t="shared" si="9"/>
        <v>0.26765206402208824</v>
      </c>
      <c r="U9" s="54">
        <f t="shared" si="10"/>
        <v>1.014357760736267</v>
      </c>
      <c r="V9" s="54" t="str">
        <f t="shared" si="11"/>
        <v>是</v>
      </c>
      <c r="W9" s="21"/>
      <c r="X9" s="22"/>
      <c r="Y9" s="22"/>
      <c r="Z9" s="21">
        <f t="shared" si="3"/>
        <v>0</v>
      </c>
      <c r="AA9" s="23">
        <v>0</v>
      </c>
      <c r="AB9" s="23">
        <f t="shared" si="4"/>
        <v>0</v>
      </c>
      <c r="AC9" s="19">
        <f t="shared" si="5"/>
        <v>150000</v>
      </c>
      <c r="AD9" s="24"/>
      <c r="AE9" s="13"/>
      <c r="AF9" s="24">
        <f t="shared" si="6"/>
        <v>0</v>
      </c>
      <c r="AG9" s="27" t="s">
        <v>47</v>
      </c>
      <c r="AH9" s="19"/>
      <c r="AI9" s="17" t="s">
        <v>38</v>
      </c>
      <c r="AJ9" s="26" t="s">
        <v>53</v>
      </c>
      <c r="AK9" s="14" t="s">
        <v>59</v>
      </c>
      <c r="AM9" s="9" t="s">
        <v>61</v>
      </c>
    </row>
    <row r="10" spans="1:39" ht="33" hidden="1" customHeight="1" x14ac:dyDescent="0.25">
      <c r="A10" s="13">
        <f t="shared" si="1"/>
        <v>7</v>
      </c>
      <c r="B10" s="15" t="s">
        <v>62</v>
      </c>
      <c r="C10" s="15" t="s">
        <v>63</v>
      </c>
      <c r="D10" s="15" t="s">
        <v>33</v>
      </c>
      <c r="E10" s="16" t="s">
        <v>57</v>
      </c>
      <c r="F10" s="16" t="s">
        <v>35</v>
      </c>
      <c r="G10" s="16"/>
      <c r="H10" s="17" t="s">
        <v>36</v>
      </c>
      <c r="I10" s="18">
        <v>1</v>
      </c>
      <c r="J10" s="50">
        <f>VLOOKUP(B10,[1]新表!$A:$G,7,0)</f>
        <v>1133459.24</v>
      </c>
      <c r="K10" s="50">
        <f>VLOOKUP(B10,[2]新表!$A:$G,7,0)</f>
        <v>1013459.24</v>
      </c>
      <c r="L10" s="50">
        <f>VLOOKUP(B10,[2]新表!$A:$H,8,0)</f>
        <v>1013459.24</v>
      </c>
      <c r="M10" s="50">
        <f>VLOOKUP(B10,[2]Sheet3!$A:$E,5,0)</f>
        <v>506729.62</v>
      </c>
      <c r="N10" s="48"/>
      <c r="O10" s="48"/>
      <c r="P10" s="48">
        <f t="shared" si="7"/>
        <v>0</v>
      </c>
      <c r="Q10" s="20">
        <f t="shared" si="8"/>
        <v>1013459.24</v>
      </c>
      <c r="R10" s="55">
        <v>500000</v>
      </c>
      <c r="S10" s="19">
        <f t="shared" si="2"/>
        <v>500000</v>
      </c>
      <c r="T10" s="53">
        <f t="shared" si="9"/>
        <v>0.49335975268230819</v>
      </c>
      <c r="U10" s="54">
        <f t="shared" si="10"/>
        <v>0.98671950536461639</v>
      </c>
      <c r="V10" s="54" t="str">
        <f t="shared" si="11"/>
        <v>否</v>
      </c>
      <c r="W10" s="21"/>
      <c r="X10" s="22"/>
      <c r="Y10" s="22"/>
      <c r="Z10" s="21">
        <f t="shared" si="3"/>
        <v>0</v>
      </c>
      <c r="AA10" s="23">
        <v>0</v>
      </c>
      <c r="AB10" s="23">
        <f t="shared" si="4"/>
        <v>0</v>
      </c>
      <c r="AC10" s="19">
        <f t="shared" si="5"/>
        <v>500000</v>
      </c>
      <c r="AD10" s="24">
        <v>45628</v>
      </c>
      <c r="AE10" s="13">
        <v>10</v>
      </c>
      <c r="AF10" s="24">
        <f t="shared" si="6"/>
        <v>45618</v>
      </c>
      <c r="AG10" s="27" t="s">
        <v>47</v>
      </c>
      <c r="AH10" s="19"/>
      <c r="AI10" s="17" t="s">
        <v>38</v>
      </c>
      <c r="AJ10" s="26" t="s">
        <v>64</v>
      </c>
      <c r="AK10" s="15" t="s">
        <v>62</v>
      </c>
    </row>
    <row r="11" spans="1:39" ht="33" hidden="1" customHeight="1" x14ac:dyDescent="0.25">
      <c r="A11" s="13">
        <f t="shared" si="1"/>
        <v>8</v>
      </c>
      <c r="B11" s="14" t="s">
        <v>65</v>
      </c>
      <c r="C11" s="28" t="s">
        <v>66</v>
      </c>
      <c r="D11" s="15" t="s">
        <v>52</v>
      </c>
      <c r="E11" s="25" t="s">
        <v>34</v>
      </c>
      <c r="F11" s="17" t="s">
        <v>67</v>
      </c>
      <c r="G11" s="17"/>
      <c r="H11" s="17" t="s">
        <v>45</v>
      </c>
      <c r="I11" s="18">
        <v>1</v>
      </c>
      <c r="J11" s="50">
        <f>VLOOKUP(B11,[1]新表!$A:$G,7,0)</f>
        <v>564794.32999999984</v>
      </c>
      <c r="K11" s="50">
        <f>VLOOKUP(B11,[2]新表!$A:$G,7,0)</f>
        <v>399579.62999999995</v>
      </c>
      <c r="L11" s="50">
        <f>VLOOKUP(B11,[2]新表!$A:$H,8,0)</f>
        <v>142429.15</v>
      </c>
      <c r="M11" s="61">
        <f>VLOOKUP(B11,[2]Sheet3!$A:$E,5,0)</f>
        <v>99894.907499999987</v>
      </c>
      <c r="N11" s="48"/>
      <c r="O11" s="48"/>
      <c r="P11" s="48">
        <f t="shared" si="7"/>
        <v>0</v>
      </c>
      <c r="Q11" s="20">
        <f t="shared" si="8"/>
        <v>142429.15</v>
      </c>
      <c r="R11" s="55">
        <v>142429.15</v>
      </c>
      <c r="S11" s="19">
        <f t="shared" si="2"/>
        <v>142429.15</v>
      </c>
      <c r="T11" s="53">
        <f t="shared" si="9"/>
        <v>1</v>
      </c>
      <c r="U11" s="54">
        <f t="shared" si="10"/>
        <v>1.4257898982488173</v>
      </c>
      <c r="V11" s="54" t="str">
        <f t="shared" si="11"/>
        <v>是</v>
      </c>
      <c r="W11" s="21"/>
      <c r="X11" s="22"/>
      <c r="Y11" s="22"/>
      <c r="Z11" s="21">
        <f t="shared" si="3"/>
        <v>0</v>
      </c>
      <c r="AA11" s="23">
        <v>0</v>
      </c>
      <c r="AB11" s="23">
        <f t="shared" si="4"/>
        <v>0</v>
      </c>
      <c r="AC11" s="19">
        <f t="shared" si="5"/>
        <v>142429.15</v>
      </c>
      <c r="AD11" s="24">
        <v>45631</v>
      </c>
      <c r="AE11" s="13">
        <v>3</v>
      </c>
      <c r="AF11" s="24">
        <f t="shared" si="6"/>
        <v>45628</v>
      </c>
      <c r="AG11" s="25" t="s">
        <v>47</v>
      </c>
      <c r="AH11" s="19"/>
      <c r="AI11" s="13" t="s">
        <v>68</v>
      </c>
      <c r="AJ11" s="26" t="s">
        <v>69</v>
      </c>
      <c r="AK11" s="14" t="s">
        <v>65</v>
      </c>
    </row>
    <row r="12" spans="1:39" ht="33" hidden="1" customHeight="1" x14ac:dyDescent="0.25">
      <c r="A12" s="13">
        <f t="shared" si="1"/>
        <v>9</v>
      </c>
      <c r="B12" s="14" t="s">
        <v>70</v>
      </c>
      <c r="C12" s="15" t="s">
        <v>71</v>
      </c>
      <c r="D12" s="15" t="s">
        <v>33</v>
      </c>
      <c r="E12" s="16" t="s">
        <v>57</v>
      </c>
      <c r="F12" s="16" t="s">
        <v>35</v>
      </c>
      <c r="G12" s="16"/>
      <c r="H12" s="17" t="s">
        <v>36</v>
      </c>
      <c r="I12" s="18">
        <v>1</v>
      </c>
      <c r="J12" s="50">
        <f>VLOOKUP(B12,[1]新表!$A:$G,7,0)</f>
        <v>507238.26</v>
      </c>
      <c r="K12" s="50">
        <f>VLOOKUP(B12,[2]新表!$A:$G,7,0)</f>
        <v>450754.63</v>
      </c>
      <c r="L12" s="50">
        <f>VLOOKUP(B12,[2]新表!$A:$H,8,0)</f>
        <v>337238.26</v>
      </c>
      <c r="M12" s="61">
        <f>VLOOKUP(B12,[2]Sheet3!$A:$E,5,0)</f>
        <v>150251.54333333333</v>
      </c>
      <c r="N12" s="48"/>
      <c r="O12" s="48"/>
      <c r="P12" s="48">
        <f t="shared" si="7"/>
        <v>0</v>
      </c>
      <c r="Q12" s="20">
        <f t="shared" si="8"/>
        <v>337238.26</v>
      </c>
      <c r="R12" s="55">
        <v>200000</v>
      </c>
      <c r="S12" s="19">
        <f t="shared" si="2"/>
        <v>200000</v>
      </c>
      <c r="T12" s="53">
        <f t="shared" si="9"/>
        <v>0.59305252019744137</v>
      </c>
      <c r="U12" s="54">
        <f t="shared" si="10"/>
        <v>1.3311011358884988</v>
      </c>
      <c r="V12" s="54" t="str">
        <f t="shared" si="11"/>
        <v>是</v>
      </c>
      <c r="W12" s="21"/>
      <c r="X12" s="22"/>
      <c r="Y12" s="22"/>
      <c r="Z12" s="21">
        <f t="shared" si="3"/>
        <v>0</v>
      </c>
      <c r="AA12" s="23">
        <v>0</v>
      </c>
      <c r="AB12" s="23">
        <f t="shared" si="4"/>
        <v>0</v>
      </c>
      <c r="AC12" s="19">
        <f t="shared" si="5"/>
        <v>200000</v>
      </c>
      <c r="AD12" s="24">
        <v>45631</v>
      </c>
      <c r="AE12" s="29">
        <v>3</v>
      </c>
      <c r="AF12" s="24">
        <f t="shared" si="6"/>
        <v>45628</v>
      </c>
      <c r="AG12" s="27" t="s">
        <v>47</v>
      </c>
      <c r="AH12" s="19"/>
      <c r="AI12" s="17" t="s">
        <v>38</v>
      </c>
      <c r="AJ12" s="26" t="s">
        <v>72</v>
      </c>
      <c r="AK12" s="14" t="s">
        <v>70</v>
      </c>
    </row>
    <row r="13" spans="1:39" ht="33" hidden="1" customHeight="1" x14ac:dyDescent="0.25">
      <c r="A13" s="13">
        <f t="shared" si="1"/>
        <v>10</v>
      </c>
      <c r="B13" s="14" t="s">
        <v>73</v>
      </c>
      <c r="C13" s="15" t="s">
        <v>74</v>
      </c>
      <c r="D13" s="15" t="s">
        <v>33</v>
      </c>
      <c r="E13" s="16" t="s">
        <v>34</v>
      </c>
      <c r="F13" s="16" t="s">
        <v>35</v>
      </c>
      <c r="G13" s="16"/>
      <c r="H13" s="17" t="s">
        <v>36</v>
      </c>
      <c r="I13" s="18">
        <v>1</v>
      </c>
      <c r="J13" s="50">
        <f>VLOOKUP(B13,[1]新表!$A:$G,7,0)</f>
        <v>884277.24</v>
      </c>
      <c r="K13" s="50">
        <f>VLOOKUP(B13,[2]新表!$A:$G,7,0)</f>
        <v>683832.2100000002</v>
      </c>
      <c r="L13" s="50">
        <f>VLOOKUP(B13,[2]新表!$A:$H,8,0)</f>
        <v>550089.4700000002</v>
      </c>
      <c r="M13" s="61">
        <f>VLOOKUP(B13,[2]Sheet3!$A:$E,5,0)</f>
        <v>113972.03500000003</v>
      </c>
      <c r="N13" s="48"/>
      <c r="O13" s="48"/>
      <c r="P13" s="48">
        <f t="shared" si="7"/>
        <v>0</v>
      </c>
      <c r="Q13" s="20">
        <f t="shared" si="8"/>
        <v>550089.4700000002</v>
      </c>
      <c r="R13" s="55">
        <v>400000</v>
      </c>
      <c r="S13" s="19">
        <f t="shared" si="2"/>
        <v>400000</v>
      </c>
      <c r="T13" s="53">
        <f t="shared" si="9"/>
        <v>0.72715443907697386</v>
      </c>
      <c r="U13" s="54">
        <f t="shared" si="10"/>
        <v>3.5096328673959354</v>
      </c>
      <c r="V13" s="54" t="str">
        <f t="shared" si="11"/>
        <v>是</v>
      </c>
      <c r="W13" s="21"/>
      <c r="X13" s="22"/>
      <c r="Y13" s="22"/>
      <c r="Z13" s="21">
        <f t="shared" si="3"/>
        <v>0</v>
      </c>
      <c r="AA13" s="23">
        <v>0</v>
      </c>
      <c r="AB13" s="23">
        <f t="shared" si="4"/>
        <v>0</v>
      </c>
      <c r="AC13" s="19">
        <f t="shared" si="5"/>
        <v>400000</v>
      </c>
      <c r="AD13" s="24">
        <v>45634</v>
      </c>
      <c r="AE13" s="29">
        <v>7</v>
      </c>
      <c r="AF13" s="24">
        <f t="shared" si="6"/>
        <v>45627</v>
      </c>
      <c r="AG13" s="27" t="s">
        <v>75</v>
      </c>
      <c r="AH13" s="19"/>
      <c r="AI13" s="17" t="s">
        <v>38</v>
      </c>
      <c r="AJ13" s="26" t="s">
        <v>76</v>
      </c>
      <c r="AK13" s="14" t="s">
        <v>73</v>
      </c>
      <c r="AL13" s="30" t="s">
        <v>77</v>
      </c>
      <c r="AM13" s="9" t="s">
        <v>36</v>
      </c>
    </row>
    <row r="14" spans="1:39" ht="33" hidden="1" customHeight="1" x14ac:dyDescent="0.25">
      <c r="A14" s="13">
        <f t="shared" si="1"/>
        <v>11</v>
      </c>
      <c r="B14" s="14" t="s">
        <v>78</v>
      </c>
      <c r="C14" s="15" t="s">
        <v>79</v>
      </c>
      <c r="D14" s="15" t="s">
        <v>33</v>
      </c>
      <c r="E14" s="16" t="s">
        <v>57</v>
      </c>
      <c r="F14" s="16" t="s">
        <v>67</v>
      </c>
      <c r="G14" s="16"/>
      <c r="H14" s="17" t="s">
        <v>36</v>
      </c>
      <c r="I14" s="18">
        <v>1</v>
      </c>
      <c r="J14" s="50">
        <f>VLOOKUP(B14,[1]新表!$A:$G,7,0)</f>
        <v>82071.740000000005</v>
      </c>
      <c r="K14" s="50">
        <f>VLOOKUP(B14,[2]新表!$A:$G,7,0)</f>
        <v>69737.48</v>
      </c>
      <c r="L14" s="50">
        <f>VLOOKUP(B14,[2]新表!$A:$H,8,0)</f>
        <v>41379.74</v>
      </c>
      <c r="M14" s="50">
        <f>VLOOKUP(B14,[2]Sheet3!$A:$E,5,0)</f>
        <v>34868.74</v>
      </c>
      <c r="N14" s="48">
        <v>69737.48</v>
      </c>
      <c r="O14" s="48"/>
      <c r="P14" s="48">
        <f t="shared" si="7"/>
        <v>69737.48</v>
      </c>
      <c r="Q14" s="20">
        <f t="shared" si="8"/>
        <v>-28357.739999999998</v>
      </c>
      <c r="R14" s="55"/>
      <c r="S14" s="19">
        <f t="shared" si="2"/>
        <v>0</v>
      </c>
      <c r="T14" s="53">
        <f t="shared" si="9"/>
        <v>0</v>
      </c>
      <c r="U14" s="54">
        <f t="shared" si="10"/>
        <v>0</v>
      </c>
      <c r="V14" s="54" t="str">
        <f t="shared" si="11"/>
        <v>否</v>
      </c>
      <c r="W14" s="21"/>
      <c r="X14" s="22"/>
      <c r="Y14" s="22"/>
      <c r="Z14" s="21">
        <f t="shared" si="3"/>
        <v>0</v>
      </c>
      <c r="AA14" s="23">
        <v>0</v>
      </c>
      <c r="AB14" s="23">
        <f t="shared" si="4"/>
        <v>0</v>
      </c>
      <c r="AC14" s="19">
        <f t="shared" si="5"/>
        <v>0</v>
      </c>
      <c r="AD14" s="24">
        <v>45595</v>
      </c>
      <c r="AE14" s="29">
        <v>1</v>
      </c>
      <c r="AF14" s="24">
        <f t="shared" si="6"/>
        <v>45594</v>
      </c>
      <c r="AG14" s="25" t="s">
        <v>47</v>
      </c>
      <c r="AH14" s="19"/>
      <c r="AI14" s="17" t="s">
        <v>38</v>
      </c>
      <c r="AJ14" s="26"/>
      <c r="AK14" s="14" t="s">
        <v>78</v>
      </c>
    </row>
    <row r="15" spans="1:39" ht="33" hidden="1" customHeight="1" x14ac:dyDescent="0.25">
      <c r="A15" s="13">
        <f t="shared" si="1"/>
        <v>12</v>
      </c>
      <c r="B15" s="14" t="s">
        <v>80</v>
      </c>
      <c r="C15" s="15" t="s">
        <v>81</v>
      </c>
      <c r="D15" s="15" t="s">
        <v>33</v>
      </c>
      <c r="E15" s="16" t="s">
        <v>57</v>
      </c>
      <c r="F15" s="16" t="s">
        <v>67</v>
      </c>
      <c r="G15" s="16"/>
      <c r="H15" s="17" t="s">
        <v>36</v>
      </c>
      <c r="I15" s="18">
        <v>1</v>
      </c>
      <c r="J15" s="50">
        <f>VLOOKUP(B15,[1]新表!$A:$G,7,0)</f>
        <v>39315.629999999997</v>
      </c>
      <c r="K15" s="50">
        <f>VLOOKUP(B15,[2]新表!$A:$G,7,0)</f>
        <v>54187.46</v>
      </c>
      <c r="L15" s="50">
        <f>VLOOKUP(B15,[2]新表!$A:$H,8,0)</f>
        <v>0</v>
      </c>
      <c r="M15" s="50">
        <f>VLOOKUP(B15,[2]Sheet3!$A:$E,5,0)</f>
        <v>54187.46</v>
      </c>
      <c r="N15" s="48"/>
      <c r="O15" s="48"/>
      <c r="P15" s="48">
        <f t="shared" si="7"/>
        <v>0</v>
      </c>
      <c r="Q15" s="20">
        <f t="shared" si="8"/>
        <v>0</v>
      </c>
      <c r="R15" s="55"/>
      <c r="S15" s="19">
        <f t="shared" si="2"/>
        <v>0</v>
      </c>
      <c r="T15" s="53">
        <f t="shared" si="9"/>
        <v>0</v>
      </c>
      <c r="U15" s="54">
        <f t="shared" si="10"/>
        <v>0</v>
      </c>
      <c r="V15" s="54" t="str">
        <f t="shared" si="11"/>
        <v>否</v>
      </c>
      <c r="W15" s="21"/>
      <c r="X15" s="22"/>
      <c r="Y15" s="22"/>
      <c r="Z15" s="21">
        <f t="shared" si="3"/>
        <v>0</v>
      </c>
      <c r="AA15" s="23">
        <v>0</v>
      </c>
      <c r="AB15" s="23">
        <f t="shared" si="4"/>
        <v>0</v>
      </c>
      <c r="AC15" s="19">
        <f t="shared" si="5"/>
        <v>0</v>
      </c>
      <c r="AD15" s="24">
        <v>45636</v>
      </c>
      <c r="AE15" s="29">
        <v>2</v>
      </c>
      <c r="AF15" s="24">
        <f t="shared" si="6"/>
        <v>45634</v>
      </c>
      <c r="AG15" s="25" t="s">
        <v>47</v>
      </c>
      <c r="AH15" s="19"/>
      <c r="AI15" s="17" t="s">
        <v>38</v>
      </c>
      <c r="AJ15" s="26" t="s">
        <v>82</v>
      </c>
      <c r="AK15" s="14" t="s">
        <v>80</v>
      </c>
    </row>
    <row r="16" spans="1:39" ht="33" hidden="1" customHeight="1" x14ac:dyDescent="0.25">
      <c r="A16" s="13">
        <f t="shared" si="1"/>
        <v>13</v>
      </c>
      <c r="B16" s="14" t="s">
        <v>83</v>
      </c>
      <c r="C16" s="15" t="s">
        <v>84</v>
      </c>
      <c r="D16" s="15" t="s">
        <v>33</v>
      </c>
      <c r="E16" s="16" t="s">
        <v>57</v>
      </c>
      <c r="F16" s="16" t="s">
        <v>67</v>
      </c>
      <c r="G16" s="16"/>
      <c r="H16" s="17" t="s">
        <v>36</v>
      </c>
      <c r="I16" s="18">
        <v>0.8</v>
      </c>
      <c r="J16" s="50">
        <f>VLOOKUP(B16,[1]新表!$A:$G,7,0)</f>
        <v>684427.91000000015</v>
      </c>
      <c r="K16" s="50">
        <f>VLOOKUP(B16,[2]新表!$A:$G,7,0)</f>
        <v>634427.91</v>
      </c>
      <c r="L16" s="50">
        <f>VLOOKUP(B16,[2]新表!$A:$H,8,0)</f>
        <v>565619.54</v>
      </c>
      <c r="M16" s="61">
        <f>VLOOKUP(B16,[2]Sheet3!$A:$E,5,0)</f>
        <v>90632.55857142857</v>
      </c>
      <c r="N16" s="48"/>
      <c r="O16" s="48"/>
      <c r="P16" s="48">
        <f t="shared" si="7"/>
        <v>0</v>
      </c>
      <c r="Q16" s="20">
        <f t="shared" si="8"/>
        <v>565619.54</v>
      </c>
      <c r="R16" s="55">
        <v>100000</v>
      </c>
      <c r="S16" s="19">
        <f t="shared" si="2"/>
        <v>100000</v>
      </c>
      <c r="T16" s="53">
        <f t="shared" si="9"/>
        <v>0.1767972867415436</v>
      </c>
      <c r="U16" s="54">
        <f t="shared" si="10"/>
        <v>1.1033562505155234</v>
      </c>
      <c r="V16" s="54" t="str">
        <f t="shared" si="11"/>
        <v>是</v>
      </c>
      <c r="W16" s="21"/>
      <c r="X16" s="22"/>
      <c r="Y16" s="22"/>
      <c r="Z16" s="21">
        <f t="shared" si="3"/>
        <v>0</v>
      </c>
      <c r="AA16" s="23">
        <v>0</v>
      </c>
      <c r="AB16" s="23">
        <f t="shared" si="4"/>
        <v>0</v>
      </c>
      <c r="AC16" s="19">
        <f t="shared" si="5"/>
        <v>100000</v>
      </c>
      <c r="AD16" s="24">
        <v>45606</v>
      </c>
      <c r="AE16" s="29">
        <v>2</v>
      </c>
      <c r="AF16" s="24">
        <f t="shared" si="6"/>
        <v>45604</v>
      </c>
      <c r="AG16" s="25" t="s">
        <v>47</v>
      </c>
      <c r="AH16" s="19"/>
      <c r="AI16" s="17" t="s">
        <v>38</v>
      </c>
      <c r="AJ16" s="26" t="s">
        <v>85</v>
      </c>
      <c r="AK16" s="14" t="s">
        <v>83</v>
      </c>
    </row>
    <row r="17" spans="1:40" s="9" customFormat="1" ht="33" hidden="1" customHeight="1" x14ac:dyDescent="0.25">
      <c r="A17" s="13">
        <f t="shared" si="1"/>
        <v>14</v>
      </c>
      <c r="B17" s="14" t="s">
        <v>86</v>
      </c>
      <c r="C17" s="15" t="s">
        <v>87</v>
      </c>
      <c r="D17" s="15" t="s">
        <v>88</v>
      </c>
      <c r="E17" s="16" t="s">
        <v>34</v>
      </c>
      <c r="F17" s="16" t="s">
        <v>35</v>
      </c>
      <c r="G17" s="16"/>
      <c r="H17" s="17" t="s">
        <v>36</v>
      </c>
      <c r="I17" s="18">
        <v>1</v>
      </c>
      <c r="J17" s="50">
        <f>VLOOKUP(B17,[1]新表!$A:$G,7,0)</f>
        <v>19500</v>
      </c>
      <c r="K17" s="50">
        <f>VLOOKUP(B17,[2]新表!$A:$G,7,0)</f>
        <v>19500</v>
      </c>
      <c r="L17" s="50">
        <f>VLOOKUP(B17,[2]新表!$A:$H,8,0)</f>
        <v>19500</v>
      </c>
      <c r="M17" s="61">
        <f>VLOOKUP(B17,[2]Sheet3!$A:$E,5,0)</f>
        <v>19500</v>
      </c>
      <c r="N17" s="48"/>
      <c r="O17" s="48"/>
      <c r="P17" s="48">
        <f t="shared" si="7"/>
        <v>0</v>
      </c>
      <c r="Q17" s="20">
        <f t="shared" si="8"/>
        <v>19500</v>
      </c>
      <c r="R17" s="55">
        <v>19500</v>
      </c>
      <c r="S17" s="19">
        <f t="shared" si="2"/>
        <v>19500</v>
      </c>
      <c r="T17" s="53">
        <f t="shared" si="9"/>
        <v>1</v>
      </c>
      <c r="U17" s="54">
        <f t="shared" si="10"/>
        <v>1</v>
      </c>
      <c r="V17" s="54" t="str">
        <f t="shared" si="11"/>
        <v>是</v>
      </c>
      <c r="W17" s="21"/>
      <c r="X17" s="22"/>
      <c r="Y17" s="22"/>
      <c r="Z17" s="21">
        <f t="shared" si="3"/>
        <v>0</v>
      </c>
      <c r="AA17" s="23">
        <v>0</v>
      </c>
      <c r="AB17" s="23">
        <f t="shared" si="4"/>
        <v>0</v>
      </c>
      <c r="AC17" s="19">
        <f t="shared" si="5"/>
        <v>19500</v>
      </c>
      <c r="AD17" s="24"/>
      <c r="AE17" s="13"/>
      <c r="AF17" s="24">
        <f t="shared" si="6"/>
        <v>0</v>
      </c>
      <c r="AG17" s="25" t="s">
        <v>47</v>
      </c>
      <c r="AH17" s="19"/>
      <c r="AI17" s="13" t="s">
        <v>38</v>
      </c>
      <c r="AJ17" s="26" t="s">
        <v>89</v>
      </c>
      <c r="AK17" s="14" t="s">
        <v>86</v>
      </c>
      <c r="AL17" s="8"/>
      <c r="AN17" s="8"/>
    </row>
    <row r="18" spans="1:40" s="9" customFormat="1" ht="33" hidden="1" customHeight="1" x14ac:dyDescent="0.25">
      <c r="A18" s="13">
        <f t="shared" si="1"/>
        <v>15</v>
      </c>
      <c r="B18" s="14" t="s">
        <v>90</v>
      </c>
      <c r="C18" s="15" t="s">
        <v>91</v>
      </c>
      <c r="D18" s="15" t="s">
        <v>33</v>
      </c>
      <c r="E18" s="16" t="s">
        <v>92</v>
      </c>
      <c r="F18" s="16" t="s">
        <v>35</v>
      </c>
      <c r="G18" s="16"/>
      <c r="H18" s="17" t="s">
        <v>92</v>
      </c>
      <c r="I18" s="31">
        <v>0.8</v>
      </c>
      <c r="J18" s="50">
        <f>VLOOKUP(B18,[1]新表!$A:$G,7,0)</f>
        <v>89448.35</v>
      </c>
      <c r="K18" s="50">
        <f>VLOOKUP(B18,[2]新表!$A:$G,7,0)</f>
        <v>0</v>
      </c>
      <c r="L18" s="50">
        <f>VLOOKUP(B18,[2]新表!$A:$H,8,0)</f>
        <v>0</v>
      </c>
      <c r="M18" s="50"/>
      <c r="N18" s="48"/>
      <c r="O18" s="48"/>
      <c r="P18" s="48">
        <f t="shared" si="7"/>
        <v>0</v>
      </c>
      <c r="Q18" s="20">
        <f t="shared" si="8"/>
        <v>0</v>
      </c>
      <c r="R18" s="55"/>
      <c r="S18" s="19">
        <f t="shared" si="2"/>
        <v>0</v>
      </c>
      <c r="T18" s="53">
        <f t="shared" si="9"/>
        <v>0</v>
      </c>
      <c r="U18" s="54" t="e">
        <f t="shared" si="10"/>
        <v>#DIV/0!</v>
      </c>
      <c r="V18" s="54" t="str">
        <f t="shared" si="11"/>
        <v>是</v>
      </c>
      <c r="W18" s="21"/>
      <c r="X18" s="22"/>
      <c r="Y18" s="22"/>
      <c r="Z18" s="21">
        <f t="shared" si="3"/>
        <v>0</v>
      </c>
      <c r="AA18" s="23">
        <v>0</v>
      </c>
      <c r="AB18" s="23">
        <f t="shared" si="4"/>
        <v>0</v>
      </c>
      <c r="AC18" s="19">
        <f t="shared" si="5"/>
        <v>0</v>
      </c>
      <c r="AD18" s="24"/>
      <c r="AE18" s="13"/>
      <c r="AF18" s="24">
        <f t="shared" si="6"/>
        <v>0</v>
      </c>
      <c r="AG18" s="27" t="s">
        <v>47</v>
      </c>
      <c r="AH18" s="19"/>
      <c r="AI18" s="17" t="s">
        <v>93</v>
      </c>
      <c r="AJ18" s="26"/>
      <c r="AK18" s="14" t="s">
        <v>90</v>
      </c>
      <c r="AL18" s="8"/>
      <c r="AN18" s="8"/>
    </row>
    <row r="19" spans="1:40" s="9" customFormat="1" ht="33" hidden="1" customHeight="1" x14ac:dyDescent="0.25">
      <c r="A19" s="13">
        <f t="shared" si="1"/>
        <v>16</v>
      </c>
      <c r="B19" s="14" t="s">
        <v>94</v>
      </c>
      <c r="C19" s="15" t="s">
        <v>95</v>
      </c>
      <c r="D19" s="15" t="s">
        <v>88</v>
      </c>
      <c r="E19" s="16" t="s">
        <v>92</v>
      </c>
      <c r="F19" s="16" t="s">
        <v>67</v>
      </c>
      <c r="G19" s="16" t="s">
        <v>564</v>
      </c>
      <c r="H19" s="17" t="s">
        <v>61</v>
      </c>
      <c r="I19" s="31">
        <v>1</v>
      </c>
      <c r="J19" s="50">
        <f>VLOOKUP(B19,[1]新表!$A:$G,7,0)</f>
        <v>35240</v>
      </c>
      <c r="K19" s="50">
        <f>VLOOKUP(B19,[2]新表!$A:$G,7,0)</f>
        <v>35240</v>
      </c>
      <c r="L19" s="50">
        <f>VLOOKUP(B19,[2]新表!$A:$H,8,0)</f>
        <v>35240</v>
      </c>
      <c r="M19" s="50">
        <f>VLOOKUP(B19,[2]Sheet3!$A:$E,5,0)</f>
        <v>11746.666666666666</v>
      </c>
      <c r="N19" s="48"/>
      <c r="O19" s="48"/>
      <c r="P19" s="48">
        <f t="shared" si="7"/>
        <v>0</v>
      </c>
      <c r="Q19" s="20">
        <f t="shared" si="8"/>
        <v>35240</v>
      </c>
      <c r="R19" s="55">
        <v>10000</v>
      </c>
      <c r="S19" s="19">
        <f t="shared" si="2"/>
        <v>10000</v>
      </c>
      <c r="T19" s="53">
        <f t="shared" si="9"/>
        <v>0.28376844494892167</v>
      </c>
      <c r="U19" s="54">
        <f t="shared" si="10"/>
        <v>0.85130533484676507</v>
      </c>
      <c r="V19" s="54" t="str">
        <f t="shared" si="11"/>
        <v>否</v>
      </c>
      <c r="W19" s="21"/>
      <c r="X19" s="22"/>
      <c r="Y19" s="22"/>
      <c r="Z19" s="21">
        <f t="shared" si="3"/>
        <v>0</v>
      </c>
      <c r="AA19" s="23">
        <v>0</v>
      </c>
      <c r="AB19" s="23">
        <f t="shared" si="4"/>
        <v>0</v>
      </c>
      <c r="AC19" s="19">
        <f t="shared" si="5"/>
        <v>10000</v>
      </c>
      <c r="AD19" s="24"/>
      <c r="AE19" s="13"/>
      <c r="AF19" s="24">
        <f t="shared" si="6"/>
        <v>0</v>
      </c>
      <c r="AG19" s="25" t="s">
        <v>47</v>
      </c>
      <c r="AH19" s="19"/>
      <c r="AI19" s="13" t="s">
        <v>93</v>
      </c>
      <c r="AJ19" s="26"/>
      <c r="AK19" s="14" t="s">
        <v>94</v>
      </c>
      <c r="AL19" s="8"/>
      <c r="AN19" s="8"/>
    </row>
    <row r="20" spans="1:40" s="9" customFormat="1" ht="33" hidden="1" customHeight="1" x14ac:dyDescent="0.25">
      <c r="A20" s="13">
        <f t="shared" si="1"/>
        <v>17</v>
      </c>
      <c r="B20" s="14" t="s">
        <v>96</v>
      </c>
      <c r="C20" s="15" t="s">
        <v>97</v>
      </c>
      <c r="D20" s="15" t="s">
        <v>88</v>
      </c>
      <c r="E20" s="16" t="s">
        <v>92</v>
      </c>
      <c r="F20" s="17" t="s">
        <v>98</v>
      </c>
      <c r="G20" s="17"/>
      <c r="H20" s="17" t="s">
        <v>92</v>
      </c>
      <c r="I20" s="31">
        <v>1</v>
      </c>
      <c r="J20" s="50">
        <f>VLOOKUP(B20,[1]新表!$A:$G,7,0)</f>
        <v>2729</v>
      </c>
      <c r="K20" s="50">
        <f>VLOOKUP(B20,[2]新表!$A:$G,7,0)</f>
        <v>103429</v>
      </c>
      <c r="L20" s="50">
        <f>VLOOKUP(B20,[2]新表!$A:$H,8,0)</f>
        <v>103429</v>
      </c>
      <c r="M20" s="50">
        <f>VLOOKUP(B20,[2]Sheet3!$A:$E,5,0)</f>
        <v>103429</v>
      </c>
      <c r="N20" s="48"/>
      <c r="O20" s="48"/>
      <c r="P20" s="48">
        <f t="shared" si="7"/>
        <v>0</v>
      </c>
      <c r="Q20" s="20">
        <f t="shared" si="8"/>
        <v>103429</v>
      </c>
      <c r="R20" s="55"/>
      <c r="S20" s="19">
        <f t="shared" si="2"/>
        <v>0</v>
      </c>
      <c r="T20" s="53">
        <f t="shared" si="9"/>
        <v>0</v>
      </c>
      <c r="U20" s="54">
        <f t="shared" si="10"/>
        <v>0</v>
      </c>
      <c r="V20" s="54" t="str">
        <f t="shared" si="11"/>
        <v>否</v>
      </c>
      <c r="W20" s="21"/>
      <c r="X20" s="22"/>
      <c r="Y20" s="22"/>
      <c r="Z20" s="21">
        <f t="shared" si="3"/>
        <v>0</v>
      </c>
      <c r="AA20" s="23">
        <v>0</v>
      </c>
      <c r="AB20" s="23">
        <f t="shared" si="4"/>
        <v>0</v>
      </c>
      <c r="AC20" s="19">
        <f t="shared" si="5"/>
        <v>0</v>
      </c>
      <c r="AD20" s="24"/>
      <c r="AE20" s="13"/>
      <c r="AF20" s="24">
        <f t="shared" si="6"/>
        <v>0</v>
      </c>
      <c r="AG20" s="27" t="s">
        <v>47</v>
      </c>
      <c r="AH20" s="19"/>
      <c r="AI20" s="17" t="s">
        <v>93</v>
      </c>
      <c r="AJ20" s="26"/>
      <c r="AK20" s="14" t="s">
        <v>96</v>
      </c>
      <c r="AL20" s="8"/>
      <c r="AN20" s="8"/>
    </row>
    <row r="21" spans="1:40" s="9" customFormat="1" ht="33" hidden="1" customHeight="1" x14ac:dyDescent="0.25">
      <c r="A21" s="13">
        <f t="shared" si="1"/>
        <v>18</v>
      </c>
      <c r="B21" s="14" t="s">
        <v>99</v>
      </c>
      <c r="C21" s="15" t="s">
        <v>100</v>
      </c>
      <c r="D21" s="15" t="s">
        <v>88</v>
      </c>
      <c r="E21" s="16" t="s">
        <v>92</v>
      </c>
      <c r="F21" s="16" t="s">
        <v>35</v>
      </c>
      <c r="G21" s="16"/>
      <c r="H21" s="17" t="s">
        <v>92</v>
      </c>
      <c r="I21" s="31">
        <v>1</v>
      </c>
      <c r="J21" s="50" t="e">
        <f>VLOOKUP(B21,[1]新表!$A:$G,7,0)</f>
        <v>#N/A</v>
      </c>
      <c r="K21" s="50"/>
      <c r="L21" s="50"/>
      <c r="M21" s="50"/>
      <c r="N21" s="48"/>
      <c r="O21" s="48"/>
      <c r="P21" s="48">
        <f t="shared" si="7"/>
        <v>0</v>
      </c>
      <c r="Q21" s="20">
        <f t="shared" si="8"/>
        <v>0</v>
      </c>
      <c r="R21" s="55"/>
      <c r="S21" s="19">
        <f t="shared" si="2"/>
        <v>0</v>
      </c>
      <c r="T21" s="53">
        <f t="shared" si="9"/>
        <v>0</v>
      </c>
      <c r="U21" s="54" t="e">
        <f t="shared" si="10"/>
        <v>#DIV/0!</v>
      </c>
      <c r="V21" s="54" t="str">
        <f t="shared" si="11"/>
        <v>是</v>
      </c>
      <c r="W21" s="21"/>
      <c r="X21" s="22"/>
      <c r="Y21" s="22"/>
      <c r="Z21" s="21">
        <f t="shared" si="3"/>
        <v>0</v>
      </c>
      <c r="AA21" s="23">
        <v>0</v>
      </c>
      <c r="AB21" s="23">
        <f t="shared" si="4"/>
        <v>0</v>
      </c>
      <c r="AC21" s="19">
        <f t="shared" si="5"/>
        <v>0</v>
      </c>
      <c r="AD21" s="24"/>
      <c r="AE21" s="13"/>
      <c r="AF21" s="24">
        <f t="shared" si="6"/>
        <v>0</v>
      </c>
      <c r="AG21" s="27" t="s">
        <v>47</v>
      </c>
      <c r="AH21" s="19"/>
      <c r="AI21" s="17" t="s">
        <v>93</v>
      </c>
      <c r="AJ21" s="26"/>
      <c r="AK21" s="14" t="s">
        <v>99</v>
      </c>
      <c r="AL21" s="8"/>
      <c r="AN21" s="8"/>
    </row>
    <row r="22" spans="1:40" s="9" customFormat="1" ht="33" hidden="1" customHeight="1" x14ac:dyDescent="0.25">
      <c r="A22" s="13">
        <f t="shared" si="1"/>
        <v>19</v>
      </c>
      <c r="B22" s="14" t="s">
        <v>101</v>
      </c>
      <c r="C22" s="15" t="s">
        <v>102</v>
      </c>
      <c r="D22" s="15" t="s">
        <v>88</v>
      </c>
      <c r="E22" s="16" t="s">
        <v>34</v>
      </c>
      <c r="F22" s="16" t="s">
        <v>35</v>
      </c>
      <c r="G22" s="16"/>
      <c r="H22" s="17" t="s">
        <v>61</v>
      </c>
      <c r="I22" s="18">
        <v>1</v>
      </c>
      <c r="J22" s="50">
        <f>VLOOKUP(B22,[1]新表!$A:$G,7,0)</f>
        <v>236900</v>
      </c>
      <c r="K22" s="50">
        <f>VLOOKUP(B22,[2]新表!$A:$G,7,0)</f>
        <v>236900</v>
      </c>
      <c r="L22" s="50">
        <f>VLOOKUP(B22,[2]新表!$A:$H,8,0)</f>
        <v>236900</v>
      </c>
      <c r="M22" s="50">
        <f>VLOOKUP(B22,[2]Sheet3!$A:$E,5,0)</f>
        <v>236900</v>
      </c>
      <c r="N22" s="48"/>
      <c r="O22" s="48"/>
      <c r="P22" s="48">
        <f t="shared" si="7"/>
        <v>0</v>
      </c>
      <c r="Q22" s="20">
        <f t="shared" si="8"/>
        <v>236900</v>
      </c>
      <c r="R22" s="55">
        <v>50000</v>
      </c>
      <c r="S22" s="19">
        <f t="shared" si="2"/>
        <v>50000</v>
      </c>
      <c r="T22" s="53">
        <f t="shared" si="9"/>
        <v>0.21105951878429718</v>
      </c>
      <c r="U22" s="54">
        <f t="shared" si="10"/>
        <v>0.21105951878429718</v>
      </c>
      <c r="V22" s="54" t="str">
        <f t="shared" si="11"/>
        <v>否</v>
      </c>
      <c r="W22" s="21"/>
      <c r="X22" s="22"/>
      <c r="Y22" s="22"/>
      <c r="Z22" s="21">
        <f t="shared" si="3"/>
        <v>0</v>
      </c>
      <c r="AA22" s="23">
        <v>0</v>
      </c>
      <c r="AB22" s="23">
        <f t="shared" si="4"/>
        <v>0</v>
      </c>
      <c r="AC22" s="19">
        <f t="shared" si="5"/>
        <v>50000</v>
      </c>
      <c r="AD22" s="32"/>
      <c r="AE22" s="29"/>
      <c r="AF22" s="24">
        <f t="shared" si="6"/>
        <v>0</v>
      </c>
      <c r="AG22" s="25" t="s">
        <v>47</v>
      </c>
      <c r="AH22" s="19"/>
      <c r="AI22" s="13" t="s">
        <v>103</v>
      </c>
      <c r="AJ22" s="26"/>
      <c r="AK22" s="14" t="s">
        <v>101</v>
      </c>
      <c r="AL22" s="8"/>
      <c r="AN22" s="8"/>
    </row>
    <row r="23" spans="1:40" s="9" customFormat="1" ht="33" hidden="1" customHeight="1" x14ac:dyDescent="0.25">
      <c r="A23" s="13">
        <f t="shared" si="1"/>
        <v>20</v>
      </c>
      <c r="B23" s="14" t="s">
        <v>104</v>
      </c>
      <c r="C23" s="15" t="s">
        <v>105</v>
      </c>
      <c r="D23" s="15" t="s">
        <v>33</v>
      </c>
      <c r="E23" s="16" t="s">
        <v>57</v>
      </c>
      <c r="F23" s="16" t="s">
        <v>35</v>
      </c>
      <c r="G23" s="16"/>
      <c r="H23" s="17" t="s">
        <v>61</v>
      </c>
      <c r="I23" s="18">
        <v>1</v>
      </c>
      <c r="J23" s="50">
        <f>VLOOKUP(B23,[1]新表!$A:$G,7,0)</f>
        <v>0</v>
      </c>
      <c r="K23" s="50">
        <f>VLOOKUP(B23,[2]新表!$A:$G,7,0)</f>
        <v>0</v>
      </c>
      <c r="L23" s="50">
        <f>VLOOKUP(B23,[2]新表!$A:$H,8,0)</f>
        <v>0</v>
      </c>
      <c r="M23" s="50"/>
      <c r="N23" s="48"/>
      <c r="O23" s="48"/>
      <c r="P23" s="48">
        <f t="shared" si="7"/>
        <v>0</v>
      </c>
      <c r="Q23" s="20">
        <f t="shared" si="8"/>
        <v>0</v>
      </c>
      <c r="R23" s="55"/>
      <c r="S23" s="19">
        <f t="shared" si="2"/>
        <v>0</v>
      </c>
      <c r="T23" s="53">
        <f t="shared" si="9"/>
        <v>0</v>
      </c>
      <c r="U23" s="54" t="e">
        <f t="shared" si="10"/>
        <v>#DIV/0!</v>
      </c>
      <c r="V23" s="54" t="str">
        <f t="shared" si="11"/>
        <v>是</v>
      </c>
      <c r="W23" s="21"/>
      <c r="X23" s="22"/>
      <c r="Y23" s="22"/>
      <c r="Z23" s="21">
        <f t="shared" si="3"/>
        <v>0</v>
      </c>
      <c r="AA23" s="23">
        <v>0</v>
      </c>
      <c r="AB23" s="23">
        <f t="shared" si="4"/>
        <v>0</v>
      </c>
      <c r="AC23" s="19">
        <f t="shared" si="5"/>
        <v>0</v>
      </c>
      <c r="AD23" s="24"/>
      <c r="AE23" s="13"/>
      <c r="AF23" s="24">
        <f t="shared" si="6"/>
        <v>0</v>
      </c>
      <c r="AG23" s="25" t="s">
        <v>47</v>
      </c>
      <c r="AH23" s="19"/>
      <c r="AI23" s="13" t="s">
        <v>103</v>
      </c>
      <c r="AJ23" s="26" t="s">
        <v>106</v>
      </c>
      <c r="AK23" s="14" t="s">
        <v>104</v>
      </c>
      <c r="AL23" s="8"/>
      <c r="AN23" s="8"/>
    </row>
    <row r="24" spans="1:40" s="9" customFormat="1" ht="33" hidden="1" customHeight="1" x14ac:dyDescent="0.25">
      <c r="A24" s="13">
        <f t="shared" si="1"/>
        <v>21</v>
      </c>
      <c r="B24" s="14" t="s">
        <v>107</v>
      </c>
      <c r="C24" s="15" t="s">
        <v>108</v>
      </c>
      <c r="D24" s="15" t="s">
        <v>33</v>
      </c>
      <c r="E24" s="16" t="s">
        <v>34</v>
      </c>
      <c r="F24" s="16" t="s">
        <v>35</v>
      </c>
      <c r="G24" s="16"/>
      <c r="H24" s="17" t="s">
        <v>61</v>
      </c>
      <c r="I24" s="18">
        <v>0.8</v>
      </c>
      <c r="J24" s="50">
        <f>VLOOKUP(B24,[1]新表!$A:$G,7,0)</f>
        <v>458630.26</v>
      </c>
      <c r="K24" s="50">
        <f>VLOOKUP(B24,[2]新表!$A:$G,7,0)</f>
        <v>458630.26</v>
      </c>
      <c r="L24" s="50">
        <f>VLOOKUP(B24,[2]新表!$A:$H,8,0)</f>
        <v>458630.26</v>
      </c>
      <c r="M24" s="50">
        <f>VLOOKUP(B24,[2]Sheet3!$A:$E,5,0)</f>
        <v>114657.565</v>
      </c>
      <c r="N24" s="48"/>
      <c r="O24" s="48"/>
      <c r="P24" s="48">
        <f t="shared" si="7"/>
        <v>0</v>
      </c>
      <c r="Q24" s="20">
        <f t="shared" si="8"/>
        <v>458630.26</v>
      </c>
      <c r="R24" s="55">
        <v>100000</v>
      </c>
      <c r="S24" s="19">
        <f t="shared" si="2"/>
        <v>100000</v>
      </c>
      <c r="T24" s="53">
        <f t="shared" si="9"/>
        <v>0.21804056278362444</v>
      </c>
      <c r="U24" s="54">
        <f t="shared" si="10"/>
        <v>0.87216225113449775</v>
      </c>
      <c r="V24" s="54" t="str">
        <f t="shared" si="11"/>
        <v>否</v>
      </c>
      <c r="W24" s="21"/>
      <c r="X24" s="22"/>
      <c r="Y24" s="22"/>
      <c r="Z24" s="21">
        <f t="shared" si="3"/>
        <v>0</v>
      </c>
      <c r="AA24" s="23">
        <v>0.03</v>
      </c>
      <c r="AB24" s="23">
        <f t="shared" si="4"/>
        <v>0.03</v>
      </c>
      <c r="AC24" s="19">
        <f t="shared" si="5"/>
        <v>97000</v>
      </c>
      <c r="AD24" s="24"/>
      <c r="AE24" s="13"/>
      <c r="AF24" s="24">
        <f t="shared" si="6"/>
        <v>0</v>
      </c>
      <c r="AG24" s="25" t="s">
        <v>47</v>
      </c>
      <c r="AH24" s="19"/>
      <c r="AI24" s="13" t="s">
        <v>68</v>
      </c>
      <c r="AJ24" s="26" t="s">
        <v>109</v>
      </c>
      <c r="AK24" s="14" t="s">
        <v>107</v>
      </c>
      <c r="AL24" s="8"/>
      <c r="AN24" s="8"/>
    </row>
    <row r="25" spans="1:40" s="9" customFormat="1" ht="33" hidden="1" customHeight="1" x14ac:dyDescent="0.25">
      <c r="A25" s="13">
        <f t="shared" si="1"/>
        <v>22</v>
      </c>
      <c r="B25" s="14" t="s">
        <v>110</v>
      </c>
      <c r="C25" s="15" t="s">
        <v>111</v>
      </c>
      <c r="D25" s="15" t="s">
        <v>33</v>
      </c>
      <c r="E25" s="16" t="s">
        <v>34</v>
      </c>
      <c r="F25" s="16" t="s">
        <v>35</v>
      </c>
      <c r="G25" s="16"/>
      <c r="H25" s="17" t="s">
        <v>61</v>
      </c>
      <c r="I25" s="18">
        <v>0.8</v>
      </c>
      <c r="J25" s="50">
        <f>VLOOKUP(B25,[1]新表!$A:$G,7,0)</f>
        <v>96823.94</v>
      </c>
      <c r="K25" s="50">
        <f>VLOOKUP(B25,[2]新表!$A:$G,7,0)</f>
        <v>76823.94</v>
      </c>
      <c r="L25" s="50">
        <f>VLOOKUP(B25,[2]新表!$A:$H,8,0)</f>
        <v>76823.94</v>
      </c>
      <c r="M25" s="61">
        <f>VLOOKUP(B25,[2]Sheet3!$A:$E,5,0)</f>
        <v>19205.985000000001</v>
      </c>
      <c r="N25" s="48"/>
      <c r="O25" s="48"/>
      <c r="P25" s="48">
        <f t="shared" si="7"/>
        <v>0</v>
      </c>
      <c r="Q25" s="20">
        <f t="shared" si="8"/>
        <v>76823.94</v>
      </c>
      <c r="R25" s="55">
        <v>30000</v>
      </c>
      <c r="S25" s="19">
        <f t="shared" si="2"/>
        <v>30000</v>
      </c>
      <c r="T25" s="53">
        <f t="shared" si="9"/>
        <v>0.3905032728079294</v>
      </c>
      <c r="U25" s="54">
        <f t="shared" si="10"/>
        <v>1.5620130912317176</v>
      </c>
      <c r="V25" s="54" t="str">
        <f t="shared" si="11"/>
        <v>是</v>
      </c>
      <c r="W25" s="21"/>
      <c r="X25" s="22"/>
      <c r="Y25" s="22"/>
      <c r="Z25" s="21">
        <f t="shared" si="3"/>
        <v>0</v>
      </c>
      <c r="AA25" s="23">
        <v>0</v>
      </c>
      <c r="AB25" s="23">
        <f t="shared" si="4"/>
        <v>0</v>
      </c>
      <c r="AC25" s="19">
        <f t="shared" si="5"/>
        <v>30000</v>
      </c>
      <c r="AD25" s="24"/>
      <c r="AE25" s="13"/>
      <c r="AF25" s="24">
        <f t="shared" si="6"/>
        <v>0</v>
      </c>
      <c r="AG25" s="25" t="s">
        <v>47</v>
      </c>
      <c r="AH25" s="19"/>
      <c r="AI25" s="13" t="s">
        <v>68</v>
      </c>
      <c r="AJ25" s="26" t="s">
        <v>89</v>
      </c>
      <c r="AK25" s="14" t="s">
        <v>110</v>
      </c>
      <c r="AL25" s="8"/>
      <c r="AN25" s="8"/>
    </row>
    <row r="26" spans="1:40" s="9" customFormat="1" ht="33" hidden="1" customHeight="1" x14ac:dyDescent="0.25">
      <c r="A26" s="13">
        <f t="shared" si="1"/>
        <v>23</v>
      </c>
      <c r="B26" s="14" t="s">
        <v>112</v>
      </c>
      <c r="C26" s="15" t="s">
        <v>113</v>
      </c>
      <c r="D26" s="15" t="s">
        <v>88</v>
      </c>
      <c r="E26" s="16" t="s">
        <v>57</v>
      </c>
      <c r="F26" s="16" t="s">
        <v>35</v>
      </c>
      <c r="G26" s="16"/>
      <c r="H26" s="17" t="s">
        <v>61</v>
      </c>
      <c r="I26" s="18">
        <v>0.8</v>
      </c>
      <c r="J26" s="50">
        <f>VLOOKUP(B26,[1]新表!$A:$G,7,0)</f>
        <v>300000</v>
      </c>
      <c r="K26" s="50">
        <f>VLOOKUP(B26,[2]新表!$A:$G,7,0)</f>
        <v>250000</v>
      </c>
      <c r="L26" s="50">
        <f>VLOOKUP(B26,[2]新表!$A:$H,8,0)</f>
        <v>250000</v>
      </c>
      <c r="M26" s="50">
        <f>VLOOKUP(B26,[2]Sheet3!$A:$E,5,0)</f>
        <v>35714.285714285717</v>
      </c>
      <c r="N26" s="48"/>
      <c r="O26" s="48"/>
      <c r="P26" s="48">
        <f t="shared" si="7"/>
        <v>0</v>
      </c>
      <c r="Q26" s="20">
        <f t="shared" si="8"/>
        <v>250000</v>
      </c>
      <c r="R26" s="55">
        <v>30000</v>
      </c>
      <c r="S26" s="19">
        <f t="shared" si="2"/>
        <v>30000</v>
      </c>
      <c r="T26" s="53">
        <f t="shared" si="9"/>
        <v>0.12</v>
      </c>
      <c r="U26" s="54">
        <f t="shared" si="10"/>
        <v>0.84</v>
      </c>
      <c r="V26" s="54" t="str">
        <f t="shared" si="11"/>
        <v>否</v>
      </c>
      <c r="W26" s="21"/>
      <c r="X26" s="22"/>
      <c r="Y26" s="22"/>
      <c r="Z26" s="21">
        <f t="shared" si="3"/>
        <v>0</v>
      </c>
      <c r="AA26" s="23">
        <v>0</v>
      </c>
      <c r="AB26" s="23">
        <f t="shared" si="4"/>
        <v>0</v>
      </c>
      <c r="AC26" s="19">
        <f t="shared" si="5"/>
        <v>30000</v>
      </c>
      <c r="AD26" s="24"/>
      <c r="AE26" s="13"/>
      <c r="AF26" s="24">
        <f t="shared" si="6"/>
        <v>0</v>
      </c>
      <c r="AG26" s="25" t="s">
        <v>47</v>
      </c>
      <c r="AH26" s="19"/>
      <c r="AI26" s="13" t="s">
        <v>114</v>
      </c>
      <c r="AJ26" s="26"/>
      <c r="AK26" s="14" t="s">
        <v>112</v>
      </c>
      <c r="AL26" s="8"/>
      <c r="AN26" s="8"/>
    </row>
    <row r="27" spans="1:40" s="9" customFormat="1" ht="33" hidden="1" customHeight="1" x14ac:dyDescent="0.25">
      <c r="A27" s="13">
        <f t="shared" si="1"/>
        <v>24</v>
      </c>
      <c r="B27" s="14" t="s">
        <v>115</v>
      </c>
      <c r="C27" s="15" t="s">
        <v>116</v>
      </c>
      <c r="D27" s="15" t="s">
        <v>52</v>
      </c>
      <c r="E27" s="16" t="s">
        <v>57</v>
      </c>
      <c r="F27" s="16" t="s">
        <v>35</v>
      </c>
      <c r="G27" s="16"/>
      <c r="H27" s="17" t="s">
        <v>61</v>
      </c>
      <c r="I27" s="18">
        <v>1</v>
      </c>
      <c r="J27" s="50">
        <f>VLOOKUP(B27,[1]新表!$A:$G,7,0)</f>
        <v>294000</v>
      </c>
      <c r="K27" s="50">
        <f>VLOOKUP(B27,[2]新表!$A:$G,7,0)</f>
        <v>284000</v>
      </c>
      <c r="L27" s="50">
        <f>VLOOKUP(B27,[2]新表!$A:$H,8,0)</f>
        <v>284000</v>
      </c>
      <c r="M27" s="50">
        <f>VLOOKUP(B27,[2]Sheet3!$A:$E,5,0)</f>
        <v>94666.666666666672</v>
      </c>
      <c r="N27" s="48"/>
      <c r="O27" s="48"/>
      <c r="P27" s="48">
        <f t="shared" si="7"/>
        <v>0</v>
      </c>
      <c r="Q27" s="20">
        <f t="shared" si="8"/>
        <v>284000</v>
      </c>
      <c r="R27" s="55">
        <v>30000</v>
      </c>
      <c r="S27" s="19">
        <f t="shared" si="2"/>
        <v>30000</v>
      </c>
      <c r="T27" s="53">
        <f t="shared" si="9"/>
        <v>0.10563380281690141</v>
      </c>
      <c r="U27" s="54">
        <f t="shared" si="10"/>
        <v>0.31690140845070419</v>
      </c>
      <c r="V27" s="54" t="str">
        <f t="shared" si="11"/>
        <v>否</v>
      </c>
      <c r="W27" s="21"/>
      <c r="X27" s="22"/>
      <c r="Y27" s="22"/>
      <c r="Z27" s="21">
        <f t="shared" si="3"/>
        <v>0</v>
      </c>
      <c r="AA27" s="23">
        <v>0</v>
      </c>
      <c r="AB27" s="23">
        <f t="shared" si="4"/>
        <v>0</v>
      </c>
      <c r="AC27" s="19">
        <f t="shared" si="5"/>
        <v>30000</v>
      </c>
      <c r="AD27" s="24"/>
      <c r="AE27" s="13"/>
      <c r="AF27" s="24">
        <f t="shared" si="6"/>
        <v>0</v>
      </c>
      <c r="AG27" s="25" t="s">
        <v>47</v>
      </c>
      <c r="AH27" s="19"/>
      <c r="AI27" s="13" t="s">
        <v>103</v>
      </c>
      <c r="AJ27" s="26"/>
      <c r="AK27" s="14" t="s">
        <v>115</v>
      </c>
      <c r="AL27" s="8"/>
      <c r="AN27" s="8"/>
    </row>
    <row r="28" spans="1:40" s="9" customFormat="1" ht="33" hidden="1" customHeight="1" x14ac:dyDescent="0.25">
      <c r="A28" s="13">
        <f t="shared" si="1"/>
        <v>25</v>
      </c>
      <c r="B28" s="14" t="s">
        <v>117</v>
      </c>
      <c r="C28" s="15" t="s">
        <v>118</v>
      </c>
      <c r="D28" s="15" t="s">
        <v>33</v>
      </c>
      <c r="E28" s="16" t="s">
        <v>34</v>
      </c>
      <c r="F28" s="16" t="s">
        <v>67</v>
      </c>
      <c r="G28" s="16" t="s">
        <v>564</v>
      </c>
      <c r="H28" s="17" t="s">
        <v>36</v>
      </c>
      <c r="I28" s="18">
        <v>1</v>
      </c>
      <c r="J28" s="50">
        <f>VLOOKUP(B28,[1]新表!$A:$G,7,0)</f>
        <v>293706.31999999995</v>
      </c>
      <c r="K28" s="50">
        <f>VLOOKUP(B28,[2]新表!$A:$G,7,0)</f>
        <v>517083.23</v>
      </c>
      <c r="L28" s="50">
        <f>VLOOKUP(B28,[2]新表!$A:$H,8,0)</f>
        <v>0</v>
      </c>
      <c r="M28" s="50">
        <f>VLOOKUP(B28,[2]Sheet3!$A:$E,5,0)</f>
        <v>517083.23</v>
      </c>
      <c r="N28" s="48"/>
      <c r="O28" s="48"/>
      <c r="P28" s="48">
        <f t="shared" si="7"/>
        <v>0</v>
      </c>
      <c r="Q28" s="20">
        <f t="shared" si="8"/>
        <v>0</v>
      </c>
      <c r="R28" s="55">
        <v>500000</v>
      </c>
      <c r="S28" s="19">
        <f t="shared" si="2"/>
        <v>500000</v>
      </c>
      <c r="T28" s="53">
        <f t="shared" si="9"/>
        <v>0</v>
      </c>
      <c r="U28" s="54">
        <f t="shared" si="10"/>
        <v>0.96696232055330822</v>
      </c>
      <c r="V28" s="54" t="str">
        <f t="shared" si="11"/>
        <v>否</v>
      </c>
      <c r="W28" s="21"/>
      <c r="X28" s="22"/>
      <c r="Y28" s="22"/>
      <c r="Z28" s="21">
        <f t="shared" si="3"/>
        <v>0</v>
      </c>
      <c r="AA28" s="23">
        <v>0</v>
      </c>
      <c r="AB28" s="23">
        <f t="shared" si="4"/>
        <v>0</v>
      </c>
      <c r="AC28" s="19">
        <f t="shared" si="5"/>
        <v>500000</v>
      </c>
      <c r="AD28" s="24">
        <v>45628</v>
      </c>
      <c r="AE28" s="13">
        <v>3</v>
      </c>
      <c r="AF28" s="24">
        <f t="shared" si="6"/>
        <v>45625</v>
      </c>
      <c r="AG28" s="25" t="s">
        <v>47</v>
      </c>
      <c r="AH28" s="33"/>
      <c r="AI28" s="17" t="s">
        <v>38</v>
      </c>
      <c r="AJ28" s="26"/>
      <c r="AK28" s="14" t="s">
        <v>117</v>
      </c>
      <c r="AL28" s="8"/>
      <c r="AN28" s="8"/>
    </row>
    <row r="29" spans="1:40" s="9" customFormat="1" ht="33" customHeight="1" x14ac:dyDescent="0.25">
      <c r="A29" s="13">
        <f t="shared" si="1"/>
        <v>26</v>
      </c>
      <c r="B29" s="14" t="s">
        <v>119</v>
      </c>
      <c r="C29" s="15" t="s">
        <v>120</v>
      </c>
      <c r="D29" s="15" t="s">
        <v>33</v>
      </c>
      <c r="E29" s="16" t="s">
        <v>57</v>
      </c>
      <c r="F29" s="17" t="s">
        <v>98</v>
      </c>
      <c r="G29" s="17"/>
      <c r="H29" s="17" t="s">
        <v>49</v>
      </c>
      <c r="I29" s="18">
        <v>0.8</v>
      </c>
      <c r="J29" s="50">
        <f>VLOOKUP(B29,[1]新表!$A:$G,7,0)</f>
        <v>2731445.56</v>
      </c>
      <c r="K29" s="50">
        <f>VLOOKUP(B29,[2]新表!$A:$G,7,0)</f>
        <v>1731445.5599999998</v>
      </c>
      <c r="L29" s="50">
        <f>VLOOKUP(B29,[2]新表!$A:$H,8,0)</f>
        <v>1325131.8999999999</v>
      </c>
      <c r="M29" s="61">
        <f>VLOOKUP(B29,[2]Sheet3!$A:$E,5,0)</f>
        <v>192382.83999999997</v>
      </c>
      <c r="N29" s="48"/>
      <c r="O29" s="48"/>
      <c r="P29" s="48">
        <f t="shared" si="7"/>
        <v>0</v>
      </c>
      <c r="Q29" s="20">
        <f t="shared" si="8"/>
        <v>1325131.8999999999</v>
      </c>
      <c r="R29" s="55">
        <v>800000</v>
      </c>
      <c r="S29" s="19">
        <f t="shared" si="2"/>
        <v>800000</v>
      </c>
      <c r="T29" s="53">
        <f t="shared" si="9"/>
        <v>0.60371348693665894</v>
      </c>
      <c r="U29" s="54">
        <f t="shared" si="10"/>
        <v>4.1583750401023298</v>
      </c>
      <c r="V29" s="54" t="str">
        <f t="shared" si="11"/>
        <v>是</v>
      </c>
      <c r="W29" s="21"/>
      <c r="X29" s="22"/>
      <c r="Y29" s="22"/>
      <c r="Z29" s="21">
        <f t="shared" si="3"/>
        <v>0</v>
      </c>
      <c r="AA29" s="23">
        <v>0.03</v>
      </c>
      <c r="AB29" s="23">
        <f t="shared" si="4"/>
        <v>0.03</v>
      </c>
      <c r="AC29" s="19">
        <f t="shared" si="5"/>
        <v>776000</v>
      </c>
      <c r="AD29" s="24">
        <v>45540</v>
      </c>
      <c r="AE29" s="13">
        <v>3</v>
      </c>
      <c r="AF29" s="24">
        <f t="shared" si="6"/>
        <v>45537</v>
      </c>
      <c r="AG29" s="27" t="s">
        <v>47</v>
      </c>
      <c r="AH29" s="19"/>
      <c r="AI29" s="17" t="s">
        <v>121</v>
      </c>
      <c r="AJ29" s="26" t="s">
        <v>122</v>
      </c>
      <c r="AK29" s="14" t="s">
        <v>119</v>
      </c>
      <c r="AL29" s="8"/>
    </row>
    <row r="30" spans="1:40" s="9" customFormat="1" ht="33" hidden="1" customHeight="1" x14ac:dyDescent="0.25">
      <c r="A30" s="13">
        <f t="shared" si="1"/>
        <v>27</v>
      </c>
      <c r="B30" s="14" t="s">
        <v>123</v>
      </c>
      <c r="C30" s="15" t="s">
        <v>124</v>
      </c>
      <c r="D30" s="15" t="s">
        <v>33</v>
      </c>
      <c r="E30" s="16" t="s">
        <v>57</v>
      </c>
      <c r="F30" s="16" t="s">
        <v>35</v>
      </c>
      <c r="G30" s="16"/>
      <c r="H30" s="17" t="s">
        <v>61</v>
      </c>
      <c r="I30" s="18">
        <v>1</v>
      </c>
      <c r="J30" s="50">
        <f>VLOOKUP(B30,[1]新表!$A:$G,7,0)</f>
        <v>156704.41</v>
      </c>
      <c r="K30" s="50">
        <f>VLOOKUP(B30,[2]新表!$A:$G,7,0)</f>
        <v>146704.41</v>
      </c>
      <c r="L30" s="50">
        <f>VLOOKUP(B30,[2]新表!$A:$H,8,0)</f>
        <v>146704.41</v>
      </c>
      <c r="M30" s="50">
        <f>VLOOKUP(B30,[2]Sheet3!$A:$E,5,0)</f>
        <v>48901.47</v>
      </c>
      <c r="N30" s="48"/>
      <c r="O30" s="48"/>
      <c r="P30" s="48">
        <f t="shared" si="7"/>
        <v>0</v>
      </c>
      <c r="Q30" s="20">
        <f t="shared" si="8"/>
        <v>146704.41</v>
      </c>
      <c r="R30" s="55">
        <v>30000</v>
      </c>
      <c r="S30" s="19">
        <f t="shared" si="2"/>
        <v>30000</v>
      </c>
      <c r="T30" s="53">
        <f t="shared" si="9"/>
        <v>0.20449283017463482</v>
      </c>
      <c r="U30" s="54">
        <f t="shared" si="10"/>
        <v>0.61347849052390446</v>
      </c>
      <c r="V30" s="54" t="str">
        <f t="shared" si="11"/>
        <v>否</v>
      </c>
      <c r="W30" s="21"/>
      <c r="X30" s="22"/>
      <c r="Y30" s="22"/>
      <c r="Z30" s="21">
        <f t="shared" si="3"/>
        <v>0</v>
      </c>
      <c r="AA30" s="23">
        <v>0</v>
      </c>
      <c r="AB30" s="23">
        <f t="shared" si="4"/>
        <v>0</v>
      </c>
      <c r="AC30" s="19">
        <f t="shared" si="5"/>
        <v>30000</v>
      </c>
      <c r="AD30" s="24"/>
      <c r="AE30" s="13"/>
      <c r="AF30" s="24"/>
      <c r="AG30" s="25" t="s">
        <v>47</v>
      </c>
      <c r="AH30" s="19"/>
      <c r="AI30" s="13" t="s">
        <v>38</v>
      </c>
      <c r="AJ30" s="26" t="s">
        <v>89</v>
      </c>
      <c r="AK30" s="14" t="s">
        <v>123</v>
      </c>
      <c r="AL30" s="8"/>
      <c r="AN30" s="8"/>
    </row>
    <row r="31" spans="1:40" s="9" customFormat="1" ht="33" hidden="1" customHeight="1" x14ac:dyDescent="0.25">
      <c r="A31" s="13">
        <f t="shared" si="1"/>
        <v>28</v>
      </c>
      <c r="B31" s="14" t="s">
        <v>125</v>
      </c>
      <c r="C31" s="15" t="s">
        <v>126</v>
      </c>
      <c r="D31" s="15" t="s">
        <v>33</v>
      </c>
      <c r="E31" s="16" t="s">
        <v>57</v>
      </c>
      <c r="F31" s="17" t="s">
        <v>35</v>
      </c>
      <c r="G31" s="17"/>
      <c r="H31" s="17" t="s">
        <v>61</v>
      </c>
      <c r="I31" s="18">
        <v>1</v>
      </c>
      <c r="J31" s="50">
        <f>VLOOKUP(B31,[1]新表!$A:$G,7,0)</f>
        <v>1571645.84</v>
      </c>
      <c r="K31" s="50">
        <f>VLOOKUP(B31,[2]新表!$A:$G,7,0)</f>
        <v>1089833.02</v>
      </c>
      <c r="L31" s="50">
        <f>VLOOKUP(B31,[2]新表!$A:$H,8,0)</f>
        <v>447581.02</v>
      </c>
      <c r="M31" s="50">
        <f>VLOOKUP(B31,[2]Sheet3!$A:$E,5,0)</f>
        <v>272458.255</v>
      </c>
      <c r="N31" s="48">
        <v>300000</v>
      </c>
      <c r="O31" s="48"/>
      <c r="P31" s="48">
        <f t="shared" si="7"/>
        <v>300000</v>
      </c>
      <c r="Q31" s="20">
        <f t="shared" si="8"/>
        <v>147581.02000000002</v>
      </c>
      <c r="R31" s="55">
        <v>150000</v>
      </c>
      <c r="S31" s="19">
        <f t="shared" si="2"/>
        <v>150000</v>
      </c>
      <c r="T31" s="53">
        <f t="shared" si="9"/>
        <v>1.0163908611012444</v>
      </c>
      <c r="U31" s="54">
        <f t="shared" si="10"/>
        <v>0.55054305475163523</v>
      </c>
      <c r="V31" s="54" t="str">
        <f t="shared" si="11"/>
        <v>否</v>
      </c>
      <c r="W31" s="21"/>
      <c r="X31" s="22"/>
      <c r="Y31" s="22"/>
      <c r="Z31" s="21">
        <f t="shared" si="3"/>
        <v>0</v>
      </c>
      <c r="AA31" s="23">
        <v>0</v>
      </c>
      <c r="AB31" s="23">
        <f t="shared" si="4"/>
        <v>0</v>
      </c>
      <c r="AC31" s="19">
        <f t="shared" si="5"/>
        <v>150000</v>
      </c>
      <c r="AD31" s="24">
        <v>45634</v>
      </c>
      <c r="AE31" s="13">
        <v>7</v>
      </c>
      <c r="AF31" s="24">
        <f t="shared" ref="AF31:AF41" si="12">AD31-AE31</f>
        <v>45627</v>
      </c>
      <c r="AG31" s="25" t="s">
        <v>37</v>
      </c>
      <c r="AH31" s="19"/>
      <c r="AI31" s="13" t="s">
        <v>121</v>
      </c>
      <c r="AJ31" s="26" t="s">
        <v>127</v>
      </c>
      <c r="AK31" s="14" t="s">
        <v>125</v>
      </c>
      <c r="AL31" s="8"/>
      <c r="AN31" s="8"/>
    </row>
    <row r="32" spans="1:40" s="9" customFormat="1" ht="33" hidden="1" customHeight="1" x14ac:dyDescent="0.25">
      <c r="A32" s="13">
        <f t="shared" si="1"/>
        <v>29</v>
      </c>
      <c r="B32" s="14" t="s">
        <v>128</v>
      </c>
      <c r="C32" s="15" t="s">
        <v>129</v>
      </c>
      <c r="D32" s="15" t="s">
        <v>33</v>
      </c>
      <c r="E32" s="16" t="s">
        <v>130</v>
      </c>
      <c r="F32" s="17" t="s">
        <v>98</v>
      </c>
      <c r="G32" s="17"/>
      <c r="H32" s="17" t="s">
        <v>39</v>
      </c>
      <c r="I32" s="18">
        <v>0.8</v>
      </c>
      <c r="J32" s="50">
        <f>VLOOKUP(B32,[1]新表!$A:$G,7,0)</f>
        <v>3238965.6100000003</v>
      </c>
      <c r="K32" s="50">
        <f>VLOOKUP(B32,[2]新表!$A:$G,7,0)</f>
        <v>2892128.2100000004</v>
      </c>
      <c r="L32" s="50">
        <f>VLOOKUP(B32,[2]新表!$A:$H,8,0)</f>
        <v>2600082.9900000002</v>
      </c>
      <c r="M32" s="61">
        <f>VLOOKUP(B32,[2]Sheet3!$A:$E,5,0)</f>
        <v>241010.6841666667</v>
      </c>
      <c r="N32" s="48"/>
      <c r="O32" s="48"/>
      <c r="P32" s="48">
        <f t="shared" si="7"/>
        <v>0</v>
      </c>
      <c r="Q32" s="20">
        <f t="shared" si="8"/>
        <v>2600082.9900000002</v>
      </c>
      <c r="R32" s="55">
        <v>400000</v>
      </c>
      <c r="S32" s="19">
        <f>R32</f>
        <v>400000</v>
      </c>
      <c r="T32" s="53">
        <f t="shared" si="9"/>
        <v>0.15384124335200544</v>
      </c>
      <c r="U32" s="54">
        <f t="shared" si="10"/>
        <v>1.6596774594581336</v>
      </c>
      <c r="V32" s="54" t="str">
        <f t="shared" si="11"/>
        <v>是</v>
      </c>
      <c r="W32" s="21"/>
      <c r="X32" s="21"/>
      <c r="Y32" s="21"/>
      <c r="Z32" s="21">
        <f t="shared" si="3"/>
        <v>0</v>
      </c>
      <c r="AA32" s="23">
        <v>0</v>
      </c>
      <c r="AB32" s="23">
        <f t="shared" si="4"/>
        <v>0</v>
      </c>
      <c r="AC32" s="19">
        <f t="shared" si="5"/>
        <v>400000</v>
      </c>
      <c r="AD32" s="24">
        <v>45631</v>
      </c>
      <c r="AE32" s="13">
        <v>3</v>
      </c>
      <c r="AF32" s="24">
        <f t="shared" si="12"/>
        <v>45628</v>
      </c>
      <c r="AG32" s="27" t="s">
        <v>131</v>
      </c>
      <c r="AH32" s="19"/>
      <c r="AI32" s="17" t="s">
        <v>132</v>
      </c>
      <c r="AJ32" s="26" t="s">
        <v>133</v>
      </c>
      <c r="AK32" s="14" t="s">
        <v>128</v>
      </c>
      <c r="AL32" s="30" t="s">
        <v>77</v>
      </c>
      <c r="AN32" s="8"/>
    </row>
    <row r="33" spans="1:40" s="9" customFormat="1" ht="33" hidden="1" customHeight="1" x14ac:dyDescent="0.25">
      <c r="A33" s="13">
        <f t="shared" si="1"/>
        <v>30</v>
      </c>
      <c r="B33" s="14" t="s">
        <v>134</v>
      </c>
      <c r="C33" s="15" t="s">
        <v>135</v>
      </c>
      <c r="D33" s="15" t="s">
        <v>33</v>
      </c>
      <c r="E33" s="16" t="s">
        <v>57</v>
      </c>
      <c r="F33" s="17" t="s">
        <v>35</v>
      </c>
      <c r="G33" s="17"/>
      <c r="H33" s="17" t="s">
        <v>39</v>
      </c>
      <c r="I33" s="18">
        <v>0.8</v>
      </c>
      <c r="J33" s="50">
        <f>VLOOKUP(B33,[1]新表!$A:$G,7,0)</f>
        <v>4944953.96</v>
      </c>
      <c r="K33" s="50">
        <f>VLOOKUP(B33,[2]新表!$A:$G,7,0)</f>
        <v>4565378.1499999994</v>
      </c>
      <c r="L33" s="50">
        <f>VLOOKUP(B33,[2]新表!$A:$H,8,0)</f>
        <v>3296882.6199999996</v>
      </c>
      <c r="M33" s="61">
        <f>VLOOKUP(B33,[2]Sheet3!$A:$E,5,0)</f>
        <v>380448.17916666664</v>
      </c>
      <c r="N33" s="48">
        <v>100000</v>
      </c>
      <c r="O33" s="48"/>
      <c r="P33" s="48">
        <f t="shared" si="7"/>
        <v>100000</v>
      </c>
      <c r="Q33" s="20">
        <f t="shared" si="8"/>
        <v>3196882.6199999996</v>
      </c>
      <c r="R33" s="55">
        <v>500000</v>
      </c>
      <c r="S33" s="19">
        <f t="shared" si="2"/>
        <v>500000</v>
      </c>
      <c r="T33" s="53">
        <f t="shared" si="9"/>
        <v>0.15640236425070872</v>
      </c>
      <c r="U33" s="54">
        <f t="shared" si="10"/>
        <v>1.3142394349085849</v>
      </c>
      <c r="V33" s="54" t="str">
        <f t="shared" si="11"/>
        <v>是</v>
      </c>
      <c r="W33" s="21"/>
      <c r="X33" s="21"/>
      <c r="Y33" s="21"/>
      <c r="Z33" s="21">
        <f t="shared" si="3"/>
        <v>0</v>
      </c>
      <c r="AA33" s="23">
        <v>0.02</v>
      </c>
      <c r="AB33" s="23">
        <f t="shared" si="4"/>
        <v>0.02</v>
      </c>
      <c r="AC33" s="19">
        <f t="shared" si="5"/>
        <v>490000</v>
      </c>
      <c r="AD33" s="24">
        <v>45628</v>
      </c>
      <c r="AE33" s="13">
        <v>4</v>
      </c>
      <c r="AF33" s="24">
        <f t="shared" si="12"/>
        <v>45624</v>
      </c>
      <c r="AG33" s="27" t="s">
        <v>47</v>
      </c>
      <c r="AH33" s="19"/>
      <c r="AI33" s="13" t="s">
        <v>68</v>
      </c>
      <c r="AJ33" s="26" t="s">
        <v>136</v>
      </c>
      <c r="AK33" s="14" t="s">
        <v>134</v>
      </c>
      <c r="AL33" s="30" t="s">
        <v>77</v>
      </c>
      <c r="AN33" s="8"/>
    </row>
    <row r="34" spans="1:40" s="9" customFormat="1" ht="33" hidden="1" customHeight="1" x14ac:dyDescent="0.25">
      <c r="A34" s="13">
        <f t="shared" si="1"/>
        <v>31</v>
      </c>
      <c r="B34" s="14" t="s">
        <v>137</v>
      </c>
      <c r="C34" s="15" t="s">
        <v>138</v>
      </c>
      <c r="D34" s="15" t="s">
        <v>33</v>
      </c>
      <c r="E34" s="16" t="s">
        <v>92</v>
      </c>
      <c r="F34" s="17" t="s">
        <v>67</v>
      </c>
      <c r="G34" s="17" t="s">
        <v>564</v>
      </c>
      <c r="H34" s="17" t="s">
        <v>92</v>
      </c>
      <c r="I34" s="18">
        <v>1</v>
      </c>
      <c r="J34" s="50">
        <f>VLOOKUP(B34,[1]新表!$A:$G,7,0)</f>
        <v>3643334.5299999989</v>
      </c>
      <c r="K34" s="50">
        <f>VLOOKUP(B34,[2]新表!$A:$G,7,0)</f>
        <v>3258959.5499999984</v>
      </c>
      <c r="L34" s="50">
        <f>VLOOKUP(B34,[2]新表!$A:$H,8,0)</f>
        <v>2670002.1999999983</v>
      </c>
      <c r="M34" s="50">
        <f>VLOOKUP(B34,[2]Sheet3!$A:$E,5,0)</f>
        <v>250689.19615384605</v>
      </c>
      <c r="N34" s="48"/>
      <c r="O34" s="48"/>
      <c r="P34" s="48">
        <f t="shared" si="7"/>
        <v>0</v>
      </c>
      <c r="Q34" s="20">
        <f t="shared" si="8"/>
        <v>2670002.1999999983</v>
      </c>
      <c r="R34" s="55">
        <v>220000</v>
      </c>
      <c r="S34" s="19">
        <f t="shared" si="2"/>
        <v>220000</v>
      </c>
      <c r="T34" s="53">
        <f t="shared" si="9"/>
        <v>8.2396935852712086E-2</v>
      </c>
      <c r="U34" s="54">
        <f t="shared" si="10"/>
        <v>0.87758069903015556</v>
      </c>
      <c r="V34" s="54" t="str">
        <f t="shared" si="11"/>
        <v>否</v>
      </c>
      <c r="W34" s="21"/>
      <c r="X34" s="22"/>
      <c r="Y34" s="22"/>
      <c r="Z34" s="21">
        <f t="shared" si="3"/>
        <v>0</v>
      </c>
      <c r="AA34" s="23">
        <v>0.02</v>
      </c>
      <c r="AB34" s="23">
        <f t="shared" si="4"/>
        <v>0.02</v>
      </c>
      <c r="AC34" s="19">
        <f t="shared" si="5"/>
        <v>215600</v>
      </c>
      <c r="AD34" s="24"/>
      <c r="AE34" s="13">
        <v>3</v>
      </c>
      <c r="AF34" s="24">
        <f t="shared" si="12"/>
        <v>-3</v>
      </c>
      <c r="AG34" s="27" t="s">
        <v>47</v>
      </c>
      <c r="AH34" s="19"/>
      <c r="AI34" s="17" t="s">
        <v>93</v>
      </c>
      <c r="AJ34" s="26"/>
      <c r="AK34" s="14" t="s">
        <v>137</v>
      </c>
      <c r="AL34" s="8"/>
      <c r="AN34" s="8"/>
    </row>
    <row r="35" spans="1:40" s="9" customFormat="1" ht="33" hidden="1" customHeight="1" x14ac:dyDescent="0.25">
      <c r="A35" s="13">
        <f t="shared" si="1"/>
        <v>32</v>
      </c>
      <c r="B35" s="14" t="s">
        <v>139</v>
      </c>
      <c r="C35" s="15" t="s">
        <v>140</v>
      </c>
      <c r="D35" s="15" t="s">
        <v>33</v>
      </c>
      <c r="E35" s="16" t="s">
        <v>92</v>
      </c>
      <c r="F35" s="17" t="s">
        <v>35</v>
      </c>
      <c r="G35" s="17"/>
      <c r="H35" s="17" t="s">
        <v>92</v>
      </c>
      <c r="I35" s="18">
        <v>1</v>
      </c>
      <c r="J35" s="50">
        <f>VLOOKUP(B35,[1]新表!$A:$G,7,0)</f>
        <v>69941.56</v>
      </c>
      <c r="K35" s="50">
        <f>VLOOKUP(B35,[2]新表!$A:$G,7,0)</f>
        <v>47941.56</v>
      </c>
      <c r="L35" s="50">
        <f>VLOOKUP(B35,[2]新表!$A:$H,8,0)</f>
        <v>0</v>
      </c>
      <c r="M35" s="50">
        <f>VLOOKUP(B35,[2]Sheet3!$A:$E,5,0)</f>
        <v>47941.56</v>
      </c>
      <c r="N35" s="48"/>
      <c r="O35" s="48"/>
      <c r="P35" s="48">
        <f t="shared" si="7"/>
        <v>0</v>
      </c>
      <c r="Q35" s="20">
        <f t="shared" si="8"/>
        <v>0</v>
      </c>
      <c r="R35" s="55"/>
      <c r="S35" s="19">
        <f t="shared" si="2"/>
        <v>0</v>
      </c>
      <c r="T35" s="53">
        <f t="shared" si="9"/>
        <v>0</v>
      </c>
      <c r="U35" s="54">
        <f t="shared" si="10"/>
        <v>0</v>
      </c>
      <c r="V35" s="54" t="str">
        <f t="shared" si="11"/>
        <v>否</v>
      </c>
      <c r="W35" s="21"/>
      <c r="X35" s="22"/>
      <c r="Y35" s="22"/>
      <c r="Z35" s="21"/>
      <c r="AA35" s="23">
        <v>0</v>
      </c>
      <c r="AB35" s="23">
        <f t="shared" si="4"/>
        <v>0</v>
      </c>
      <c r="AC35" s="19"/>
      <c r="AD35" s="24"/>
      <c r="AE35" s="13"/>
      <c r="AF35" s="24"/>
      <c r="AG35" s="27"/>
      <c r="AH35" s="19"/>
      <c r="AI35" s="17"/>
      <c r="AJ35" s="26"/>
      <c r="AK35" s="14" t="s">
        <v>139</v>
      </c>
      <c r="AL35" s="8"/>
      <c r="AN35" s="8"/>
    </row>
    <row r="36" spans="1:40" s="9" customFormat="1" ht="33" hidden="1" customHeight="1" x14ac:dyDescent="0.25">
      <c r="A36" s="13">
        <f t="shared" si="1"/>
        <v>33</v>
      </c>
      <c r="B36" s="14" t="s">
        <v>141</v>
      </c>
      <c r="C36" s="15" t="s">
        <v>142</v>
      </c>
      <c r="D36" s="15" t="s">
        <v>33</v>
      </c>
      <c r="E36" s="16" t="s">
        <v>92</v>
      </c>
      <c r="F36" s="17" t="s">
        <v>35</v>
      </c>
      <c r="G36" s="17"/>
      <c r="H36" s="17" t="s">
        <v>92</v>
      </c>
      <c r="I36" s="18">
        <v>0.8</v>
      </c>
      <c r="J36" s="50">
        <f>VLOOKUP(B36,[1]新表!$A:$G,7,0)</f>
        <v>673799.02</v>
      </c>
      <c r="K36" s="50">
        <f>VLOOKUP(B36,[2]新表!$A:$G,7,0)</f>
        <v>573799.02000000014</v>
      </c>
      <c r="L36" s="50">
        <f>VLOOKUP(B36,[2]新表!$A:$H,8,0)</f>
        <v>573799.02000000014</v>
      </c>
      <c r="M36" s="50">
        <f>VLOOKUP(B36,[2]Sheet3!$A:$E,5,0)</f>
        <v>81971.288571428595</v>
      </c>
      <c r="N36" s="48"/>
      <c r="O36" s="48"/>
      <c r="P36" s="48">
        <f t="shared" si="7"/>
        <v>0</v>
      </c>
      <c r="Q36" s="20">
        <f t="shared" si="8"/>
        <v>573799.02000000014</v>
      </c>
      <c r="R36" s="55">
        <v>300000</v>
      </c>
      <c r="S36" s="19">
        <f t="shared" si="2"/>
        <v>300000</v>
      </c>
      <c r="T36" s="53">
        <f t="shared" si="9"/>
        <v>0.52283114739373371</v>
      </c>
      <c r="U36" s="54">
        <f t="shared" si="10"/>
        <v>3.6598180317561355</v>
      </c>
      <c r="V36" s="54" t="str">
        <f t="shared" si="11"/>
        <v>是</v>
      </c>
      <c r="W36" s="21"/>
      <c r="X36" s="22"/>
      <c r="Y36" s="22"/>
      <c r="Z36" s="21">
        <f t="shared" si="3"/>
        <v>0</v>
      </c>
      <c r="AA36" s="23">
        <v>0</v>
      </c>
      <c r="AB36" s="23">
        <f t="shared" si="4"/>
        <v>0</v>
      </c>
      <c r="AC36" s="19">
        <f t="shared" ref="AC36:AC99" si="13">S36*(1-AB36)</f>
        <v>300000</v>
      </c>
      <c r="AD36" s="24"/>
      <c r="AE36" s="13">
        <v>3</v>
      </c>
      <c r="AF36" s="24">
        <f t="shared" si="12"/>
        <v>-3</v>
      </c>
      <c r="AG36" s="27" t="s">
        <v>47</v>
      </c>
      <c r="AH36" s="19"/>
      <c r="AI36" s="17" t="s">
        <v>93</v>
      </c>
      <c r="AJ36" s="26"/>
      <c r="AK36" s="14" t="s">
        <v>141</v>
      </c>
      <c r="AL36" s="8"/>
      <c r="AN36" s="8"/>
    </row>
    <row r="37" spans="1:40" s="9" customFormat="1" ht="33" hidden="1" customHeight="1" x14ac:dyDescent="0.25">
      <c r="A37" s="13">
        <f t="shared" si="1"/>
        <v>34</v>
      </c>
      <c r="B37" s="14" t="s">
        <v>143</v>
      </c>
      <c r="C37" s="28" t="s">
        <v>144</v>
      </c>
      <c r="D37" s="15" t="s">
        <v>33</v>
      </c>
      <c r="E37" s="25" t="s">
        <v>34</v>
      </c>
      <c r="F37" s="17" t="s">
        <v>35</v>
      </c>
      <c r="G37" s="17"/>
      <c r="H37" s="17" t="s">
        <v>61</v>
      </c>
      <c r="I37" s="18">
        <v>0.8</v>
      </c>
      <c r="J37" s="50">
        <f>VLOOKUP(B37,[1]新表!$A:$G,7,0)</f>
        <v>2411079.2600000002</v>
      </c>
      <c r="K37" s="50">
        <f>VLOOKUP(B37,[2]新表!$A:$G,7,0)</f>
        <v>1711079.2600000002</v>
      </c>
      <c r="L37" s="50">
        <f>VLOOKUP(B37,[2]新表!$A:$H,8,0)</f>
        <v>1652355.9700000002</v>
      </c>
      <c r="M37" s="61">
        <f>VLOOKUP(B37,[2]Sheet3!$A:$E,5,0)</f>
        <v>142589.93833333335</v>
      </c>
      <c r="N37" s="48"/>
      <c r="O37" s="48"/>
      <c r="P37" s="48">
        <f t="shared" si="7"/>
        <v>0</v>
      </c>
      <c r="Q37" s="20">
        <f t="shared" si="8"/>
        <v>1652355.9700000002</v>
      </c>
      <c r="R37" s="55">
        <v>600000</v>
      </c>
      <c r="S37" s="19">
        <f t="shared" si="2"/>
        <v>600000</v>
      </c>
      <c r="T37" s="53">
        <f t="shared" si="9"/>
        <v>0.36311788191741756</v>
      </c>
      <c r="U37" s="54">
        <f t="shared" si="10"/>
        <v>4.207870534296581</v>
      </c>
      <c r="V37" s="54" t="str">
        <f t="shared" si="11"/>
        <v>是</v>
      </c>
      <c r="W37" s="21"/>
      <c r="X37" s="21"/>
      <c r="Y37" s="21"/>
      <c r="Z37" s="21">
        <f t="shared" si="3"/>
        <v>0</v>
      </c>
      <c r="AA37" s="23">
        <v>0</v>
      </c>
      <c r="AB37" s="23">
        <f t="shared" si="4"/>
        <v>0</v>
      </c>
      <c r="AC37" s="19">
        <f t="shared" si="13"/>
        <v>600000</v>
      </c>
      <c r="AD37" s="24">
        <v>45595</v>
      </c>
      <c r="AE37" s="13">
        <v>3</v>
      </c>
      <c r="AF37" s="24">
        <f t="shared" si="12"/>
        <v>45592</v>
      </c>
      <c r="AG37" s="27" t="s">
        <v>37</v>
      </c>
      <c r="AH37" s="19"/>
      <c r="AI37" s="17" t="s">
        <v>68</v>
      </c>
      <c r="AJ37" s="26" t="s">
        <v>145</v>
      </c>
      <c r="AK37" s="14" t="s">
        <v>143</v>
      </c>
      <c r="AL37" s="8"/>
      <c r="AN37" s="8"/>
    </row>
    <row r="38" spans="1:40" s="9" customFormat="1" ht="33" hidden="1" customHeight="1" x14ac:dyDescent="0.25">
      <c r="A38" s="13">
        <f t="shared" si="1"/>
        <v>35</v>
      </c>
      <c r="B38" s="14" t="s">
        <v>146</v>
      </c>
      <c r="C38" s="15" t="s">
        <v>147</v>
      </c>
      <c r="D38" s="15" t="s">
        <v>33</v>
      </c>
      <c r="E38" s="16" t="s">
        <v>34</v>
      </c>
      <c r="F38" s="17" t="s">
        <v>35</v>
      </c>
      <c r="G38" s="17"/>
      <c r="H38" s="17" t="s">
        <v>39</v>
      </c>
      <c r="I38" s="18">
        <v>0.8</v>
      </c>
      <c r="J38" s="50">
        <f>VLOOKUP(B38,[1]新表!$A:$G,7,0)</f>
        <v>8341497.2699999996</v>
      </c>
      <c r="K38" s="50">
        <f>VLOOKUP(B38,[2]新表!$A:$G,7,0)</f>
        <v>7979430.7699999996</v>
      </c>
      <c r="L38" s="50">
        <f>VLOOKUP(B38,[2]新表!$A:$H,8,0)</f>
        <v>7593710.5099999998</v>
      </c>
      <c r="M38" s="61">
        <f>VLOOKUP(B38,[2]Sheet3!$A:$E,5,0)</f>
        <v>306901.18346153846</v>
      </c>
      <c r="N38" s="48"/>
      <c r="O38" s="48"/>
      <c r="P38" s="48">
        <f t="shared" si="7"/>
        <v>0</v>
      </c>
      <c r="Q38" s="20">
        <f t="shared" si="8"/>
        <v>7593710.5099999998</v>
      </c>
      <c r="R38" s="55">
        <v>500000</v>
      </c>
      <c r="S38" s="19">
        <f t="shared" si="2"/>
        <v>500000</v>
      </c>
      <c r="T38" s="53">
        <f t="shared" si="9"/>
        <v>6.5843963809465791E-2</v>
      </c>
      <c r="U38" s="54">
        <f t="shared" si="10"/>
        <v>1.6291888951371905</v>
      </c>
      <c r="V38" s="54" t="str">
        <f t="shared" si="11"/>
        <v>是</v>
      </c>
      <c r="W38" s="21"/>
      <c r="X38" s="22"/>
      <c r="Y38" s="22"/>
      <c r="Z38" s="21">
        <f t="shared" si="3"/>
        <v>0</v>
      </c>
      <c r="AA38" s="23">
        <v>0</v>
      </c>
      <c r="AB38" s="23">
        <f t="shared" si="4"/>
        <v>0</v>
      </c>
      <c r="AC38" s="19">
        <f t="shared" si="13"/>
        <v>500000</v>
      </c>
      <c r="AD38" s="24">
        <v>45628</v>
      </c>
      <c r="AE38" s="13">
        <v>7</v>
      </c>
      <c r="AF38" s="24">
        <f t="shared" si="12"/>
        <v>45621</v>
      </c>
      <c r="AG38" s="27" t="s">
        <v>131</v>
      </c>
      <c r="AH38" s="19"/>
      <c r="AI38" s="17" t="s">
        <v>68</v>
      </c>
      <c r="AJ38" s="26" t="s">
        <v>133</v>
      </c>
      <c r="AK38" s="14" t="s">
        <v>146</v>
      </c>
      <c r="AL38" s="8"/>
      <c r="AN38" s="8"/>
    </row>
    <row r="39" spans="1:40" s="9" customFormat="1" ht="33" hidden="1" customHeight="1" x14ac:dyDescent="0.25">
      <c r="A39" s="13">
        <f t="shared" si="1"/>
        <v>36</v>
      </c>
      <c r="B39" s="14" t="s">
        <v>148</v>
      </c>
      <c r="C39" s="28" t="s">
        <v>149</v>
      </c>
      <c r="D39" s="15" t="s">
        <v>88</v>
      </c>
      <c r="E39" s="16" t="s">
        <v>34</v>
      </c>
      <c r="F39" s="17" t="s">
        <v>67</v>
      </c>
      <c r="G39" s="17" t="s">
        <v>564</v>
      </c>
      <c r="H39" s="17" t="s">
        <v>61</v>
      </c>
      <c r="I39" s="18">
        <v>0.8</v>
      </c>
      <c r="J39" s="50">
        <f>VLOOKUP(B39,[1]新表!$A:$G,7,0)</f>
        <v>1829827.7200000011</v>
      </c>
      <c r="K39" s="50">
        <f>VLOOKUP(B39,[2]新表!$A:$G,7,0)</f>
        <v>849544.26000000106</v>
      </c>
      <c r="L39" s="50">
        <f>VLOOKUP(B39,[2]新表!$A:$H,8,0)</f>
        <v>519794.55000000098</v>
      </c>
      <c r="M39" s="50">
        <f>VLOOKUP(B39,[2]Sheet3!$A:$E,5,0)</f>
        <v>141590.71000000017</v>
      </c>
      <c r="N39" s="48"/>
      <c r="O39" s="48"/>
      <c r="P39" s="48">
        <f t="shared" si="7"/>
        <v>0</v>
      </c>
      <c r="Q39" s="20">
        <f t="shared" si="8"/>
        <v>519794.55000000098</v>
      </c>
      <c r="R39" s="55"/>
      <c r="S39" s="19">
        <f t="shared" si="2"/>
        <v>0</v>
      </c>
      <c r="T39" s="53">
        <f t="shared" si="9"/>
        <v>0</v>
      </c>
      <c r="U39" s="54">
        <f t="shared" si="10"/>
        <v>0</v>
      </c>
      <c r="V39" s="54" t="str">
        <f t="shared" si="11"/>
        <v>否</v>
      </c>
      <c r="W39" s="21"/>
      <c r="X39" s="21"/>
      <c r="Y39" s="21"/>
      <c r="Z39" s="21">
        <f t="shared" si="3"/>
        <v>0</v>
      </c>
      <c r="AA39" s="23">
        <v>0.03</v>
      </c>
      <c r="AB39" s="23">
        <f t="shared" si="4"/>
        <v>0</v>
      </c>
      <c r="AC39" s="19">
        <f t="shared" si="13"/>
        <v>0</v>
      </c>
      <c r="AD39" s="24"/>
      <c r="AE39" s="13">
        <v>3</v>
      </c>
      <c r="AF39" s="24">
        <f t="shared" si="12"/>
        <v>-3</v>
      </c>
      <c r="AG39" s="27" t="s">
        <v>47</v>
      </c>
      <c r="AH39" s="19"/>
      <c r="AI39" s="17" t="s">
        <v>68</v>
      </c>
      <c r="AJ39" s="26"/>
      <c r="AK39" s="14" t="s">
        <v>148</v>
      </c>
      <c r="AL39" s="8"/>
    </row>
    <row r="40" spans="1:40" s="9" customFormat="1" ht="33" hidden="1" customHeight="1" x14ac:dyDescent="0.25">
      <c r="A40" s="13">
        <f t="shared" si="1"/>
        <v>37</v>
      </c>
      <c r="B40" s="14" t="s">
        <v>150</v>
      </c>
      <c r="C40" s="15" t="s">
        <v>151</v>
      </c>
      <c r="D40" s="15" t="s">
        <v>33</v>
      </c>
      <c r="E40" s="16" t="s">
        <v>34</v>
      </c>
      <c r="F40" s="17" t="s">
        <v>35</v>
      </c>
      <c r="G40" s="17"/>
      <c r="H40" s="17" t="s">
        <v>61</v>
      </c>
      <c r="I40" s="18">
        <v>0.8</v>
      </c>
      <c r="J40" s="50">
        <f>VLOOKUP(B40,[1]新表!$A:$G,7,0)</f>
        <v>416441.10000000003</v>
      </c>
      <c r="K40" s="50">
        <f>VLOOKUP(B40,[2]新表!$A:$G,7,0)</f>
        <v>286441.10000000009</v>
      </c>
      <c r="L40" s="50">
        <f>VLOOKUP(B40,[2]新表!$A:$H,8,0)</f>
        <v>286441.10000000009</v>
      </c>
      <c r="M40" s="61">
        <f>VLOOKUP(B40,[2]Sheet3!$A:$E,5,0)</f>
        <v>71610.275000000023</v>
      </c>
      <c r="N40" s="48"/>
      <c r="O40" s="48"/>
      <c r="P40" s="48">
        <f t="shared" si="7"/>
        <v>0</v>
      </c>
      <c r="Q40" s="20">
        <f t="shared" si="8"/>
        <v>286441.10000000009</v>
      </c>
      <c r="R40" s="55">
        <v>280000</v>
      </c>
      <c r="S40" s="19">
        <f t="shared" si="2"/>
        <v>280000</v>
      </c>
      <c r="T40" s="53">
        <f t="shared" si="9"/>
        <v>0.97751335265784101</v>
      </c>
      <c r="U40" s="54">
        <f t="shared" si="10"/>
        <v>3.910053410631364</v>
      </c>
      <c r="V40" s="54" t="str">
        <f t="shared" si="11"/>
        <v>是</v>
      </c>
      <c r="W40" s="21"/>
      <c r="X40" s="21"/>
      <c r="Y40" s="21"/>
      <c r="Z40" s="21">
        <f t="shared" si="3"/>
        <v>0</v>
      </c>
      <c r="AA40" s="23">
        <v>0</v>
      </c>
      <c r="AB40" s="23">
        <f t="shared" si="4"/>
        <v>0</v>
      </c>
      <c r="AC40" s="19">
        <f t="shared" si="13"/>
        <v>280000</v>
      </c>
      <c r="AD40" s="24">
        <v>45631</v>
      </c>
      <c r="AE40" s="13">
        <v>3</v>
      </c>
      <c r="AF40" s="24">
        <f t="shared" si="12"/>
        <v>45628</v>
      </c>
      <c r="AG40" s="27" t="s">
        <v>47</v>
      </c>
      <c r="AH40" s="19"/>
      <c r="AI40" s="17" t="s">
        <v>68</v>
      </c>
      <c r="AJ40" s="26" t="s">
        <v>152</v>
      </c>
      <c r="AK40" s="14" t="s">
        <v>150</v>
      </c>
      <c r="AL40" s="8"/>
    </row>
    <row r="41" spans="1:40" s="9" customFormat="1" ht="33" hidden="1" customHeight="1" x14ac:dyDescent="0.25">
      <c r="A41" s="13">
        <f t="shared" si="1"/>
        <v>38</v>
      </c>
      <c r="B41" s="14" t="s">
        <v>153</v>
      </c>
      <c r="C41" s="28" t="s">
        <v>154</v>
      </c>
      <c r="D41" s="15" t="s">
        <v>33</v>
      </c>
      <c r="E41" s="16" t="s">
        <v>155</v>
      </c>
      <c r="F41" s="17" t="s">
        <v>67</v>
      </c>
      <c r="G41" s="17" t="s">
        <v>564</v>
      </c>
      <c r="H41" s="17" t="s">
        <v>39</v>
      </c>
      <c r="I41" s="18">
        <v>0.8</v>
      </c>
      <c r="J41" s="50">
        <f>VLOOKUP(B41,[1]新表!$A:$G,7,0)</f>
        <v>8369416.5200000005</v>
      </c>
      <c r="K41" s="50">
        <f>VLOOKUP(B41,[2]新表!$A:$G,7,0)</f>
        <v>8632547.1700000018</v>
      </c>
      <c r="L41" s="50">
        <f>VLOOKUP(B41,[2]新表!$A:$H,8,0)</f>
        <v>8014148.6000000015</v>
      </c>
      <c r="M41" s="61">
        <f>VLOOKUP(B41,[2]Sheet3!$A:$E,5,0)</f>
        <v>431627.35850000009</v>
      </c>
      <c r="N41" s="48"/>
      <c r="O41" s="48"/>
      <c r="P41" s="48">
        <f t="shared" si="7"/>
        <v>0</v>
      </c>
      <c r="Q41" s="20">
        <f t="shared" si="8"/>
        <v>8014148.6000000015</v>
      </c>
      <c r="R41" s="55">
        <v>500000</v>
      </c>
      <c r="S41" s="19">
        <f t="shared" si="2"/>
        <v>500000</v>
      </c>
      <c r="T41" s="53">
        <f t="shared" si="9"/>
        <v>6.2389659208465377E-2</v>
      </c>
      <c r="U41" s="54">
        <f t="shared" si="10"/>
        <v>1.1584066444203396</v>
      </c>
      <c r="V41" s="54" t="str">
        <f t="shared" si="11"/>
        <v>是</v>
      </c>
      <c r="W41" s="21">
        <v>1000</v>
      </c>
      <c r="X41" s="21"/>
      <c r="Y41" s="21"/>
      <c r="Z41" s="21">
        <f t="shared" si="3"/>
        <v>1000</v>
      </c>
      <c r="AA41" s="23">
        <v>0.03</v>
      </c>
      <c r="AB41" s="23">
        <f t="shared" si="4"/>
        <v>3.2000000000000001E-2</v>
      </c>
      <c r="AC41" s="19">
        <f t="shared" si="13"/>
        <v>484000</v>
      </c>
      <c r="AD41" s="24">
        <v>45628</v>
      </c>
      <c r="AE41" s="13">
        <v>3</v>
      </c>
      <c r="AF41" s="24">
        <f t="shared" si="12"/>
        <v>45625</v>
      </c>
      <c r="AG41" s="27" t="s">
        <v>47</v>
      </c>
      <c r="AH41" s="19"/>
      <c r="AI41" s="17" t="s">
        <v>121</v>
      </c>
      <c r="AJ41" s="26" t="s">
        <v>156</v>
      </c>
      <c r="AK41" s="14" t="s">
        <v>153</v>
      </c>
      <c r="AL41" s="8"/>
    </row>
    <row r="42" spans="1:40" s="9" customFormat="1" ht="33" hidden="1" customHeight="1" x14ac:dyDescent="0.25">
      <c r="A42" s="13">
        <f t="shared" si="1"/>
        <v>39</v>
      </c>
      <c r="B42" s="14" t="s">
        <v>157</v>
      </c>
      <c r="C42" s="28" t="s">
        <v>158</v>
      </c>
      <c r="D42" s="15" t="s">
        <v>33</v>
      </c>
      <c r="E42" s="16" t="s">
        <v>34</v>
      </c>
      <c r="F42" s="17" t="s">
        <v>35</v>
      </c>
      <c r="G42" s="17"/>
      <c r="H42" s="17" t="s">
        <v>39</v>
      </c>
      <c r="I42" s="18">
        <v>0.8</v>
      </c>
      <c r="J42" s="50">
        <f>VLOOKUP(B42,[1]新表!$A:$G,7,0)</f>
        <v>1088920.02</v>
      </c>
      <c r="K42" s="50">
        <f>VLOOKUP(B42,[2]新表!$A:$G,7,0)</f>
        <v>808920.02</v>
      </c>
      <c r="L42" s="50">
        <f>VLOOKUP(B42,[2]新表!$A:$H,8,0)</f>
        <v>638624.51</v>
      </c>
      <c r="M42" s="61">
        <f>VLOOKUP(B42,[2]Sheet3!$A:$E,5,0)</f>
        <v>89880.002222222218</v>
      </c>
      <c r="N42" s="48"/>
      <c r="O42" s="48"/>
      <c r="P42" s="48">
        <f t="shared" si="7"/>
        <v>0</v>
      </c>
      <c r="Q42" s="20">
        <f t="shared" si="8"/>
        <v>638624.51</v>
      </c>
      <c r="R42" s="55">
        <v>150000</v>
      </c>
      <c r="S42" s="19">
        <f t="shared" si="2"/>
        <v>150000</v>
      </c>
      <c r="T42" s="53">
        <f t="shared" si="9"/>
        <v>0.23487980440963657</v>
      </c>
      <c r="U42" s="54">
        <f t="shared" si="10"/>
        <v>1.668891814545522</v>
      </c>
      <c r="V42" s="54" t="str">
        <f t="shared" si="11"/>
        <v>是</v>
      </c>
      <c r="W42" s="21"/>
      <c r="X42" s="21"/>
      <c r="Y42" s="21"/>
      <c r="Z42" s="21">
        <f t="shared" si="3"/>
        <v>0</v>
      </c>
      <c r="AA42" s="23">
        <v>0.03</v>
      </c>
      <c r="AB42" s="23">
        <f t="shared" si="4"/>
        <v>0.03</v>
      </c>
      <c r="AC42" s="19">
        <f t="shared" si="13"/>
        <v>145500</v>
      </c>
      <c r="AD42" s="24">
        <v>45628</v>
      </c>
      <c r="AE42" s="13">
        <v>4</v>
      </c>
      <c r="AF42" s="24">
        <v>45510</v>
      </c>
      <c r="AG42" s="27" t="s">
        <v>47</v>
      </c>
      <c r="AH42" s="19"/>
      <c r="AI42" s="17" t="s">
        <v>68</v>
      </c>
      <c r="AJ42" s="26" t="s">
        <v>159</v>
      </c>
      <c r="AK42" s="14" t="s">
        <v>157</v>
      </c>
      <c r="AL42" s="8"/>
    </row>
    <row r="43" spans="1:40" s="9" customFormat="1" ht="33" hidden="1" customHeight="1" x14ac:dyDescent="0.25">
      <c r="A43" s="13">
        <f t="shared" si="1"/>
        <v>40</v>
      </c>
      <c r="B43" s="14" t="s">
        <v>160</v>
      </c>
      <c r="C43" s="15" t="s">
        <v>161</v>
      </c>
      <c r="D43" s="15" t="s">
        <v>33</v>
      </c>
      <c r="E43" s="16" t="s">
        <v>34</v>
      </c>
      <c r="F43" s="17" t="s">
        <v>35</v>
      </c>
      <c r="G43" s="17"/>
      <c r="H43" s="17" t="s">
        <v>61</v>
      </c>
      <c r="I43" s="18">
        <v>1</v>
      </c>
      <c r="J43" s="50">
        <f>VLOOKUP(B43,[1]新表!$A:$G,7,0)</f>
        <v>248655.58999999991</v>
      </c>
      <c r="K43" s="50">
        <f>VLOOKUP(B43,[2]新表!$A:$G,7,0)</f>
        <v>291874.28999999998</v>
      </c>
      <c r="L43" s="50">
        <f>VLOOKUP(B43,[2]新表!$A:$H,8,0)</f>
        <v>46523.29</v>
      </c>
      <c r="M43" s="61">
        <f>VLOOKUP(B43,[2]Sheet3!$A:$E,5,0)</f>
        <v>97291.43</v>
      </c>
      <c r="N43" s="48">
        <v>20000</v>
      </c>
      <c r="O43" s="48"/>
      <c r="P43" s="48">
        <f t="shared" si="7"/>
        <v>20000</v>
      </c>
      <c r="Q43" s="20">
        <f t="shared" si="8"/>
        <v>26523.29</v>
      </c>
      <c r="R43" s="55">
        <v>100000</v>
      </c>
      <c r="S43" s="19">
        <f t="shared" si="2"/>
        <v>100000</v>
      </c>
      <c r="T43" s="53">
        <f t="shared" si="9"/>
        <v>3.7702713351171742</v>
      </c>
      <c r="U43" s="54">
        <f t="shared" si="10"/>
        <v>1.0278397593703783</v>
      </c>
      <c r="V43" s="54" t="str">
        <f t="shared" si="11"/>
        <v>是</v>
      </c>
      <c r="W43" s="21"/>
      <c r="X43" s="22"/>
      <c r="Y43" s="22"/>
      <c r="Z43" s="21">
        <f t="shared" si="3"/>
        <v>0</v>
      </c>
      <c r="AA43" s="23">
        <v>0</v>
      </c>
      <c r="AB43" s="23">
        <f t="shared" si="4"/>
        <v>0</v>
      </c>
      <c r="AC43" s="19">
        <f t="shared" si="13"/>
        <v>100000</v>
      </c>
      <c r="AD43" s="24">
        <v>45628</v>
      </c>
      <c r="AE43" s="13">
        <v>7</v>
      </c>
      <c r="AF43" s="24">
        <f t="shared" ref="AF43:AF56" si="14">AD43-AE43</f>
        <v>45621</v>
      </c>
      <c r="AG43" s="27" t="str">
        <f>VLOOKUP(B43,'[3]9.29付款-节前'!B5:BA46,52,0)</f>
        <v>电汇</v>
      </c>
      <c r="AH43" s="19"/>
      <c r="AI43" s="17" t="s">
        <v>38</v>
      </c>
      <c r="AJ43" s="26" t="s">
        <v>162</v>
      </c>
      <c r="AK43" s="14" t="s">
        <v>160</v>
      </c>
      <c r="AL43" s="8"/>
    </row>
    <row r="44" spans="1:40" s="9" customFormat="1" ht="33" hidden="1" customHeight="1" x14ac:dyDescent="0.25">
      <c r="A44" s="13">
        <f t="shared" si="1"/>
        <v>41</v>
      </c>
      <c r="B44" s="14" t="s">
        <v>163</v>
      </c>
      <c r="C44" s="15" t="s">
        <v>164</v>
      </c>
      <c r="D44" s="15" t="s">
        <v>33</v>
      </c>
      <c r="E44" s="16" t="s">
        <v>92</v>
      </c>
      <c r="F44" s="17" t="s">
        <v>35</v>
      </c>
      <c r="G44" s="17"/>
      <c r="H44" s="17" t="s">
        <v>92</v>
      </c>
      <c r="I44" s="18">
        <v>0.8</v>
      </c>
      <c r="J44" s="50">
        <f>VLOOKUP(B44,[1]新表!$A:$G,7,0)</f>
        <v>1616688.8</v>
      </c>
      <c r="K44" s="50">
        <f>VLOOKUP(B44,[2]新表!$A:$G,7,0)</f>
        <v>1463900.8000000003</v>
      </c>
      <c r="L44" s="50">
        <f>VLOOKUP(B44,[2]新表!$A:$H,8,0)</f>
        <v>1463900.8000000003</v>
      </c>
      <c r="M44" s="50">
        <f>VLOOKUP(B44,[2]Sheet3!$A:$E,5,0)</f>
        <v>162655.64444444448</v>
      </c>
      <c r="N44" s="48"/>
      <c r="O44" s="48"/>
      <c r="P44" s="48">
        <f t="shared" si="7"/>
        <v>0</v>
      </c>
      <c r="Q44" s="20">
        <f t="shared" si="8"/>
        <v>1463900.8000000003</v>
      </c>
      <c r="R44" s="55">
        <v>200000</v>
      </c>
      <c r="S44" s="19">
        <f t="shared" si="2"/>
        <v>200000</v>
      </c>
      <c r="T44" s="53">
        <f t="shared" si="9"/>
        <v>0.13662127925608072</v>
      </c>
      <c r="U44" s="54">
        <f t="shared" si="10"/>
        <v>1.2295915133047264</v>
      </c>
      <c r="V44" s="54" t="str">
        <f t="shared" si="11"/>
        <v>是</v>
      </c>
      <c r="W44" s="21"/>
      <c r="X44" s="22"/>
      <c r="Y44" s="22"/>
      <c r="Z44" s="21">
        <f t="shared" si="3"/>
        <v>0</v>
      </c>
      <c r="AA44" s="23">
        <v>0</v>
      </c>
      <c r="AB44" s="23">
        <f t="shared" si="4"/>
        <v>0</v>
      </c>
      <c r="AC44" s="19">
        <f t="shared" si="13"/>
        <v>200000</v>
      </c>
      <c r="AD44" s="24"/>
      <c r="AE44" s="13">
        <v>3</v>
      </c>
      <c r="AF44" s="24">
        <f t="shared" si="14"/>
        <v>-3</v>
      </c>
      <c r="AG44" s="27" t="s">
        <v>47</v>
      </c>
      <c r="AH44" s="19"/>
      <c r="AI44" s="17" t="s">
        <v>93</v>
      </c>
      <c r="AJ44" s="26"/>
      <c r="AK44" s="14" t="s">
        <v>163</v>
      </c>
      <c r="AL44" s="8"/>
    </row>
    <row r="45" spans="1:40" s="9" customFormat="1" ht="33" customHeight="1" x14ac:dyDescent="0.25">
      <c r="A45" s="13">
        <f t="shared" si="1"/>
        <v>42</v>
      </c>
      <c r="B45" s="14" t="s">
        <v>165</v>
      </c>
      <c r="C45" s="28" t="s">
        <v>166</v>
      </c>
      <c r="D45" s="28" t="s">
        <v>33</v>
      </c>
      <c r="E45" s="25" t="s">
        <v>57</v>
      </c>
      <c r="F45" s="17" t="s">
        <v>67</v>
      </c>
      <c r="G45" s="17" t="s">
        <v>564</v>
      </c>
      <c r="H45" s="17" t="s">
        <v>49</v>
      </c>
      <c r="I45" s="31">
        <v>0.8</v>
      </c>
      <c r="J45" s="50">
        <f>VLOOKUP(B45,[1]新表!$A:$G,7,0)</f>
        <v>0</v>
      </c>
      <c r="K45" s="50">
        <f>VLOOKUP(B45,[2]新表!$A:$G,7,0)</f>
        <v>0</v>
      </c>
      <c r="L45" s="50">
        <f>VLOOKUP(B45,[2]新表!$A:$H,8,0)</f>
        <v>0</v>
      </c>
      <c r="M45" s="50"/>
      <c r="N45" s="48"/>
      <c r="O45" s="48"/>
      <c r="P45" s="48">
        <f t="shared" si="7"/>
        <v>0</v>
      </c>
      <c r="Q45" s="20">
        <f t="shared" si="8"/>
        <v>0</v>
      </c>
      <c r="R45" s="55"/>
      <c r="S45" s="19">
        <f t="shared" si="2"/>
        <v>0</v>
      </c>
      <c r="T45" s="53">
        <f t="shared" si="9"/>
        <v>0</v>
      </c>
      <c r="U45" s="54" t="e">
        <f t="shared" si="10"/>
        <v>#DIV/0!</v>
      </c>
      <c r="V45" s="54" t="str">
        <f t="shared" si="11"/>
        <v>是</v>
      </c>
      <c r="W45" s="21"/>
      <c r="X45" s="21"/>
      <c r="Y45" s="21"/>
      <c r="Z45" s="21">
        <f t="shared" si="3"/>
        <v>0</v>
      </c>
      <c r="AA45" s="23">
        <v>0.03</v>
      </c>
      <c r="AB45" s="23">
        <f t="shared" si="4"/>
        <v>0</v>
      </c>
      <c r="AC45" s="19">
        <f t="shared" si="13"/>
        <v>0</v>
      </c>
      <c r="AD45" s="24"/>
      <c r="AE45" s="13">
        <v>5</v>
      </c>
      <c r="AF45" s="24">
        <f t="shared" si="14"/>
        <v>-5</v>
      </c>
      <c r="AG45" s="27" t="s">
        <v>47</v>
      </c>
      <c r="AH45" s="19"/>
      <c r="AI45" s="17" t="s">
        <v>121</v>
      </c>
      <c r="AJ45" s="26" t="s">
        <v>167</v>
      </c>
      <c r="AK45" s="14" t="s">
        <v>165</v>
      </c>
      <c r="AL45" s="8"/>
    </row>
    <row r="46" spans="1:40" s="9" customFormat="1" ht="33" hidden="1" customHeight="1" x14ac:dyDescent="0.25">
      <c r="A46" s="13">
        <f t="shared" si="1"/>
        <v>43</v>
      </c>
      <c r="B46" s="14" t="s">
        <v>168</v>
      </c>
      <c r="C46" s="15" t="s">
        <v>169</v>
      </c>
      <c r="D46" s="15" t="s">
        <v>33</v>
      </c>
      <c r="E46" s="25" t="s">
        <v>34</v>
      </c>
      <c r="F46" s="17" t="s">
        <v>35</v>
      </c>
      <c r="G46" s="17"/>
      <c r="H46" s="17" t="s">
        <v>61</v>
      </c>
      <c r="I46" s="18">
        <v>0.8</v>
      </c>
      <c r="J46" s="50">
        <f>VLOOKUP(B46,[1]新表!$A:$G,7,0)</f>
        <v>1505954.3699999999</v>
      </c>
      <c r="K46" s="50">
        <f>VLOOKUP(B46,[2]新表!$A:$G,7,0)</f>
        <v>1523177.8299999998</v>
      </c>
      <c r="L46" s="50">
        <f>VLOOKUP(B46,[2]新表!$A:$H,8,0)</f>
        <v>1505954.3699999999</v>
      </c>
      <c r="M46" s="61">
        <f>VLOOKUP(B46,[2]Sheet3!$A:$E,5,0)</f>
        <v>89598.695882352928</v>
      </c>
      <c r="N46" s="48"/>
      <c r="O46" s="48"/>
      <c r="P46" s="48">
        <f t="shared" si="7"/>
        <v>0</v>
      </c>
      <c r="Q46" s="20">
        <f t="shared" si="8"/>
        <v>1505954.3699999999</v>
      </c>
      <c r="R46" s="55">
        <v>100000</v>
      </c>
      <c r="S46" s="19">
        <f t="shared" si="2"/>
        <v>100000</v>
      </c>
      <c r="T46" s="53">
        <f t="shared" si="9"/>
        <v>6.6403074350785282E-2</v>
      </c>
      <c r="U46" s="54">
        <f t="shared" si="10"/>
        <v>1.1160876730985509</v>
      </c>
      <c r="V46" s="54" t="str">
        <f t="shared" si="11"/>
        <v>是</v>
      </c>
      <c r="W46" s="21"/>
      <c r="X46" s="21"/>
      <c r="Y46" s="21"/>
      <c r="Z46" s="21">
        <f t="shared" si="3"/>
        <v>0</v>
      </c>
      <c r="AA46" s="23">
        <v>0</v>
      </c>
      <c r="AB46" s="23">
        <f t="shared" si="4"/>
        <v>0</v>
      </c>
      <c r="AC46" s="19">
        <f t="shared" si="13"/>
        <v>100000</v>
      </c>
      <c r="AD46" s="24">
        <v>45636</v>
      </c>
      <c r="AE46" s="13">
        <v>3</v>
      </c>
      <c r="AF46" s="24">
        <f t="shared" si="14"/>
        <v>45633</v>
      </c>
      <c r="AG46" s="27" t="s">
        <v>47</v>
      </c>
      <c r="AH46" s="19"/>
      <c r="AI46" s="17" t="s">
        <v>68</v>
      </c>
      <c r="AJ46" s="26" t="s">
        <v>89</v>
      </c>
      <c r="AK46" s="14" t="s">
        <v>168</v>
      </c>
      <c r="AL46" s="8"/>
    </row>
    <row r="47" spans="1:40" s="9" customFormat="1" ht="33" hidden="1" customHeight="1" x14ac:dyDescent="0.25">
      <c r="A47" s="13">
        <f t="shared" si="1"/>
        <v>44</v>
      </c>
      <c r="B47" s="14" t="s">
        <v>170</v>
      </c>
      <c r="C47" s="15" t="s">
        <v>171</v>
      </c>
      <c r="D47" s="15" t="s">
        <v>33</v>
      </c>
      <c r="E47" s="16" t="s">
        <v>57</v>
      </c>
      <c r="F47" s="34" t="s">
        <v>67</v>
      </c>
      <c r="G47" s="34"/>
      <c r="H47" s="17" t="s">
        <v>61</v>
      </c>
      <c r="I47" s="18">
        <v>0.8</v>
      </c>
      <c r="J47" s="50">
        <f>VLOOKUP(B47,[1]新表!$A:$G,7,0)</f>
        <v>469854.43999999994</v>
      </c>
      <c r="K47" s="50">
        <f>VLOOKUP(B47,[2]新表!$A:$G,7,0)</f>
        <v>369854.43999999994</v>
      </c>
      <c r="L47" s="50">
        <f>VLOOKUP(B47,[2]新表!$A:$H,8,0)</f>
        <v>369854.43999999994</v>
      </c>
      <c r="M47" s="61">
        <f>VLOOKUP(B47,[2]Sheet3!$A:$E,5,0)</f>
        <v>73970.887999999992</v>
      </c>
      <c r="N47" s="48"/>
      <c r="O47" s="48"/>
      <c r="P47" s="48">
        <f t="shared" si="7"/>
        <v>0</v>
      </c>
      <c r="Q47" s="20">
        <f t="shared" si="8"/>
        <v>369854.43999999994</v>
      </c>
      <c r="R47" s="55">
        <v>100000</v>
      </c>
      <c r="S47" s="19">
        <f t="shared" si="2"/>
        <v>100000</v>
      </c>
      <c r="T47" s="53">
        <f t="shared" si="9"/>
        <v>0.27037663790111593</v>
      </c>
      <c r="U47" s="54">
        <f t="shared" si="10"/>
        <v>1.3518831895055796</v>
      </c>
      <c r="V47" s="54" t="str">
        <f t="shared" si="11"/>
        <v>是</v>
      </c>
      <c r="W47" s="21"/>
      <c r="X47" s="21"/>
      <c r="Y47" s="21"/>
      <c r="Z47" s="21">
        <f t="shared" si="3"/>
        <v>0</v>
      </c>
      <c r="AA47" s="23">
        <v>0</v>
      </c>
      <c r="AB47" s="23">
        <f t="shared" si="4"/>
        <v>0</v>
      </c>
      <c r="AC47" s="19">
        <f t="shared" si="13"/>
        <v>100000</v>
      </c>
      <c r="AD47" s="24">
        <v>45631</v>
      </c>
      <c r="AE47" s="13">
        <v>3</v>
      </c>
      <c r="AF47" s="24">
        <f t="shared" si="14"/>
        <v>45628</v>
      </c>
      <c r="AG47" s="27" t="s">
        <v>47</v>
      </c>
      <c r="AH47" s="19"/>
      <c r="AI47" s="17" t="s">
        <v>68</v>
      </c>
      <c r="AJ47" s="26" t="s">
        <v>133</v>
      </c>
      <c r="AK47" s="14" t="s">
        <v>170</v>
      </c>
      <c r="AL47" s="8"/>
    </row>
    <row r="48" spans="1:40" s="9" customFormat="1" ht="33" hidden="1" customHeight="1" x14ac:dyDescent="0.25">
      <c r="A48" s="13">
        <f t="shared" si="1"/>
        <v>45</v>
      </c>
      <c r="B48" s="14" t="s">
        <v>172</v>
      </c>
      <c r="C48" s="28" t="s">
        <v>173</v>
      </c>
      <c r="D48" s="15" t="s">
        <v>33</v>
      </c>
      <c r="E48" s="16" t="s">
        <v>130</v>
      </c>
      <c r="F48" s="17" t="s">
        <v>67</v>
      </c>
      <c r="G48" s="17" t="s">
        <v>564</v>
      </c>
      <c r="H48" s="17" t="s">
        <v>39</v>
      </c>
      <c r="I48" s="18">
        <v>0.8</v>
      </c>
      <c r="J48" s="50">
        <f>VLOOKUP(B48,[1]新表!$A:$G,7,0)</f>
        <v>1818224.2300000002</v>
      </c>
      <c r="K48" s="50">
        <f>VLOOKUP(B48,[2]新表!$A:$G,7,0)</f>
        <v>1745525.73</v>
      </c>
      <c r="L48" s="50">
        <f>VLOOKUP(B48,[2]新表!$A:$H,8,0)</f>
        <v>1745525.73</v>
      </c>
      <c r="M48" s="61">
        <f>VLOOKUP(B48,[2]Sheet3!$A:$E,5,0)</f>
        <v>116368.382</v>
      </c>
      <c r="N48" s="48"/>
      <c r="O48" s="48"/>
      <c r="P48" s="48">
        <f t="shared" si="7"/>
        <v>0</v>
      </c>
      <c r="Q48" s="20">
        <f t="shared" si="8"/>
        <v>1745525.73</v>
      </c>
      <c r="R48" s="55">
        <v>100000</v>
      </c>
      <c r="S48" s="19">
        <f t="shared" si="2"/>
        <v>100000</v>
      </c>
      <c r="T48" s="53">
        <f t="shared" si="9"/>
        <v>5.7289330246652968E-2</v>
      </c>
      <c r="U48" s="54">
        <f t="shared" si="10"/>
        <v>0.85933995369979455</v>
      </c>
      <c r="V48" s="54" t="str">
        <f t="shared" si="11"/>
        <v>否</v>
      </c>
      <c r="W48" s="21"/>
      <c r="X48" s="21"/>
      <c r="Y48" s="21"/>
      <c r="Z48" s="21">
        <f t="shared" si="3"/>
        <v>0</v>
      </c>
      <c r="AA48" s="23">
        <v>0.03</v>
      </c>
      <c r="AB48" s="23">
        <f t="shared" si="4"/>
        <v>0.03</v>
      </c>
      <c r="AC48" s="19">
        <f t="shared" si="13"/>
        <v>97000</v>
      </c>
      <c r="AD48" s="24">
        <v>45595</v>
      </c>
      <c r="AE48" s="13">
        <v>3</v>
      </c>
      <c r="AF48" s="24">
        <f t="shared" si="14"/>
        <v>45592</v>
      </c>
      <c r="AG48" s="27" t="s">
        <v>47</v>
      </c>
      <c r="AH48" s="19"/>
      <c r="AI48" s="17" t="s">
        <v>68</v>
      </c>
      <c r="AJ48" s="26"/>
      <c r="AK48" s="14" t="s">
        <v>172</v>
      </c>
      <c r="AL48" s="8"/>
    </row>
    <row r="49" spans="1:39" s="9" customFormat="1" ht="33" hidden="1" customHeight="1" x14ac:dyDescent="0.25">
      <c r="A49" s="13">
        <f t="shared" si="1"/>
        <v>46</v>
      </c>
      <c r="B49" s="14" t="s">
        <v>174</v>
      </c>
      <c r="C49" s="15" t="s">
        <v>175</v>
      </c>
      <c r="D49" s="15" t="s">
        <v>33</v>
      </c>
      <c r="E49" s="16" t="s">
        <v>57</v>
      </c>
      <c r="F49" s="34" t="s">
        <v>67</v>
      </c>
      <c r="G49" s="34" t="s">
        <v>565</v>
      </c>
      <c r="H49" s="17" t="s">
        <v>39</v>
      </c>
      <c r="I49" s="18">
        <v>0.8</v>
      </c>
      <c r="J49" s="50">
        <f>VLOOKUP(B49,[1]新表!$A:$G,7,0)</f>
        <v>2242232.2399999993</v>
      </c>
      <c r="K49" s="50">
        <f>VLOOKUP(B49,[2]新表!$A:$G,7,0)</f>
        <v>2170582.6999999993</v>
      </c>
      <c r="L49" s="50">
        <f>VLOOKUP(B49,[2]新表!$A:$H,8,0)</f>
        <v>1786337.2499999995</v>
      </c>
      <c r="M49" s="50">
        <f>VLOOKUP(B49,[2]Sheet3!$A:$E,5,0)</f>
        <v>155041.62142857138</v>
      </c>
      <c r="N49" s="48"/>
      <c r="O49" s="48"/>
      <c r="P49" s="48">
        <f t="shared" si="7"/>
        <v>0</v>
      </c>
      <c r="Q49" s="20">
        <f t="shared" si="8"/>
        <v>1786337.2499999995</v>
      </c>
      <c r="R49" s="55">
        <v>200000</v>
      </c>
      <c r="S49" s="19">
        <f t="shared" si="2"/>
        <v>200000</v>
      </c>
      <c r="T49" s="53">
        <f t="shared" si="9"/>
        <v>0.11196094130601601</v>
      </c>
      <c r="U49" s="54">
        <f t="shared" si="10"/>
        <v>1.2899761893430741</v>
      </c>
      <c r="V49" s="54" t="str">
        <f t="shared" si="11"/>
        <v>是</v>
      </c>
      <c r="W49" s="21">
        <v>400</v>
      </c>
      <c r="X49" s="21"/>
      <c r="Y49" s="21"/>
      <c r="Z49" s="21">
        <f t="shared" si="3"/>
        <v>400</v>
      </c>
      <c r="AA49" s="23">
        <v>0.03</v>
      </c>
      <c r="AB49" s="23">
        <f t="shared" si="4"/>
        <v>3.2000000000000001E-2</v>
      </c>
      <c r="AC49" s="19">
        <f t="shared" si="13"/>
        <v>193600</v>
      </c>
      <c r="AD49" s="24">
        <v>45631</v>
      </c>
      <c r="AE49" s="13">
        <v>3</v>
      </c>
      <c r="AF49" s="24">
        <f t="shared" si="14"/>
        <v>45628</v>
      </c>
      <c r="AG49" s="27" t="s">
        <v>47</v>
      </c>
      <c r="AH49" s="19"/>
      <c r="AI49" s="17" t="s">
        <v>176</v>
      </c>
      <c r="AJ49" s="26" t="s">
        <v>177</v>
      </c>
      <c r="AK49" s="14" t="s">
        <v>174</v>
      </c>
      <c r="AL49" s="8"/>
    </row>
    <row r="50" spans="1:39" s="9" customFormat="1" ht="33" hidden="1" customHeight="1" x14ac:dyDescent="0.25">
      <c r="A50" s="13">
        <f t="shared" si="1"/>
        <v>47</v>
      </c>
      <c r="B50" s="14" t="s">
        <v>178</v>
      </c>
      <c r="C50" s="15" t="s">
        <v>179</v>
      </c>
      <c r="D50" s="15" t="s">
        <v>33</v>
      </c>
      <c r="E50" s="16" t="s">
        <v>57</v>
      </c>
      <c r="F50" s="17" t="s">
        <v>67</v>
      </c>
      <c r="G50" s="17" t="s">
        <v>564</v>
      </c>
      <c r="H50" s="17" t="s">
        <v>39</v>
      </c>
      <c r="I50" s="18">
        <v>1</v>
      </c>
      <c r="J50" s="50">
        <f>VLOOKUP(B50,[1]新表!$A:$G,7,0)</f>
        <v>7452861.6099999947</v>
      </c>
      <c r="K50" s="50">
        <f>VLOOKUP(B50,[2]新表!$A:$G,7,0)</f>
        <v>8160552.9300000006</v>
      </c>
      <c r="L50" s="50">
        <f>VLOOKUP(B50,[2]新表!$A:$H,8,0)</f>
        <v>6658661.0300000012</v>
      </c>
      <c r="M50" s="61">
        <f>VLOOKUP(B50,[2]Sheet3!$A:$E,5,0)</f>
        <v>627734.84076923085</v>
      </c>
      <c r="N50" s="48"/>
      <c r="O50" s="48"/>
      <c r="P50" s="48">
        <f t="shared" si="7"/>
        <v>0</v>
      </c>
      <c r="Q50" s="20">
        <f t="shared" si="8"/>
        <v>6658661.0300000012</v>
      </c>
      <c r="R50" s="55">
        <v>600000</v>
      </c>
      <c r="S50" s="19">
        <f t="shared" si="2"/>
        <v>600000</v>
      </c>
      <c r="T50" s="53">
        <f t="shared" si="9"/>
        <v>9.0108206033728655E-2</v>
      </c>
      <c r="U50" s="54">
        <f t="shared" si="10"/>
        <v>0.95581758575763553</v>
      </c>
      <c r="V50" s="54" t="str">
        <f t="shared" si="11"/>
        <v>否</v>
      </c>
      <c r="W50" s="21">
        <v>1300</v>
      </c>
      <c r="X50" s="21"/>
      <c r="Y50" s="21"/>
      <c r="Z50" s="21">
        <f t="shared" si="3"/>
        <v>1300</v>
      </c>
      <c r="AA50" s="23">
        <v>0.03</v>
      </c>
      <c r="AB50" s="23">
        <f t="shared" si="4"/>
        <v>3.2166666666666663E-2</v>
      </c>
      <c r="AC50" s="19">
        <f t="shared" si="13"/>
        <v>580700</v>
      </c>
      <c r="AD50" s="24">
        <v>45628</v>
      </c>
      <c r="AE50" s="13">
        <v>2</v>
      </c>
      <c r="AF50" s="24">
        <f t="shared" si="14"/>
        <v>45626</v>
      </c>
      <c r="AG50" s="27" t="s">
        <v>47</v>
      </c>
      <c r="AH50" s="19"/>
      <c r="AI50" s="17" t="s">
        <v>176</v>
      </c>
      <c r="AJ50" s="26" t="s">
        <v>133</v>
      </c>
      <c r="AK50" s="14" t="s">
        <v>178</v>
      </c>
      <c r="AL50" s="8"/>
    </row>
    <row r="51" spans="1:39" s="9" customFormat="1" ht="33" hidden="1" customHeight="1" x14ac:dyDescent="0.25">
      <c r="A51" s="13">
        <f t="shared" si="1"/>
        <v>48</v>
      </c>
      <c r="B51" s="14" t="s">
        <v>180</v>
      </c>
      <c r="C51" s="15" t="s">
        <v>181</v>
      </c>
      <c r="D51" s="15" t="s">
        <v>33</v>
      </c>
      <c r="E51" s="16" t="s">
        <v>57</v>
      </c>
      <c r="F51" s="17" t="s">
        <v>67</v>
      </c>
      <c r="G51" s="17" t="s">
        <v>564</v>
      </c>
      <c r="H51" s="17" t="s">
        <v>39</v>
      </c>
      <c r="I51" s="18">
        <v>1</v>
      </c>
      <c r="J51" s="50">
        <f>VLOOKUP(B51,[1]新表!$A:$G,7,0)</f>
        <v>10500242.709999997</v>
      </c>
      <c r="K51" s="50">
        <f>VLOOKUP(B51,[2]新表!$A:$G,7,0)</f>
        <v>10699337.999999998</v>
      </c>
      <c r="L51" s="50">
        <f>VLOOKUP(B51,[2]新表!$A:$H,8,0)</f>
        <v>8689005.1199999992</v>
      </c>
      <c r="M51" s="61">
        <f>VLOOKUP(B51,[2]Sheet3!$A:$E,5,0)</f>
        <v>668708.62499999988</v>
      </c>
      <c r="N51" s="48"/>
      <c r="O51" s="48"/>
      <c r="P51" s="48">
        <f t="shared" si="7"/>
        <v>0</v>
      </c>
      <c r="Q51" s="20">
        <f t="shared" si="8"/>
        <v>8689005.1199999992</v>
      </c>
      <c r="R51" s="55">
        <v>600000</v>
      </c>
      <c r="S51" s="19">
        <f t="shared" si="2"/>
        <v>600000</v>
      </c>
      <c r="T51" s="53">
        <f t="shared" si="9"/>
        <v>6.9052784722032717E-2</v>
      </c>
      <c r="U51" s="54">
        <f t="shared" si="10"/>
        <v>0.89725177389479627</v>
      </c>
      <c r="V51" s="54" t="str">
        <f t="shared" si="11"/>
        <v>否</v>
      </c>
      <c r="W51" s="21">
        <v>1300</v>
      </c>
      <c r="X51" s="21"/>
      <c r="Y51" s="21"/>
      <c r="Z51" s="21">
        <f t="shared" si="3"/>
        <v>1300</v>
      </c>
      <c r="AA51" s="23">
        <v>0.03</v>
      </c>
      <c r="AB51" s="23">
        <f t="shared" si="4"/>
        <v>3.2166666666666663E-2</v>
      </c>
      <c r="AC51" s="19">
        <f t="shared" si="13"/>
        <v>580700</v>
      </c>
      <c r="AD51" s="24">
        <v>45628</v>
      </c>
      <c r="AE51" s="29">
        <v>2</v>
      </c>
      <c r="AF51" s="32">
        <f t="shared" si="14"/>
        <v>45626</v>
      </c>
      <c r="AG51" s="27" t="s">
        <v>47</v>
      </c>
      <c r="AH51" s="19"/>
      <c r="AI51" s="17" t="s">
        <v>176</v>
      </c>
      <c r="AJ51" s="26" t="s">
        <v>177</v>
      </c>
      <c r="AK51" s="14" t="s">
        <v>180</v>
      </c>
      <c r="AL51" s="8"/>
      <c r="AM51" s="9">
        <v>60</v>
      </c>
    </row>
    <row r="52" spans="1:39" s="9" customFormat="1" ht="33" hidden="1" customHeight="1" x14ac:dyDescent="0.25">
      <c r="A52" s="13">
        <f t="shared" si="1"/>
        <v>49</v>
      </c>
      <c r="B52" s="14" t="s">
        <v>182</v>
      </c>
      <c r="C52" s="15" t="s">
        <v>183</v>
      </c>
      <c r="D52" s="15" t="s">
        <v>33</v>
      </c>
      <c r="E52" s="16" t="s">
        <v>130</v>
      </c>
      <c r="F52" s="17" t="s">
        <v>35</v>
      </c>
      <c r="G52" s="17"/>
      <c r="H52" s="17" t="s">
        <v>61</v>
      </c>
      <c r="I52" s="18">
        <v>0.8</v>
      </c>
      <c r="J52" s="50">
        <f>VLOOKUP(B52,[1]新表!$A:$G,7,0)</f>
        <v>6525674.5800000029</v>
      </c>
      <c r="K52" s="50">
        <f>VLOOKUP(B52,[2]新表!$A:$G,7,0)</f>
        <v>6568873.450000003</v>
      </c>
      <c r="L52" s="50">
        <f>VLOOKUP(B52,[2]新表!$A:$H,8,0)</f>
        <v>4153446.4400000027</v>
      </c>
      <c r="M52" s="61">
        <f>VLOOKUP(B52,[2]Sheet3!$A:$E,5,0)</f>
        <v>656887.34500000032</v>
      </c>
      <c r="N52" s="48">
        <v>500000</v>
      </c>
      <c r="O52" s="48"/>
      <c r="P52" s="48">
        <f t="shared" si="7"/>
        <v>500000</v>
      </c>
      <c r="Q52" s="20">
        <f t="shared" si="8"/>
        <v>3653446.4400000027</v>
      </c>
      <c r="R52" s="55">
        <v>1000000</v>
      </c>
      <c r="S52" s="19">
        <f t="shared" si="2"/>
        <v>1000000</v>
      </c>
      <c r="T52" s="53">
        <f t="shared" si="9"/>
        <v>0.27371415358698931</v>
      </c>
      <c r="U52" s="54">
        <f t="shared" si="10"/>
        <v>1.5223310474949088</v>
      </c>
      <c r="V52" s="54" t="str">
        <f t="shared" si="11"/>
        <v>是</v>
      </c>
      <c r="W52" s="21"/>
      <c r="X52" s="21"/>
      <c r="Y52" s="21"/>
      <c r="Z52" s="21">
        <f t="shared" si="3"/>
        <v>0</v>
      </c>
      <c r="AA52" s="23">
        <v>0</v>
      </c>
      <c r="AB52" s="23">
        <f t="shared" si="4"/>
        <v>0</v>
      </c>
      <c r="AC52" s="19">
        <f t="shared" si="13"/>
        <v>1000000</v>
      </c>
      <c r="AD52" s="24">
        <v>45628</v>
      </c>
      <c r="AE52" s="29">
        <v>4</v>
      </c>
      <c r="AF52" s="32">
        <f t="shared" si="14"/>
        <v>45624</v>
      </c>
      <c r="AG52" s="25" t="s">
        <v>184</v>
      </c>
      <c r="AH52" s="19"/>
      <c r="AI52" s="13" t="s">
        <v>121</v>
      </c>
      <c r="AJ52" s="26" t="s">
        <v>185</v>
      </c>
      <c r="AK52" s="14" t="s">
        <v>182</v>
      </c>
      <c r="AL52" s="30" t="s">
        <v>77</v>
      </c>
    </row>
    <row r="53" spans="1:39" s="9" customFormat="1" ht="33" hidden="1" customHeight="1" x14ac:dyDescent="0.25">
      <c r="A53" s="13">
        <f t="shared" si="1"/>
        <v>50</v>
      </c>
      <c r="B53" s="14" t="s">
        <v>186</v>
      </c>
      <c r="C53" s="15" t="s">
        <v>187</v>
      </c>
      <c r="D53" s="15" t="s">
        <v>33</v>
      </c>
      <c r="E53" s="16" t="s">
        <v>34</v>
      </c>
      <c r="F53" s="17" t="s">
        <v>35</v>
      </c>
      <c r="G53" s="17"/>
      <c r="H53" s="17" t="s">
        <v>45</v>
      </c>
      <c r="I53" s="18">
        <v>0.8</v>
      </c>
      <c r="J53" s="50">
        <f>VLOOKUP(B53,[1]新表!$A:$G,7,0)</f>
        <v>172720.65</v>
      </c>
      <c r="K53" s="50">
        <f>VLOOKUP(B53,[2]新表!$A:$G,7,0)</f>
        <v>324602.66000000003</v>
      </c>
      <c r="L53" s="50">
        <f>VLOOKUP(B53,[2]新表!$A:$H,8,0)</f>
        <v>2720.65</v>
      </c>
      <c r="M53" s="50">
        <f>VLOOKUP(B53,[2]Sheet3!$A:$E,5,0)</f>
        <v>162301.33000000002</v>
      </c>
      <c r="N53" s="48"/>
      <c r="O53" s="48"/>
      <c r="P53" s="48">
        <f t="shared" si="7"/>
        <v>0</v>
      </c>
      <c r="Q53" s="20">
        <f t="shared" si="8"/>
        <v>2720.65</v>
      </c>
      <c r="R53" s="55">
        <v>2720.65</v>
      </c>
      <c r="S53" s="19">
        <f t="shared" si="2"/>
        <v>2720.65</v>
      </c>
      <c r="T53" s="53">
        <f t="shared" si="9"/>
        <v>1</v>
      </c>
      <c r="U53" s="54">
        <f t="shared" si="10"/>
        <v>1.6762955670172264E-2</v>
      </c>
      <c r="V53" s="54" t="str">
        <f t="shared" si="11"/>
        <v>否</v>
      </c>
      <c r="W53" s="21"/>
      <c r="X53" s="21"/>
      <c r="Y53" s="21"/>
      <c r="Z53" s="21">
        <f t="shared" si="3"/>
        <v>0</v>
      </c>
      <c r="AA53" s="23">
        <v>0</v>
      </c>
      <c r="AB53" s="23">
        <f t="shared" si="4"/>
        <v>0</v>
      </c>
      <c r="AC53" s="19">
        <f t="shared" si="13"/>
        <v>2720.65</v>
      </c>
      <c r="AD53" s="24">
        <v>45630</v>
      </c>
      <c r="AE53" s="29">
        <v>3</v>
      </c>
      <c r="AF53" s="32">
        <f t="shared" si="14"/>
        <v>45627</v>
      </c>
      <c r="AG53" s="27" t="s">
        <v>188</v>
      </c>
      <c r="AH53" s="19"/>
      <c r="AI53" s="17" t="s">
        <v>189</v>
      </c>
      <c r="AJ53" s="26" t="s">
        <v>159</v>
      </c>
      <c r="AK53" s="14" t="s">
        <v>186</v>
      </c>
      <c r="AL53" s="8"/>
    </row>
    <row r="54" spans="1:39" s="9" customFormat="1" ht="33" hidden="1" customHeight="1" x14ac:dyDescent="0.25">
      <c r="A54" s="13">
        <f t="shared" si="1"/>
        <v>51</v>
      </c>
      <c r="B54" s="14" t="s">
        <v>190</v>
      </c>
      <c r="C54" s="15" t="s">
        <v>191</v>
      </c>
      <c r="D54" s="15" t="s">
        <v>33</v>
      </c>
      <c r="E54" s="16" t="s">
        <v>34</v>
      </c>
      <c r="F54" s="17" t="s">
        <v>35</v>
      </c>
      <c r="G54" s="17"/>
      <c r="H54" s="17" t="s">
        <v>39</v>
      </c>
      <c r="I54" s="18">
        <v>0.8</v>
      </c>
      <c r="J54" s="50">
        <f>VLOOKUP(B54,[1]新表!$A:$G,7,0)</f>
        <v>368477.42000000004</v>
      </c>
      <c r="K54" s="50">
        <f>VLOOKUP(B54,[2]新表!$A:$G,7,0)</f>
        <v>338477.42000000004</v>
      </c>
      <c r="L54" s="50">
        <f>VLOOKUP(B54,[2]新表!$A:$H,8,0)</f>
        <v>338477.42000000004</v>
      </c>
      <c r="M54" s="61">
        <f>VLOOKUP(B54,[2]Sheet3!$A:$E,5,0)</f>
        <v>37608.602222222224</v>
      </c>
      <c r="N54" s="48"/>
      <c r="O54" s="48"/>
      <c r="P54" s="48">
        <f t="shared" si="7"/>
        <v>0</v>
      </c>
      <c r="Q54" s="20">
        <f t="shared" si="8"/>
        <v>338477.42000000004</v>
      </c>
      <c r="R54" s="55">
        <v>50000</v>
      </c>
      <c r="S54" s="19">
        <f t="shared" si="2"/>
        <v>50000</v>
      </c>
      <c r="T54" s="53">
        <f t="shared" si="9"/>
        <v>0.14772034128598591</v>
      </c>
      <c r="U54" s="54">
        <f t="shared" si="10"/>
        <v>1.3294830715738732</v>
      </c>
      <c r="V54" s="54" t="str">
        <f t="shared" si="11"/>
        <v>是</v>
      </c>
      <c r="W54" s="21"/>
      <c r="X54" s="21"/>
      <c r="Y54" s="21"/>
      <c r="Z54" s="21">
        <f t="shared" si="3"/>
        <v>0</v>
      </c>
      <c r="AA54" s="23">
        <v>0.03</v>
      </c>
      <c r="AB54" s="23">
        <f t="shared" si="4"/>
        <v>0.03</v>
      </c>
      <c r="AC54" s="19">
        <f t="shared" si="13"/>
        <v>48500</v>
      </c>
      <c r="AD54" s="24"/>
      <c r="AE54" s="29">
        <v>3</v>
      </c>
      <c r="AF54" s="32">
        <f t="shared" si="14"/>
        <v>-3</v>
      </c>
      <c r="AG54" s="25" t="s">
        <v>47</v>
      </c>
      <c r="AH54" s="19"/>
      <c r="AI54" s="13" t="s">
        <v>68</v>
      </c>
      <c r="AJ54" s="26" t="s">
        <v>89</v>
      </c>
      <c r="AK54" s="14" t="s">
        <v>190</v>
      </c>
      <c r="AL54" s="8"/>
    </row>
    <row r="55" spans="1:39" s="9" customFormat="1" ht="33" hidden="1" customHeight="1" x14ac:dyDescent="0.25">
      <c r="A55" s="13">
        <f t="shared" si="1"/>
        <v>52</v>
      </c>
      <c r="B55" s="14" t="s">
        <v>192</v>
      </c>
      <c r="C55" s="15" t="s">
        <v>193</v>
      </c>
      <c r="D55" s="15" t="s">
        <v>33</v>
      </c>
      <c r="E55" s="16" t="s">
        <v>57</v>
      </c>
      <c r="F55" s="17" t="s">
        <v>35</v>
      </c>
      <c r="G55" s="17"/>
      <c r="H55" s="17" t="s">
        <v>39</v>
      </c>
      <c r="I55" s="18">
        <v>0.8</v>
      </c>
      <c r="J55" s="50">
        <f>VLOOKUP(B55,[1]新表!$A:$G,7,0)</f>
        <v>184122.91</v>
      </c>
      <c r="K55" s="50">
        <f>VLOOKUP(B55,[2]新表!$A:$G,7,0)</f>
        <v>184122.91</v>
      </c>
      <c r="L55" s="50">
        <f>VLOOKUP(B55,[2]新表!$A:$H,8,0)</f>
        <v>184122.91</v>
      </c>
      <c r="M55" s="61">
        <f>VLOOKUP(B55,[2]Sheet3!$A:$E,5,0)</f>
        <v>36824.582000000002</v>
      </c>
      <c r="N55" s="48"/>
      <c r="O55" s="48"/>
      <c r="P55" s="48">
        <f t="shared" si="7"/>
        <v>0</v>
      </c>
      <c r="Q55" s="20">
        <f t="shared" si="8"/>
        <v>184122.91</v>
      </c>
      <c r="R55" s="55">
        <v>160000</v>
      </c>
      <c r="S55" s="19">
        <f t="shared" si="2"/>
        <v>160000</v>
      </c>
      <c r="T55" s="53">
        <f t="shared" si="9"/>
        <v>0.86898474502711254</v>
      </c>
      <c r="U55" s="54">
        <f t="shared" si="10"/>
        <v>4.3449237251355628</v>
      </c>
      <c r="V55" s="54" t="str">
        <f t="shared" si="11"/>
        <v>是</v>
      </c>
      <c r="W55" s="21"/>
      <c r="X55" s="21"/>
      <c r="Y55" s="21"/>
      <c r="Z55" s="21">
        <f t="shared" si="3"/>
        <v>0</v>
      </c>
      <c r="AA55" s="23">
        <v>0</v>
      </c>
      <c r="AB55" s="23">
        <f t="shared" si="4"/>
        <v>0</v>
      </c>
      <c r="AC55" s="19">
        <f t="shared" si="13"/>
        <v>160000</v>
      </c>
      <c r="AD55" s="24"/>
      <c r="AE55" s="29">
        <v>3</v>
      </c>
      <c r="AF55" s="32">
        <f t="shared" si="14"/>
        <v>-3</v>
      </c>
      <c r="AG55" s="27" t="s">
        <v>47</v>
      </c>
      <c r="AH55" s="19"/>
      <c r="AI55" s="17" t="s">
        <v>68</v>
      </c>
      <c r="AJ55" s="26" t="s">
        <v>194</v>
      </c>
      <c r="AK55" s="14" t="s">
        <v>192</v>
      </c>
      <c r="AL55" s="8"/>
    </row>
    <row r="56" spans="1:39" s="9" customFormat="1" ht="33" hidden="1" customHeight="1" x14ac:dyDescent="0.25">
      <c r="A56" s="13">
        <f t="shared" si="1"/>
        <v>53</v>
      </c>
      <c r="B56" s="14" t="s">
        <v>195</v>
      </c>
      <c r="C56" s="28" t="s">
        <v>196</v>
      </c>
      <c r="D56" s="15" t="s">
        <v>33</v>
      </c>
      <c r="E56" s="16" t="s">
        <v>130</v>
      </c>
      <c r="F56" s="17" t="s">
        <v>67</v>
      </c>
      <c r="G56" s="17" t="s">
        <v>564</v>
      </c>
      <c r="H56" s="17" t="s">
        <v>39</v>
      </c>
      <c r="I56" s="18">
        <v>0.8</v>
      </c>
      <c r="J56" s="50">
        <f>VLOOKUP(B56,[1]新表!$A:$G,7,0)</f>
        <v>14347472.730000012</v>
      </c>
      <c r="K56" s="50">
        <f>VLOOKUP(B56,[2]新表!$A:$G,7,0)</f>
        <v>14761272.65</v>
      </c>
      <c r="L56" s="50">
        <f>VLOOKUP(B56,[2]新表!$A:$H,8,0)</f>
        <v>12517605.640000001</v>
      </c>
      <c r="M56" s="61">
        <f>VLOOKUP(B56,[2]Sheet3!$A:$E,5,0)</f>
        <v>567741.25576923077</v>
      </c>
      <c r="N56" s="48">
        <v>30000</v>
      </c>
      <c r="O56" s="48"/>
      <c r="P56" s="48">
        <f t="shared" si="7"/>
        <v>30000</v>
      </c>
      <c r="Q56" s="20">
        <f t="shared" si="8"/>
        <v>12487605.640000001</v>
      </c>
      <c r="R56" s="55">
        <v>600000</v>
      </c>
      <c r="S56" s="19">
        <f t="shared" si="2"/>
        <v>600000</v>
      </c>
      <c r="T56" s="53">
        <f t="shared" si="9"/>
        <v>4.8047641581352815E-2</v>
      </c>
      <c r="U56" s="54">
        <f t="shared" si="10"/>
        <v>1.0568194470684749</v>
      </c>
      <c r="V56" s="54" t="str">
        <f t="shared" si="11"/>
        <v>是</v>
      </c>
      <c r="W56" s="21"/>
      <c r="X56" s="21"/>
      <c r="Y56" s="21"/>
      <c r="Z56" s="21">
        <f t="shared" si="3"/>
        <v>0</v>
      </c>
      <c r="AA56" s="23">
        <v>0.03</v>
      </c>
      <c r="AB56" s="23">
        <f t="shared" si="4"/>
        <v>0.03</v>
      </c>
      <c r="AC56" s="19">
        <f t="shared" si="13"/>
        <v>582000</v>
      </c>
      <c r="AD56" s="24">
        <v>45628</v>
      </c>
      <c r="AE56" s="13">
        <v>3</v>
      </c>
      <c r="AF56" s="24">
        <f t="shared" si="14"/>
        <v>45625</v>
      </c>
      <c r="AG56" s="27" t="s">
        <v>47</v>
      </c>
      <c r="AH56" s="19"/>
      <c r="AI56" s="17" t="s">
        <v>197</v>
      </c>
      <c r="AJ56" s="26" t="s">
        <v>177</v>
      </c>
      <c r="AK56" s="14" t="s">
        <v>195</v>
      </c>
      <c r="AL56" s="30"/>
    </row>
    <row r="57" spans="1:39" s="9" customFormat="1" ht="33" hidden="1" customHeight="1" x14ac:dyDescent="0.25">
      <c r="A57" s="13">
        <f t="shared" si="1"/>
        <v>54</v>
      </c>
      <c r="B57" s="14" t="s">
        <v>198</v>
      </c>
      <c r="C57" s="15" t="s">
        <v>199</v>
      </c>
      <c r="D57" s="15" t="s">
        <v>33</v>
      </c>
      <c r="E57" s="16" t="s">
        <v>57</v>
      </c>
      <c r="F57" s="17" t="s">
        <v>67</v>
      </c>
      <c r="G57" s="17" t="s">
        <v>565</v>
      </c>
      <c r="H57" s="17" t="s">
        <v>61</v>
      </c>
      <c r="I57" s="18">
        <v>1</v>
      </c>
      <c r="J57" s="50">
        <f>VLOOKUP(B57,[1]新表!$A:$G,7,0)</f>
        <v>946930.60999999987</v>
      </c>
      <c r="K57" s="50">
        <f>VLOOKUP(B57,[2]新表!$A:$G,7,0)</f>
        <v>1091202.79</v>
      </c>
      <c r="L57" s="50">
        <f>VLOOKUP(B57,[2]新表!$A:$H,8,0)</f>
        <v>548276.06000000006</v>
      </c>
      <c r="M57" s="50">
        <f>VLOOKUP(B57,[2]Sheet3!$A:$E,5,0)</f>
        <v>155886.11285714287</v>
      </c>
      <c r="N57" s="48"/>
      <c r="O57" s="48"/>
      <c r="P57" s="48">
        <f t="shared" si="7"/>
        <v>0</v>
      </c>
      <c r="Q57" s="20">
        <f t="shared" si="8"/>
        <v>548276.06000000006</v>
      </c>
      <c r="R57" s="55">
        <v>200000</v>
      </c>
      <c r="S57" s="19">
        <f t="shared" si="2"/>
        <v>200000</v>
      </c>
      <c r="T57" s="53">
        <f t="shared" si="9"/>
        <v>0.36477974252605516</v>
      </c>
      <c r="U57" s="54">
        <f t="shared" si="10"/>
        <v>1.2829879219791949</v>
      </c>
      <c r="V57" s="54" t="str">
        <f t="shared" si="11"/>
        <v>是</v>
      </c>
      <c r="W57" s="21">
        <v>300</v>
      </c>
      <c r="X57" s="21"/>
      <c r="Y57" s="21"/>
      <c r="Z57" s="21">
        <f t="shared" si="3"/>
        <v>300</v>
      </c>
      <c r="AA57" s="35">
        <v>0.03</v>
      </c>
      <c r="AB57" s="23">
        <f t="shared" si="4"/>
        <v>3.15E-2</v>
      </c>
      <c r="AC57" s="19">
        <f t="shared" si="13"/>
        <v>193700</v>
      </c>
      <c r="AD57" s="24">
        <v>45636</v>
      </c>
      <c r="AE57" s="13"/>
      <c r="AF57" s="24"/>
      <c r="AG57" s="27" t="s">
        <v>47</v>
      </c>
      <c r="AH57" s="19"/>
      <c r="AI57" s="17" t="s">
        <v>121</v>
      </c>
      <c r="AJ57" s="26" t="s">
        <v>200</v>
      </c>
      <c r="AK57" s="14" t="s">
        <v>198</v>
      </c>
      <c r="AL57" s="8"/>
    </row>
    <row r="58" spans="1:39" s="9" customFormat="1" ht="33" hidden="1" customHeight="1" x14ac:dyDescent="0.25">
      <c r="A58" s="13">
        <f t="shared" si="1"/>
        <v>55</v>
      </c>
      <c r="B58" s="14" t="s">
        <v>201</v>
      </c>
      <c r="C58" s="15" t="s">
        <v>202</v>
      </c>
      <c r="D58" s="15" t="s">
        <v>33</v>
      </c>
      <c r="E58" s="16" t="s">
        <v>57</v>
      </c>
      <c r="F58" s="34" t="s">
        <v>98</v>
      </c>
      <c r="G58" s="17" t="s">
        <v>565</v>
      </c>
      <c r="H58" s="17" t="s">
        <v>39</v>
      </c>
      <c r="I58" s="18">
        <v>0.8</v>
      </c>
      <c r="J58" s="50">
        <f>VLOOKUP(B58,[1]新表!$A:$G,7,0)</f>
        <v>560805.21</v>
      </c>
      <c r="K58" s="50">
        <f>VLOOKUP(B58,[2]新表!$A:$G,7,0)</f>
        <v>480805.20999999996</v>
      </c>
      <c r="L58" s="50">
        <f>VLOOKUP(B58,[2]新表!$A:$H,8,0)</f>
        <v>436934.86</v>
      </c>
      <c r="M58" s="61">
        <f>VLOOKUP(B58,[2]Sheet3!$A:$E,5,0)</f>
        <v>48080.520999999993</v>
      </c>
      <c r="N58" s="48"/>
      <c r="O58" s="48"/>
      <c r="P58" s="48">
        <f t="shared" si="7"/>
        <v>0</v>
      </c>
      <c r="Q58" s="20">
        <f t="shared" si="8"/>
        <v>436934.86</v>
      </c>
      <c r="R58" s="55">
        <v>80000</v>
      </c>
      <c r="S58" s="19">
        <f t="shared" si="2"/>
        <v>80000</v>
      </c>
      <c r="T58" s="53">
        <f t="shared" si="9"/>
        <v>0.18309365382290624</v>
      </c>
      <c r="U58" s="54">
        <f t="shared" si="10"/>
        <v>1.6638754808834124</v>
      </c>
      <c r="V58" s="54" t="str">
        <f t="shared" si="11"/>
        <v>是</v>
      </c>
      <c r="W58" s="21">
        <v>200</v>
      </c>
      <c r="X58" s="21"/>
      <c r="Y58" s="21"/>
      <c r="Z58" s="21">
        <f t="shared" si="3"/>
        <v>200</v>
      </c>
      <c r="AA58" s="23">
        <v>0.03</v>
      </c>
      <c r="AB58" s="23">
        <f t="shared" si="4"/>
        <v>3.2500000000000001E-2</v>
      </c>
      <c r="AC58" s="19">
        <f t="shared" si="13"/>
        <v>77400</v>
      </c>
      <c r="AD58" s="24">
        <v>45628</v>
      </c>
      <c r="AE58" s="13">
        <v>4</v>
      </c>
      <c r="AF58" s="24">
        <f t="shared" ref="AF58:AF65" si="15">AD58-AE58</f>
        <v>45624</v>
      </c>
      <c r="AG58" s="27" t="s">
        <v>47</v>
      </c>
      <c r="AH58" s="19"/>
      <c r="AI58" s="17" t="s">
        <v>176</v>
      </c>
      <c r="AJ58" s="26" t="s">
        <v>177</v>
      </c>
      <c r="AK58" s="14" t="s">
        <v>201</v>
      </c>
      <c r="AL58" s="8"/>
    </row>
    <row r="59" spans="1:39" s="9" customFormat="1" ht="33" hidden="1" customHeight="1" x14ac:dyDescent="0.25">
      <c r="A59" s="13">
        <f t="shared" si="1"/>
        <v>56</v>
      </c>
      <c r="B59" s="14" t="s">
        <v>203</v>
      </c>
      <c r="C59" s="15" t="s">
        <v>204</v>
      </c>
      <c r="D59" s="15" t="s">
        <v>33</v>
      </c>
      <c r="E59" s="16" t="s">
        <v>34</v>
      </c>
      <c r="F59" s="17" t="s">
        <v>67</v>
      </c>
      <c r="G59" s="17" t="s">
        <v>564</v>
      </c>
      <c r="H59" s="17" t="s">
        <v>61</v>
      </c>
      <c r="I59" s="18">
        <v>0.8</v>
      </c>
      <c r="J59" s="50">
        <f>VLOOKUP(B59,[1]新表!$A:$G,7,0)</f>
        <v>320291.15999999968</v>
      </c>
      <c r="K59" s="50">
        <f>VLOOKUP(B59,[2]新表!$A:$G,7,0)</f>
        <v>372154.81999999995</v>
      </c>
      <c r="L59" s="50">
        <f>VLOOKUP(B59,[2]新表!$A:$H,8,0)</f>
        <v>302291.15999999997</v>
      </c>
      <c r="M59" s="61">
        <f>VLOOKUP(B59,[2]Sheet3!$A:$E,5,0)</f>
        <v>33832.256363636356</v>
      </c>
      <c r="N59" s="48"/>
      <c r="O59" s="48"/>
      <c r="P59" s="48">
        <f t="shared" si="7"/>
        <v>0</v>
      </c>
      <c r="Q59" s="20">
        <f t="shared" si="8"/>
        <v>302291.15999999997</v>
      </c>
      <c r="R59" s="55">
        <v>110000</v>
      </c>
      <c r="S59" s="19">
        <f t="shared" si="2"/>
        <v>110000</v>
      </c>
      <c r="T59" s="53">
        <f t="shared" si="9"/>
        <v>0.36388758440703328</v>
      </c>
      <c r="U59" s="54">
        <f t="shared" si="10"/>
        <v>3.2513350223436586</v>
      </c>
      <c r="V59" s="54" t="str">
        <f t="shared" si="11"/>
        <v>是</v>
      </c>
      <c r="W59" s="21"/>
      <c r="X59" s="21"/>
      <c r="Y59" s="21"/>
      <c r="Z59" s="21">
        <f t="shared" si="3"/>
        <v>0</v>
      </c>
      <c r="AA59" s="23">
        <v>0.03</v>
      </c>
      <c r="AB59" s="23">
        <f t="shared" si="4"/>
        <v>0.03</v>
      </c>
      <c r="AC59" s="19">
        <f t="shared" si="13"/>
        <v>106700</v>
      </c>
      <c r="AD59" s="24">
        <v>45628</v>
      </c>
      <c r="AE59" s="13">
        <v>3</v>
      </c>
      <c r="AF59" s="24">
        <f t="shared" si="15"/>
        <v>45625</v>
      </c>
      <c r="AG59" s="27" t="s">
        <v>47</v>
      </c>
      <c r="AH59" s="19"/>
      <c r="AI59" s="17" t="s">
        <v>68</v>
      </c>
      <c r="AJ59" s="26" t="s">
        <v>177</v>
      </c>
      <c r="AK59" s="14" t="s">
        <v>203</v>
      </c>
      <c r="AL59" s="8"/>
    </row>
    <row r="60" spans="1:39" s="9" customFormat="1" ht="33" hidden="1" customHeight="1" x14ac:dyDescent="0.25">
      <c r="A60" s="13">
        <f t="shared" si="1"/>
        <v>57</v>
      </c>
      <c r="B60" s="14" t="s">
        <v>205</v>
      </c>
      <c r="C60" s="15" t="s">
        <v>206</v>
      </c>
      <c r="D60" s="15" t="s">
        <v>52</v>
      </c>
      <c r="E60" s="16" t="s">
        <v>34</v>
      </c>
      <c r="F60" s="34" t="s">
        <v>67</v>
      </c>
      <c r="G60" s="34"/>
      <c r="H60" s="17" t="s">
        <v>61</v>
      </c>
      <c r="I60" s="18">
        <v>0.8</v>
      </c>
      <c r="J60" s="50">
        <f>VLOOKUP(B60,[1]新表!$A:$G,7,0)</f>
        <v>227270.04</v>
      </c>
      <c r="K60" s="50">
        <f>VLOOKUP(B60,[2]新表!$A:$G,7,0)</f>
        <v>207270.03999999989</v>
      </c>
      <c r="L60" s="50">
        <f>VLOOKUP(B60,[2]新表!$A:$H,8,0)</f>
        <v>207270.03999999989</v>
      </c>
      <c r="M60" s="61">
        <f>VLOOKUP(B60,[2]Sheet3!$A:$E,5,0)</f>
        <v>25908.754999999986</v>
      </c>
      <c r="N60" s="48"/>
      <c r="O60" s="48"/>
      <c r="P60" s="48">
        <f t="shared" si="7"/>
        <v>0</v>
      </c>
      <c r="Q60" s="20">
        <f t="shared" si="8"/>
        <v>207270.03999999989</v>
      </c>
      <c r="R60" s="55">
        <v>50000</v>
      </c>
      <c r="S60" s="19">
        <f t="shared" si="2"/>
        <v>50000</v>
      </c>
      <c r="T60" s="53">
        <f t="shared" si="9"/>
        <v>0.2412311977167565</v>
      </c>
      <c r="U60" s="54">
        <f t="shared" si="10"/>
        <v>1.929849581734052</v>
      </c>
      <c r="V60" s="54" t="str">
        <f t="shared" si="11"/>
        <v>是</v>
      </c>
      <c r="W60" s="21"/>
      <c r="X60" s="21"/>
      <c r="Y60" s="21"/>
      <c r="Z60" s="21">
        <f t="shared" si="3"/>
        <v>0</v>
      </c>
      <c r="AA60" s="23">
        <v>0</v>
      </c>
      <c r="AB60" s="23">
        <f t="shared" si="4"/>
        <v>0</v>
      </c>
      <c r="AC60" s="19">
        <f t="shared" si="13"/>
        <v>50000</v>
      </c>
      <c r="AD60" s="24">
        <v>45595</v>
      </c>
      <c r="AE60" s="29">
        <v>3</v>
      </c>
      <c r="AF60" s="32">
        <f t="shared" si="15"/>
        <v>45592</v>
      </c>
      <c r="AG60" s="27" t="s">
        <v>47</v>
      </c>
      <c r="AH60" s="19"/>
      <c r="AI60" s="17" t="s">
        <v>68</v>
      </c>
      <c r="AJ60" s="26" t="s">
        <v>89</v>
      </c>
      <c r="AK60" s="14" t="s">
        <v>205</v>
      </c>
      <c r="AL60" s="8"/>
    </row>
    <row r="61" spans="1:39" s="9" customFormat="1" ht="33" hidden="1" customHeight="1" x14ac:dyDescent="0.25">
      <c r="A61" s="13">
        <f t="shared" si="1"/>
        <v>58</v>
      </c>
      <c r="B61" s="14" t="s">
        <v>207</v>
      </c>
      <c r="C61" s="15" t="s">
        <v>208</v>
      </c>
      <c r="D61" s="15" t="s">
        <v>33</v>
      </c>
      <c r="E61" s="16" t="s">
        <v>130</v>
      </c>
      <c r="F61" s="17" t="s">
        <v>67</v>
      </c>
      <c r="G61" s="17"/>
      <c r="H61" s="17" t="s">
        <v>39</v>
      </c>
      <c r="I61" s="18">
        <v>0.8</v>
      </c>
      <c r="J61" s="50">
        <f>VLOOKUP(B61,[1]新表!$A:$G,7,0)</f>
        <v>504215.48</v>
      </c>
      <c r="K61" s="50">
        <f>VLOOKUP(B61,[2]新表!$A:$G,7,0)</f>
        <v>484215.4800000001</v>
      </c>
      <c r="L61" s="50">
        <f>VLOOKUP(B61,[2]新表!$A:$H,8,0)</f>
        <v>449465.07000000007</v>
      </c>
      <c r="M61" s="61">
        <f>VLOOKUP(B61,[2]Sheet3!$A:$E,5,0)</f>
        <v>16697.085517241383</v>
      </c>
      <c r="N61" s="48"/>
      <c r="O61" s="48"/>
      <c r="P61" s="48">
        <f t="shared" si="7"/>
        <v>0</v>
      </c>
      <c r="Q61" s="20">
        <f t="shared" si="8"/>
        <v>449465.07000000007</v>
      </c>
      <c r="R61" s="55">
        <v>50000</v>
      </c>
      <c r="S61" s="19">
        <f t="shared" si="2"/>
        <v>50000</v>
      </c>
      <c r="T61" s="53">
        <f t="shared" si="9"/>
        <v>0.11124334978911708</v>
      </c>
      <c r="U61" s="54">
        <f t="shared" si="10"/>
        <v>2.9945345820005582</v>
      </c>
      <c r="V61" s="54" t="str">
        <f t="shared" si="11"/>
        <v>是</v>
      </c>
      <c r="W61" s="21"/>
      <c r="X61" s="21"/>
      <c r="Y61" s="21"/>
      <c r="Z61" s="21">
        <f t="shared" si="3"/>
        <v>0</v>
      </c>
      <c r="AA61" s="23">
        <v>0.03</v>
      </c>
      <c r="AB61" s="23">
        <f t="shared" si="4"/>
        <v>0.03</v>
      </c>
      <c r="AC61" s="19">
        <f t="shared" si="13"/>
        <v>48500</v>
      </c>
      <c r="AD61" s="24">
        <v>45595</v>
      </c>
      <c r="AE61" s="29">
        <v>3</v>
      </c>
      <c r="AF61" s="32">
        <f t="shared" si="15"/>
        <v>45592</v>
      </c>
      <c r="AG61" s="27" t="s">
        <v>47</v>
      </c>
      <c r="AH61" s="19"/>
      <c r="AI61" s="17" t="s">
        <v>132</v>
      </c>
      <c r="AJ61" s="26" t="s">
        <v>89</v>
      </c>
      <c r="AK61" s="14" t="s">
        <v>207</v>
      </c>
      <c r="AL61" s="8"/>
    </row>
    <row r="62" spans="1:39" s="9" customFormat="1" ht="33" hidden="1" customHeight="1" x14ac:dyDescent="0.25">
      <c r="A62" s="13">
        <f t="shared" si="1"/>
        <v>59</v>
      </c>
      <c r="B62" s="14" t="s">
        <v>209</v>
      </c>
      <c r="C62" s="15" t="s">
        <v>210</v>
      </c>
      <c r="D62" s="15" t="s">
        <v>52</v>
      </c>
      <c r="E62" s="16" t="s">
        <v>211</v>
      </c>
      <c r="F62" s="17" t="s">
        <v>67</v>
      </c>
      <c r="G62" s="17" t="s">
        <v>564</v>
      </c>
      <c r="H62" s="17" t="s">
        <v>39</v>
      </c>
      <c r="I62" s="18">
        <v>0.8</v>
      </c>
      <c r="J62" s="50">
        <f>VLOOKUP(B62,[1]新表!$A:$G,7,0)</f>
        <v>184613.88999999998</v>
      </c>
      <c r="K62" s="50">
        <f>VLOOKUP(B62,[2]新表!$A:$G,7,0)</f>
        <v>198866.32</v>
      </c>
      <c r="L62" s="50">
        <f>VLOOKUP(B62,[2]新表!$A:$H,8,0)</f>
        <v>149879.38</v>
      </c>
      <c r="M62" s="61">
        <f>VLOOKUP(B62,[2]Sheet3!$A:$E,5,0)</f>
        <v>19886.632000000001</v>
      </c>
      <c r="N62" s="48"/>
      <c r="O62" s="48"/>
      <c r="P62" s="48">
        <f t="shared" si="7"/>
        <v>0</v>
      </c>
      <c r="Q62" s="20">
        <f t="shared" si="8"/>
        <v>149879.38</v>
      </c>
      <c r="R62" s="55">
        <v>10000</v>
      </c>
      <c r="S62" s="19">
        <f t="shared" si="2"/>
        <v>10000</v>
      </c>
      <c r="T62" s="53">
        <f t="shared" si="9"/>
        <v>6.6720318698943112E-2</v>
      </c>
      <c r="U62" s="54">
        <f t="shared" si="10"/>
        <v>0.5028503569634114</v>
      </c>
      <c r="V62" s="54" t="str">
        <f t="shared" si="11"/>
        <v>否</v>
      </c>
      <c r="W62" s="21"/>
      <c r="X62" s="21"/>
      <c r="Y62" s="21"/>
      <c r="Z62" s="21">
        <f t="shared" si="3"/>
        <v>0</v>
      </c>
      <c r="AA62" s="23">
        <v>0.03</v>
      </c>
      <c r="AB62" s="23">
        <f t="shared" si="4"/>
        <v>0.03</v>
      </c>
      <c r="AC62" s="19">
        <f t="shared" si="13"/>
        <v>9700</v>
      </c>
      <c r="AD62" s="24">
        <v>45636</v>
      </c>
      <c r="AE62" s="13">
        <v>3</v>
      </c>
      <c r="AF62" s="24">
        <f t="shared" si="15"/>
        <v>45633</v>
      </c>
      <c r="AG62" s="27" t="s">
        <v>47</v>
      </c>
      <c r="AH62" s="19"/>
      <c r="AI62" s="17" t="s">
        <v>121</v>
      </c>
      <c r="AJ62" s="26" t="s">
        <v>212</v>
      </c>
      <c r="AK62" s="14" t="s">
        <v>209</v>
      </c>
      <c r="AL62" s="8"/>
    </row>
    <row r="63" spans="1:39" s="9" customFormat="1" ht="33" hidden="1" customHeight="1" x14ac:dyDescent="0.25">
      <c r="A63" s="13">
        <f t="shared" si="1"/>
        <v>60</v>
      </c>
      <c r="B63" s="14" t="s">
        <v>213</v>
      </c>
      <c r="C63" s="15" t="s">
        <v>214</v>
      </c>
      <c r="D63" s="15" t="s">
        <v>52</v>
      </c>
      <c r="E63" s="16" t="s">
        <v>211</v>
      </c>
      <c r="F63" s="17" t="s">
        <v>67</v>
      </c>
      <c r="G63" s="17" t="s">
        <v>564</v>
      </c>
      <c r="H63" s="17" t="s">
        <v>39</v>
      </c>
      <c r="I63" s="18">
        <v>0.8</v>
      </c>
      <c r="J63" s="50">
        <f>VLOOKUP(B63,[1]新表!$A:$G,7,0)</f>
        <v>250009.17</v>
      </c>
      <c r="K63" s="50">
        <f>VLOOKUP(B63,[2]新表!$A:$G,7,0)</f>
        <v>264708.64999999991</v>
      </c>
      <c r="L63" s="50">
        <f>VLOOKUP(B63,[2]新表!$A:$H,8,0)</f>
        <v>230009.1699999999</v>
      </c>
      <c r="M63" s="61">
        <f>VLOOKUP(B63,[2]Sheet3!$A:$E,5,0)</f>
        <v>17647.243333333328</v>
      </c>
      <c r="N63" s="48"/>
      <c r="O63" s="48"/>
      <c r="P63" s="48">
        <f t="shared" si="7"/>
        <v>0</v>
      </c>
      <c r="Q63" s="20">
        <f t="shared" si="8"/>
        <v>230009.1699999999</v>
      </c>
      <c r="R63" s="55">
        <v>10000</v>
      </c>
      <c r="S63" s="19">
        <f t="shared" si="2"/>
        <v>10000</v>
      </c>
      <c r="T63" s="53">
        <f t="shared" si="9"/>
        <v>4.3476527479317476E-2</v>
      </c>
      <c r="U63" s="54">
        <f t="shared" si="10"/>
        <v>0.56666074191379856</v>
      </c>
      <c r="V63" s="54" t="str">
        <f t="shared" si="11"/>
        <v>否</v>
      </c>
      <c r="W63" s="21"/>
      <c r="X63" s="21"/>
      <c r="Y63" s="21"/>
      <c r="Z63" s="21">
        <f t="shared" si="3"/>
        <v>0</v>
      </c>
      <c r="AA63" s="23">
        <v>0.03</v>
      </c>
      <c r="AB63" s="23">
        <f t="shared" si="4"/>
        <v>0.03</v>
      </c>
      <c r="AC63" s="19">
        <f t="shared" si="13"/>
        <v>9700</v>
      </c>
      <c r="AD63" s="24">
        <v>45636</v>
      </c>
      <c r="AE63" s="13">
        <v>3</v>
      </c>
      <c r="AF63" s="24">
        <f t="shared" si="15"/>
        <v>45633</v>
      </c>
      <c r="AG63" s="27" t="s">
        <v>47</v>
      </c>
      <c r="AH63" s="19"/>
      <c r="AI63" s="17" t="s">
        <v>121</v>
      </c>
      <c r="AJ63" s="26" t="s">
        <v>212</v>
      </c>
      <c r="AK63" s="14" t="s">
        <v>213</v>
      </c>
      <c r="AL63" s="8"/>
    </row>
    <row r="64" spans="1:39" s="9" customFormat="1" ht="33" hidden="1" customHeight="1" x14ac:dyDescent="0.25">
      <c r="A64" s="13">
        <f t="shared" si="1"/>
        <v>61</v>
      </c>
      <c r="B64" s="14" t="s">
        <v>215</v>
      </c>
      <c r="C64" s="15" t="s">
        <v>216</v>
      </c>
      <c r="D64" s="15" t="s">
        <v>33</v>
      </c>
      <c r="E64" s="16" t="s">
        <v>34</v>
      </c>
      <c r="F64" s="17" t="s">
        <v>67</v>
      </c>
      <c r="G64" s="17" t="s">
        <v>564</v>
      </c>
      <c r="H64" s="17" t="s">
        <v>39</v>
      </c>
      <c r="I64" s="18">
        <v>0.8</v>
      </c>
      <c r="J64" s="50">
        <f>VLOOKUP(B64,[1]新表!$A:$G,7,0)</f>
        <v>513674.17999999993</v>
      </c>
      <c r="K64" s="50">
        <f>VLOOKUP(B64,[2]新表!$A:$G,7,0)</f>
        <v>633277.68999999994</v>
      </c>
      <c r="L64" s="50">
        <f>VLOOKUP(B64,[2]新表!$A:$H,8,0)</f>
        <v>404062.45999999996</v>
      </c>
      <c r="M64" s="61">
        <f>VLOOKUP(B64,[2]Sheet3!$A:$E,5,0)</f>
        <v>52773.140833333331</v>
      </c>
      <c r="N64" s="48"/>
      <c r="O64" s="48"/>
      <c r="P64" s="48">
        <f t="shared" si="7"/>
        <v>0</v>
      </c>
      <c r="Q64" s="20">
        <f t="shared" si="8"/>
        <v>404062.45999999996</v>
      </c>
      <c r="R64" s="55">
        <v>60000</v>
      </c>
      <c r="S64" s="19">
        <f t="shared" si="2"/>
        <v>60000</v>
      </c>
      <c r="T64" s="53">
        <f t="shared" si="9"/>
        <v>0.14849189405024166</v>
      </c>
      <c r="U64" s="54">
        <f t="shared" si="10"/>
        <v>1.1369419945932409</v>
      </c>
      <c r="V64" s="54" t="str">
        <f t="shared" si="11"/>
        <v>是</v>
      </c>
      <c r="W64" s="21"/>
      <c r="X64" s="21"/>
      <c r="Y64" s="21"/>
      <c r="Z64" s="21">
        <f t="shared" si="3"/>
        <v>0</v>
      </c>
      <c r="AA64" s="23">
        <v>0.03</v>
      </c>
      <c r="AB64" s="23">
        <f t="shared" si="4"/>
        <v>0.03</v>
      </c>
      <c r="AC64" s="19">
        <f t="shared" si="13"/>
        <v>58200</v>
      </c>
      <c r="AD64" s="24">
        <v>45628</v>
      </c>
      <c r="AE64" s="29">
        <v>3</v>
      </c>
      <c r="AF64" s="32">
        <f t="shared" si="15"/>
        <v>45625</v>
      </c>
      <c r="AG64" s="27" t="s">
        <v>47</v>
      </c>
      <c r="AH64" s="19"/>
      <c r="AI64" s="17" t="s">
        <v>68</v>
      </c>
      <c r="AJ64" s="26" t="s">
        <v>212</v>
      </c>
      <c r="AK64" s="14" t="s">
        <v>215</v>
      </c>
      <c r="AL64" s="8"/>
    </row>
    <row r="65" spans="1:38" s="9" customFormat="1" ht="33" customHeight="1" x14ac:dyDescent="0.25">
      <c r="A65" s="13">
        <f t="shared" si="1"/>
        <v>62</v>
      </c>
      <c r="B65" s="14" t="s">
        <v>217</v>
      </c>
      <c r="C65" s="15" t="s">
        <v>218</v>
      </c>
      <c r="D65" s="15" t="s">
        <v>219</v>
      </c>
      <c r="E65" s="25" t="s">
        <v>34</v>
      </c>
      <c r="F65" s="17" t="s">
        <v>35</v>
      </c>
      <c r="G65" s="17"/>
      <c r="H65" s="17" t="s">
        <v>49</v>
      </c>
      <c r="I65" s="18">
        <v>1</v>
      </c>
      <c r="J65" s="50">
        <f>VLOOKUP(B65,[1]新表!$A:$G,7,0)</f>
        <v>15460</v>
      </c>
      <c r="K65" s="50">
        <f>VLOOKUP(B65,[2]新表!$A:$G,7,0)</f>
        <v>5460</v>
      </c>
      <c r="L65" s="50">
        <f>VLOOKUP(B65,[2]新表!$A:$H,8,0)</f>
        <v>5460</v>
      </c>
      <c r="M65" s="61">
        <f>VLOOKUP(B65,[2]Sheet3!$A:$E,5,0)</f>
        <v>2730</v>
      </c>
      <c r="N65" s="48"/>
      <c r="O65" s="48"/>
      <c r="P65" s="48">
        <f t="shared" si="7"/>
        <v>0</v>
      </c>
      <c r="Q65" s="20">
        <f t="shared" si="8"/>
        <v>5460</v>
      </c>
      <c r="R65" s="56">
        <v>5460</v>
      </c>
      <c r="S65" s="19">
        <f t="shared" si="2"/>
        <v>5460</v>
      </c>
      <c r="T65" s="53">
        <f t="shared" si="9"/>
        <v>1</v>
      </c>
      <c r="U65" s="54">
        <f t="shared" si="10"/>
        <v>2</v>
      </c>
      <c r="V65" s="54" t="str">
        <f t="shared" si="11"/>
        <v>是</v>
      </c>
      <c r="W65" s="21"/>
      <c r="X65" s="21"/>
      <c r="Y65" s="21"/>
      <c r="Z65" s="21">
        <f t="shared" si="3"/>
        <v>0</v>
      </c>
      <c r="AA65" s="23">
        <v>0</v>
      </c>
      <c r="AB65" s="23">
        <f t="shared" si="4"/>
        <v>0</v>
      </c>
      <c r="AC65" s="19">
        <f t="shared" si="13"/>
        <v>5460</v>
      </c>
      <c r="AD65" s="24"/>
      <c r="AE65" s="29">
        <v>3</v>
      </c>
      <c r="AF65" s="32">
        <f t="shared" si="15"/>
        <v>-3</v>
      </c>
      <c r="AG65" s="27" t="s">
        <v>47</v>
      </c>
      <c r="AH65" s="19"/>
      <c r="AI65" s="17" t="s">
        <v>68</v>
      </c>
      <c r="AJ65" s="26" t="s">
        <v>220</v>
      </c>
      <c r="AK65" s="14" t="s">
        <v>217</v>
      </c>
      <c r="AL65" s="8"/>
    </row>
    <row r="66" spans="1:38" s="80" customFormat="1" ht="33" customHeight="1" x14ac:dyDescent="0.25">
      <c r="A66" s="66">
        <f t="shared" si="1"/>
        <v>63</v>
      </c>
      <c r="B66" s="67" t="s">
        <v>221</v>
      </c>
      <c r="C66" s="52" t="s">
        <v>222</v>
      </c>
      <c r="D66" s="52" t="s">
        <v>33</v>
      </c>
      <c r="E66" s="68" t="s">
        <v>34</v>
      </c>
      <c r="F66" s="69" t="s">
        <v>35</v>
      </c>
      <c r="G66" s="69"/>
      <c r="H66" s="69" t="s">
        <v>49</v>
      </c>
      <c r="I66" s="70">
        <v>1</v>
      </c>
      <c r="J66" s="71">
        <f>VLOOKUP(B66,[1]新表!$A:$G,7,0)</f>
        <v>656224.4</v>
      </c>
      <c r="K66" s="71">
        <f>VLOOKUP(B66,[2]新表!$A:$G,7,0)</f>
        <v>656224.4</v>
      </c>
      <c r="L66" s="71">
        <f>VLOOKUP(B66,[2]新表!$A:$H,8,0)</f>
        <v>593671.30000000005</v>
      </c>
      <c r="M66" s="71">
        <f>VLOOKUP(B66,[2]Sheet3!$A:$E,5,0)</f>
        <v>109370.73333333334</v>
      </c>
      <c r="N66" s="72"/>
      <c r="O66" s="72"/>
      <c r="P66" s="72">
        <f t="shared" si="7"/>
        <v>0</v>
      </c>
      <c r="Q66" s="65">
        <f t="shared" si="8"/>
        <v>593671.30000000005</v>
      </c>
      <c r="R66" s="65">
        <v>200000</v>
      </c>
      <c r="S66" s="73">
        <f t="shared" si="2"/>
        <v>200000</v>
      </c>
      <c r="T66" s="74">
        <f t="shared" si="9"/>
        <v>0.33688675871648166</v>
      </c>
      <c r="U66" s="75">
        <f t="shared" si="10"/>
        <v>1.828642763054833</v>
      </c>
      <c r="V66" s="75" t="str">
        <f t="shared" si="11"/>
        <v>是</v>
      </c>
      <c r="W66" s="76"/>
      <c r="X66" s="76"/>
      <c r="Y66" s="76"/>
      <c r="Z66" s="76">
        <f t="shared" si="3"/>
        <v>0</v>
      </c>
      <c r="AA66" s="77">
        <v>0.03</v>
      </c>
      <c r="AB66" s="77">
        <f t="shared" si="4"/>
        <v>0.03</v>
      </c>
      <c r="AC66" s="73">
        <f t="shared" si="13"/>
        <v>194000</v>
      </c>
      <c r="AD66" s="24"/>
      <c r="AE66" s="13"/>
      <c r="AF66" s="24"/>
      <c r="AG66" s="78" t="s">
        <v>47</v>
      </c>
      <c r="AH66" s="73"/>
      <c r="AI66" s="69" t="s">
        <v>68</v>
      </c>
      <c r="AJ66" s="26" t="s">
        <v>89</v>
      </c>
      <c r="AK66" s="67" t="s">
        <v>221</v>
      </c>
      <c r="AL66" s="79"/>
    </row>
    <row r="67" spans="1:38" s="9" customFormat="1" ht="33" hidden="1" customHeight="1" x14ac:dyDescent="0.25">
      <c r="A67" s="13">
        <f t="shared" si="1"/>
        <v>64</v>
      </c>
      <c r="B67" s="14" t="s">
        <v>223</v>
      </c>
      <c r="C67" s="15" t="s">
        <v>224</v>
      </c>
      <c r="D67" s="15" t="s">
        <v>33</v>
      </c>
      <c r="E67" s="16" t="s">
        <v>34</v>
      </c>
      <c r="F67" s="17" t="s">
        <v>35</v>
      </c>
      <c r="G67" s="17"/>
      <c r="H67" s="17" t="s">
        <v>39</v>
      </c>
      <c r="I67" s="18">
        <v>0.8</v>
      </c>
      <c r="J67" s="50">
        <f>VLOOKUP(B67,[1]新表!$A:$G,7,0)</f>
        <v>77803.11</v>
      </c>
      <c r="K67" s="50">
        <f>VLOOKUP(B67,[2]新表!$A:$G,7,0)</f>
        <v>37803.11</v>
      </c>
      <c r="L67" s="50">
        <f>VLOOKUP(B67,[2]新表!$A:$H,8,0)</f>
        <v>37803.11</v>
      </c>
      <c r="M67" s="61">
        <f>VLOOKUP(B67,[2]Sheet3!$A:$E,5,0)</f>
        <v>18901.555</v>
      </c>
      <c r="N67" s="48"/>
      <c r="O67" s="48"/>
      <c r="P67" s="48">
        <f t="shared" si="7"/>
        <v>0</v>
      </c>
      <c r="Q67" s="20">
        <f t="shared" si="8"/>
        <v>37803.11</v>
      </c>
      <c r="R67" s="55">
        <v>30000</v>
      </c>
      <c r="S67" s="19">
        <f t="shared" si="2"/>
        <v>30000</v>
      </c>
      <c r="T67" s="53">
        <f t="shared" si="9"/>
        <v>0.79358550129870264</v>
      </c>
      <c r="U67" s="54">
        <f t="shared" si="10"/>
        <v>1.5871710025974053</v>
      </c>
      <c r="V67" s="54" t="str">
        <f t="shared" si="11"/>
        <v>是</v>
      </c>
      <c r="W67" s="21"/>
      <c r="X67" s="21"/>
      <c r="Y67" s="21"/>
      <c r="Z67" s="21">
        <f t="shared" si="3"/>
        <v>0</v>
      </c>
      <c r="AA67" s="23">
        <v>0</v>
      </c>
      <c r="AB67" s="23">
        <f t="shared" si="4"/>
        <v>0</v>
      </c>
      <c r="AC67" s="19">
        <f t="shared" si="13"/>
        <v>30000</v>
      </c>
      <c r="AD67" s="24">
        <v>45646</v>
      </c>
      <c r="AE67" s="13">
        <v>3</v>
      </c>
      <c r="AF67" s="24">
        <f>AD67-AE67</f>
        <v>45643</v>
      </c>
      <c r="AG67" s="27" t="s">
        <v>47</v>
      </c>
      <c r="AH67" s="19"/>
      <c r="AI67" s="17" t="s">
        <v>68</v>
      </c>
      <c r="AJ67" s="26" t="s">
        <v>225</v>
      </c>
      <c r="AK67" s="14" t="s">
        <v>223</v>
      </c>
      <c r="AL67" s="8"/>
    </row>
    <row r="68" spans="1:38" s="9" customFormat="1" ht="33" hidden="1" customHeight="1" x14ac:dyDescent="0.25">
      <c r="A68" s="13">
        <f t="shared" ref="A68:A131" si="16">ROW()-3</f>
        <v>65</v>
      </c>
      <c r="B68" s="14" t="s">
        <v>226</v>
      </c>
      <c r="C68" s="15" t="s">
        <v>227</v>
      </c>
      <c r="D68" s="15" t="s">
        <v>33</v>
      </c>
      <c r="E68" s="16" t="s">
        <v>57</v>
      </c>
      <c r="F68" s="17" t="s">
        <v>35</v>
      </c>
      <c r="G68" s="17" t="s">
        <v>564</v>
      </c>
      <c r="H68" s="17" t="s">
        <v>39</v>
      </c>
      <c r="I68" s="18">
        <v>0.8</v>
      </c>
      <c r="J68" s="50">
        <f>VLOOKUP(B68,[1]新表!$A:$G,7,0)</f>
        <v>3209690.5499999993</v>
      </c>
      <c r="K68" s="50">
        <f>VLOOKUP(B68,[2]新表!$A:$G,7,0)</f>
        <v>2816831.0100000012</v>
      </c>
      <c r="L68" s="50">
        <f>VLOOKUP(B68,[2]新表!$A:$H,8,0)</f>
        <v>2535389.5100000012</v>
      </c>
      <c r="M68" s="61">
        <f>VLOOKUP(B68,[2]Sheet3!$A:$E,5,0)</f>
        <v>140841.55050000007</v>
      </c>
      <c r="N68" s="48"/>
      <c r="O68" s="48"/>
      <c r="P68" s="48">
        <f t="shared" si="7"/>
        <v>0</v>
      </c>
      <c r="Q68" s="20">
        <f t="shared" si="8"/>
        <v>2535389.5100000012</v>
      </c>
      <c r="R68" s="55">
        <v>150000</v>
      </c>
      <c r="S68" s="19">
        <f t="shared" ref="S68:S131" si="17">R68</f>
        <v>150000</v>
      </c>
      <c r="T68" s="53">
        <f t="shared" si="9"/>
        <v>5.9162507144710844E-2</v>
      </c>
      <c r="U68" s="54">
        <f t="shared" si="10"/>
        <v>1.065026616559436</v>
      </c>
      <c r="V68" s="54" t="str">
        <f t="shared" si="11"/>
        <v>是</v>
      </c>
      <c r="W68" s="21"/>
      <c r="X68" s="21"/>
      <c r="Y68" s="21"/>
      <c r="Z68" s="21">
        <f t="shared" ref="Z68:Z131" si="18">SUM(W68:Y68)</f>
        <v>0</v>
      </c>
      <c r="AA68" s="23">
        <v>0.03</v>
      </c>
      <c r="AB68" s="23">
        <f t="shared" ref="AB68:AB131" si="19">IF(S68=0,0,Z68/S68+AA68)</f>
        <v>0.03</v>
      </c>
      <c r="AC68" s="19">
        <f t="shared" si="13"/>
        <v>145500</v>
      </c>
      <c r="AD68" s="24">
        <v>45630</v>
      </c>
      <c r="AE68" s="29">
        <v>3</v>
      </c>
      <c r="AF68" s="32">
        <f>AD68-AE68</f>
        <v>45627</v>
      </c>
      <c r="AG68" s="27" t="s">
        <v>47</v>
      </c>
      <c r="AH68" s="19"/>
      <c r="AI68" s="17" t="s">
        <v>132</v>
      </c>
      <c r="AJ68" s="26" t="s">
        <v>136</v>
      </c>
      <c r="AK68" s="14" t="s">
        <v>226</v>
      </c>
      <c r="AL68" s="8"/>
    </row>
    <row r="69" spans="1:38" s="9" customFormat="1" ht="33" hidden="1" customHeight="1" x14ac:dyDescent="0.25">
      <c r="A69" s="13">
        <f t="shared" si="16"/>
        <v>66</v>
      </c>
      <c r="B69" s="15" t="s">
        <v>228</v>
      </c>
      <c r="C69" s="15" t="s">
        <v>229</v>
      </c>
      <c r="D69" s="15" t="s">
        <v>88</v>
      </c>
      <c r="E69" s="16" t="s">
        <v>34</v>
      </c>
      <c r="F69" s="16" t="s">
        <v>35</v>
      </c>
      <c r="G69" s="16"/>
      <c r="H69" s="17" t="s">
        <v>39</v>
      </c>
      <c r="I69" s="18">
        <v>1</v>
      </c>
      <c r="J69" s="50">
        <f>VLOOKUP(B69,[1]新表!$A:$G,7,0)</f>
        <v>177695</v>
      </c>
      <c r="K69" s="50">
        <f>VLOOKUP(B69,[2]新表!$A:$G,7,0)</f>
        <v>159695</v>
      </c>
      <c r="L69" s="50">
        <f>VLOOKUP(B69,[2]新表!$A:$H,8,0)</f>
        <v>159695</v>
      </c>
      <c r="M69" s="61">
        <f>VLOOKUP(B69,[2]Sheet3!$A:$E,5,0)</f>
        <v>53231.666666666664</v>
      </c>
      <c r="N69" s="48"/>
      <c r="O69" s="48"/>
      <c r="P69" s="48">
        <f t="shared" ref="P69:P132" si="20">SUM(N69:O69)</f>
        <v>0</v>
      </c>
      <c r="Q69" s="20">
        <f t="shared" ref="Q69:R132" si="21">L69-N69</f>
        <v>159695</v>
      </c>
      <c r="R69" s="55">
        <v>160000</v>
      </c>
      <c r="S69" s="19">
        <f t="shared" si="17"/>
        <v>160000</v>
      </c>
      <c r="T69" s="53">
        <f t="shared" ref="T69:T132" si="22">IF(Q69=0,0,S69/Q69)</f>
        <v>1.0019098907292026</v>
      </c>
      <c r="U69" s="54">
        <f t="shared" ref="U69:U132" si="23">S69/M69</f>
        <v>3.0057296721876079</v>
      </c>
      <c r="V69" s="54" t="str">
        <f t="shared" ref="V69:V132" si="24">IF(S69&gt;=M69,"是","否")</f>
        <v>是</v>
      </c>
      <c r="W69" s="21"/>
      <c r="X69" s="22"/>
      <c r="Y69" s="22"/>
      <c r="Z69" s="21">
        <f t="shared" si="18"/>
        <v>0</v>
      </c>
      <c r="AA69" s="23">
        <v>0</v>
      </c>
      <c r="AB69" s="23">
        <f t="shared" si="19"/>
        <v>0</v>
      </c>
      <c r="AC69" s="19">
        <f t="shared" si="13"/>
        <v>160000</v>
      </c>
      <c r="AD69" s="24">
        <v>45646</v>
      </c>
      <c r="AE69" s="13">
        <v>7</v>
      </c>
      <c r="AF69" s="24">
        <f>AD69-AE69</f>
        <v>45639</v>
      </c>
      <c r="AG69" s="27" t="s">
        <v>47</v>
      </c>
      <c r="AH69" s="19"/>
      <c r="AI69" s="17" t="s">
        <v>68</v>
      </c>
      <c r="AJ69" s="26" t="s">
        <v>230</v>
      </c>
      <c r="AK69" s="15" t="s">
        <v>228</v>
      </c>
      <c r="AL69" s="8"/>
    </row>
    <row r="70" spans="1:38" s="9" customFormat="1" ht="33" customHeight="1" x14ac:dyDescent="0.25">
      <c r="A70" s="13">
        <f t="shared" si="16"/>
        <v>67</v>
      </c>
      <c r="B70" s="14" t="s">
        <v>231</v>
      </c>
      <c r="C70" s="15" t="s">
        <v>232</v>
      </c>
      <c r="D70" s="15" t="s">
        <v>33</v>
      </c>
      <c r="E70" s="16" t="s">
        <v>57</v>
      </c>
      <c r="F70" s="17" t="s">
        <v>35</v>
      </c>
      <c r="G70" s="17"/>
      <c r="H70" s="17" t="s">
        <v>49</v>
      </c>
      <c r="I70" s="18">
        <v>0.8</v>
      </c>
      <c r="J70" s="50">
        <f>VLOOKUP(B70,[1]新表!$A:$G,7,0)</f>
        <v>86230.66</v>
      </c>
      <c r="K70" s="50">
        <f>VLOOKUP(B70,[2]新表!$A:$G,7,0)</f>
        <v>76230.66</v>
      </c>
      <c r="L70" s="50">
        <f>VLOOKUP(B70,[2]新表!$A:$H,8,0)</f>
        <v>76230.66</v>
      </c>
      <c r="M70" s="61">
        <f>VLOOKUP(B70,[2]Sheet3!$A:$E,5,0)</f>
        <v>19057.665000000001</v>
      </c>
      <c r="N70" s="48"/>
      <c r="O70" s="48"/>
      <c r="P70" s="48">
        <f t="shared" si="20"/>
        <v>0</v>
      </c>
      <c r="Q70" s="20">
        <f t="shared" si="21"/>
        <v>76230.66</v>
      </c>
      <c r="R70" s="55">
        <v>20000</v>
      </c>
      <c r="S70" s="19">
        <f t="shared" si="17"/>
        <v>20000</v>
      </c>
      <c r="T70" s="53">
        <f t="shared" si="22"/>
        <v>0.26236162719829526</v>
      </c>
      <c r="U70" s="54">
        <f t="shared" si="23"/>
        <v>1.049446508793181</v>
      </c>
      <c r="V70" s="54" t="str">
        <f t="shared" si="24"/>
        <v>是</v>
      </c>
      <c r="W70" s="21"/>
      <c r="X70" s="21"/>
      <c r="Y70" s="21"/>
      <c r="Z70" s="21">
        <f t="shared" si="18"/>
        <v>0</v>
      </c>
      <c r="AA70" s="23">
        <v>0.03</v>
      </c>
      <c r="AB70" s="23">
        <f t="shared" si="19"/>
        <v>0.03</v>
      </c>
      <c r="AC70" s="19">
        <f t="shared" si="13"/>
        <v>19400</v>
      </c>
      <c r="AD70" s="24"/>
      <c r="AE70" s="13"/>
      <c r="AF70" s="24"/>
      <c r="AG70" s="25" t="s">
        <v>47</v>
      </c>
      <c r="AH70" s="19"/>
      <c r="AI70" s="13" t="s">
        <v>68</v>
      </c>
      <c r="AJ70" s="26" t="s">
        <v>233</v>
      </c>
      <c r="AK70" s="14" t="s">
        <v>231</v>
      </c>
      <c r="AL70" s="8"/>
    </row>
    <row r="71" spans="1:38" s="9" customFormat="1" ht="33" hidden="1" customHeight="1" x14ac:dyDescent="0.25">
      <c r="A71" s="13">
        <f t="shared" si="16"/>
        <v>68</v>
      </c>
      <c r="B71" s="14" t="s">
        <v>234</v>
      </c>
      <c r="C71" s="15" t="s">
        <v>235</v>
      </c>
      <c r="D71" s="15" t="s">
        <v>88</v>
      </c>
      <c r="E71" s="16" t="s">
        <v>34</v>
      </c>
      <c r="F71" s="17" t="s">
        <v>35</v>
      </c>
      <c r="G71" s="17"/>
      <c r="H71" s="17" t="s">
        <v>61</v>
      </c>
      <c r="I71" s="18">
        <v>1</v>
      </c>
      <c r="J71" s="50">
        <f>VLOOKUP(B71,[1]新表!$A:$G,7,0)</f>
        <v>86795.3</v>
      </c>
      <c r="K71" s="50">
        <f>VLOOKUP(B71,[2]新表!$A:$G,7,0)</f>
        <v>86795.3</v>
      </c>
      <c r="L71" s="50">
        <f>VLOOKUP(B71,[2]新表!$A:$H,8,0)</f>
        <v>86795.3</v>
      </c>
      <c r="M71" s="61">
        <f>VLOOKUP(B71,[2]Sheet3!$A:$E,5,0)</f>
        <v>28931.766666666666</v>
      </c>
      <c r="N71" s="48"/>
      <c r="O71" s="48"/>
      <c r="P71" s="48">
        <f t="shared" si="20"/>
        <v>0</v>
      </c>
      <c r="Q71" s="20">
        <f t="shared" si="21"/>
        <v>86795.3</v>
      </c>
      <c r="R71" s="55">
        <v>86795.3</v>
      </c>
      <c r="S71" s="19">
        <f t="shared" si="17"/>
        <v>86795.3</v>
      </c>
      <c r="T71" s="53">
        <f t="shared" si="22"/>
        <v>1</v>
      </c>
      <c r="U71" s="54">
        <f t="shared" si="23"/>
        <v>3</v>
      </c>
      <c r="V71" s="54" t="str">
        <f t="shared" si="24"/>
        <v>是</v>
      </c>
      <c r="W71" s="21"/>
      <c r="X71" s="22"/>
      <c r="Y71" s="22"/>
      <c r="Z71" s="21">
        <f t="shared" si="18"/>
        <v>0</v>
      </c>
      <c r="AA71" s="23">
        <v>0</v>
      </c>
      <c r="AB71" s="23">
        <f t="shared" si="19"/>
        <v>0</v>
      </c>
      <c r="AC71" s="19">
        <f t="shared" si="13"/>
        <v>86795.3</v>
      </c>
      <c r="AD71" s="24">
        <v>45595</v>
      </c>
      <c r="AE71" s="13">
        <v>3</v>
      </c>
      <c r="AF71" s="32">
        <f t="shared" ref="AF71:AF97" si="25">AD71-AE71</f>
        <v>45592</v>
      </c>
      <c r="AG71" s="25" t="s">
        <v>47</v>
      </c>
      <c r="AH71" s="19"/>
      <c r="AI71" s="13" t="s">
        <v>68</v>
      </c>
      <c r="AJ71" s="26"/>
      <c r="AK71" s="14" t="s">
        <v>234</v>
      </c>
      <c r="AL71" s="8"/>
    </row>
    <row r="72" spans="1:38" s="9" customFormat="1" ht="33" hidden="1" customHeight="1" x14ac:dyDescent="0.25">
      <c r="A72" s="13">
        <f t="shared" si="16"/>
        <v>69</v>
      </c>
      <c r="B72" s="14" t="s">
        <v>236</v>
      </c>
      <c r="C72" s="15" t="s">
        <v>237</v>
      </c>
      <c r="D72" s="15" t="s">
        <v>52</v>
      </c>
      <c r="E72" s="16" t="s">
        <v>34</v>
      </c>
      <c r="F72" s="17" t="s">
        <v>35</v>
      </c>
      <c r="G72" s="17"/>
      <c r="H72" s="17" t="s">
        <v>39</v>
      </c>
      <c r="I72" s="18">
        <v>1</v>
      </c>
      <c r="J72" s="50">
        <f>VLOOKUP(B72,[1]新表!$A:$G,7,0)</f>
        <v>125231.27</v>
      </c>
      <c r="K72" s="50">
        <f>VLOOKUP(B72,[2]新表!$A:$G,7,0)</f>
        <v>86756.77</v>
      </c>
      <c r="L72" s="50">
        <f>VLOOKUP(B72,[2]新表!$A:$H,8,0)</f>
        <v>83095.570000000007</v>
      </c>
      <c r="M72" s="61">
        <f>VLOOKUP(B72,[2]Sheet3!$A:$E,5,0)</f>
        <v>8675.6769999999997</v>
      </c>
      <c r="N72" s="48"/>
      <c r="O72" s="48"/>
      <c r="P72" s="48">
        <f t="shared" si="20"/>
        <v>0</v>
      </c>
      <c r="Q72" s="20">
        <f t="shared" si="21"/>
        <v>83095.570000000007</v>
      </c>
      <c r="R72" s="55">
        <v>50000</v>
      </c>
      <c r="S72" s="19">
        <f t="shared" si="17"/>
        <v>50000</v>
      </c>
      <c r="T72" s="53">
        <f t="shared" si="22"/>
        <v>0.60171679428879299</v>
      </c>
      <c r="U72" s="54">
        <f t="shared" si="23"/>
        <v>5.763238995642646</v>
      </c>
      <c r="V72" s="54" t="str">
        <f t="shared" si="24"/>
        <v>是</v>
      </c>
      <c r="W72" s="21"/>
      <c r="X72" s="21"/>
      <c r="Y72" s="21"/>
      <c r="Z72" s="21">
        <f t="shared" si="18"/>
        <v>0</v>
      </c>
      <c r="AA72" s="23">
        <v>0</v>
      </c>
      <c r="AB72" s="23">
        <f t="shared" si="19"/>
        <v>0</v>
      </c>
      <c r="AC72" s="19">
        <f t="shared" si="13"/>
        <v>50000</v>
      </c>
      <c r="AD72" s="24">
        <v>45636</v>
      </c>
      <c r="AE72" s="13">
        <v>3</v>
      </c>
      <c r="AF72" s="32">
        <f t="shared" si="25"/>
        <v>45633</v>
      </c>
      <c r="AG72" s="25" t="s">
        <v>47</v>
      </c>
      <c r="AH72" s="19"/>
      <c r="AI72" s="13" t="s">
        <v>132</v>
      </c>
      <c r="AJ72" s="26" t="s">
        <v>212</v>
      </c>
      <c r="AK72" s="14" t="s">
        <v>236</v>
      </c>
      <c r="AL72" s="8"/>
    </row>
    <row r="73" spans="1:38" s="9" customFormat="1" ht="33" hidden="1" customHeight="1" x14ac:dyDescent="0.25">
      <c r="A73" s="13">
        <f t="shared" si="16"/>
        <v>70</v>
      </c>
      <c r="B73" s="14" t="s">
        <v>238</v>
      </c>
      <c r="C73" s="15" t="s">
        <v>239</v>
      </c>
      <c r="D73" s="15" t="s">
        <v>52</v>
      </c>
      <c r="E73" s="16" t="s">
        <v>57</v>
      </c>
      <c r="F73" s="17" t="s">
        <v>35</v>
      </c>
      <c r="G73" s="17"/>
      <c r="H73" s="17" t="s">
        <v>39</v>
      </c>
      <c r="I73" s="18">
        <v>0.8</v>
      </c>
      <c r="J73" s="50">
        <f>VLOOKUP(B73,[1]新表!$A:$G,7,0)</f>
        <v>238934.99</v>
      </c>
      <c r="K73" s="50">
        <f>VLOOKUP(B73,[2]新表!$A:$G,7,0)</f>
        <v>158934.99</v>
      </c>
      <c r="L73" s="50">
        <f>VLOOKUP(B73,[2]新表!$A:$H,8,0)</f>
        <v>158934.99</v>
      </c>
      <c r="M73" s="61">
        <f>VLOOKUP(B73,[2]Sheet3!$A:$E,5,0)</f>
        <v>17659.443333333333</v>
      </c>
      <c r="N73" s="48"/>
      <c r="O73" s="48"/>
      <c r="P73" s="48">
        <f t="shared" si="20"/>
        <v>0</v>
      </c>
      <c r="Q73" s="20">
        <f t="shared" si="21"/>
        <v>158934.99</v>
      </c>
      <c r="R73" s="55">
        <v>100000</v>
      </c>
      <c r="S73" s="19">
        <f t="shared" si="17"/>
        <v>100000</v>
      </c>
      <c r="T73" s="53">
        <f t="shared" si="22"/>
        <v>0.62918807243137587</v>
      </c>
      <c r="U73" s="54">
        <f t="shared" si="23"/>
        <v>5.6626926518823835</v>
      </c>
      <c r="V73" s="54" t="str">
        <f t="shared" si="24"/>
        <v>是</v>
      </c>
      <c r="W73" s="21"/>
      <c r="X73" s="21"/>
      <c r="Y73" s="21"/>
      <c r="Z73" s="21">
        <f t="shared" si="18"/>
        <v>0</v>
      </c>
      <c r="AA73" s="23">
        <v>0</v>
      </c>
      <c r="AB73" s="23">
        <f t="shared" si="19"/>
        <v>0</v>
      </c>
      <c r="AC73" s="19">
        <f t="shared" si="13"/>
        <v>100000</v>
      </c>
      <c r="AD73" s="24">
        <v>45641</v>
      </c>
      <c r="AE73" s="13">
        <v>3</v>
      </c>
      <c r="AF73" s="24">
        <f t="shared" si="25"/>
        <v>45638</v>
      </c>
      <c r="AG73" s="25" t="s">
        <v>47</v>
      </c>
      <c r="AH73" s="19"/>
      <c r="AI73" s="13" t="s">
        <v>121</v>
      </c>
      <c r="AJ73" s="26"/>
      <c r="AK73" s="14" t="s">
        <v>238</v>
      </c>
      <c r="AL73" s="8"/>
    </row>
    <row r="74" spans="1:38" s="9" customFormat="1" ht="33" hidden="1" customHeight="1" x14ac:dyDescent="0.25">
      <c r="A74" s="13">
        <f t="shared" si="16"/>
        <v>71</v>
      </c>
      <c r="B74" s="14" t="s">
        <v>240</v>
      </c>
      <c r="C74" s="15" t="s">
        <v>241</v>
      </c>
      <c r="D74" s="15" t="s">
        <v>33</v>
      </c>
      <c r="E74" s="16" t="s">
        <v>34</v>
      </c>
      <c r="F74" s="17" t="s">
        <v>35</v>
      </c>
      <c r="G74" s="17"/>
      <c r="H74" s="17" t="s">
        <v>61</v>
      </c>
      <c r="I74" s="18">
        <v>1</v>
      </c>
      <c r="J74" s="50">
        <f>VLOOKUP(B74,[1]新表!$A:$G,7,0)</f>
        <v>1200266.33</v>
      </c>
      <c r="K74" s="50">
        <f>VLOOKUP(B74,[2]新表!$A:$G,7,0)</f>
        <v>1301261.21</v>
      </c>
      <c r="L74" s="50">
        <f>VLOOKUP(B74,[2]新表!$A:$H,8,0)</f>
        <v>1200266.33</v>
      </c>
      <c r="M74" s="50">
        <f>VLOOKUP(B74,[2]Sheet3!$A:$E,5,0)</f>
        <v>216876.86833333332</v>
      </c>
      <c r="N74" s="48"/>
      <c r="O74" s="48"/>
      <c r="P74" s="48">
        <f t="shared" si="20"/>
        <v>0</v>
      </c>
      <c r="Q74" s="20">
        <f t="shared" si="21"/>
        <v>1200266.33</v>
      </c>
      <c r="R74" s="55">
        <v>200000</v>
      </c>
      <c r="S74" s="19">
        <f t="shared" si="17"/>
        <v>200000</v>
      </c>
      <c r="T74" s="53">
        <f t="shared" si="22"/>
        <v>0.16662968459675112</v>
      </c>
      <c r="U74" s="54">
        <f t="shared" si="23"/>
        <v>0.92218225731942016</v>
      </c>
      <c r="V74" s="54" t="str">
        <f t="shared" si="24"/>
        <v>否</v>
      </c>
      <c r="W74" s="21"/>
      <c r="X74" s="21"/>
      <c r="Y74" s="21"/>
      <c r="Z74" s="21">
        <f t="shared" si="18"/>
        <v>0</v>
      </c>
      <c r="AA74" s="23">
        <v>0</v>
      </c>
      <c r="AB74" s="23">
        <f t="shared" si="19"/>
        <v>0</v>
      </c>
      <c r="AC74" s="19">
        <f t="shared" si="13"/>
        <v>200000</v>
      </c>
      <c r="AD74" s="24">
        <v>45595</v>
      </c>
      <c r="AE74" s="13">
        <v>3</v>
      </c>
      <c r="AF74" s="24">
        <f t="shared" si="25"/>
        <v>45592</v>
      </c>
      <c r="AG74" s="25" t="s">
        <v>47</v>
      </c>
      <c r="AH74" s="19"/>
      <c r="AI74" s="13" t="s">
        <v>68</v>
      </c>
      <c r="AJ74" s="26" t="s">
        <v>159</v>
      </c>
      <c r="AK74" s="14" t="s">
        <v>240</v>
      </c>
      <c r="AL74" s="8"/>
    </row>
    <row r="75" spans="1:38" s="9" customFormat="1" ht="33" hidden="1" customHeight="1" x14ac:dyDescent="0.25">
      <c r="A75" s="13">
        <f t="shared" si="16"/>
        <v>72</v>
      </c>
      <c r="B75" s="14" t="s">
        <v>242</v>
      </c>
      <c r="C75" s="15" t="s">
        <v>243</v>
      </c>
      <c r="D75" s="15" t="s">
        <v>33</v>
      </c>
      <c r="E75" s="16" t="s">
        <v>34</v>
      </c>
      <c r="F75" s="17" t="s">
        <v>35</v>
      </c>
      <c r="G75" s="17"/>
      <c r="H75" s="17" t="s">
        <v>39</v>
      </c>
      <c r="I75" s="18">
        <v>1</v>
      </c>
      <c r="J75" s="50">
        <f>VLOOKUP(B75,[1]新表!$A:$G,7,0)</f>
        <v>1440623.51</v>
      </c>
      <c r="K75" s="50">
        <f>VLOOKUP(B75,[2]新表!$A:$G,7,0)</f>
        <v>840623.51</v>
      </c>
      <c r="L75" s="50">
        <f>VLOOKUP(B75,[2]新表!$A:$H,8,0)</f>
        <v>533992.19999999995</v>
      </c>
      <c r="M75" s="61">
        <f>VLOOKUP(B75,[2]Sheet3!$A:$E,5,0)</f>
        <v>210155.8775</v>
      </c>
      <c r="N75" s="48"/>
      <c r="O75" s="48"/>
      <c r="P75" s="48">
        <f t="shared" si="20"/>
        <v>0</v>
      </c>
      <c r="Q75" s="20">
        <f t="shared" si="21"/>
        <v>533992.19999999995</v>
      </c>
      <c r="R75" s="55">
        <v>500000</v>
      </c>
      <c r="S75" s="19">
        <f t="shared" si="17"/>
        <v>500000</v>
      </c>
      <c r="T75" s="53">
        <f t="shared" si="22"/>
        <v>0.93634326493907594</v>
      </c>
      <c r="U75" s="54">
        <f t="shared" si="23"/>
        <v>2.3791863732195639</v>
      </c>
      <c r="V75" s="54" t="str">
        <f t="shared" si="24"/>
        <v>是</v>
      </c>
      <c r="W75" s="21"/>
      <c r="X75" s="21"/>
      <c r="Y75" s="21"/>
      <c r="Z75" s="21">
        <f t="shared" si="18"/>
        <v>0</v>
      </c>
      <c r="AA75" s="23">
        <v>2.5000000000000001E-2</v>
      </c>
      <c r="AB75" s="23">
        <f t="shared" si="19"/>
        <v>2.5000000000000001E-2</v>
      </c>
      <c r="AC75" s="19">
        <f t="shared" si="13"/>
        <v>487500</v>
      </c>
      <c r="AD75" s="24">
        <v>45595</v>
      </c>
      <c r="AE75" s="13">
        <v>7</v>
      </c>
      <c r="AF75" s="24">
        <f t="shared" si="25"/>
        <v>45588</v>
      </c>
      <c r="AG75" s="27" t="s">
        <v>47</v>
      </c>
      <c r="AH75" s="19"/>
      <c r="AI75" s="17" t="s">
        <v>68</v>
      </c>
      <c r="AJ75" s="26" t="s">
        <v>159</v>
      </c>
      <c r="AK75" s="14" t="s">
        <v>242</v>
      </c>
      <c r="AL75" s="30" t="s">
        <v>77</v>
      </c>
    </row>
    <row r="76" spans="1:38" s="9" customFormat="1" ht="33" hidden="1" customHeight="1" x14ac:dyDescent="0.25">
      <c r="A76" s="13">
        <f t="shared" si="16"/>
        <v>73</v>
      </c>
      <c r="B76" s="14" t="s">
        <v>244</v>
      </c>
      <c r="C76" s="15" t="s">
        <v>245</v>
      </c>
      <c r="D76" s="15" t="s">
        <v>33</v>
      </c>
      <c r="E76" s="16" t="s">
        <v>34</v>
      </c>
      <c r="F76" s="17" t="s">
        <v>35</v>
      </c>
      <c r="G76" s="17"/>
      <c r="H76" s="17" t="s">
        <v>39</v>
      </c>
      <c r="I76" s="18">
        <v>1</v>
      </c>
      <c r="J76" s="50">
        <f>VLOOKUP(B76,[1]新表!$A:$G,7,0)</f>
        <v>0</v>
      </c>
      <c r="K76" s="50">
        <f>VLOOKUP(B76,[2]新表!$A:$G,7,0)</f>
        <v>0</v>
      </c>
      <c r="L76" s="50">
        <f>VLOOKUP(B76,[2]新表!$A:$H,8,0)</f>
        <v>0</v>
      </c>
      <c r="M76" s="50"/>
      <c r="N76" s="48"/>
      <c r="O76" s="48"/>
      <c r="P76" s="48">
        <f t="shared" si="20"/>
        <v>0</v>
      </c>
      <c r="Q76" s="20">
        <f t="shared" si="21"/>
        <v>0</v>
      </c>
      <c r="R76" s="55"/>
      <c r="S76" s="19">
        <f t="shared" si="17"/>
        <v>0</v>
      </c>
      <c r="T76" s="53">
        <f t="shared" si="22"/>
        <v>0</v>
      </c>
      <c r="U76" s="54" t="e">
        <f t="shared" si="23"/>
        <v>#DIV/0!</v>
      </c>
      <c r="V76" s="54" t="str">
        <f t="shared" si="24"/>
        <v>是</v>
      </c>
      <c r="W76" s="21"/>
      <c r="X76" s="21"/>
      <c r="Y76" s="21"/>
      <c r="Z76" s="21">
        <f t="shared" si="18"/>
        <v>0</v>
      </c>
      <c r="AA76" s="23">
        <v>0</v>
      </c>
      <c r="AB76" s="23">
        <f t="shared" si="19"/>
        <v>0</v>
      </c>
      <c r="AC76" s="19">
        <f t="shared" si="13"/>
        <v>0</v>
      </c>
      <c r="AD76" s="24"/>
      <c r="AE76" s="13">
        <v>7</v>
      </c>
      <c r="AF76" s="24">
        <f t="shared" si="25"/>
        <v>-7</v>
      </c>
      <c r="AG76" s="25" t="s">
        <v>47</v>
      </c>
      <c r="AH76" s="19"/>
      <c r="AI76" s="13" t="s">
        <v>68</v>
      </c>
      <c r="AJ76" s="26"/>
      <c r="AK76" s="14" t="s">
        <v>244</v>
      </c>
      <c r="AL76" s="8"/>
    </row>
    <row r="77" spans="1:38" s="9" customFormat="1" ht="33" hidden="1" customHeight="1" x14ac:dyDescent="0.25">
      <c r="A77" s="13">
        <f t="shared" si="16"/>
        <v>74</v>
      </c>
      <c r="B77" s="14" t="s">
        <v>246</v>
      </c>
      <c r="C77" s="62" t="s">
        <v>247</v>
      </c>
      <c r="D77" s="15" t="s">
        <v>33</v>
      </c>
      <c r="E77" s="16" t="s">
        <v>34</v>
      </c>
      <c r="F77" s="17" t="s">
        <v>67</v>
      </c>
      <c r="G77" s="17" t="s">
        <v>564</v>
      </c>
      <c r="H77" s="17" t="s">
        <v>39</v>
      </c>
      <c r="I77" s="18">
        <v>0.8</v>
      </c>
      <c r="J77" s="50">
        <f>VLOOKUP(B77,[1]新表!$A:$G,7,0)</f>
        <v>138199.80000000002</v>
      </c>
      <c r="K77" s="50">
        <f>VLOOKUP(B77,[2]新表!$A:$G,7,0)</f>
        <v>128199.80000000002</v>
      </c>
      <c r="L77" s="50">
        <f>VLOOKUP(B77,[2]新表!$A:$H,8,0)</f>
        <v>128199.80000000002</v>
      </c>
      <c r="M77" s="61">
        <f>VLOOKUP(B77,[2]Sheet3!$A:$E,5,0)</f>
        <v>32049.950000000004</v>
      </c>
      <c r="N77" s="48"/>
      <c r="O77" s="48"/>
      <c r="P77" s="48">
        <f t="shared" si="20"/>
        <v>0</v>
      </c>
      <c r="Q77" s="20">
        <f t="shared" si="21"/>
        <v>128199.80000000002</v>
      </c>
      <c r="R77" s="55">
        <v>30000</v>
      </c>
      <c r="S77" s="19">
        <f t="shared" si="17"/>
        <v>30000</v>
      </c>
      <c r="T77" s="53">
        <f t="shared" si="22"/>
        <v>0.23400972544418944</v>
      </c>
      <c r="U77" s="54">
        <f t="shared" si="23"/>
        <v>0.93603890177675775</v>
      </c>
      <c r="V77" s="54" t="str">
        <f t="shared" si="24"/>
        <v>否</v>
      </c>
      <c r="W77" s="21"/>
      <c r="X77" s="21"/>
      <c r="Y77" s="21"/>
      <c r="Z77" s="21">
        <f t="shared" si="18"/>
        <v>0</v>
      </c>
      <c r="AA77" s="23">
        <v>0.03</v>
      </c>
      <c r="AB77" s="23">
        <f t="shared" si="19"/>
        <v>0.03</v>
      </c>
      <c r="AC77" s="19">
        <f t="shared" si="13"/>
        <v>29100</v>
      </c>
      <c r="AD77" s="24"/>
      <c r="AE77" s="13">
        <v>3</v>
      </c>
      <c r="AF77" s="24">
        <f t="shared" si="25"/>
        <v>-3</v>
      </c>
      <c r="AG77" s="27" t="s">
        <v>47</v>
      </c>
      <c r="AH77" s="19"/>
      <c r="AI77" s="17" t="s">
        <v>68</v>
      </c>
      <c r="AJ77" s="26" t="s">
        <v>233</v>
      </c>
      <c r="AK77" s="14" t="s">
        <v>246</v>
      </c>
      <c r="AL77" s="8"/>
    </row>
    <row r="78" spans="1:38" s="9" customFormat="1" ht="33" hidden="1" customHeight="1" x14ac:dyDescent="0.25">
      <c r="A78" s="13">
        <f t="shared" si="16"/>
        <v>75</v>
      </c>
      <c r="B78" s="14" t="s">
        <v>248</v>
      </c>
      <c r="C78" s="15" t="s">
        <v>249</v>
      </c>
      <c r="D78" s="28" t="s">
        <v>33</v>
      </c>
      <c r="E78" s="16" t="s">
        <v>57</v>
      </c>
      <c r="F78" s="17" t="s">
        <v>35</v>
      </c>
      <c r="G78" s="17"/>
      <c r="H78" s="17" t="s">
        <v>36</v>
      </c>
      <c r="I78" s="18">
        <v>0.8</v>
      </c>
      <c r="J78" s="50">
        <f>VLOOKUP(B78,[1]新表!$A:$G,7,0)</f>
        <v>0</v>
      </c>
      <c r="K78" s="50">
        <f>VLOOKUP(B78,[2]新表!$A:$G,7,0)</f>
        <v>64256.09</v>
      </c>
      <c r="L78" s="50">
        <f>VLOOKUP(B78,[2]新表!$A:$H,8,0)</f>
        <v>64256.09</v>
      </c>
      <c r="M78" s="50">
        <f>VLOOKUP(B78,[2]Sheet3!$A:$E,5,0)</f>
        <v>64256.09</v>
      </c>
      <c r="N78" s="48"/>
      <c r="O78" s="48"/>
      <c r="P78" s="48">
        <f t="shared" si="20"/>
        <v>0</v>
      </c>
      <c r="Q78" s="20">
        <f t="shared" si="21"/>
        <v>64256.09</v>
      </c>
      <c r="R78" s="55">
        <v>60000</v>
      </c>
      <c r="S78" s="19">
        <f t="shared" si="17"/>
        <v>60000</v>
      </c>
      <c r="T78" s="53">
        <f t="shared" si="22"/>
        <v>0.93376363236543036</v>
      </c>
      <c r="U78" s="54">
        <f t="shared" si="23"/>
        <v>0.93376363236543036</v>
      </c>
      <c r="V78" s="54" t="str">
        <f t="shared" si="24"/>
        <v>否</v>
      </c>
      <c r="W78" s="21"/>
      <c r="X78" s="21"/>
      <c r="Y78" s="21"/>
      <c r="Z78" s="21">
        <f t="shared" si="18"/>
        <v>0</v>
      </c>
      <c r="AA78" s="23">
        <v>0</v>
      </c>
      <c r="AB78" s="23">
        <f t="shared" si="19"/>
        <v>0</v>
      </c>
      <c r="AC78" s="19">
        <f t="shared" si="13"/>
        <v>60000</v>
      </c>
      <c r="AD78" s="24">
        <v>45595</v>
      </c>
      <c r="AE78" s="13">
        <v>7</v>
      </c>
      <c r="AF78" s="24">
        <f t="shared" si="25"/>
        <v>45588</v>
      </c>
      <c r="AG78" s="25" t="s">
        <v>47</v>
      </c>
      <c r="AH78" s="19"/>
      <c r="AI78" s="13" t="s">
        <v>38</v>
      </c>
      <c r="AJ78" s="26" t="s">
        <v>250</v>
      </c>
      <c r="AK78" s="14" t="s">
        <v>248</v>
      </c>
      <c r="AL78" s="8"/>
    </row>
    <row r="79" spans="1:38" s="9" customFormat="1" ht="33" hidden="1" customHeight="1" x14ac:dyDescent="0.25">
      <c r="A79" s="13">
        <f t="shared" si="16"/>
        <v>76</v>
      </c>
      <c r="B79" s="14" t="s">
        <v>251</v>
      </c>
      <c r="C79" s="15" t="s">
        <v>252</v>
      </c>
      <c r="D79" s="15" t="s">
        <v>33</v>
      </c>
      <c r="E79" s="16" t="s">
        <v>57</v>
      </c>
      <c r="F79" s="17" t="s">
        <v>67</v>
      </c>
      <c r="G79" s="17" t="s">
        <v>564</v>
      </c>
      <c r="H79" s="17" t="s">
        <v>61</v>
      </c>
      <c r="I79" s="18">
        <v>0.8</v>
      </c>
      <c r="J79" s="50">
        <f>VLOOKUP(B79,[1]新表!$A:$G,7,0)</f>
        <v>106103.89</v>
      </c>
      <c r="K79" s="50">
        <f>VLOOKUP(B79,[2]新表!$A:$G,7,0)</f>
        <v>106103.89</v>
      </c>
      <c r="L79" s="50">
        <f>VLOOKUP(B79,[2]新表!$A:$H,8,0)</f>
        <v>106103.89</v>
      </c>
      <c r="M79" s="50">
        <f>VLOOKUP(B79,[2]Sheet3!$A:$E,5,0)</f>
        <v>53051.945</v>
      </c>
      <c r="N79" s="48"/>
      <c r="O79" s="48"/>
      <c r="P79" s="48">
        <f t="shared" si="20"/>
        <v>0</v>
      </c>
      <c r="Q79" s="20">
        <f t="shared" si="21"/>
        <v>106103.89</v>
      </c>
      <c r="R79" s="55">
        <v>50000</v>
      </c>
      <c r="S79" s="19">
        <f t="shared" si="17"/>
        <v>50000</v>
      </c>
      <c r="T79" s="53">
        <f t="shared" si="22"/>
        <v>0.47123625721922163</v>
      </c>
      <c r="U79" s="54">
        <f t="shared" si="23"/>
        <v>0.94247251443844327</v>
      </c>
      <c r="V79" s="54" t="str">
        <f t="shared" si="24"/>
        <v>否</v>
      </c>
      <c r="W79" s="21"/>
      <c r="X79" s="21"/>
      <c r="Y79" s="21"/>
      <c r="Z79" s="21">
        <f t="shared" si="18"/>
        <v>0</v>
      </c>
      <c r="AA79" s="23">
        <v>0.03</v>
      </c>
      <c r="AB79" s="23">
        <f t="shared" si="19"/>
        <v>0.03</v>
      </c>
      <c r="AC79" s="19">
        <f t="shared" si="13"/>
        <v>48500</v>
      </c>
      <c r="AD79" s="24" t="s">
        <v>46</v>
      </c>
      <c r="AE79" s="13">
        <v>3</v>
      </c>
      <c r="AF79" s="24" t="e">
        <f t="shared" si="25"/>
        <v>#VALUE!</v>
      </c>
      <c r="AG79" s="25" t="s">
        <v>47</v>
      </c>
      <c r="AH79" s="19"/>
      <c r="AI79" s="13" t="s">
        <v>176</v>
      </c>
      <c r="AJ79" s="26" t="s">
        <v>250</v>
      </c>
      <c r="AK79" s="14" t="s">
        <v>251</v>
      </c>
      <c r="AL79" s="8"/>
    </row>
    <row r="80" spans="1:38" s="9" customFormat="1" ht="33" hidden="1" customHeight="1" x14ac:dyDescent="0.25">
      <c r="A80" s="13">
        <f t="shared" si="16"/>
        <v>77</v>
      </c>
      <c r="B80" s="14" t="s">
        <v>253</v>
      </c>
      <c r="C80" s="15" t="s">
        <v>254</v>
      </c>
      <c r="D80" s="15" t="s">
        <v>88</v>
      </c>
      <c r="E80" s="16" t="s">
        <v>34</v>
      </c>
      <c r="F80" s="17" t="s">
        <v>35</v>
      </c>
      <c r="G80" s="17"/>
      <c r="H80" s="17" t="s">
        <v>39</v>
      </c>
      <c r="I80" s="18">
        <v>0.8</v>
      </c>
      <c r="J80" s="50">
        <f>VLOOKUP(B80,[1]新表!$A:$G,7,0)</f>
        <v>0</v>
      </c>
      <c r="K80" s="50">
        <f>VLOOKUP(B80,[2]新表!$A:$G,7,0)</f>
        <v>7109.07</v>
      </c>
      <c r="L80" s="50">
        <f>VLOOKUP(B80,[2]新表!$A:$H,8,0)</f>
        <v>0</v>
      </c>
      <c r="M80" s="50">
        <f>VLOOKUP(B80,[2]Sheet3!$A:$E,5,0)</f>
        <v>7109.07</v>
      </c>
      <c r="N80" s="48"/>
      <c r="O80" s="48"/>
      <c r="P80" s="48">
        <f t="shared" si="20"/>
        <v>0</v>
      </c>
      <c r="Q80" s="20">
        <f t="shared" si="21"/>
        <v>0</v>
      </c>
      <c r="R80" s="55"/>
      <c r="S80" s="19">
        <f t="shared" si="17"/>
        <v>0</v>
      </c>
      <c r="T80" s="53">
        <f t="shared" si="22"/>
        <v>0</v>
      </c>
      <c r="U80" s="54">
        <f t="shared" si="23"/>
        <v>0</v>
      </c>
      <c r="V80" s="54" t="str">
        <f t="shared" si="24"/>
        <v>否</v>
      </c>
      <c r="W80" s="21"/>
      <c r="X80" s="21"/>
      <c r="Y80" s="21"/>
      <c r="Z80" s="21">
        <f t="shared" si="18"/>
        <v>0</v>
      </c>
      <c r="AA80" s="23">
        <v>0</v>
      </c>
      <c r="AB80" s="23">
        <f t="shared" si="19"/>
        <v>0</v>
      </c>
      <c r="AC80" s="19">
        <f t="shared" si="13"/>
        <v>0</v>
      </c>
      <c r="AD80" s="24"/>
      <c r="AE80" s="13">
        <v>7</v>
      </c>
      <c r="AF80" s="24">
        <f t="shared" si="25"/>
        <v>-7</v>
      </c>
      <c r="AG80" s="25" t="s">
        <v>47</v>
      </c>
      <c r="AH80" s="19"/>
      <c r="AI80" s="13" t="s">
        <v>68</v>
      </c>
      <c r="AJ80" s="26"/>
      <c r="AK80" s="14" t="s">
        <v>253</v>
      </c>
      <c r="AL80" s="8"/>
    </row>
    <row r="81" spans="1:40" s="9" customFormat="1" ht="33" hidden="1" customHeight="1" x14ac:dyDescent="0.25">
      <c r="A81" s="13">
        <f t="shared" si="16"/>
        <v>78</v>
      </c>
      <c r="B81" s="14" t="s">
        <v>255</v>
      </c>
      <c r="C81" s="15" t="s">
        <v>256</v>
      </c>
      <c r="D81" s="15" t="s">
        <v>88</v>
      </c>
      <c r="E81" s="16" t="s">
        <v>34</v>
      </c>
      <c r="F81" s="17" t="s">
        <v>35</v>
      </c>
      <c r="G81" s="17"/>
      <c r="H81" s="17" t="s">
        <v>61</v>
      </c>
      <c r="I81" s="18">
        <v>0.8</v>
      </c>
      <c r="J81" s="50">
        <f>VLOOKUP(B81,[1]新表!$A:$G,7,0)</f>
        <v>1097070.0100000002</v>
      </c>
      <c r="K81" s="50">
        <f>VLOOKUP(B81,[2]新表!$A:$G,7,0)</f>
        <v>591737.99</v>
      </c>
      <c r="L81" s="50">
        <f>VLOOKUP(B81,[2]新表!$A:$H,8,0)</f>
        <v>586765.99</v>
      </c>
      <c r="M81" s="61">
        <f>VLOOKUP(B81,[2]Sheet3!$A:$E,5,0)</f>
        <v>98622.998333333337</v>
      </c>
      <c r="N81" s="48"/>
      <c r="O81" s="48"/>
      <c r="P81" s="48">
        <f t="shared" si="20"/>
        <v>0</v>
      </c>
      <c r="Q81" s="20">
        <f t="shared" si="21"/>
        <v>586765.99</v>
      </c>
      <c r="R81" s="55">
        <v>100000</v>
      </c>
      <c r="S81" s="19">
        <f t="shared" si="17"/>
        <v>100000</v>
      </c>
      <c r="T81" s="53">
        <f t="shared" si="22"/>
        <v>0.17042569219119194</v>
      </c>
      <c r="U81" s="54">
        <f t="shared" si="23"/>
        <v>1.0139622774599955</v>
      </c>
      <c r="V81" s="54" t="str">
        <f t="shared" si="24"/>
        <v>是</v>
      </c>
      <c r="W81" s="21"/>
      <c r="X81" s="21"/>
      <c r="Y81" s="21"/>
      <c r="Z81" s="21">
        <f t="shared" si="18"/>
        <v>0</v>
      </c>
      <c r="AA81" s="23">
        <v>0.02</v>
      </c>
      <c r="AB81" s="23">
        <f t="shared" si="19"/>
        <v>0.02</v>
      </c>
      <c r="AC81" s="19">
        <f t="shared" si="13"/>
        <v>98000</v>
      </c>
      <c r="AD81" s="24"/>
      <c r="AE81" s="13">
        <v>7</v>
      </c>
      <c r="AF81" s="24">
        <f t="shared" si="25"/>
        <v>-7</v>
      </c>
      <c r="AG81" s="27" t="s">
        <v>47</v>
      </c>
      <c r="AH81" s="19"/>
      <c r="AI81" s="17" t="s">
        <v>189</v>
      </c>
      <c r="AJ81" s="26" t="s">
        <v>257</v>
      </c>
      <c r="AK81" s="14" t="s">
        <v>255</v>
      </c>
      <c r="AL81" s="8"/>
    </row>
    <row r="82" spans="1:40" s="9" customFormat="1" ht="33" hidden="1" customHeight="1" x14ac:dyDescent="0.25">
      <c r="A82" s="13">
        <f t="shared" si="16"/>
        <v>79</v>
      </c>
      <c r="B82" s="14" t="s">
        <v>258</v>
      </c>
      <c r="C82" s="15" t="s">
        <v>259</v>
      </c>
      <c r="D82" s="15" t="s">
        <v>52</v>
      </c>
      <c r="E82" s="25" t="s">
        <v>57</v>
      </c>
      <c r="F82" s="17" t="s">
        <v>35</v>
      </c>
      <c r="G82" s="17"/>
      <c r="H82" s="17" t="s">
        <v>260</v>
      </c>
      <c r="I82" s="18">
        <v>1</v>
      </c>
      <c r="J82" s="50">
        <f>VLOOKUP(B82,[1]新表!$A:$G,7,0)</f>
        <v>0</v>
      </c>
      <c r="K82" s="50">
        <f>VLOOKUP(B82,[2]新表!$A:$G,7,0)</f>
        <v>0</v>
      </c>
      <c r="L82" s="50">
        <f>VLOOKUP(B82,[2]新表!$A:$H,8,0)</f>
        <v>0</v>
      </c>
      <c r="M82" s="50"/>
      <c r="N82" s="48"/>
      <c r="O82" s="48"/>
      <c r="P82" s="48">
        <f t="shared" si="20"/>
        <v>0</v>
      </c>
      <c r="Q82" s="20">
        <f t="shared" si="21"/>
        <v>0</v>
      </c>
      <c r="R82" s="55">
        <v>2051.2800000000002</v>
      </c>
      <c r="S82" s="19">
        <f t="shared" si="17"/>
        <v>2051.2800000000002</v>
      </c>
      <c r="T82" s="53">
        <f t="shared" si="22"/>
        <v>0</v>
      </c>
      <c r="U82" s="54" t="e">
        <f t="shared" si="23"/>
        <v>#DIV/0!</v>
      </c>
      <c r="V82" s="54" t="str">
        <f t="shared" si="24"/>
        <v>是</v>
      </c>
      <c r="W82" s="21"/>
      <c r="X82" s="21"/>
      <c r="Y82" s="21"/>
      <c r="Z82" s="21">
        <f t="shared" si="18"/>
        <v>0</v>
      </c>
      <c r="AA82" s="23">
        <v>0</v>
      </c>
      <c r="AB82" s="23">
        <f t="shared" si="19"/>
        <v>0</v>
      </c>
      <c r="AC82" s="19">
        <f t="shared" si="13"/>
        <v>2051.2800000000002</v>
      </c>
      <c r="AD82" s="24">
        <v>45595</v>
      </c>
      <c r="AE82" s="13">
        <v>7</v>
      </c>
      <c r="AF82" s="24">
        <f t="shared" si="25"/>
        <v>45588</v>
      </c>
      <c r="AG82" s="25" t="s">
        <v>47</v>
      </c>
      <c r="AH82" s="19"/>
      <c r="AI82" s="13" t="s">
        <v>121</v>
      </c>
      <c r="AJ82" s="26" t="s">
        <v>261</v>
      </c>
      <c r="AK82" s="14" t="s">
        <v>258</v>
      </c>
      <c r="AL82" s="8"/>
    </row>
    <row r="83" spans="1:40" s="9" customFormat="1" ht="33" hidden="1" customHeight="1" x14ac:dyDescent="0.25">
      <c r="A83" s="13">
        <f t="shared" si="16"/>
        <v>80</v>
      </c>
      <c r="B83" s="14" t="s">
        <v>262</v>
      </c>
      <c r="C83" s="15" t="s">
        <v>263</v>
      </c>
      <c r="D83" s="15" t="s">
        <v>33</v>
      </c>
      <c r="E83" s="16" t="s">
        <v>264</v>
      </c>
      <c r="F83" s="17" t="s">
        <v>35</v>
      </c>
      <c r="G83" s="17"/>
      <c r="H83" s="17" t="s">
        <v>61</v>
      </c>
      <c r="I83" s="18">
        <v>1</v>
      </c>
      <c r="J83" s="50">
        <f>VLOOKUP(B83,[1]新表!$A:$G,7,0)</f>
        <v>218568.16</v>
      </c>
      <c r="K83" s="50">
        <f>VLOOKUP(B83,[2]新表!$A:$G,7,0)</f>
        <v>176109.72</v>
      </c>
      <c r="L83" s="50">
        <f>VLOOKUP(B83,[2]新表!$A:$H,8,0)</f>
        <v>63255.08</v>
      </c>
      <c r="M83" s="61">
        <f>VLOOKUP(B83,[2]Sheet3!$A:$E,5,0)</f>
        <v>35221.944000000003</v>
      </c>
      <c r="N83" s="48"/>
      <c r="O83" s="48"/>
      <c r="P83" s="48">
        <f t="shared" si="20"/>
        <v>0</v>
      </c>
      <c r="Q83" s="20">
        <f t="shared" si="21"/>
        <v>63255.08</v>
      </c>
      <c r="R83" s="55">
        <v>63255.08</v>
      </c>
      <c r="S83" s="19">
        <f t="shared" si="17"/>
        <v>63255.08</v>
      </c>
      <c r="T83" s="53">
        <f t="shared" si="22"/>
        <v>1</v>
      </c>
      <c r="U83" s="54">
        <f t="shared" si="23"/>
        <v>1.7958997379588133</v>
      </c>
      <c r="V83" s="54" t="str">
        <f t="shared" si="24"/>
        <v>是</v>
      </c>
      <c r="W83" s="21"/>
      <c r="X83" s="21"/>
      <c r="Y83" s="21"/>
      <c r="Z83" s="21">
        <f t="shared" si="18"/>
        <v>0</v>
      </c>
      <c r="AA83" s="23">
        <v>0</v>
      </c>
      <c r="AB83" s="23">
        <f t="shared" si="19"/>
        <v>0</v>
      </c>
      <c r="AC83" s="19">
        <f t="shared" si="13"/>
        <v>63255.08</v>
      </c>
      <c r="AD83" s="24">
        <v>45635</v>
      </c>
      <c r="AE83" s="13">
        <v>7</v>
      </c>
      <c r="AF83" s="24">
        <f t="shared" si="25"/>
        <v>45628</v>
      </c>
      <c r="AG83" s="27" t="s">
        <v>47</v>
      </c>
      <c r="AH83" s="19"/>
      <c r="AI83" s="17" t="s">
        <v>132</v>
      </c>
      <c r="AJ83" s="26" t="s">
        <v>212</v>
      </c>
      <c r="AK83" s="14" t="s">
        <v>262</v>
      </c>
      <c r="AL83" s="8"/>
    </row>
    <row r="84" spans="1:40" s="9" customFormat="1" ht="33" hidden="1" customHeight="1" x14ac:dyDescent="0.25">
      <c r="A84" s="13">
        <f t="shared" si="16"/>
        <v>81</v>
      </c>
      <c r="B84" s="14" t="s">
        <v>265</v>
      </c>
      <c r="C84" s="15" t="s">
        <v>266</v>
      </c>
      <c r="D84" s="15" t="s">
        <v>88</v>
      </c>
      <c r="E84" s="16" t="s">
        <v>34</v>
      </c>
      <c r="F84" s="17" t="s">
        <v>35</v>
      </c>
      <c r="G84" s="17"/>
      <c r="H84" s="17" t="s">
        <v>39</v>
      </c>
      <c r="I84" s="18">
        <v>0.8</v>
      </c>
      <c r="J84" s="50">
        <f>VLOOKUP(B84,[1]新表!$A:$G,7,0)</f>
        <v>0</v>
      </c>
      <c r="K84" s="50">
        <f>VLOOKUP(B84,[2]新表!$A:$G,7,0)</f>
        <v>0</v>
      </c>
      <c r="L84" s="50">
        <f>VLOOKUP(B84,[2]新表!$A:$H,8,0)</f>
        <v>0</v>
      </c>
      <c r="M84" s="50"/>
      <c r="N84" s="48"/>
      <c r="O84" s="48"/>
      <c r="P84" s="48">
        <f t="shared" si="20"/>
        <v>0</v>
      </c>
      <c r="Q84" s="20">
        <f t="shared" si="21"/>
        <v>0</v>
      </c>
      <c r="R84" s="55"/>
      <c r="S84" s="19">
        <f t="shared" si="17"/>
        <v>0</v>
      </c>
      <c r="T84" s="53">
        <f t="shared" si="22"/>
        <v>0</v>
      </c>
      <c r="U84" s="54" t="e">
        <f t="shared" si="23"/>
        <v>#DIV/0!</v>
      </c>
      <c r="V84" s="54" t="str">
        <f t="shared" si="24"/>
        <v>是</v>
      </c>
      <c r="W84" s="21"/>
      <c r="X84" s="21"/>
      <c r="Y84" s="21"/>
      <c r="Z84" s="21">
        <f t="shared" si="18"/>
        <v>0</v>
      </c>
      <c r="AA84" s="23">
        <v>0</v>
      </c>
      <c r="AB84" s="23">
        <f t="shared" si="19"/>
        <v>0</v>
      </c>
      <c r="AC84" s="19">
        <f t="shared" si="13"/>
        <v>0</v>
      </c>
      <c r="AD84" s="24"/>
      <c r="AE84" s="13">
        <v>7</v>
      </c>
      <c r="AF84" s="24">
        <f t="shared" si="25"/>
        <v>-7</v>
      </c>
      <c r="AG84" s="25" t="s">
        <v>47</v>
      </c>
      <c r="AH84" s="19"/>
      <c r="AI84" s="13" t="s">
        <v>68</v>
      </c>
      <c r="AJ84" s="26"/>
      <c r="AK84" s="14" t="s">
        <v>265</v>
      </c>
      <c r="AL84" s="8"/>
    </row>
    <row r="85" spans="1:40" s="9" customFormat="1" ht="33" hidden="1" customHeight="1" x14ac:dyDescent="0.25">
      <c r="A85" s="13">
        <f t="shared" si="16"/>
        <v>82</v>
      </c>
      <c r="B85" s="14" t="s">
        <v>267</v>
      </c>
      <c r="C85" s="15" t="s">
        <v>268</v>
      </c>
      <c r="D85" s="15" t="s">
        <v>33</v>
      </c>
      <c r="E85" s="16" t="s">
        <v>57</v>
      </c>
      <c r="F85" s="17" t="s">
        <v>35</v>
      </c>
      <c r="G85" s="17"/>
      <c r="H85" s="17" t="s">
        <v>61</v>
      </c>
      <c r="I85" s="18">
        <v>1</v>
      </c>
      <c r="J85" s="50">
        <f>VLOOKUP(B85,[1]新表!$A:$G,7,0)</f>
        <v>1235288.19</v>
      </c>
      <c r="K85" s="50">
        <f>VLOOKUP(B85,[2]新表!$A:$G,7,0)</f>
        <v>365288.19</v>
      </c>
      <c r="L85" s="50">
        <f>VLOOKUP(B85,[2]新表!$A:$H,8,0)</f>
        <v>2097.15</v>
      </c>
      <c r="M85" s="50">
        <f>VLOOKUP(B85,[2]Sheet3!$A:$E,5,0)</f>
        <v>182644.095</v>
      </c>
      <c r="N85" s="48"/>
      <c r="O85" s="48"/>
      <c r="P85" s="48">
        <f t="shared" si="20"/>
        <v>0</v>
      </c>
      <c r="Q85" s="20">
        <f t="shared" si="21"/>
        <v>2097.15</v>
      </c>
      <c r="R85" s="55">
        <v>2097.15</v>
      </c>
      <c r="S85" s="19">
        <f t="shared" si="17"/>
        <v>2097.15</v>
      </c>
      <c r="T85" s="53">
        <f t="shared" si="22"/>
        <v>1</v>
      </c>
      <c r="U85" s="54">
        <f t="shared" si="23"/>
        <v>1.1482166998062544E-2</v>
      </c>
      <c r="V85" s="54" t="str">
        <f t="shared" si="24"/>
        <v>否</v>
      </c>
      <c r="W85" s="21"/>
      <c r="X85" s="21"/>
      <c r="Y85" s="21"/>
      <c r="Z85" s="21">
        <f t="shared" si="18"/>
        <v>0</v>
      </c>
      <c r="AA85" s="23">
        <v>0</v>
      </c>
      <c r="AB85" s="23">
        <f t="shared" si="19"/>
        <v>0</v>
      </c>
      <c r="AC85" s="19">
        <f t="shared" si="13"/>
        <v>2097.15</v>
      </c>
      <c r="AD85" s="24">
        <v>45636</v>
      </c>
      <c r="AE85" s="29">
        <v>7</v>
      </c>
      <c r="AF85" s="24">
        <f t="shared" si="25"/>
        <v>45629</v>
      </c>
      <c r="AG85" s="25" t="s">
        <v>37</v>
      </c>
      <c r="AH85" s="19"/>
      <c r="AI85" s="13" t="s">
        <v>121</v>
      </c>
      <c r="AJ85" s="26" t="s">
        <v>269</v>
      </c>
      <c r="AK85" s="14" t="s">
        <v>267</v>
      </c>
      <c r="AL85" s="30" t="s">
        <v>77</v>
      </c>
    </row>
    <row r="86" spans="1:40" s="9" customFormat="1" ht="33" hidden="1" customHeight="1" x14ac:dyDescent="0.25">
      <c r="A86" s="13">
        <f t="shared" si="16"/>
        <v>83</v>
      </c>
      <c r="B86" s="14" t="s">
        <v>270</v>
      </c>
      <c r="C86" s="15" t="s">
        <v>271</v>
      </c>
      <c r="D86" s="15" t="s">
        <v>33</v>
      </c>
      <c r="E86" s="16" t="s">
        <v>264</v>
      </c>
      <c r="F86" s="17" t="s">
        <v>98</v>
      </c>
      <c r="G86" s="17"/>
      <c r="H86" s="17" t="s">
        <v>61</v>
      </c>
      <c r="I86" s="18">
        <v>1</v>
      </c>
      <c r="J86" s="50">
        <f>VLOOKUP(B86,[1]新表!$A:$G,7,0)</f>
        <v>194693.49999999991</v>
      </c>
      <c r="K86" s="50">
        <f>VLOOKUP(B86,[2]新表!$A:$G,7,0)</f>
        <v>312283.43</v>
      </c>
      <c r="L86" s="50">
        <f>VLOOKUP(B86,[2]新表!$A:$H,8,0)</f>
        <v>12647.29</v>
      </c>
      <c r="M86" s="50">
        <f>VLOOKUP(B86,[2]Sheet3!$A:$E,5,0)</f>
        <v>104094.47666666667</v>
      </c>
      <c r="N86" s="48"/>
      <c r="O86" s="48"/>
      <c r="P86" s="48">
        <f t="shared" si="20"/>
        <v>0</v>
      </c>
      <c r="Q86" s="20">
        <f t="shared" si="21"/>
        <v>12647.29</v>
      </c>
      <c r="R86" s="55">
        <v>12647.29</v>
      </c>
      <c r="S86" s="19">
        <f t="shared" si="17"/>
        <v>12647.29</v>
      </c>
      <c r="T86" s="53">
        <f t="shared" si="22"/>
        <v>1</v>
      </c>
      <c r="U86" s="54">
        <f t="shared" si="23"/>
        <v>0.12149818515827113</v>
      </c>
      <c r="V86" s="54" t="str">
        <f t="shared" si="24"/>
        <v>否</v>
      </c>
      <c r="W86" s="21"/>
      <c r="X86" s="22"/>
      <c r="Y86" s="22"/>
      <c r="Z86" s="21">
        <f t="shared" si="18"/>
        <v>0</v>
      </c>
      <c r="AA86" s="23">
        <v>0</v>
      </c>
      <c r="AB86" s="23">
        <f t="shared" si="19"/>
        <v>0</v>
      </c>
      <c r="AC86" s="19">
        <f t="shared" si="13"/>
        <v>12647.29</v>
      </c>
      <c r="AD86" s="24">
        <v>45628</v>
      </c>
      <c r="AE86" s="29">
        <v>7</v>
      </c>
      <c r="AF86" s="24">
        <f t="shared" si="25"/>
        <v>45621</v>
      </c>
      <c r="AG86" s="27" t="s">
        <v>47</v>
      </c>
      <c r="AH86" s="19"/>
      <c r="AI86" s="17" t="s">
        <v>132</v>
      </c>
      <c r="AJ86" s="26" t="s">
        <v>133</v>
      </c>
      <c r="AK86" s="14" t="s">
        <v>270</v>
      </c>
      <c r="AL86" s="8"/>
    </row>
    <row r="87" spans="1:40" s="9" customFormat="1" ht="33" hidden="1" customHeight="1" x14ac:dyDescent="0.25">
      <c r="A87" s="13">
        <f t="shared" si="16"/>
        <v>84</v>
      </c>
      <c r="B87" s="14" t="s">
        <v>272</v>
      </c>
      <c r="C87" s="15" t="s">
        <v>273</v>
      </c>
      <c r="D87" s="15" t="s">
        <v>33</v>
      </c>
      <c r="E87" s="16" t="s">
        <v>34</v>
      </c>
      <c r="F87" s="17" t="s">
        <v>35</v>
      </c>
      <c r="G87" s="17"/>
      <c r="H87" s="17" t="s">
        <v>39</v>
      </c>
      <c r="I87" s="18">
        <v>1</v>
      </c>
      <c r="J87" s="50">
        <f>VLOOKUP(B87,[1]新表!$A:$G,7,0)</f>
        <v>202540.4</v>
      </c>
      <c r="K87" s="50">
        <f>VLOOKUP(B87,[2]新表!$A:$G,7,0)</f>
        <v>132540.4</v>
      </c>
      <c r="L87" s="50">
        <f>VLOOKUP(B87,[2]新表!$A:$H,8,0)</f>
        <v>132540.4</v>
      </c>
      <c r="M87" s="61">
        <f>VLOOKUP(B87,[2]Sheet3!$A:$E,5,0)</f>
        <v>33135.1</v>
      </c>
      <c r="N87" s="48"/>
      <c r="O87" s="48"/>
      <c r="P87" s="48">
        <f t="shared" si="20"/>
        <v>0</v>
      </c>
      <c r="Q87" s="20">
        <f t="shared" si="21"/>
        <v>132540.4</v>
      </c>
      <c r="R87" s="55">
        <v>100000</v>
      </c>
      <c r="S87" s="19">
        <f t="shared" si="17"/>
        <v>100000</v>
      </c>
      <c r="T87" s="53">
        <f t="shared" si="22"/>
        <v>0.75448693379528053</v>
      </c>
      <c r="U87" s="54">
        <f t="shared" si="23"/>
        <v>3.0179477351811221</v>
      </c>
      <c r="V87" s="54" t="str">
        <f t="shared" si="24"/>
        <v>是</v>
      </c>
      <c r="W87" s="21"/>
      <c r="X87" s="22"/>
      <c r="Y87" s="22"/>
      <c r="Z87" s="21">
        <f t="shared" si="18"/>
        <v>0</v>
      </c>
      <c r="AA87" s="23">
        <v>0</v>
      </c>
      <c r="AB87" s="23">
        <f t="shared" si="19"/>
        <v>0</v>
      </c>
      <c r="AC87" s="19">
        <f t="shared" si="13"/>
        <v>100000</v>
      </c>
      <c r="AD87" s="24">
        <v>45636</v>
      </c>
      <c r="AE87" s="29">
        <v>7</v>
      </c>
      <c r="AF87" s="24">
        <f t="shared" si="25"/>
        <v>45629</v>
      </c>
      <c r="AG87" s="27" t="s">
        <v>47</v>
      </c>
      <c r="AH87" s="19"/>
      <c r="AI87" s="17" t="s">
        <v>121</v>
      </c>
      <c r="AJ87" s="26"/>
      <c r="AK87" s="14" t="s">
        <v>272</v>
      </c>
      <c r="AL87" s="8"/>
    </row>
    <row r="88" spans="1:40" s="9" customFormat="1" ht="33" hidden="1" customHeight="1" x14ac:dyDescent="0.25">
      <c r="A88" s="13">
        <f t="shared" si="16"/>
        <v>85</v>
      </c>
      <c r="B88" s="14" t="s">
        <v>274</v>
      </c>
      <c r="C88" s="15" t="s">
        <v>275</v>
      </c>
      <c r="D88" s="15" t="s">
        <v>88</v>
      </c>
      <c r="E88" s="16" t="s">
        <v>34</v>
      </c>
      <c r="F88" s="17" t="s">
        <v>35</v>
      </c>
      <c r="G88" s="17"/>
      <c r="H88" s="17" t="s">
        <v>39</v>
      </c>
      <c r="I88" s="18">
        <v>1</v>
      </c>
      <c r="J88" s="50" t="e">
        <f>VLOOKUP(B88,[1]新表!$A:$G,7,0)</f>
        <v>#N/A</v>
      </c>
      <c r="K88" s="50"/>
      <c r="L88" s="50"/>
      <c r="M88" s="50"/>
      <c r="N88" s="48"/>
      <c r="O88" s="48"/>
      <c r="P88" s="48">
        <f t="shared" si="20"/>
        <v>0</v>
      </c>
      <c r="Q88" s="20">
        <f t="shared" si="21"/>
        <v>0</v>
      </c>
      <c r="R88" s="55"/>
      <c r="S88" s="19">
        <f t="shared" si="17"/>
        <v>0</v>
      </c>
      <c r="T88" s="53">
        <f t="shared" si="22"/>
        <v>0</v>
      </c>
      <c r="U88" s="54" t="e">
        <f t="shared" si="23"/>
        <v>#DIV/0!</v>
      </c>
      <c r="V88" s="54" t="str">
        <f t="shared" si="24"/>
        <v>是</v>
      </c>
      <c r="W88" s="21"/>
      <c r="X88" s="21"/>
      <c r="Y88" s="21"/>
      <c r="Z88" s="21">
        <f t="shared" si="18"/>
        <v>0</v>
      </c>
      <c r="AA88" s="23">
        <v>0</v>
      </c>
      <c r="AB88" s="23">
        <f t="shared" si="19"/>
        <v>0</v>
      </c>
      <c r="AC88" s="19">
        <f t="shared" si="13"/>
        <v>0</v>
      </c>
      <c r="AD88" s="24"/>
      <c r="AE88" s="29">
        <v>3</v>
      </c>
      <c r="AF88" s="24">
        <f t="shared" si="25"/>
        <v>-3</v>
      </c>
      <c r="AG88" s="25" t="s">
        <v>47</v>
      </c>
      <c r="AH88" s="19"/>
      <c r="AI88" s="13" t="s">
        <v>68</v>
      </c>
      <c r="AJ88" s="26"/>
      <c r="AK88" s="14" t="s">
        <v>274</v>
      </c>
      <c r="AL88" s="8"/>
    </row>
    <row r="89" spans="1:40" s="9" customFormat="1" ht="33" hidden="1" customHeight="1" x14ac:dyDescent="0.25">
      <c r="A89" s="13">
        <f t="shared" si="16"/>
        <v>86</v>
      </c>
      <c r="B89" s="14" t="s">
        <v>276</v>
      </c>
      <c r="C89" s="15" t="s">
        <v>277</v>
      </c>
      <c r="D89" s="15" t="s">
        <v>33</v>
      </c>
      <c r="E89" s="16" t="s">
        <v>34</v>
      </c>
      <c r="F89" s="17" t="s">
        <v>98</v>
      </c>
      <c r="G89" s="17"/>
      <c r="H89" s="17" t="s">
        <v>61</v>
      </c>
      <c r="I89" s="18">
        <v>0.8</v>
      </c>
      <c r="J89" s="50">
        <f>VLOOKUP(B89,[1]新表!$A:$G,7,0)</f>
        <v>40817.640000000014</v>
      </c>
      <c r="K89" s="50">
        <f>VLOOKUP(B89,[2]新表!$A:$G,7,0)</f>
        <v>30817.640000000003</v>
      </c>
      <c r="L89" s="50">
        <f>VLOOKUP(B89,[2]新表!$A:$H,8,0)</f>
        <v>30817.640000000003</v>
      </c>
      <c r="M89" s="61">
        <f>VLOOKUP(B89,[2]Sheet3!$A:$E,5,0)</f>
        <v>7704.4100000000008</v>
      </c>
      <c r="N89" s="48"/>
      <c r="O89" s="48"/>
      <c r="P89" s="48">
        <f t="shared" si="20"/>
        <v>0</v>
      </c>
      <c r="Q89" s="20">
        <f t="shared" si="21"/>
        <v>30817.640000000003</v>
      </c>
      <c r="R89" s="55">
        <v>20000</v>
      </c>
      <c r="S89" s="19">
        <f t="shared" si="17"/>
        <v>20000</v>
      </c>
      <c r="T89" s="53">
        <f t="shared" si="22"/>
        <v>0.64897896140002931</v>
      </c>
      <c r="U89" s="54">
        <f t="shared" si="23"/>
        <v>2.5959158456001172</v>
      </c>
      <c r="V89" s="54" t="str">
        <f t="shared" si="24"/>
        <v>是</v>
      </c>
      <c r="W89" s="21"/>
      <c r="X89" s="21"/>
      <c r="Y89" s="21"/>
      <c r="Z89" s="21">
        <f t="shared" si="18"/>
        <v>0</v>
      </c>
      <c r="AA89" s="23">
        <v>0.03</v>
      </c>
      <c r="AB89" s="23">
        <f t="shared" si="19"/>
        <v>0.03</v>
      </c>
      <c r="AC89" s="19">
        <f t="shared" si="13"/>
        <v>19400</v>
      </c>
      <c r="AD89" s="24">
        <v>45595</v>
      </c>
      <c r="AE89" s="29">
        <v>3</v>
      </c>
      <c r="AF89" s="24">
        <f t="shared" si="25"/>
        <v>45592</v>
      </c>
      <c r="AG89" s="25" t="s">
        <v>47</v>
      </c>
      <c r="AH89" s="19"/>
      <c r="AI89" s="13" t="s">
        <v>68</v>
      </c>
      <c r="AJ89" s="26" t="s">
        <v>278</v>
      </c>
      <c r="AK89" s="14" t="s">
        <v>276</v>
      </c>
      <c r="AL89" s="8"/>
      <c r="AN89" s="8"/>
    </row>
    <row r="90" spans="1:40" s="9" customFormat="1" ht="33" hidden="1" customHeight="1" x14ac:dyDescent="0.25">
      <c r="A90" s="13">
        <f t="shared" si="16"/>
        <v>87</v>
      </c>
      <c r="B90" s="14" t="s">
        <v>279</v>
      </c>
      <c r="C90" s="15" t="s">
        <v>280</v>
      </c>
      <c r="D90" s="15" t="s">
        <v>33</v>
      </c>
      <c r="E90" s="16" t="s">
        <v>34</v>
      </c>
      <c r="F90" s="17" t="s">
        <v>67</v>
      </c>
      <c r="G90" s="17" t="s">
        <v>564</v>
      </c>
      <c r="H90" s="17" t="s">
        <v>39</v>
      </c>
      <c r="I90" s="18">
        <v>0.8</v>
      </c>
      <c r="J90" s="50">
        <f>VLOOKUP(B90,[1]新表!$A:$G,7,0)</f>
        <v>61998.93</v>
      </c>
      <c r="K90" s="50">
        <f>VLOOKUP(B90,[2]新表!$A:$G,7,0)</f>
        <v>31998.929999999989</v>
      </c>
      <c r="L90" s="50">
        <f>VLOOKUP(B90,[2]新表!$A:$H,8,0)</f>
        <v>31998.929999999989</v>
      </c>
      <c r="M90" s="61">
        <f>VLOOKUP(B90,[2]Sheet3!$A:$E,5,0)</f>
        <v>7999.7324999999973</v>
      </c>
      <c r="N90" s="48"/>
      <c r="O90" s="48"/>
      <c r="P90" s="48">
        <f t="shared" si="20"/>
        <v>0</v>
      </c>
      <c r="Q90" s="20">
        <f t="shared" si="21"/>
        <v>31998.929999999989</v>
      </c>
      <c r="R90" s="55">
        <v>20000</v>
      </c>
      <c r="S90" s="19">
        <f t="shared" si="17"/>
        <v>20000</v>
      </c>
      <c r="T90" s="53">
        <f t="shared" si="22"/>
        <v>0.62502089913631509</v>
      </c>
      <c r="U90" s="54">
        <f t="shared" si="23"/>
        <v>2.5000835965452604</v>
      </c>
      <c r="V90" s="54" t="str">
        <f t="shared" si="24"/>
        <v>是</v>
      </c>
      <c r="W90" s="21"/>
      <c r="X90" s="21"/>
      <c r="Y90" s="21"/>
      <c r="Z90" s="21">
        <f t="shared" si="18"/>
        <v>0</v>
      </c>
      <c r="AA90" s="23">
        <v>0</v>
      </c>
      <c r="AB90" s="23">
        <f t="shared" si="19"/>
        <v>0</v>
      </c>
      <c r="AC90" s="19">
        <f t="shared" si="13"/>
        <v>20000</v>
      </c>
      <c r="AD90" s="24">
        <v>45595</v>
      </c>
      <c r="AE90" s="29">
        <v>1</v>
      </c>
      <c r="AF90" s="24">
        <f t="shared" si="25"/>
        <v>45594</v>
      </c>
      <c r="AG90" s="25" t="s">
        <v>47</v>
      </c>
      <c r="AH90" s="19"/>
      <c r="AI90" s="13" t="s">
        <v>68</v>
      </c>
      <c r="AJ90" s="26" t="s">
        <v>212</v>
      </c>
      <c r="AK90" s="14" t="s">
        <v>279</v>
      </c>
      <c r="AL90" s="8"/>
      <c r="AN90" s="8"/>
    </row>
    <row r="91" spans="1:40" s="9" customFormat="1" ht="33" hidden="1" customHeight="1" x14ac:dyDescent="0.25">
      <c r="A91" s="13">
        <f t="shared" si="16"/>
        <v>88</v>
      </c>
      <c r="B91" s="14" t="s">
        <v>281</v>
      </c>
      <c r="C91" s="15" t="s">
        <v>282</v>
      </c>
      <c r="D91" s="15" t="s">
        <v>52</v>
      </c>
      <c r="E91" s="16" t="s">
        <v>34</v>
      </c>
      <c r="F91" s="17" t="s">
        <v>35</v>
      </c>
      <c r="G91" s="17"/>
      <c r="H91" s="17" t="s">
        <v>39</v>
      </c>
      <c r="I91" s="18">
        <v>0.8</v>
      </c>
      <c r="J91" s="50">
        <f>VLOOKUP(B91,[1]新表!$A:$G,7,0)</f>
        <v>658663.25</v>
      </c>
      <c r="K91" s="50">
        <f>VLOOKUP(B91,[2]新表!$A:$G,7,0)</f>
        <v>658663.25</v>
      </c>
      <c r="L91" s="50">
        <f>VLOOKUP(B91,[2]新表!$A:$H,8,0)</f>
        <v>658663.25</v>
      </c>
      <c r="M91" s="61">
        <f>VLOOKUP(B91,[2]Sheet3!$A:$E,5,0)</f>
        <v>94094.75</v>
      </c>
      <c r="N91" s="48"/>
      <c r="O91" s="48"/>
      <c r="P91" s="48">
        <f t="shared" si="20"/>
        <v>0</v>
      </c>
      <c r="Q91" s="20">
        <f t="shared" si="21"/>
        <v>658663.25</v>
      </c>
      <c r="R91" s="55">
        <v>100000</v>
      </c>
      <c r="S91" s="19">
        <f t="shared" si="17"/>
        <v>100000</v>
      </c>
      <c r="T91" s="53">
        <f t="shared" si="22"/>
        <v>0.15182264988975777</v>
      </c>
      <c r="U91" s="54">
        <f t="shared" si="23"/>
        <v>1.0627585492283045</v>
      </c>
      <c r="V91" s="54" t="str">
        <f t="shared" si="24"/>
        <v>是</v>
      </c>
      <c r="W91" s="21"/>
      <c r="X91" s="21"/>
      <c r="Y91" s="21"/>
      <c r="Z91" s="21">
        <f t="shared" si="18"/>
        <v>0</v>
      </c>
      <c r="AA91" s="23">
        <v>0</v>
      </c>
      <c r="AB91" s="23">
        <f t="shared" si="19"/>
        <v>0</v>
      </c>
      <c r="AC91" s="19">
        <f t="shared" si="13"/>
        <v>100000</v>
      </c>
      <c r="AD91" s="24"/>
      <c r="AE91" s="29">
        <v>3</v>
      </c>
      <c r="AF91" s="24">
        <f t="shared" si="25"/>
        <v>-3</v>
      </c>
      <c r="AG91" s="25" t="s">
        <v>47</v>
      </c>
      <c r="AH91" s="19"/>
      <c r="AI91" s="13" t="s">
        <v>68</v>
      </c>
      <c r="AJ91" s="26" t="s">
        <v>159</v>
      </c>
      <c r="AK91" s="14" t="s">
        <v>281</v>
      </c>
      <c r="AL91" s="8"/>
      <c r="AN91" s="8"/>
    </row>
    <row r="92" spans="1:40" s="9" customFormat="1" ht="33" hidden="1" customHeight="1" x14ac:dyDescent="0.25">
      <c r="A92" s="13">
        <f t="shared" si="16"/>
        <v>89</v>
      </c>
      <c r="B92" s="14" t="s">
        <v>283</v>
      </c>
      <c r="C92" s="15" t="s">
        <v>284</v>
      </c>
      <c r="D92" s="15" t="s">
        <v>33</v>
      </c>
      <c r="E92" s="16" t="s">
        <v>34</v>
      </c>
      <c r="F92" s="17" t="s">
        <v>98</v>
      </c>
      <c r="G92" s="17"/>
      <c r="H92" s="17" t="s">
        <v>61</v>
      </c>
      <c r="I92" s="18">
        <v>0.8</v>
      </c>
      <c r="J92" s="50">
        <f>VLOOKUP(B92,[1]新表!$A:$G,7,0)</f>
        <v>78073.920000000013</v>
      </c>
      <c r="K92" s="50">
        <f>VLOOKUP(B92,[2]新表!$A:$G,7,0)</f>
        <v>96346.92</v>
      </c>
      <c r="L92" s="50">
        <f>VLOOKUP(B92,[2]新表!$A:$H,8,0)</f>
        <v>31055.52</v>
      </c>
      <c r="M92" s="50">
        <f>VLOOKUP(B92,[2]Sheet3!$A:$E,5,0)</f>
        <v>24086.73</v>
      </c>
      <c r="N92" s="48"/>
      <c r="O92" s="48"/>
      <c r="P92" s="48">
        <f t="shared" si="20"/>
        <v>0</v>
      </c>
      <c r="Q92" s="20">
        <f t="shared" si="21"/>
        <v>31055.52</v>
      </c>
      <c r="R92" s="55">
        <v>20000</v>
      </c>
      <c r="S92" s="19">
        <f t="shared" si="17"/>
        <v>20000</v>
      </c>
      <c r="T92" s="53">
        <f t="shared" si="22"/>
        <v>0.64400789296073613</v>
      </c>
      <c r="U92" s="54">
        <f t="shared" si="23"/>
        <v>0.83033271847195533</v>
      </c>
      <c r="V92" s="54" t="str">
        <f t="shared" si="24"/>
        <v>否</v>
      </c>
      <c r="W92" s="21"/>
      <c r="X92" s="21"/>
      <c r="Y92" s="21"/>
      <c r="Z92" s="21">
        <f t="shared" si="18"/>
        <v>0</v>
      </c>
      <c r="AA92" s="23">
        <v>0</v>
      </c>
      <c r="AB92" s="23">
        <f t="shared" si="19"/>
        <v>0</v>
      </c>
      <c r="AC92" s="19">
        <f t="shared" si="13"/>
        <v>20000</v>
      </c>
      <c r="AD92" s="24"/>
      <c r="AE92" s="29">
        <v>3</v>
      </c>
      <c r="AF92" s="24">
        <f t="shared" si="25"/>
        <v>-3</v>
      </c>
      <c r="AG92" s="27" t="s">
        <v>47</v>
      </c>
      <c r="AH92" s="19"/>
      <c r="AI92" s="17" t="s">
        <v>68</v>
      </c>
      <c r="AJ92" s="26" t="s">
        <v>212</v>
      </c>
      <c r="AK92" s="14" t="s">
        <v>283</v>
      </c>
      <c r="AL92" s="8"/>
      <c r="AN92" s="8"/>
    </row>
    <row r="93" spans="1:40" s="9" customFormat="1" ht="33" hidden="1" customHeight="1" x14ac:dyDescent="0.25">
      <c r="A93" s="13">
        <f t="shared" si="16"/>
        <v>90</v>
      </c>
      <c r="B93" s="14" t="s">
        <v>285</v>
      </c>
      <c r="C93" s="15" t="s">
        <v>286</v>
      </c>
      <c r="D93" s="15" t="s">
        <v>88</v>
      </c>
      <c r="E93" s="16" t="s">
        <v>34</v>
      </c>
      <c r="F93" s="17" t="s">
        <v>35</v>
      </c>
      <c r="G93" s="17"/>
      <c r="H93" s="17" t="s">
        <v>39</v>
      </c>
      <c r="I93" s="18">
        <v>0.8</v>
      </c>
      <c r="J93" s="50">
        <f>VLOOKUP(B93,[1]新表!$A:$G,7,0)</f>
        <v>7670</v>
      </c>
      <c r="K93" s="50">
        <f>VLOOKUP(B93,[2]新表!$A:$G,7,0)</f>
        <v>7670</v>
      </c>
      <c r="L93" s="50">
        <f>VLOOKUP(B93,[2]新表!$A:$H,8,0)</f>
        <v>7670</v>
      </c>
      <c r="M93" s="61">
        <f>VLOOKUP(B93,[2]Sheet3!$A:$E,5,0)</f>
        <v>3835</v>
      </c>
      <c r="N93" s="48"/>
      <c r="O93" s="48"/>
      <c r="P93" s="48">
        <f t="shared" si="20"/>
        <v>0</v>
      </c>
      <c r="Q93" s="20">
        <f t="shared" si="21"/>
        <v>7670</v>
      </c>
      <c r="R93" s="55">
        <f t="shared" si="21"/>
        <v>3835</v>
      </c>
      <c r="S93" s="19">
        <f t="shared" si="17"/>
        <v>3835</v>
      </c>
      <c r="T93" s="53">
        <f t="shared" si="22"/>
        <v>0.5</v>
      </c>
      <c r="U93" s="54">
        <f t="shared" si="23"/>
        <v>1</v>
      </c>
      <c r="V93" s="54" t="str">
        <f t="shared" si="24"/>
        <v>是</v>
      </c>
      <c r="W93" s="21"/>
      <c r="X93" s="21"/>
      <c r="Y93" s="21"/>
      <c r="Z93" s="21">
        <f t="shared" si="18"/>
        <v>0</v>
      </c>
      <c r="AA93" s="23">
        <v>0</v>
      </c>
      <c r="AB93" s="23">
        <f t="shared" si="19"/>
        <v>0</v>
      </c>
      <c r="AC93" s="19">
        <f t="shared" si="13"/>
        <v>3835</v>
      </c>
      <c r="AD93" s="24"/>
      <c r="AE93" s="29">
        <v>3</v>
      </c>
      <c r="AF93" s="24">
        <f t="shared" si="25"/>
        <v>-3</v>
      </c>
      <c r="AG93" s="25" t="s">
        <v>47</v>
      </c>
      <c r="AH93" s="19"/>
      <c r="AI93" s="13" t="s">
        <v>68</v>
      </c>
      <c r="AJ93" s="26"/>
      <c r="AK93" s="14" t="s">
        <v>285</v>
      </c>
      <c r="AL93" s="8"/>
      <c r="AN93" s="8"/>
    </row>
    <row r="94" spans="1:40" s="9" customFormat="1" ht="33" hidden="1" customHeight="1" x14ac:dyDescent="0.25">
      <c r="A94" s="13">
        <f t="shared" si="16"/>
        <v>91</v>
      </c>
      <c r="B94" s="14" t="s">
        <v>287</v>
      </c>
      <c r="C94" s="15" t="s">
        <v>288</v>
      </c>
      <c r="D94" s="15" t="s">
        <v>33</v>
      </c>
      <c r="E94" s="16" t="s">
        <v>57</v>
      </c>
      <c r="F94" s="17" t="s">
        <v>67</v>
      </c>
      <c r="G94" s="17" t="s">
        <v>564</v>
      </c>
      <c r="H94" s="17" t="s">
        <v>39</v>
      </c>
      <c r="I94" s="18">
        <v>0.8</v>
      </c>
      <c r="J94" s="50">
        <f>VLOOKUP(B94,[1]新表!$A:$G,7,0)</f>
        <v>70113.27</v>
      </c>
      <c r="K94" s="50">
        <f>VLOOKUP(B94,[2]新表!$A:$G,7,0)</f>
        <v>60113.27</v>
      </c>
      <c r="L94" s="50">
        <f>VLOOKUP(B94,[2]新表!$A:$H,8,0)</f>
        <v>60113.27</v>
      </c>
      <c r="M94" s="50">
        <f>VLOOKUP(B94,[2]Sheet3!$A:$E,5,0)</f>
        <v>60113.27</v>
      </c>
      <c r="N94" s="48"/>
      <c r="O94" s="48"/>
      <c r="P94" s="48">
        <f t="shared" si="20"/>
        <v>0</v>
      </c>
      <c r="Q94" s="20">
        <f t="shared" si="21"/>
        <v>60113.27</v>
      </c>
      <c r="R94" s="55">
        <f>Q94*0.8</f>
        <v>48090.616000000002</v>
      </c>
      <c r="S94" s="19">
        <f t="shared" si="17"/>
        <v>48090.616000000002</v>
      </c>
      <c r="T94" s="53">
        <f t="shared" si="22"/>
        <v>0.8</v>
      </c>
      <c r="U94" s="54">
        <f t="shared" si="23"/>
        <v>0.8</v>
      </c>
      <c r="V94" s="54" t="str">
        <f t="shared" si="24"/>
        <v>否</v>
      </c>
      <c r="W94" s="21"/>
      <c r="X94" s="21"/>
      <c r="Y94" s="21"/>
      <c r="Z94" s="21">
        <f t="shared" si="18"/>
        <v>0</v>
      </c>
      <c r="AA94" s="23">
        <v>0.03</v>
      </c>
      <c r="AB94" s="23">
        <f t="shared" si="19"/>
        <v>0.03</v>
      </c>
      <c r="AC94" s="19">
        <f t="shared" si="13"/>
        <v>46647.897519999999</v>
      </c>
      <c r="AD94" s="24">
        <v>45595</v>
      </c>
      <c r="AE94" s="29">
        <v>3</v>
      </c>
      <c r="AF94" s="24">
        <f t="shared" si="25"/>
        <v>45592</v>
      </c>
      <c r="AG94" s="27" t="s">
        <v>47</v>
      </c>
      <c r="AH94" s="19"/>
      <c r="AI94" s="17" t="s">
        <v>176</v>
      </c>
      <c r="AJ94" s="26" t="s">
        <v>89</v>
      </c>
      <c r="AK94" s="14" t="s">
        <v>287</v>
      </c>
      <c r="AL94" s="8"/>
      <c r="AN94" s="8"/>
    </row>
    <row r="95" spans="1:40" s="9" customFormat="1" ht="33" hidden="1" customHeight="1" x14ac:dyDescent="0.25">
      <c r="A95" s="13">
        <f t="shared" si="16"/>
        <v>92</v>
      </c>
      <c r="B95" s="14" t="s">
        <v>289</v>
      </c>
      <c r="C95" s="15" t="s">
        <v>290</v>
      </c>
      <c r="D95" s="15" t="s">
        <v>33</v>
      </c>
      <c r="E95" s="16" t="s">
        <v>57</v>
      </c>
      <c r="F95" s="17" t="s">
        <v>98</v>
      </c>
      <c r="G95" s="17"/>
      <c r="H95" s="17" t="s">
        <v>61</v>
      </c>
      <c r="I95" s="18">
        <v>1</v>
      </c>
      <c r="J95" s="50">
        <f>VLOOKUP(B95,[1]新表!$A:$G,7,0)</f>
        <v>59279.85</v>
      </c>
      <c r="K95" s="50">
        <f>VLOOKUP(B95,[2]新表!$A:$G,7,0)</f>
        <v>59279.85</v>
      </c>
      <c r="L95" s="50">
        <f>VLOOKUP(B95,[2]新表!$A:$H,8,0)</f>
        <v>28454.98</v>
      </c>
      <c r="M95" s="50">
        <f>VLOOKUP(B95,[2]Sheet3!$A:$E,5,0)</f>
        <v>29639.924999999999</v>
      </c>
      <c r="N95" s="48"/>
      <c r="O95" s="48"/>
      <c r="P95" s="48">
        <f t="shared" si="20"/>
        <v>0</v>
      </c>
      <c r="Q95" s="20">
        <f t="shared" si="21"/>
        <v>28454.98</v>
      </c>
      <c r="R95" s="55">
        <v>28454.98</v>
      </c>
      <c r="S95" s="19">
        <f t="shared" si="17"/>
        <v>28454.98</v>
      </c>
      <c r="T95" s="53">
        <f t="shared" si="22"/>
        <v>1</v>
      </c>
      <c r="U95" s="54">
        <f t="shared" si="23"/>
        <v>0.96002199735660598</v>
      </c>
      <c r="V95" s="54" t="str">
        <f t="shared" si="24"/>
        <v>否</v>
      </c>
      <c r="W95" s="21"/>
      <c r="X95" s="21"/>
      <c r="Y95" s="21"/>
      <c r="Z95" s="21">
        <f t="shared" si="18"/>
        <v>0</v>
      </c>
      <c r="AA95" s="23">
        <v>0</v>
      </c>
      <c r="AB95" s="23">
        <f t="shared" si="19"/>
        <v>0</v>
      </c>
      <c r="AC95" s="19">
        <f t="shared" si="13"/>
        <v>28454.98</v>
      </c>
      <c r="AD95" s="24">
        <v>45595</v>
      </c>
      <c r="AE95" s="29">
        <v>3</v>
      </c>
      <c r="AF95" s="24">
        <f t="shared" si="25"/>
        <v>45592</v>
      </c>
      <c r="AG95" s="27" t="s">
        <v>47</v>
      </c>
      <c r="AH95" s="19"/>
      <c r="AI95" s="17" t="s">
        <v>176</v>
      </c>
      <c r="AJ95" s="26" t="s">
        <v>89</v>
      </c>
      <c r="AK95" s="14" t="s">
        <v>289</v>
      </c>
      <c r="AL95" s="8"/>
      <c r="AN95" s="8"/>
    </row>
    <row r="96" spans="1:40" s="9" customFormat="1" ht="33" hidden="1" customHeight="1" x14ac:dyDescent="0.25">
      <c r="A96" s="13">
        <f t="shared" si="16"/>
        <v>93</v>
      </c>
      <c r="B96" s="14" t="s">
        <v>291</v>
      </c>
      <c r="C96" s="15" t="s">
        <v>292</v>
      </c>
      <c r="D96" s="15" t="s">
        <v>33</v>
      </c>
      <c r="E96" s="16" t="s">
        <v>34</v>
      </c>
      <c r="F96" s="17" t="s">
        <v>35</v>
      </c>
      <c r="G96" s="17"/>
      <c r="H96" s="17" t="s">
        <v>39</v>
      </c>
      <c r="I96" s="18">
        <v>0.8</v>
      </c>
      <c r="J96" s="50">
        <f>VLOOKUP(B96,[1]新表!$A:$G,7,0)</f>
        <v>562765.66999999993</v>
      </c>
      <c r="K96" s="50">
        <f>VLOOKUP(B96,[2]新表!$A:$G,7,0)</f>
        <v>562765.66999999993</v>
      </c>
      <c r="L96" s="50">
        <f>VLOOKUP(B96,[2]新表!$A:$H,8,0)</f>
        <v>538323.7699999999</v>
      </c>
      <c r="M96" s="61">
        <f>VLOOKUP(B96,[2]Sheet3!$A:$E,5,0)</f>
        <v>93794.278333333321</v>
      </c>
      <c r="N96" s="48"/>
      <c r="O96" s="48"/>
      <c r="P96" s="48">
        <f t="shared" si="20"/>
        <v>0</v>
      </c>
      <c r="Q96" s="20">
        <f t="shared" si="21"/>
        <v>538323.7699999999</v>
      </c>
      <c r="R96" s="55">
        <v>100000</v>
      </c>
      <c r="S96" s="19">
        <f t="shared" si="17"/>
        <v>100000</v>
      </c>
      <c r="T96" s="53">
        <f t="shared" si="22"/>
        <v>0.18576181393587732</v>
      </c>
      <c r="U96" s="54">
        <f t="shared" si="23"/>
        <v>1.0661631154579847</v>
      </c>
      <c r="V96" s="54" t="str">
        <f t="shared" si="24"/>
        <v>是</v>
      </c>
      <c r="W96" s="21"/>
      <c r="X96" s="21"/>
      <c r="Y96" s="21"/>
      <c r="Z96" s="21">
        <f t="shared" si="18"/>
        <v>0</v>
      </c>
      <c r="AA96" s="23">
        <v>0</v>
      </c>
      <c r="AB96" s="23">
        <f t="shared" si="19"/>
        <v>0</v>
      </c>
      <c r="AC96" s="19">
        <f t="shared" si="13"/>
        <v>100000</v>
      </c>
      <c r="AD96" s="24">
        <v>45595</v>
      </c>
      <c r="AE96" s="29">
        <v>3</v>
      </c>
      <c r="AF96" s="24">
        <f t="shared" si="25"/>
        <v>45592</v>
      </c>
      <c r="AG96" s="27" t="s">
        <v>47</v>
      </c>
      <c r="AH96" s="19"/>
      <c r="AI96" s="17" t="s">
        <v>68</v>
      </c>
      <c r="AJ96" s="26"/>
      <c r="AK96" s="14" t="s">
        <v>291</v>
      </c>
      <c r="AL96" s="8"/>
      <c r="AN96" s="8"/>
    </row>
    <row r="97" spans="1:40" s="9" customFormat="1" ht="33" hidden="1" customHeight="1" x14ac:dyDescent="0.25">
      <c r="A97" s="13">
        <f t="shared" si="16"/>
        <v>94</v>
      </c>
      <c r="B97" s="14" t="s">
        <v>293</v>
      </c>
      <c r="C97" s="15" t="s">
        <v>294</v>
      </c>
      <c r="D97" s="15" t="s">
        <v>52</v>
      </c>
      <c r="E97" s="16" t="s">
        <v>57</v>
      </c>
      <c r="F97" s="34" t="s">
        <v>67</v>
      </c>
      <c r="G97" s="34" t="s">
        <v>564</v>
      </c>
      <c r="H97" s="17" t="s">
        <v>61</v>
      </c>
      <c r="I97" s="18">
        <v>0.8</v>
      </c>
      <c r="J97" s="50">
        <f>VLOOKUP(B97,[1]新表!$A:$G,7,0)</f>
        <v>88852.55</v>
      </c>
      <c r="K97" s="50">
        <f>VLOOKUP(B97,[2]新表!$A:$G,7,0)</f>
        <v>88895.99</v>
      </c>
      <c r="L97" s="50">
        <f>VLOOKUP(B97,[2]新表!$A:$H,8,0)</f>
        <v>0</v>
      </c>
      <c r="M97" s="50">
        <f>VLOOKUP(B97,[2]Sheet3!$A:$E,5,0)</f>
        <v>44447.995000000003</v>
      </c>
      <c r="N97" s="48"/>
      <c r="O97" s="48"/>
      <c r="P97" s="48">
        <f t="shared" si="20"/>
        <v>0</v>
      </c>
      <c r="Q97" s="20">
        <f t="shared" si="21"/>
        <v>0</v>
      </c>
      <c r="R97" s="55">
        <v>5000</v>
      </c>
      <c r="S97" s="19">
        <f t="shared" si="17"/>
        <v>5000</v>
      </c>
      <c r="T97" s="53">
        <f t="shared" si="22"/>
        <v>0</v>
      </c>
      <c r="U97" s="54">
        <f t="shared" si="23"/>
        <v>0.11249101337416906</v>
      </c>
      <c r="V97" s="54" t="str">
        <f t="shared" si="24"/>
        <v>否</v>
      </c>
      <c r="W97" s="21"/>
      <c r="X97" s="21"/>
      <c r="Y97" s="21"/>
      <c r="Z97" s="21">
        <f t="shared" si="18"/>
        <v>0</v>
      </c>
      <c r="AA97" s="23">
        <v>0</v>
      </c>
      <c r="AB97" s="23">
        <f t="shared" si="19"/>
        <v>0</v>
      </c>
      <c r="AC97" s="19">
        <f t="shared" si="13"/>
        <v>5000</v>
      </c>
      <c r="AD97" s="24">
        <v>45595</v>
      </c>
      <c r="AE97" s="29">
        <v>3</v>
      </c>
      <c r="AF97" s="24">
        <f t="shared" si="25"/>
        <v>45592</v>
      </c>
      <c r="AG97" s="27" t="s">
        <v>47</v>
      </c>
      <c r="AH97" s="19"/>
      <c r="AI97" s="17" t="s">
        <v>68</v>
      </c>
      <c r="AJ97" s="26"/>
      <c r="AK97" s="14" t="s">
        <v>293</v>
      </c>
      <c r="AL97" s="8"/>
      <c r="AN97" s="8"/>
    </row>
    <row r="98" spans="1:40" s="9" customFormat="1" ht="33" hidden="1" customHeight="1" x14ac:dyDescent="0.25">
      <c r="A98" s="13">
        <f t="shared" si="16"/>
        <v>95</v>
      </c>
      <c r="B98" s="14" t="s">
        <v>295</v>
      </c>
      <c r="C98" s="15" t="s">
        <v>296</v>
      </c>
      <c r="D98" s="15" t="s">
        <v>88</v>
      </c>
      <c r="E98" s="25" t="s">
        <v>34</v>
      </c>
      <c r="F98" s="17" t="s">
        <v>35</v>
      </c>
      <c r="G98" s="17"/>
      <c r="H98" s="17" t="s">
        <v>39</v>
      </c>
      <c r="I98" s="18">
        <v>1</v>
      </c>
      <c r="J98" s="50">
        <f>VLOOKUP(B98,[1]新表!$A:$G,7,0)</f>
        <v>6802.78</v>
      </c>
      <c r="K98" s="50">
        <f>VLOOKUP(B98,[2]新表!$A:$G,7,0)</f>
        <v>4297.21</v>
      </c>
      <c r="L98" s="50">
        <f>VLOOKUP(B98,[2]新表!$A:$H,8,0)</f>
        <v>895.82</v>
      </c>
      <c r="M98" s="50">
        <f>VLOOKUP(B98,[2]Sheet3!$A:$E,5,0)</f>
        <v>2148.605</v>
      </c>
      <c r="N98" s="48"/>
      <c r="O98" s="48"/>
      <c r="P98" s="48">
        <f t="shared" si="20"/>
        <v>0</v>
      </c>
      <c r="Q98" s="20">
        <f t="shared" si="21"/>
        <v>895.82</v>
      </c>
      <c r="R98" s="55">
        <v>895.82</v>
      </c>
      <c r="S98" s="19">
        <f t="shared" si="17"/>
        <v>895.82</v>
      </c>
      <c r="T98" s="53">
        <f t="shared" si="22"/>
        <v>1</v>
      </c>
      <c r="U98" s="54">
        <f t="shared" si="23"/>
        <v>0.41693098545335233</v>
      </c>
      <c r="V98" s="54" t="str">
        <f t="shared" si="24"/>
        <v>否</v>
      </c>
      <c r="W98" s="21"/>
      <c r="X98" s="21"/>
      <c r="Y98" s="21"/>
      <c r="Z98" s="21">
        <f t="shared" si="18"/>
        <v>0</v>
      </c>
      <c r="AA98" s="23">
        <v>0</v>
      </c>
      <c r="AB98" s="23">
        <f t="shared" si="19"/>
        <v>0</v>
      </c>
      <c r="AC98" s="19">
        <f t="shared" si="13"/>
        <v>895.82</v>
      </c>
      <c r="AD98" s="24"/>
      <c r="AE98" s="29"/>
      <c r="AF98" s="24"/>
      <c r="AG98" s="27" t="s">
        <v>47</v>
      </c>
      <c r="AH98" s="19"/>
      <c r="AI98" s="17" t="s">
        <v>68</v>
      </c>
      <c r="AJ98" s="26"/>
      <c r="AK98" s="14" t="s">
        <v>295</v>
      </c>
      <c r="AL98" s="8"/>
      <c r="AN98" s="8"/>
    </row>
    <row r="99" spans="1:40" s="9" customFormat="1" ht="33" hidden="1" customHeight="1" x14ac:dyDescent="0.25">
      <c r="A99" s="13">
        <f t="shared" si="16"/>
        <v>96</v>
      </c>
      <c r="B99" s="14" t="s">
        <v>297</v>
      </c>
      <c r="C99" s="15" t="s">
        <v>298</v>
      </c>
      <c r="D99" s="15" t="s">
        <v>88</v>
      </c>
      <c r="E99" s="16" t="s">
        <v>34</v>
      </c>
      <c r="F99" s="17" t="s">
        <v>35</v>
      </c>
      <c r="G99" s="17"/>
      <c r="H99" s="17" t="s">
        <v>39</v>
      </c>
      <c r="I99" s="18">
        <v>0.8</v>
      </c>
      <c r="J99" s="50">
        <f>VLOOKUP(B99,[1]新表!$A:$G,7,0)</f>
        <v>116087.61</v>
      </c>
      <c r="K99" s="50">
        <f>VLOOKUP(B99,[2]新表!$A:$G,7,0)</f>
        <v>116087.61</v>
      </c>
      <c r="L99" s="50">
        <f>VLOOKUP(B99,[2]新表!$A:$H,8,0)</f>
        <v>116087.61</v>
      </c>
      <c r="M99" s="61">
        <f>VLOOKUP(B99,[2]Sheet3!$A:$E,5,0)</f>
        <v>8929.8161538461536</v>
      </c>
      <c r="N99" s="48"/>
      <c r="O99" s="48"/>
      <c r="P99" s="48">
        <f t="shared" si="20"/>
        <v>0</v>
      </c>
      <c r="Q99" s="20">
        <f t="shared" si="21"/>
        <v>116087.61</v>
      </c>
      <c r="R99" s="55">
        <v>10000</v>
      </c>
      <c r="S99" s="19">
        <f t="shared" si="17"/>
        <v>10000</v>
      </c>
      <c r="T99" s="53">
        <f t="shared" si="22"/>
        <v>8.6141837186586925E-2</v>
      </c>
      <c r="U99" s="54">
        <f t="shared" si="23"/>
        <v>1.1198438834256301</v>
      </c>
      <c r="V99" s="54" t="str">
        <f t="shared" si="24"/>
        <v>是</v>
      </c>
      <c r="W99" s="21"/>
      <c r="X99" s="21"/>
      <c r="Y99" s="21"/>
      <c r="Z99" s="21">
        <f t="shared" si="18"/>
        <v>0</v>
      </c>
      <c r="AA99" s="23">
        <v>0</v>
      </c>
      <c r="AB99" s="23">
        <f t="shared" si="19"/>
        <v>0</v>
      </c>
      <c r="AC99" s="19">
        <f t="shared" si="13"/>
        <v>10000</v>
      </c>
      <c r="AD99" s="24"/>
      <c r="AE99" s="29">
        <v>3</v>
      </c>
      <c r="AF99" s="24">
        <f t="shared" ref="AF99:AF116" si="26">AD99-AE99</f>
        <v>-3</v>
      </c>
      <c r="AG99" s="27" t="s">
        <v>47</v>
      </c>
      <c r="AH99" s="19"/>
      <c r="AI99" s="17" t="s">
        <v>68</v>
      </c>
      <c r="AJ99" s="26"/>
      <c r="AK99" s="14" t="s">
        <v>297</v>
      </c>
      <c r="AL99" s="8"/>
      <c r="AN99" s="8"/>
    </row>
    <row r="100" spans="1:40" s="9" customFormat="1" ht="33" hidden="1" customHeight="1" x14ac:dyDescent="0.25">
      <c r="A100" s="13">
        <f t="shared" si="16"/>
        <v>97</v>
      </c>
      <c r="B100" s="14" t="s">
        <v>299</v>
      </c>
      <c r="C100" s="15" t="s">
        <v>300</v>
      </c>
      <c r="D100" s="15" t="s">
        <v>219</v>
      </c>
      <c r="E100" s="16" t="s">
        <v>301</v>
      </c>
      <c r="F100" s="17" t="s">
        <v>35</v>
      </c>
      <c r="G100" s="17"/>
      <c r="H100" s="17" t="s">
        <v>39</v>
      </c>
      <c r="I100" s="18">
        <v>0.8</v>
      </c>
      <c r="J100" s="50">
        <f>VLOOKUP(B100,[1]新表!$A:$G,7,0)</f>
        <v>566668.86</v>
      </c>
      <c r="K100" s="50">
        <f>VLOOKUP(B100,[2]新表!$A:$G,7,0)</f>
        <v>546668.86</v>
      </c>
      <c r="L100" s="50">
        <f>VLOOKUP(B100,[2]新表!$A:$H,8,0)</f>
        <v>541434.03</v>
      </c>
      <c r="M100" s="50">
        <f>VLOOKUP(B100,[2]Sheet3!$A:$E,5,0)</f>
        <v>68333.607499999998</v>
      </c>
      <c r="N100" s="48"/>
      <c r="O100" s="48"/>
      <c r="P100" s="48">
        <f t="shared" si="20"/>
        <v>0</v>
      </c>
      <c r="Q100" s="20">
        <f t="shared" si="21"/>
        <v>541434.03</v>
      </c>
      <c r="R100" s="55">
        <v>30000</v>
      </c>
      <c r="S100" s="19">
        <f t="shared" si="17"/>
        <v>30000</v>
      </c>
      <c r="T100" s="53">
        <f t="shared" si="22"/>
        <v>5.5408412360043194E-2</v>
      </c>
      <c r="U100" s="54">
        <f t="shared" si="23"/>
        <v>0.43902262879945275</v>
      </c>
      <c r="V100" s="54" t="str">
        <f t="shared" si="24"/>
        <v>否</v>
      </c>
      <c r="W100" s="21"/>
      <c r="X100" s="21"/>
      <c r="Y100" s="21"/>
      <c r="Z100" s="21">
        <f t="shared" si="18"/>
        <v>0</v>
      </c>
      <c r="AA100" s="23">
        <v>0</v>
      </c>
      <c r="AB100" s="23">
        <f t="shared" si="19"/>
        <v>0</v>
      </c>
      <c r="AC100" s="19">
        <f t="shared" ref="AC100:AC163" si="27">S100*(1-AB100)</f>
        <v>30000</v>
      </c>
      <c r="AD100" s="24"/>
      <c r="AE100" s="29">
        <v>3</v>
      </c>
      <c r="AF100" s="24">
        <f t="shared" si="26"/>
        <v>-3</v>
      </c>
      <c r="AG100" s="25" t="s">
        <v>47</v>
      </c>
      <c r="AH100" s="19"/>
      <c r="AI100" s="13" t="s">
        <v>121</v>
      </c>
      <c r="AJ100" s="26" t="s">
        <v>89</v>
      </c>
      <c r="AK100" s="14" t="s">
        <v>299</v>
      </c>
      <c r="AL100" s="8"/>
      <c r="AN100" s="8"/>
    </row>
    <row r="101" spans="1:40" s="9" customFormat="1" ht="33" hidden="1" customHeight="1" x14ac:dyDescent="0.25">
      <c r="A101" s="13">
        <f t="shared" si="16"/>
        <v>98</v>
      </c>
      <c r="B101" s="14" t="s">
        <v>302</v>
      </c>
      <c r="C101" s="15" t="s">
        <v>303</v>
      </c>
      <c r="D101" s="15" t="s">
        <v>88</v>
      </c>
      <c r="E101" s="16" t="s">
        <v>34</v>
      </c>
      <c r="F101" s="34" t="s">
        <v>98</v>
      </c>
      <c r="G101" s="34"/>
      <c r="H101" s="17" t="s">
        <v>39</v>
      </c>
      <c r="I101" s="18">
        <v>1</v>
      </c>
      <c r="J101" s="50">
        <f>VLOOKUP(B101,[1]新表!$A:$G,7,0)</f>
        <v>0</v>
      </c>
      <c r="K101" s="50">
        <f>VLOOKUP(B101,[2]新表!$A:$G,7,0)</f>
        <v>0</v>
      </c>
      <c r="L101" s="50">
        <f>VLOOKUP(B101,[2]新表!$A:$H,8,0)</f>
        <v>0</v>
      </c>
      <c r="M101" s="50"/>
      <c r="N101" s="48"/>
      <c r="O101" s="48"/>
      <c r="P101" s="48">
        <f t="shared" si="20"/>
        <v>0</v>
      </c>
      <c r="Q101" s="20">
        <f t="shared" si="21"/>
        <v>0</v>
      </c>
      <c r="R101" s="55"/>
      <c r="S101" s="19">
        <f t="shared" si="17"/>
        <v>0</v>
      </c>
      <c r="T101" s="53">
        <f t="shared" si="22"/>
        <v>0</v>
      </c>
      <c r="U101" s="54" t="e">
        <f t="shared" si="23"/>
        <v>#DIV/0!</v>
      </c>
      <c r="V101" s="54" t="str">
        <f t="shared" si="24"/>
        <v>是</v>
      </c>
      <c r="W101" s="21"/>
      <c r="X101" s="21"/>
      <c r="Y101" s="21"/>
      <c r="Z101" s="21">
        <f t="shared" si="18"/>
        <v>0</v>
      </c>
      <c r="AA101" s="23">
        <v>0</v>
      </c>
      <c r="AB101" s="23">
        <f t="shared" si="19"/>
        <v>0</v>
      </c>
      <c r="AC101" s="19">
        <f t="shared" si="27"/>
        <v>0</v>
      </c>
      <c r="AD101" s="24"/>
      <c r="AE101" s="29">
        <v>7</v>
      </c>
      <c r="AF101" s="24">
        <f t="shared" si="26"/>
        <v>-7</v>
      </c>
      <c r="AG101" s="25" t="s">
        <v>47</v>
      </c>
      <c r="AH101" s="19"/>
      <c r="AI101" s="13" t="s">
        <v>189</v>
      </c>
      <c r="AJ101" s="26" t="s">
        <v>304</v>
      </c>
      <c r="AK101" s="14" t="s">
        <v>302</v>
      </c>
      <c r="AL101" s="8"/>
      <c r="AN101" s="8"/>
    </row>
    <row r="102" spans="1:40" s="9" customFormat="1" ht="33" hidden="1" customHeight="1" x14ac:dyDescent="0.25">
      <c r="A102" s="13">
        <f t="shared" si="16"/>
        <v>99</v>
      </c>
      <c r="B102" s="14" t="s">
        <v>305</v>
      </c>
      <c r="C102" s="15" t="s">
        <v>306</v>
      </c>
      <c r="D102" s="15" t="s">
        <v>33</v>
      </c>
      <c r="E102" s="16" t="s">
        <v>34</v>
      </c>
      <c r="F102" s="17" t="s">
        <v>35</v>
      </c>
      <c r="G102" s="17"/>
      <c r="H102" s="17" t="s">
        <v>39</v>
      </c>
      <c r="I102" s="18">
        <v>0.8</v>
      </c>
      <c r="J102" s="50">
        <f>VLOOKUP(B102,[1]新表!$A:$G,7,0)</f>
        <v>859220.91000000015</v>
      </c>
      <c r="K102" s="50">
        <f>VLOOKUP(B102,[2]新表!$A:$G,7,0)</f>
        <v>696711.5199999999</v>
      </c>
      <c r="L102" s="50">
        <f>VLOOKUP(B102,[2]新表!$A:$H,8,0)</f>
        <v>430409.4599999999</v>
      </c>
      <c r="M102" s="61">
        <f>VLOOKUP(B102,[2]Sheet3!$A:$E,5,0)</f>
        <v>63337.410909090897</v>
      </c>
      <c r="N102" s="48"/>
      <c r="O102" s="48"/>
      <c r="P102" s="48">
        <f t="shared" si="20"/>
        <v>0</v>
      </c>
      <c r="Q102" s="20">
        <f t="shared" si="21"/>
        <v>430409.4599999999</v>
      </c>
      <c r="R102" s="55">
        <v>300000</v>
      </c>
      <c r="S102" s="19">
        <f t="shared" si="17"/>
        <v>300000</v>
      </c>
      <c r="T102" s="53">
        <f t="shared" si="22"/>
        <v>0.69701070232052997</v>
      </c>
      <c r="U102" s="54">
        <f t="shared" si="23"/>
        <v>4.7365371538567365</v>
      </c>
      <c r="V102" s="54" t="str">
        <f t="shared" si="24"/>
        <v>是</v>
      </c>
      <c r="W102" s="21"/>
      <c r="X102" s="22"/>
      <c r="Y102" s="22"/>
      <c r="Z102" s="21">
        <f t="shared" si="18"/>
        <v>0</v>
      </c>
      <c r="AA102" s="23">
        <v>0</v>
      </c>
      <c r="AB102" s="23">
        <f t="shared" si="19"/>
        <v>0</v>
      </c>
      <c r="AC102" s="19">
        <f t="shared" si="27"/>
        <v>300000</v>
      </c>
      <c r="AD102" s="24">
        <v>45631</v>
      </c>
      <c r="AE102" s="29">
        <v>7</v>
      </c>
      <c r="AF102" s="24">
        <f t="shared" si="26"/>
        <v>45624</v>
      </c>
      <c r="AG102" s="27" t="s">
        <v>47</v>
      </c>
      <c r="AH102" s="19"/>
      <c r="AI102" s="17" t="s">
        <v>68</v>
      </c>
      <c r="AJ102" s="26" t="s">
        <v>136</v>
      </c>
      <c r="AK102" s="14" t="s">
        <v>305</v>
      </c>
      <c r="AL102" s="8"/>
      <c r="AN102" s="8"/>
    </row>
    <row r="103" spans="1:40" s="9" customFormat="1" ht="33" hidden="1" customHeight="1" x14ac:dyDescent="0.25">
      <c r="A103" s="13">
        <f t="shared" si="16"/>
        <v>100</v>
      </c>
      <c r="B103" s="36" t="s">
        <v>307</v>
      </c>
      <c r="C103" s="28" t="s">
        <v>308</v>
      </c>
      <c r="D103" s="15" t="s">
        <v>33</v>
      </c>
      <c r="E103" s="16" t="s">
        <v>34</v>
      </c>
      <c r="F103" s="17" t="s">
        <v>67</v>
      </c>
      <c r="G103" s="17" t="s">
        <v>564</v>
      </c>
      <c r="H103" s="17" t="s">
        <v>39</v>
      </c>
      <c r="I103" s="18">
        <v>0.8</v>
      </c>
      <c r="J103" s="50">
        <f>VLOOKUP(B103,[1]新表!$A:$G,7,0)</f>
        <v>3299526.1900000004</v>
      </c>
      <c r="K103" s="50">
        <f>VLOOKUP(B103,[2]新表!$A:$G,7,0)</f>
        <v>3080721.7600000002</v>
      </c>
      <c r="L103" s="50">
        <f>VLOOKUP(B103,[2]新表!$A:$H,8,0)</f>
        <v>2730271.18</v>
      </c>
      <c r="M103" s="61">
        <f>VLOOKUP(B103,[2]Sheet3!$A:$E,5,0)</f>
        <v>118489.29846153848</v>
      </c>
      <c r="N103" s="48">
        <v>1500</v>
      </c>
      <c r="O103" s="48"/>
      <c r="P103" s="48">
        <f t="shared" si="20"/>
        <v>1500</v>
      </c>
      <c r="Q103" s="20">
        <f t="shared" si="21"/>
        <v>2728771.18</v>
      </c>
      <c r="R103" s="55">
        <v>150000</v>
      </c>
      <c r="S103" s="19">
        <f t="shared" si="17"/>
        <v>150000</v>
      </c>
      <c r="T103" s="53">
        <f t="shared" si="22"/>
        <v>5.4969797797410042E-2</v>
      </c>
      <c r="U103" s="54">
        <f t="shared" si="23"/>
        <v>1.2659371094908616</v>
      </c>
      <c r="V103" s="54" t="str">
        <f t="shared" si="24"/>
        <v>是</v>
      </c>
      <c r="W103" s="21"/>
      <c r="X103" s="21"/>
      <c r="Y103" s="21"/>
      <c r="Z103" s="21">
        <f t="shared" si="18"/>
        <v>0</v>
      </c>
      <c r="AA103" s="35">
        <v>0.03</v>
      </c>
      <c r="AB103" s="23">
        <f t="shared" si="19"/>
        <v>0.03</v>
      </c>
      <c r="AC103" s="19">
        <f t="shared" si="27"/>
        <v>145500</v>
      </c>
      <c r="AD103" s="24">
        <v>45628</v>
      </c>
      <c r="AE103" s="29">
        <v>1</v>
      </c>
      <c r="AF103" s="24">
        <f t="shared" si="26"/>
        <v>45627</v>
      </c>
      <c r="AG103" s="27" t="s">
        <v>47</v>
      </c>
      <c r="AH103" s="19"/>
      <c r="AI103" s="17" t="s">
        <v>68</v>
      </c>
      <c r="AJ103" s="26" t="s">
        <v>177</v>
      </c>
      <c r="AK103" s="36" t="s">
        <v>307</v>
      </c>
      <c r="AL103" s="8"/>
      <c r="AN103" s="8"/>
    </row>
    <row r="104" spans="1:40" s="9" customFormat="1" ht="33" hidden="1" customHeight="1" x14ac:dyDescent="0.25">
      <c r="A104" s="13">
        <f t="shared" si="16"/>
        <v>101</v>
      </c>
      <c r="B104" s="14" t="s">
        <v>309</v>
      </c>
      <c r="C104" s="15" t="s">
        <v>310</v>
      </c>
      <c r="D104" s="15" t="s">
        <v>88</v>
      </c>
      <c r="E104" s="16" t="s">
        <v>34</v>
      </c>
      <c r="F104" s="17" t="s">
        <v>35</v>
      </c>
      <c r="G104" s="17"/>
      <c r="H104" s="17" t="s">
        <v>61</v>
      </c>
      <c r="I104" s="18">
        <v>1</v>
      </c>
      <c r="J104" s="50">
        <f>VLOOKUP(B104,[1]新表!$A:$G,7,0)</f>
        <v>24521</v>
      </c>
      <c r="K104" s="50">
        <f>VLOOKUP(B104,[2]新表!$A:$G,7,0)</f>
        <v>123848</v>
      </c>
      <c r="L104" s="50">
        <f>VLOOKUP(B104,[2]新表!$A:$H,8,0)</f>
        <v>24521</v>
      </c>
      <c r="M104" s="50">
        <f>VLOOKUP(B104,[2]Sheet3!$A:$E,5,0)</f>
        <v>61924</v>
      </c>
      <c r="N104" s="48">
        <v>24521</v>
      </c>
      <c r="O104" s="48"/>
      <c r="P104" s="48">
        <f t="shared" si="20"/>
        <v>24521</v>
      </c>
      <c r="Q104" s="20">
        <f t="shared" si="21"/>
        <v>0</v>
      </c>
      <c r="R104" s="55"/>
      <c r="S104" s="19">
        <f t="shared" si="17"/>
        <v>0</v>
      </c>
      <c r="T104" s="53">
        <f t="shared" si="22"/>
        <v>0</v>
      </c>
      <c r="U104" s="54">
        <f t="shared" si="23"/>
        <v>0</v>
      </c>
      <c r="V104" s="54" t="str">
        <f t="shared" si="24"/>
        <v>否</v>
      </c>
      <c r="W104" s="21"/>
      <c r="X104" s="21"/>
      <c r="Y104" s="21"/>
      <c r="Z104" s="21">
        <f t="shared" si="18"/>
        <v>0</v>
      </c>
      <c r="AA104" s="23">
        <v>0</v>
      </c>
      <c r="AB104" s="23">
        <f t="shared" si="19"/>
        <v>0</v>
      </c>
      <c r="AC104" s="19">
        <f t="shared" si="27"/>
        <v>0</v>
      </c>
      <c r="AD104" s="24">
        <v>45595</v>
      </c>
      <c r="AE104" s="29">
        <v>3</v>
      </c>
      <c r="AF104" s="24">
        <f t="shared" si="26"/>
        <v>45592</v>
      </c>
      <c r="AG104" s="25" t="s">
        <v>47</v>
      </c>
      <c r="AH104" s="19"/>
      <c r="AI104" s="13" t="s">
        <v>68</v>
      </c>
      <c r="AJ104" s="26"/>
      <c r="AK104" s="14" t="s">
        <v>309</v>
      </c>
      <c r="AL104" s="8"/>
    </row>
    <row r="105" spans="1:40" s="9" customFormat="1" ht="33" hidden="1" customHeight="1" x14ac:dyDescent="0.25">
      <c r="A105" s="13">
        <f t="shared" si="16"/>
        <v>102</v>
      </c>
      <c r="B105" s="14" t="s">
        <v>311</v>
      </c>
      <c r="C105" s="15" t="s">
        <v>312</v>
      </c>
      <c r="D105" s="15" t="s">
        <v>33</v>
      </c>
      <c r="E105" s="16" t="s">
        <v>57</v>
      </c>
      <c r="F105" s="17" t="s">
        <v>35</v>
      </c>
      <c r="G105" s="17"/>
      <c r="H105" s="17" t="s">
        <v>39</v>
      </c>
      <c r="I105" s="18">
        <v>0.8</v>
      </c>
      <c r="J105" s="50">
        <f>VLOOKUP(B105,[1]新表!$A:$G,7,0)</f>
        <v>21038.47</v>
      </c>
      <c r="K105" s="50">
        <f>VLOOKUP(B105,[2]新表!$A:$G,7,0)</f>
        <v>26766.379999999997</v>
      </c>
      <c r="L105" s="50">
        <f>VLOOKUP(B105,[2]新表!$A:$H,8,0)</f>
        <v>0</v>
      </c>
      <c r="M105" s="50">
        <f>VLOOKUP(B105,[2]Sheet3!$A:$E,5,0)</f>
        <v>8922.1266666666652</v>
      </c>
      <c r="N105" s="48"/>
      <c r="O105" s="48"/>
      <c r="P105" s="48">
        <f t="shared" si="20"/>
        <v>0</v>
      </c>
      <c r="Q105" s="20">
        <f t="shared" si="21"/>
        <v>0</v>
      </c>
      <c r="R105" s="55"/>
      <c r="S105" s="19">
        <f t="shared" si="17"/>
        <v>0</v>
      </c>
      <c r="T105" s="53">
        <f t="shared" si="22"/>
        <v>0</v>
      </c>
      <c r="U105" s="54">
        <f t="shared" si="23"/>
        <v>0</v>
      </c>
      <c r="V105" s="54" t="str">
        <f t="shared" si="24"/>
        <v>否</v>
      </c>
      <c r="W105" s="21"/>
      <c r="X105" s="21"/>
      <c r="Y105" s="21"/>
      <c r="Z105" s="21">
        <f t="shared" si="18"/>
        <v>0</v>
      </c>
      <c r="AA105" s="23">
        <v>0</v>
      </c>
      <c r="AB105" s="23">
        <f t="shared" si="19"/>
        <v>0</v>
      </c>
      <c r="AC105" s="19">
        <f t="shared" si="27"/>
        <v>0</v>
      </c>
      <c r="AD105" s="24">
        <v>45595</v>
      </c>
      <c r="AE105" s="29">
        <v>3</v>
      </c>
      <c r="AF105" s="24">
        <f t="shared" si="26"/>
        <v>45592</v>
      </c>
      <c r="AG105" s="25" t="s">
        <v>47</v>
      </c>
      <c r="AH105" s="19"/>
      <c r="AI105" s="13" t="s">
        <v>121</v>
      </c>
      <c r="AJ105" s="26"/>
      <c r="AK105" s="14" t="s">
        <v>311</v>
      </c>
      <c r="AL105" s="8"/>
    </row>
    <row r="106" spans="1:40" s="9" customFormat="1" ht="33" hidden="1" customHeight="1" x14ac:dyDescent="0.25">
      <c r="A106" s="13">
        <f t="shared" si="16"/>
        <v>103</v>
      </c>
      <c r="B106" s="14" t="s">
        <v>313</v>
      </c>
      <c r="C106" s="15" t="s">
        <v>314</v>
      </c>
      <c r="D106" s="15" t="s">
        <v>33</v>
      </c>
      <c r="E106" s="16" t="s">
        <v>57</v>
      </c>
      <c r="F106" s="17" t="s">
        <v>35</v>
      </c>
      <c r="G106" s="17"/>
      <c r="H106" s="17" t="s">
        <v>39</v>
      </c>
      <c r="I106" s="18">
        <v>0.8</v>
      </c>
      <c r="J106" s="50">
        <f>VLOOKUP(B106,[1]新表!$A:$G,7,0)</f>
        <v>12326.04</v>
      </c>
      <c r="K106" s="50">
        <f>VLOOKUP(B106,[2]新表!$A:$G,7,0)</f>
        <v>37034.620000000003</v>
      </c>
      <c r="L106" s="50">
        <f>VLOOKUP(B106,[2]新表!$A:$H,8,0)</f>
        <v>0</v>
      </c>
      <c r="M106" s="50">
        <f>VLOOKUP(B106,[2]Sheet3!$A:$E,5,0)</f>
        <v>18517.310000000001</v>
      </c>
      <c r="N106" s="48"/>
      <c r="O106" s="48"/>
      <c r="P106" s="48">
        <f t="shared" si="20"/>
        <v>0</v>
      </c>
      <c r="Q106" s="20">
        <f t="shared" si="21"/>
        <v>0</v>
      </c>
      <c r="R106" s="55"/>
      <c r="S106" s="19">
        <f t="shared" si="17"/>
        <v>0</v>
      </c>
      <c r="T106" s="53">
        <f t="shared" si="22"/>
        <v>0</v>
      </c>
      <c r="U106" s="54">
        <f t="shared" si="23"/>
        <v>0</v>
      </c>
      <c r="V106" s="54" t="str">
        <f t="shared" si="24"/>
        <v>否</v>
      </c>
      <c r="W106" s="21"/>
      <c r="X106" s="21"/>
      <c r="Y106" s="21"/>
      <c r="Z106" s="21">
        <f t="shared" si="18"/>
        <v>0</v>
      </c>
      <c r="AA106" s="23">
        <v>0</v>
      </c>
      <c r="AB106" s="23">
        <f t="shared" si="19"/>
        <v>0</v>
      </c>
      <c r="AC106" s="19">
        <f t="shared" si="27"/>
        <v>0</v>
      </c>
      <c r="AD106" s="24"/>
      <c r="AE106" s="29">
        <v>3</v>
      </c>
      <c r="AF106" s="24">
        <f t="shared" si="26"/>
        <v>-3</v>
      </c>
      <c r="AG106" s="25" t="s">
        <v>47</v>
      </c>
      <c r="AH106" s="19"/>
      <c r="AI106" s="13" t="s">
        <v>176</v>
      </c>
      <c r="AJ106" s="26" t="s">
        <v>315</v>
      </c>
      <c r="AK106" s="14" t="s">
        <v>313</v>
      </c>
      <c r="AL106" s="8"/>
    </row>
    <row r="107" spans="1:40" s="9" customFormat="1" ht="33" hidden="1" customHeight="1" x14ac:dyDescent="0.25">
      <c r="A107" s="13">
        <f t="shared" si="16"/>
        <v>104</v>
      </c>
      <c r="B107" s="14" t="s">
        <v>316</v>
      </c>
      <c r="C107" s="15" t="s">
        <v>317</v>
      </c>
      <c r="D107" s="15" t="s">
        <v>88</v>
      </c>
      <c r="E107" s="16" t="s">
        <v>34</v>
      </c>
      <c r="F107" s="17" t="s">
        <v>35</v>
      </c>
      <c r="G107" s="17"/>
      <c r="H107" s="17" t="s">
        <v>39</v>
      </c>
      <c r="I107" s="18">
        <v>0.8</v>
      </c>
      <c r="J107" s="50">
        <f>VLOOKUP(B107,[1]新表!$A:$G,7,0)</f>
        <v>0</v>
      </c>
      <c r="K107" s="50">
        <f>VLOOKUP(B107,[2]新表!$A:$G,7,0)</f>
        <v>0</v>
      </c>
      <c r="L107" s="50">
        <f>VLOOKUP(B107,[2]新表!$A:$H,8,0)</f>
        <v>0</v>
      </c>
      <c r="M107" s="50"/>
      <c r="N107" s="48"/>
      <c r="O107" s="48"/>
      <c r="P107" s="48">
        <f t="shared" si="20"/>
        <v>0</v>
      </c>
      <c r="Q107" s="20">
        <f t="shared" si="21"/>
        <v>0</v>
      </c>
      <c r="R107" s="55"/>
      <c r="S107" s="19">
        <f t="shared" si="17"/>
        <v>0</v>
      </c>
      <c r="T107" s="53">
        <f t="shared" si="22"/>
        <v>0</v>
      </c>
      <c r="U107" s="54" t="e">
        <f t="shared" si="23"/>
        <v>#DIV/0!</v>
      </c>
      <c r="V107" s="54" t="str">
        <f t="shared" si="24"/>
        <v>是</v>
      </c>
      <c r="W107" s="21"/>
      <c r="X107" s="21"/>
      <c r="Y107" s="21"/>
      <c r="Z107" s="21">
        <f t="shared" si="18"/>
        <v>0</v>
      </c>
      <c r="AA107" s="23">
        <v>0</v>
      </c>
      <c r="AB107" s="23">
        <f t="shared" si="19"/>
        <v>0</v>
      </c>
      <c r="AC107" s="19">
        <f t="shared" si="27"/>
        <v>0</v>
      </c>
      <c r="AD107" s="24"/>
      <c r="AE107" s="29">
        <v>3</v>
      </c>
      <c r="AF107" s="24">
        <f t="shared" si="26"/>
        <v>-3</v>
      </c>
      <c r="AG107" s="25" t="s">
        <v>47</v>
      </c>
      <c r="AH107" s="19"/>
      <c r="AI107" s="13" t="s">
        <v>68</v>
      </c>
      <c r="AJ107" s="26"/>
      <c r="AK107" s="14" t="s">
        <v>316</v>
      </c>
      <c r="AL107" s="8"/>
    </row>
    <row r="108" spans="1:40" s="9" customFormat="1" ht="33" hidden="1" customHeight="1" x14ac:dyDescent="0.25">
      <c r="A108" s="13">
        <f t="shared" si="16"/>
        <v>105</v>
      </c>
      <c r="B108" s="14" t="s">
        <v>318</v>
      </c>
      <c r="C108" s="15" t="s">
        <v>319</v>
      </c>
      <c r="D108" s="15" t="s">
        <v>88</v>
      </c>
      <c r="E108" s="16" t="s">
        <v>34</v>
      </c>
      <c r="F108" s="17" t="s">
        <v>35</v>
      </c>
      <c r="G108" s="17"/>
      <c r="H108" s="17" t="s">
        <v>260</v>
      </c>
      <c r="I108" s="18">
        <v>1</v>
      </c>
      <c r="J108" s="50">
        <f>VLOOKUP(B108,[1]新表!$A:$G,7,0)</f>
        <v>0</v>
      </c>
      <c r="K108" s="50">
        <f>VLOOKUP(B108,[2]新表!$A:$G,7,0)</f>
        <v>0</v>
      </c>
      <c r="L108" s="50">
        <f>VLOOKUP(B108,[2]新表!$A:$H,8,0)</f>
        <v>0</v>
      </c>
      <c r="M108" s="50"/>
      <c r="N108" s="48"/>
      <c r="O108" s="48"/>
      <c r="P108" s="48">
        <f t="shared" si="20"/>
        <v>0</v>
      </c>
      <c r="Q108" s="20">
        <f t="shared" si="21"/>
        <v>0</v>
      </c>
      <c r="R108" s="55"/>
      <c r="S108" s="19">
        <f t="shared" si="17"/>
        <v>0</v>
      </c>
      <c r="T108" s="53">
        <f t="shared" si="22"/>
        <v>0</v>
      </c>
      <c r="U108" s="54" t="e">
        <f t="shared" si="23"/>
        <v>#DIV/0!</v>
      </c>
      <c r="V108" s="54" t="str">
        <f t="shared" si="24"/>
        <v>是</v>
      </c>
      <c r="W108" s="21"/>
      <c r="X108" s="21"/>
      <c r="Y108" s="21"/>
      <c r="Z108" s="21">
        <f t="shared" si="18"/>
        <v>0</v>
      </c>
      <c r="AA108" s="23">
        <v>0</v>
      </c>
      <c r="AB108" s="23">
        <f t="shared" si="19"/>
        <v>0</v>
      </c>
      <c r="AC108" s="19">
        <f t="shared" si="27"/>
        <v>0</v>
      </c>
      <c r="AD108" s="24"/>
      <c r="AE108" s="29">
        <v>3</v>
      </c>
      <c r="AF108" s="24">
        <f t="shared" si="26"/>
        <v>-3</v>
      </c>
      <c r="AG108" s="25" t="s">
        <v>47</v>
      </c>
      <c r="AH108" s="19"/>
      <c r="AI108" s="13" t="s">
        <v>121</v>
      </c>
      <c r="AJ108" s="26"/>
      <c r="AK108" s="14" t="s">
        <v>318</v>
      </c>
      <c r="AL108" s="8"/>
    </row>
    <row r="109" spans="1:40" s="9" customFormat="1" ht="33" hidden="1" customHeight="1" x14ac:dyDescent="0.25">
      <c r="A109" s="13">
        <f t="shared" si="16"/>
        <v>106</v>
      </c>
      <c r="B109" s="14" t="s">
        <v>320</v>
      </c>
      <c r="C109" s="15" t="s">
        <v>321</v>
      </c>
      <c r="D109" s="15" t="s">
        <v>52</v>
      </c>
      <c r="E109" s="16" t="s">
        <v>57</v>
      </c>
      <c r="F109" s="17" t="s">
        <v>98</v>
      </c>
      <c r="G109" s="17"/>
      <c r="H109" s="17" t="s">
        <v>39</v>
      </c>
      <c r="I109" s="18">
        <v>0.8</v>
      </c>
      <c r="J109" s="50">
        <f>VLOOKUP(B109,[1]新表!$A:$G,7,0)</f>
        <v>35629.15</v>
      </c>
      <c r="K109" s="50">
        <f>VLOOKUP(B109,[2]新表!$A:$G,7,0)</f>
        <v>25629.149999999998</v>
      </c>
      <c r="L109" s="50">
        <f>VLOOKUP(B109,[2]新表!$A:$H,8,0)</f>
        <v>8066.19</v>
      </c>
      <c r="M109" s="50">
        <f>VLOOKUP(B109,[2]Sheet3!$A:$E,5,0)</f>
        <v>12814.574999999999</v>
      </c>
      <c r="N109" s="48"/>
      <c r="O109" s="48"/>
      <c r="P109" s="48">
        <f t="shared" si="20"/>
        <v>0</v>
      </c>
      <c r="Q109" s="20">
        <f t="shared" si="21"/>
        <v>8066.19</v>
      </c>
      <c r="R109" s="55">
        <v>8000</v>
      </c>
      <c r="S109" s="19">
        <f t="shared" si="17"/>
        <v>8000</v>
      </c>
      <c r="T109" s="53">
        <f t="shared" si="22"/>
        <v>0.99179414320763593</v>
      </c>
      <c r="U109" s="54">
        <f t="shared" si="23"/>
        <v>0.62428913951496645</v>
      </c>
      <c r="V109" s="54" t="str">
        <f t="shared" si="24"/>
        <v>否</v>
      </c>
      <c r="W109" s="21"/>
      <c r="X109" s="21"/>
      <c r="Y109" s="21"/>
      <c r="Z109" s="21">
        <f t="shared" si="18"/>
        <v>0</v>
      </c>
      <c r="AA109" s="23">
        <v>0</v>
      </c>
      <c r="AB109" s="23">
        <f t="shared" si="19"/>
        <v>0</v>
      </c>
      <c r="AC109" s="19">
        <f t="shared" si="27"/>
        <v>8000</v>
      </c>
      <c r="AD109" s="24">
        <v>45595</v>
      </c>
      <c r="AE109" s="29">
        <v>3</v>
      </c>
      <c r="AF109" s="24">
        <f t="shared" si="26"/>
        <v>45592</v>
      </c>
      <c r="AG109" s="25" t="s">
        <v>47</v>
      </c>
      <c r="AH109" s="19"/>
      <c r="AI109" s="13" t="s">
        <v>68</v>
      </c>
      <c r="AJ109" s="26"/>
      <c r="AK109" s="14" t="s">
        <v>320</v>
      </c>
      <c r="AL109" s="8"/>
    </row>
    <row r="110" spans="1:40" s="9" customFormat="1" ht="33" hidden="1" customHeight="1" x14ac:dyDescent="0.25">
      <c r="A110" s="13">
        <f t="shared" si="16"/>
        <v>107</v>
      </c>
      <c r="B110" s="14" t="s">
        <v>322</v>
      </c>
      <c r="C110" s="15" t="s">
        <v>323</v>
      </c>
      <c r="D110" s="15" t="s">
        <v>52</v>
      </c>
      <c r="E110" s="16" t="s">
        <v>34</v>
      </c>
      <c r="F110" s="17" t="s">
        <v>35</v>
      </c>
      <c r="G110" s="17"/>
      <c r="H110" s="17" t="s">
        <v>61</v>
      </c>
      <c r="I110" s="18">
        <v>1</v>
      </c>
      <c r="J110" s="50">
        <f>VLOOKUP(B110,[1]新表!$A:$G,7,0)</f>
        <v>412503.79000000004</v>
      </c>
      <c r="K110" s="50">
        <f>VLOOKUP(B110,[2]新表!$A:$G,7,0)</f>
        <v>0</v>
      </c>
      <c r="L110" s="50">
        <f>VLOOKUP(B110,[2]新表!$A:$H,8,0)</f>
        <v>0</v>
      </c>
      <c r="M110" s="50"/>
      <c r="N110" s="48"/>
      <c r="O110" s="48"/>
      <c r="P110" s="48">
        <f t="shared" si="20"/>
        <v>0</v>
      </c>
      <c r="Q110" s="20">
        <f t="shared" si="21"/>
        <v>0</v>
      </c>
      <c r="R110" s="55"/>
      <c r="S110" s="19">
        <f t="shared" si="17"/>
        <v>0</v>
      </c>
      <c r="T110" s="53">
        <f t="shared" si="22"/>
        <v>0</v>
      </c>
      <c r="U110" s="54" t="e">
        <f t="shared" si="23"/>
        <v>#DIV/0!</v>
      </c>
      <c r="V110" s="54" t="str">
        <f t="shared" si="24"/>
        <v>是</v>
      </c>
      <c r="W110" s="21"/>
      <c r="X110" s="21"/>
      <c r="Y110" s="21"/>
      <c r="Z110" s="21">
        <f t="shared" si="18"/>
        <v>0</v>
      </c>
      <c r="AA110" s="23">
        <v>0</v>
      </c>
      <c r="AB110" s="23">
        <f t="shared" si="19"/>
        <v>0</v>
      </c>
      <c r="AC110" s="19">
        <f t="shared" si="27"/>
        <v>0</v>
      </c>
      <c r="AD110" s="24"/>
      <c r="AE110" s="29">
        <v>3</v>
      </c>
      <c r="AF110" s="24">
        <f t="shared" si="26"/>
        <v>-3</v>
      </c>
      <c r="AG110" s="25" t="s">
        <v>47</v>
      </c>
      <c r="AH110" s="19"/>
      <c r="AI110" s="13" t="s">
        <v>68</v>
      </c>
      <c r="AJ110" s="26"/>
      <c r="AK110" s="14" t="s">
        <v>322</v>
      </c>
      <c r="AL110" s="30" t="s">
        <v>77</v>
      </c>
    </row>
    <row r="111" spans="1:40" s="9" customFormat="1" ht="33" hidden="1" customHeight="1" x14ac:dyDescent="0.25">
      <c r="A111" s="13">
        <f t="shared" si="16"/>
        <v>108</v>
      </c>
      <c r="B111" s="14" t="s">
        <v>324</v>
      </c>
      <c r="C111" s="15" t="s">
        <v>325</v>
      </c>
      <c r="D111" s="15" t="s">
        <v>88</v>
      </c>
      <c r="E111" s="16" t="s">
        <v>34</v>
      </c>
      <c r="F111" s="17" t="s">
        <v>35</v>
      </c>
      <c r="G111" s="17"/>
      <c r="H111" s="17" t="s">
        <v>39</v>
      </c>
      <c r="I111" s="18">
        <v>0.8</v>
      </c>
      <c r="J111" s="50">
        <f>VLOOKUP(B111,[1]新表!$A:$G,7,0)</f>
        <v>0</v>
      </c>
      <c r="K111" s="50">
        <f>VLOOKUP(B111,[2]新表!$A:$G,7,0)</f>
        <v>0</v>
      </c>
      <c r="L111" s="50">
        <f>VLOOKUP(B111,[2]新表!$A:$H,8,0)</f>
        <v>0</v>
      </c>
      <c r="M111" s="50"/>
      <c r="N111" s="48"/>
      <c r="O111" s="48"/>
      <c r="P111" s="48">
        <f t="shared" si="20"/>
        <v>0</v>
      </c>
      <c r="Q111" s="20">
        <f t="shared" si="21"/>
        <v>0</v>
      </c>
      <c r="R111" s="55"/>
      <c r="S111" s="19">
        <f t="shared" si="17"/>
        <v>0</v>
      </c>
      <c r="T111" s="53">
        <f t="shared" si="22"/>
        <v>0</v>
      </c>
      <c r="U111" s="54" t="e">
        <f t="shared" si="23"/>
        <v>#DIV/0!</v>
      </c>
      <c r="V111" s="54" t="str">
        <f t="shared" si="24"/>
        <v>是</v>
      </c>
      <c r="W111" s="21"/>
      <c r="X111" s="21"/>
      <c r="Y111" s="21"/>
      <c r="Z111" s="21">
        <f t="shared" si="18"/>
        <v>0</v>
      </c>
      <c r="AA111" s="23">
        <v>0</v>
      </c>
      <c r="AB111" s="23">
        <f t="shared" si="19"/>
        <v>0</v>
      </c>
      <c r="AC111" s="19">
        <f t="shared" si="27"/>
        <v>0</v>
      </c>
      <c r="AD111" s="24"/>
      <c r="AE111" s="29">
        <v>3</v>
      </c>
      <c r="AF111" s="24">
        <f t="shared" si="26"/>
        <v>-3</v>
      </c>
      <c r="AG111" s="25" t="s">
        <v>47</v>
      </c>
      <c r="AH111" s="19"/>
      <c r="AI111" s="13" t="s">
        <v>68</v>
      </c>
      <c r="AJ111" s="26"/>
      <c r="AK111" s="14" t="s">
        <v>324</v>
      </c>
      <c r="AL111" s="8"/>
    </row>
    <row r="112" spans="1:40" s="9" customFormat="1" ht="33" customHeight="1" x14ac:dyDescent="0.25">
      <c r="A112" s="13">
        <f t="shared" si="16"/>
        <v>109</v>
      </c>
      <c r="B112" s="14" t="s">
        <v>326</v>
      </c>
      <c r="C112" s="15" t="s">
        <v>327</v>
      </c>
      <c r="D112" s="15" t="s">
        <v>33</v>
      </c>
      <c r="E112" s="16" t="s">
        <v>34</v>
      </c>
      <c r="F112" s="17" t="s">
        <v>67</v>
      </c>
      <c r="G112" s="17"/>
      <c r="H112" s="17" t="s">
        <v>49</v>
      </c>
      <c r="I112" s="18">
        <v>1</v>
      </c>
      <c r="J112" s="50">
        <f>VLOOKUP(B112,[1]新表!$A:$G,7,0)</f>
        <v>0</v>
      </c>
      <c r="K112" s="50">
        <f>VLOOKUP(B112,[2]新表!$A:$G,7,0)</f>
        <v>0</v>
      </c>
      <c r="L112" s="50">
        <f>VLOOKUP(B112,[2]新表!$A:$H,8,0)</f>
        <v>0</v>
      </c>
      <c r="M112" s="50"/>
      <c r="N112" s="48"/>
      <c r="O112" s="48"/>
      <c r="P112" s="48">
        <f t="shared" si="20"/>
        <v>0</v>
      </c>
      <c r="Q112" s="20">
        <f t="shared" si="21"/>
        <v>0</v>
      </c>
      <c r="R112" s="55"/>
      <c r="S112" s="19">
        <f t="shared" si="17"/>
        <v>0</v>
      </c>
      <c r="T112" s="53">
        <f t="shared" si="22"/>
        <v>0</v>
      </c>
      <c r="U112" s="54" t="e">
        <f t="shared" si="23"/>
        <v>#DIV/0!</v>
      </c>
      <c r="V112" s="54" t="str">
        <f t="shared" si="24"/>
        <v>是</v>
      </c>
      <c r="W112" s="21"/>
      <c r="X112" s="21"/>
      <c r="Y112" s="21"/>
      <c r="Z112" s="21">
        <f t="shared" si="18"/>
        <v>0</v>
      </c>
      <c r="AA112" s="23">
        <v>0</v>
      </c>
      <c r="AB112" s="23">
        <f t="shared" si="19"/>
        <v>0</v>
      </c>
      <c r="AC112" s="19">
        <f t="shared" si="27"/>
        <v>0</v>
      </c>
      <c r="AD112" s="24"/>
      <c r="AE112" s="29">
        <v>3</v>
      </c>
      <c r="AF112" s="24">
        <f t="shared" si="26"/>
        <v>-3</v>
      </c>
      <c r="AG112" s="27" t="s">
        <v>47</v>
      </c>
      <c r="AH112" s="19"/>
      <c r="AI112" s="13" t="s">
        <v>68</v>
      </c>
      <c r="AJ112" s="15"/>
      <c r="AK112" s="14" t="s">
        <v>326</v>
      </c>
      <c r="AL112" s="8"/>
    </row>
    <row r="113" spans="1:38" s="9" customFormat="1" ht="33" hidden="1" customHeight="1" x14ac:dyDescent="0.25">
      <c r="A113" s="13">
        <f t="shared" si="16"/>
        <v>110</v>
      </c>
      <c r="B113" s="14" t="s">
        <v>328</v>
      </c>
      <c r="C113" s="15" t="s">
        <v>329</v>
      </c>
      <c r="D113" s="15" t="s">
        <v>88</v>
      </c>
      <c r="E113" s="16" t="s">
        <v>34</v>
      </c>
      <c r="F113" s="17" t="s">
        <v>35</v>
      </c>
      <c r="G113" s="17"/>
      <c r="H113" s="17" t="s">
        <v>39</v>
      </c>
      <c r="I113" s="18">
        <v>0.8</v>
      </c>
      <c r="J113" s="50">
        <f>VLOOKUP(B113,[1]新表!$A:$G,7,0)</f>
        <v>0</v>
      </c>
      <c r="K113" s="50">
        <f>VLOOKUP(B113,[2]新表!$A:$G,7,0)</f>
        <v>0</v>
      </c>
      <c r="L113" s="50">
        <f>VLOOKUP(B113,[2]新表!$A:$H,8,0)</f>
        <v>0</v>
      </c>
      <c r="M113" s="50"/>
      <c r="N113" s="48"/>
      <c r="O113" s="48"/>
      <c r="P113" s="48">
        <f t="shared" si="20"/>
        <v>0</v>
      </c>
      <c r="Q113" s="20">
        <f t="shared" si="21"/>
        <v>0</v>
      </c>
      <c r="R113" s="55"/>
      <c r="S113" s="19">
        <f t="shared" si="17"/>
        <v>0</v>
      </c>
      <c r="T113" s="53">
        <f t="shared" si="22"/>
        <v>0</v>
      </c>
      <c r="U113" s="54" t="e">
        <f t="shared" si="23"/>
        <v>#DIV/0!</v>
      </c>
      <c r="V113" s="54" t="str">
        <f t="shared" si="24"/>
        <v>是</v>
      </c>
      <c r="W113" s="21"/>
      <c r="X113" s="21"/>
      <c r="Y113" s="21"/>
      <c r="Z113" s="21">
        <f t="shared" si="18"/>
        <v>0</v>
      </c>
      <c r="AA113" s="23">
        <v>0</v>
      </c>
      <c r="AB113" s="23">
        <f t="shared" si="19"/>
        <v>0</v>
      </c>
      <c r="AC113" s="19">
        <f t="shared" si="27"/>
        <v>0</v>
      </c>
      <c r="AD113" s="24"/>
      <c r="AE113" s="29">
        <v>3</v>
      </c>
      <c r="AF113" s="24">
        <f t="shared" si="26"/>
        <v>-3</v>
      </c>
      <c r="AG113" s="25" t="s">
        <v>47</v>
      </c>
      <c r="AH113" s="19"/>
      <c r="AI113" s="13" t="s">
        <v>68</v>
      </c>
      <c r="AJ113" s="26"/>
      <c r="AK113" s="14" t="s">
        <v>328</v>
      </c>
      <c r="AL113" s="8"/>
    </row>
    <row r="114" spans="1:38" s="9" customFormat="1" ht="33" hidden="1" customHeight="1" x14ac:dyDescent="0.25">
      <c r="A114" s="13">
        <f t="shared" si="16"/>
        <v>111</v>
      </c>
      <c r="B114" s="14" t="s">
        <v>330</v>
      </c>
      <c r="C114" s="15" t="s">
        <v>331</v>
      </c>
      <c r="D114" s="15" t="s">
        <v>33</v>
      </c>
      <c r="E114" s="16" t="s">
        <v>211</v>
      </c>
      <c r="F114" s="17" t="s">
        <v>67</v>
      </c>
      <c r="G114" s="17" t="s">
        <v>564</v>
      </c>
      <c r="H114" s="17" t="s">
        <v>39</v>
      </c>
      <c r="I114" s="18">
        <v>0.8</v>
      </c>
      <c r="J114" s="50">
        <f>VLOOKUP(B114,[1]新表!$A:$G,7,0)</f>
        <v>69687.679999999993</v>
      </c>
      <c r="K114" s="50">
        <f>VLOOKUP(B114,[2]新表!$A:$G,7,0)</f>
        <v>59687.68</v>
      </c>
      <c r="L114" s="50">
        <f>VLOOKUP(B114,[2]新表!$A:$H,8,0)</f>
        <v>59687.68</v>
      </c>
      <c r="M114" s="50">
        <f>VLOOKUP(B114,[2]Sheet3!$A:$E,5,0)</f>
        <v>59687.68</v>
      </c>
      <c r="N114" s="48"/>
      <c r="O114" s="48"/>
      <c r="P114" s="48">
        <f t="shared" si="20"/>
        <v>0</v>
      </c>
      <c r="Q114" s="20">
        <f t="shared" si="21"/>
        <v>59687.68</v>
      </c>
      <c r="R114" s="55">
        <v>60000</v>
      </c>
      <c r="S114" s="19">
        <f t="shared" si="17"/>
        <v>60000</v>
      </c>
      <c r="T114" s="53">
        <f t="shared" si="22"/>
        <v>1.0052325706075358</v>
      </c>
      <c r="U114" s="54">
        <f t="shared" si="23"/>
        <v>1.0052325706075358</v>
      </c>
      <c r="V114" s="54" t="str">
        <f t="shared" si="24"/>
        <v>是</v>
      </c>
      <c r="W114" s="21"/>
      <c r="X114" s="21"/>
      <c r="Y114" s="21"/>
      <c r="Z114" s="21">
        <f t="shared" si="18"/>
        <v>0</v>
      </c>
      <c r="AA114" s="23">
        <v>0.03</v>
      </c>
      <c r="AB114" s="23">
        <f t="shared" si="19"/>
        <v>0.03</v>
      </c>
      <c r="AC114" s="19">
        <f t="shared" si="27"/>
        <v>58200</v>
      </c>
      <c r="AD114" s="24">
        <v>45595</v>
      </c>
      <c r="AE114" s="29">
        <v>3</v>
      </c>
      <c r="AF114" s="24">
        <f t="shared" si="26"/>
        <v>45592</v>
      </c>
      <c r="AG114" s="25" t="s">
        <v>47</v>
      </c>
      <c r="AH114" s="19"/>
      <c r="AI114" s="13" t="s">
        <v>121</v>
      </c>
      <c r="AJ114" s="26"/>
      <c r="AK114" s="14" t="s">
        <v>330</v>
      </c>
      <c r="AL114" s="8"/>
    </row>
    <row r="115" spans="1:38" s="9" customFormat="1" ht="33" hidden="1" customHeight="1" x14ac:dyDescent="0.25">
      <c r="A115" s="13">
        <f t="shared" si="16"/>
        <v>112</v>
      </c>
      <c r="B115" s="14" t="s">
        <v>332</v>
      </c>
      <c r="C115" s="15" t="s">
        <v>333</v>
      </c>
      <c r="D115" s="15" t="s">
        <v>88</v>
      </c>
      <c r="E115" s="16" t="s">
        <v>34</v>
      </c>
      <c r="F115" s="17" t="s">
        <v>35</v>
      </c>
      <c r="G115" s="17"/>
      <c r="H115" s="17" t="s">
        <v>39</v>
      </c>
      <c r="I115" s="18">
        <v>0.8</v>
      </c>
      <c r="J115" s="50">
        <f>VLOOKUP(B115,[1]新表!$A:$G,7,0)</f>
        <v>0</v>
      </c>
      <c r="K115" s="50">
        <f>VLOOKUP(B115,[2]新表!$A:$G,7,0)</f>
        <v>0</v>
      </c>
      <c r="L115" s="50">
        <f>VLOOKUP(B115,[2]新表!$A:$H,8,0)</f>
        <v>0</v>
      </c>
      <c r="M115" s="50"/>
      <c r="N115" s="48"/>
      <c r="O115" s="48"/>
      <c r="P115" s="48">
        <f t="shared" si="20"/>
        <v>0</v>
      </c>
      <c r="Q115" s="20">
        <f t="shared" si="21"/>
        <v>0</v>
      </c>
      <c r="R115" s="55"/>
      <c r="S115" s="19">
        <f t="shared" si="17"/>
        <v>0</v>
      </c>
      <c r="T115" s="53">
        <f t="shared" si="22"/>
        <v>0</v>
      </c>
      <c r="U115" s="54" t="e">
        <f t="shared" si="23"/>
        <v>#DIV/0!</v>
      </c>
      <c r="V115" s="54" t="str">
        <f t="shared" si="24"/>
        <v>是</v>
      </c>
      <c r="W115" s="21"/>
      <c r="X115" s="21"/>
      <c r="Y115" s="21"/>
      <c r="Z115" s="21">
        <f t="shared" si="18"/>
        <v>0</v>
      </c>
      <c r="AA115" s="23">
        <v>0</v>
      </c>
      <c r="AB115" s="23">
        <f t="shared" si="19"/>
        <v>0</v>
      </c>
      <c r="AC115" s="19">
        <f t="shared" si="27"/>
        <v>0</v>
      </c>
      <c r="AD115" s="24"/>
      <c r="AE115" s="29">
        <v>3</v>
      </c>
      <c r="AF115" s="24">
        <f t="shared" si="26"/>
        <v>-3</v>
      </c>
      <c r="AG115" s="25" t="s">
        <v>47</v>
      </c>
      <c r="AH115" s="19"/>
      <c r="AI115" s="13" t="s">
        <v>68</v>
      </c>
      <c r="AJ115" s="26"/>
      <c r="AK115" s="14" t="s">
        <v>332</v>
      </c>
      <c r="AL115" s="8"/>
    </row>
    <row r="116" spans="1:38" s="9" customFormat="1" ht="33" hidden="1" customHeight="1" x14ac:dyDescent="0.25">
      <c r="A116" s="13">
        <f t="shared" si="16"/>
        <v>113</v>
      </c>
      <c r="B116" s="14" t="s">
        <v>334</v>
      </c>
      <c r="C116" s="15" t="s">
        <v>335</v>
      </c>
      <c r="D116" s="15" t="s">
        <v>33</v>
      </c>
      <c r="E116" s="16" t="s">
        <v>34</v>
      </c>
      <c r="F116" s="17" t="s">
        <v>35</v>
      </c>
      <c r="G116" s="17"/>
      <c r="H116" s="17" t="s">
        <v>39</v>
      </c>
      <c r="I116" s="18">
        <v>0.8</v>
      </c>
      <c r="J116" s="50">
        <f>VLOOKUP(B116,[1]新表!$A:$G,7,0)</f>
        <v>202652.38999999998</v>
      </c>
      <c r="K116" s="50">
        <f>VLOOKUP(B116,[2]新表!$A:$G,7,0)</f>
        <v>202652.38999999998</v>
      </c>
      <c r="L116" s="50">
        <f>VLOOKUP(B116,[2]新表!$A:$H,8,0)</f>
        <v>175117.68</v>
      </c>
      <c r="M116" s="61">
        <f>VLOOKUP(B116,[2]Sheet3!$A:$E,5,0)</f>
        <v>25331.548749999998</v>
      </c>
      <c r="N116" s="48"/>
      <c r="O116" s="48"/>
      <c r="P116" s="48">
        <f t="shared" si="20"/>
        <v>0</v>
      </c>
      <c r="Q116" s="20">
        <f t="shared" si="21"/>
        <v>175117.68</v>
      </c>
      <c r="R116" s="55">
        <v>50000</v>
      </c>
      <c r="S116" s="19">
        <f t="shared" si="17"/>
        <v>50000</v>
      </c>
      <c r="T116" s="53">
        <f t="shared" si="22"/>
        <v>0.28552228421482057</v>
      </c>
      <c r="U116" s="54">
        <f t="shared" si="23"/>
        <v>1.9738232546874972</v>
      </c>
      <c r="V116" s="54" t="str">
        <f t="shared" si="24"/>
        <v>是</v>
      </c>
      <c r="W116" s="21"/>
      <c r="X116" s="21"/>
      <c r="Y116" s="21"/>
      <c r="Z116" s="21">
        <f t="shared" si="18"/>
        <v>0</v>
      </c>
      <c r="AA116" s="23">
        <v>0</v>
      </c>
      <c r="AB116" s="23">
        <f t="shared" si="19"/>
        <v>0</v>
      </c>
      <c r="AC116" s="19">
        <f t="shared" si="27"/>
        <v>50000</v>
      </c>
      <c r="AD116" s="24"/>
      <c r="AE116" s="29">
        <v>3</v>
      </c>
      <c r="AF116" s="24">
        <f t="shared" si="26"/>
        <v>-3</v>
      </c>
      <c r="AG116" s="25" t="s">
        <v>47</v>
      </c>
      <c r="AH116" s="19"/>
      <c r="AI116" s="13" t="s">
        <v>68</v>
      </c>
      <c r="AJ116" s="26" t="s">
        <v>89</v>
      </c>
      <c r="AK116" s="14" t="s">
        <v>334</v>
      </c>
      <c r="AL116" s="8"/>
    </row>
    <row r="117" spans="1:38" s="9" customFormat="1" ht="33" hidden="1" customHeight="1" x14ac:dyDescent="0.25">
      <c r="A117" s="13">
        <f t="shared" si="16"/>
        <v>114</v>
      </c>
      <c r="B117" s="14" t="s">
        <v>336</v>
      </c>
      <c r="C117" s="52" t="s">
        <v>337</v>
      </c>
      <c r="D117" s="15" t="s">
        <v>88</v>
      </c>
      <c r="E117" s="16" t="s">
        <v>57</v>
      </c>
      <c r="F117" s="17" t="s">
        <v>35</v>
      </c>
      <c r="G117" s="17"/>
      <c r="H117" s="17" t="s">
        <v>39</v>
      </c>
      <c r="I117" s="18">
        <v>1</v>
      </c>
      <c r="J117" s="50">
        <f>VLOOKUP(B117,[1]新表!$A:$G,7,0)</f>
        <v>10108.77</v>
      </c>
      <c r="K117" s="50">
        <f>VLOOKUP(B117,[2]新表!$A:$G,7,0)</f>
        <v>10108.77</v>
      </c>
      <c r="L117" s="50">
        <f>VLOOKUP(B117,[2]新表!$A:$H,8,0)</f>
        <v>10108.77</v>
      </c>
      <c r="M117" s="61">
        <f>VLOOKUP(B117,[2]Sheet3!$A:$E,5,0)</f>
        <v>10108.77</v>
      </c>
      <c r="N117" s="48"/>
      <c r="O117" s="48"/>
      <c r="P117" s="48">
        <f t="shared" si="20"/>
        <v>0</v>
      </c>
      <c r="Q117" s="20">
        <f t="shared" si="21"/>
        <v>10108.77</v>
      </c>
      <c r="R117" s="55">
        <v>10108.77</v>
      </c>
      <c r="S117" s="19">
        <f t="shared" si="17"/>
        <v>10108.77</v>
      </c>
      <c r="T117" s="53">
        <f t="shared" si="22"/>
        <v>1</v>
      </c>
      <c r="U117" s="54">
        <f t="shared" si="23"/>
        <v>1</v>
      </c>
      <c r="V117" s="54" t="str">
        <f t="shared" si="24"/>
        <v>是</v>
      </c>
      <c r="W117" s="21"/>
      <c r="X117" s="21"/>
      <c r="Y117" s="21"/>
      <c r="Z117" s="21">
        <f t="shared" si="18"/>
        <v>0</v>
      </c>
      <c r="AA117" s="23">
        <v>0</v>
      </c>
      <c r="AB117" s="23">
        <f t="shared" si="19"/>
        <v>0</v>
      </c>
      <c r="AC117" s="19">
        <f t="shared" si="27"/>
        <v>10108.77</v>
      </c>
      <c r="AD117" s="24"/>
      <c r="AE117" s="29"/>
      <c r="AF117" s="24"/>
      <c r="AG117" s="25" t="s">
        <v>47</v>
      </c>
      <c r="AH117" s="19"/>
      <c r="AI117" s="13" t="s">
        <v>121</v>
      </c>
      <c r="AJ117" s="26"/>
      <c r="AK117" s="14" t="s">
        <v>336</v>
      </c>
      <c r="AL117" s="8"/>
    </row>
    <row r="118" spans="1:38" s="9" customFormat="1" ht="33" hidden="1" customHeight="1" x14ac:dyDescent="0.25">
      <c r="A118" s="13">
        <f t="shared" si="16"/>
        <v>115</v>
      </c>
      <c r="B118" s="14" t="s">
        <v>338</v>
      </c>
      <c r="C118" s="15" t="s">
        <v>339</v>
      </c>
      <c r="D118" s="15" t="s">
        <v>88</v>
      </c>
      <c r="E118" s="16" t="s">
        <v>57</v>
      </c>
      <c r="F118" s="17" t="s">
        <v>35</v>
      </c>
      <c r="G118" s="17"/>
      <c r="H118" s="17" t="s">
        <v>39</v>
      </c>
      <c r="I118" s="18">
        <v>0.8</v>
      </c>
      <c r="J118" s="50">
        <f>VLOOKUP(B118,[1]新表!$A:$G,7,0)</f>
        <v>35466.18</v>
      </c>
      <c r="K118" s="50">
        <f>VLOOKUP(B118,[2]新表!$A:$G,7,0)</f>
        <v>0</v>
      </c>
      <c r="L118" s="50">
        <f>VLOOKUP(B118,[2]新表!$A:$H,8,0)</f>
        <v>0</v>
      </c>
      <c r="M118" s="50"/>
      <c r="N118" s="48"/>
      <c r="O118" s="48"/>
      <c r="P118" s="48">
        <f t="shared" si="20"/>
        <v>0</v>
      </c>
      <c r="Q118" s="20">
        <f t="shared" si="21"/>
        <v>0</v>
      </c>
      <c r="R118" s="55"/>
      <c r="S118" s="19">
        <f t="shared" si="17"/>
        <v>0</v>
      </c>
      <c r="T118" s="53">
        <f t="shared" si="22"/>
        <v>0</v>
      </c>
      <c r="U118" s="54" t="e">
        <f t="shared" si="23"/>
        <v>#DIV/0!</v>
      </c>
      <c r="V118" s="54" t="str">
        <f t="shared" si="24"/>
        <v>是</v>
      </c>
      <c r="W118" s="21"/>
      <c r="X118" s="21"/>
      <c r="Y118" s="21"/>
      <c r="Z118" s="21">
        <f t="shared" si="18"/>
        <v>0</v>
      </c>
      <c r="AA118" s="23">
        <v>0</v>
      </c>
      <c r="AB118" s="23">
        <f t="shared" si="19"/>
        <v>0</v>
      </c>
      <c r="AC118" s="19">
        <f t="shared" si="27"/>
        <v>0</v>
      </c>
      <c r="AD118" s="24"/>
      <c r="AE118" s="29">
        <v>3</v>
      </c>
      <c r="AF118" s="24">
        <f t="shared" ref="AF118:AF131" si="28">AD118-AE118</f>
        <v>-3</v>
      </c>
      <c r="AG118" s="25" t="s">
        <v>47</v>
      </c>
      <c r="AH118" s="19"/>
      <c r="AI118" s="13" t="s">
        <v>121</v>
      </c>
      <c r="AJ118" s="26"/>
      <c r="AK118" s="14" t="s">
        <v>338</v>
      </c>
      <c r="AL118" s="8"/>
    </row>
    <row r="119" spans="1:38" s="9" customFormat="1" ht="33" hidden="1" customHeight="1" x14ac:dyDescent="0.25">
      <c r="A119" s="13">
        <f t="shared" si="16"/>
        <v>116</v>
      </c>
      <c r="B119" s="14" t="s">
        <v>340</v>
      </c>
      <c r="C119" s="15" t="s">
        <v>341</v>
      </c>
      <c r="D119" s="15" t="s">
        <v>88</v>
      </c>
      <c r="E119" s="16" t="s">
        <v>57</v>
      </c>
      <c r="F119" s="17" t="s">
        <v>35</v>
      </c>
      <c r="G119" s="17"/>
      <c r="H119" s="17" t="s">
        <v>260</v>
      </c>
      <c r="I119" s="18">
        <v>1</v>
      </c>
      <c r="J119" s="50">
        <f>VLOOKUP(B119,[1]新表!$A:$G,7,0)</f>
        <v>0</v>
      </c>
      <c r="K119" s="50">
        <f>VLOOKUP(B119,[2]新表!$A:$G,7,0)</f>
        <v>0</v>
      </c>
      <c r="L119" s="50">
        <f>VLOOKUP(B119,[2]新表!$A:$H,8,0)</f>
        <v>0</v>
      </c>
      <c r="M119" s="50"/>
      <c r="N119" s="48"/>
      <c r="O119" s="25"/>
      <c r="P119" s="48">
        <f t="shared" si="20"/>
        <v>0</v>
      </c>
      <c r="Q119" s="20">
        <f t="shared" si="21"/>
        <v>0</v>
      </c>
      <c r="R119" s="57"/>
      <c r="S119" s="19">
        <f t="shared" si="17"/>
        <v>0</v>
      </c>
      <c r="T119" s="53">
        <f t="shared" si="22"/>
        <v>0</v>
      </c>
      <c r="U119" s="54" t="e">
        <f t="shared" si="23"/>
        <v>#DIV/0!</v>
      </c>
      <c r="V119" s="54" t="str">
        <f t="shared" si="24"/>
        <v>是</v>
      </c>
      <c r="W119" s="21"/>
      <c r="X119" s="21"/>
      <c r="Y119" s="21"/>
      <c r="Z119" s="21">
        <f t="shared" si="18"/>
        <v>0</v>
      </c>
      <c r="AA119" s="23">
        <v>0</v>
      </c>
      <c r="AB119" s="23">
        <f t="shared" si="19"/>
        <v>0</v>
      </c>
      <c r="AC119" s="19">
        <f t="shared" si="27"/>
        <v>0</v>
      </c>
      <c r="AD119" s="24">
        <v>45595</v>
      </c>
      <c r="AE119" s="29">
        <v>7</v>
      </c>
      <c r="AF119" s="24">
        <f t="shared" si="28"/>
        <v>45588</v>
      </c>
      <c r="AG119" s="27" t="s">
        <v>47</v>
      </c>
      <c r="AH119" s="19"/>
      <c r="AI119" s="13" t="s">
        <v>121</v>
      </c>
      <c r="AJ119" s="26" t="s">
        <v>342</v>
      </c>
      <c r="AK119" s="14" t="s">
        <v>340</v>
      </c>
      <c r="AL119" s="8"/>
    </row>
    <row r="120" spans="1:38" s="9" customFormat="1" ht="33" customHeight="1" x14ac:dyDescent="0.25">
      <c r="A120" s="13">
        <f t="shared" si="16"/>
        <v>117</v>
      </c>
      <c r="B120" s="14" t="s">
        <v>343</v>
      </c>
      <c r="C120" s="15" t="s">
        <v>344</v>
      </c>
      <c r="D120" s="15" t="s">
        <v>33</v>
      </c>
      <c r="E120" s="16" t="s">
        <v>34</v>
      </c>
      <c r="F120" s="17" t="s">
        <v>35</v>
      </c>
      <c r="G120" s="17"/>
      <c r="H120" s="17" t="s">
        <v>49</v>
      </c>
      <c r="I120" s="18">
        <v>1</v>
      </c>
      <c r="J120" s="50">
        <f>VLOOKUP(B120,[1]新表!$A:$G,7,0)</f>
        <v>338661</v>
      </c>
      <c r="K120" s="50">
        <f>VLOOKUP(B120,[2]新表!$A:$G,7,0)</f>
        <v>298661</v>
      </c>
      <c r="L120" s="50">
        <f>VLOOKUP(B120,[2]新表!$A:$H,8,0)</f>
        <v>298661</v>
      </c>
      <c r="M120" s="61">
        <f>VLOOKUP(B120,[2]Sheet3!$A:$E,5,0)</f>
        <v>149330.5</v>
      </c>
      <c r="N120" s="48"/>
      <c r="O120" s="48"/>
      <c r="P120" s="48">
        <f t="shared" si="20"/>
        <v>0</v>
      </c>
      <c r="Q120" s="20">
        <f t="shared" si="21"/>
        <v>298661</v>
      </c>
      <c r="R120" s="55">
        <v>298661</v>
      </c>
      <c r="S120" s="19">
        <f t="shared" si="17"/>
        <v>298661</v>
      </c>
      <c r="T120" s="53">
        <f t="shared" si="22"/>
        <v>1</v>
      </c>
      <c r="U120" s="54">
        <f t="shared" si="23"/>
        <v>2</v>
      </c>
      <c r="V120" s="54" t="str">
        <f t="shared" si="24"/>
        <v>是</v>
      </c>
      <c r="W120" s="21"/>
      <c r="X120" s="21"/>
      <c r="Y120" s="21"/>
      <c r="Z120" s="21">
        <f t="shared" si="18"/>
        <v>0</v>
      </c>
      <c r="AA120" s="23">
        <v>0</v>
      </c>
      <c r="AB120" s="23">
        <f t="shared" si="19"/>
        <v>0</v>
      </c>
      <c r="AC120" s="19">
        <f t="shared" si="27"/>
        <v>298661</v>
      </c>
      <c r="AD120" s="24"/>
      <c r="AE120" s="29">
        <v>3</v>
      </c>
      <c r="AF120" s="24">
        <f t="shared" si="28"/>
        <v>-3</v>
      </c>
      <c r="AG120" s="25" t="s">
        <v>47</v>
      </c>
      <c r="AH120" s="19"/>
      <c r="AI120" s="13" t="s">
        <v>68</v>
      </c>
      <c r="AJ120" s="26" t="s">
        <v>49</v>
      </c>
      <c r="AK120" s="14" t="s">
        <v>343</v>
      </c>
      <c r="AL120" s="8"/>
    </row>
    <row r="121" spans="1:38" s="9" customFormat="1" ht="33" hidden="1" customHeight="1" x14ac:dyDescent="0.25">
      <c r="A121" s="13">
        <f t="shared" si="16"/>
        <v>118</v>
      </c>
      <c r="B121" s="14" t="s">
        <v>345</v>
      </c>
      <c r="C121" s="15" t="s">
        <v>346</v>
      </c>
      <c r="D121" s="15" t="s">
        <v>33</v>
      </c>
      <c r="E121" s="16" t="s">
        <v>57</v>
      </c>
      <c r="F121" s="17" t="s">
        <v>67</v>
      </c>
      <c r="G121" s="17"/>
      <c r="H121" s="17" t="s">
        <v>260</v>
      </c>
      <c r="I121" s="18">
        <v>1</v>
      </c>
      <c r="J121" s="50">
        <f>VLOOKUP(B121,[1]新表!$A:$G,7,0)</f>
        <v>0</v>
      </c>
      <c r="K121" s="50">
        <f>VLOOKUP(B121,[2]新表!$A:$G,7,0)</f>
        <v>0</v>
      </c>
      <c r="L121" s="50">
        <f>VLOOKUP(B121,[2]新表!$A:$H,8,0)</f>
        <v>0</v>
      </c>
      <c r="M121" s="50"/>
      <c r="N121" s="48">
        <v>9231</v>
      </c>
      <c r="O121" s="48"/>
      <c r="P121" s="48">
        <f t="shared" si="20"/>
        <v>9231</v>
      </c>
      <c r="Q121" s="20">
        <f t="shared" si="21"/>
        <v>-9231</v>
      </c>
      <c r="R121" s="55"/>
      <c r="S121" s="19">
        <f t="shared" si="17"/>
        <v>0</v>
      </c>
      <c r="T121" s="53">
        <f t="shared" si="22"/>
        <v>0</v>
      </c>
      <c r="U121" s="54" t="e">
        <f t="shared" si="23"/>
        <v>#DIV/0!</v>
      </c>
      <c r="V121" s="54" t="str">
        <f t="shared" si="24"/>
        <v>是</v>
      </c>
      <c r="W121" s="21"/>
      <c r="X121" s="21"/>
      <c r="Y121" s="21"/>
      <c r="Z121" s="21">
        <f t="shared" si="18"/>
        <v>0</v>
      </c>
      <c r="AA121" s="23">
        <v>0</v>
      </c>
      <c r="AB121" s="23">
        <f t="shared" si="19"/>
        <v>0</v>
      </c>
      <c r="AC121" s="19">
        <f t="shared" si="27"/>
        <v>0</v>
      </c>
      <c r="AD121" s="24"/>
      <c r="AE121" s="29">
        <v>3</v>
      </c>
      <c r="AF121" s="24">
        <f t="shared" si="28"/>
        <v>-3</v>
      </c>
      <c r="AG121" s="25" t="s">
        <v>47</v>
      </c>
      <c r="AH121" s="19"/>
      <c r="AI121" s="13" t="s">
        <v>121</v>
      </c>
      <c r="AJ121" s="26"/>
      <c r="AK121" s="14" t="s">
        <v>345</v>
      </c>
      <c r="AL121" s="8"/>
    </row>
    <row r="122" spans="1:38" s="9" customFormat="1" ht="33" hidden="1" customHeight="1" x14ac:dyDescent="0.25">
      <c r="A122" s="13">
        <f t="shared" si="16"/>
        <v>119</v>
      </c>
      <c r="B122" s="14" t="s">
        <v>347</v>
      </c>
      <c r="C122" s="15" t="s">
        <v>348</v>
      </c>
      <c r="D122" s="15" t="s">
        <v>88</v>
      </c>
      <c r="E122" s="16" t="s">
        <v>34</v>
      </c>
      <c r="F122" s="17" t="s">
        <v>35</v>
      </c>
      <c r="G122" s="17"/>
      <c r="H122" s="17" t="s">
        <v>39</v>
      </c>
      <c r="I122" s="18">
        <v>0.8</v>
      </c>
      <c r="J122" s="50">
        <f>VLOOKUP(B122,[1]新表!$A:$G,7,0)</f>
        <v>0</v>
      </c>
      <c r="K122" s="50">
        <f>VLOOKUP(B122,[2]新表!$A:$G,7,0)</f>
        <v>0</v>
      </c>
      <c r="L122" s="50">
        <f>VLOOKUP(B122,[2]新表!$A:$H,8,0)</f>
        <v>0</v>
      </c>
      <c r="M122" s="50"/>
      <c r="N122" s="48"/>
      <c r="O122" s="48"/>
      <c r="P122" s="48">
        <f t="shared" si="20"/>
        <v>0</v>
      </c>
      <c r="Q122" s="20">
        <f t="shared" si="21"/>
        <v>0</v>
      </c>
      <c r="R122" s="55"/>
      <c r="S122" s="19">
        <f t="shared" si="17"/>
        <v>0</v>
      </c>
      <c r="T122" s="53">
        <f t="shared" si="22"/>
        <v>0</v>
      </c>
      <c r="U122" s="54" t="e">
        <f t="shared" si="23"/>
        <v>#DIV/0!</v>
      </c>
      <c r="V122" s="54" t="str">
        <f t="shared" si="24"/>
        <v>是</v>
      </c>
      <c r="W122" s="21"/>
      <c r="X122" s="21"/>
      <c r="Y122" s="21"/>
      <c r="Z122" s="21">
        <f t="shared" si="18"/>
        <v>0</v>
      </c>
      <c r="AA122" s="23">
        <v>0</v>
      </c>
      <c r="AB122" s="23">
        <f t="shared" si="19"/>
        <v>0</v>
      </c>
      <c r="AC122" s="19">
        <f t="shared" si="27"/>
        <v>0</v>
      </c>
      <c r="AD122" s="24"/>
      <c r="AE122" s="29">
        <v>3</v>
      </c>
      <c r="AF122" s="24">
        <f t="shared" si="28"/>
        <v>-3</v>
      </c>
      <c r="AG122" s="25" t="s">
        <v>47</v>
      </c>
      <c r="AH122" s="19"/>
      <c r="AI122" s="13" t="s">
        <v>68</v>
      </c>
      <c r="AJ122" s="26"/>
      <c r="AK122" s="14" t="s">
        <v>347</v>
      </c>
      <c r="AL122" s="8"/>
    </row>
    <row r="123" spans="1:38" s="9" customFormat="1" ht="33" hidden="1" customHeight="1" x14ac:dyDescent="0.25">
      <c r="A123" s="13">
        <f t="shared" si="16"/>
        <v>120</v>
      </c>
      <c r="B123" s="14" t="s">
        <v>349</v>
      </c>
      <c r="C123" s="15" t="s">
        <v>350</v>
      </c>
      <c r="D123" s="15" t="s">
        <v>33</v>
      </c>
      <c r="E123" s="16" t="s">
        <v>34</v>
      </c>
      <c r="F123" s="17" t="s">
        <v>98</v>
      </c>
      <c r="G123" s="17"/>
      <c r="H123" s="17" t="s">
        <v>39</v>
      </c>
      <c r="I123" s="18">
        <v>1</v>
      </c>
      <c r="J123" s="50">
        <f>VLOOKUP(B123,[1]新表!$A:$G,7,0)</f>
        <v>50935.51</v>
      </c>
      <c r="K123" s="50">
        <f>VLOOKUP(B123,[2]新表!$A:$G,7,0)</f>
        <v>50935.51</v>
      </c>
      <c r="L123" s="50">
        <f>VLOOKUP(B123,[2]新表!$A:$H,8,0)</f>
        <v>50935.51</v>
      </c>
      <c r="M123" s="61">
        <f>VLOOKUP(B123,[2]Sheet3!$A:$E,5,0)</f>
        <v>25467.755000000001</v>
      </c>
      <c r="N123" s="48"/>
      <c r="O123" s="48"/>
      <c r="P123" s="48">
        <f t="shared" si="20"/>
        <v>0</v>
      </c>
      <c r="Q123" s="20">
        <f t="shared" si="21"/>
        <v>50935.51</v>
      </c>
      <c r="R123" s="55">
        <v>50935.51</v>
      </c>
      <c r="S123" s="19">
        <f t="shared" si="17"/>
        <v>50935.51</v>
      </c>
      <c r="T123" s="53">
        <f t="shared" si="22"/>
        <v>1</v>
      </c>
      <c r="U123" s="54">
        <f t="shared" si="23"/>
        <v>2</v>
      </c>
      <c r="V123" s="54" t="str">
        <f t="shared" si="24"/>
        <v>是</v>
      </c>
      <c r="W123" s="21"/>
      <c r="X123" s="21"/>
      <c r="Y123" s="21"/>
      <c r="Z123" s="21">
        <f t="shared" si="18"/>
        <v>0</v>
      </c>
      <c r="AA123" s="23">
        <v>0</v>
      </c>
      <c r="AB123" s="23">
        <f t="shared" si="19"/>
        <v>0</v>
      </c>
      <c r="AC123" s="19">
        <f t="shared" si="27"/>
        <v>50935.51</v>
      </c>
      <c r="AD123" s="24"/>
      <c r="AE123" s="29">
        <v>3</v>
      </c>
      <c r="AF123" s="24">
        <f t="shared" si="28"/>
        <v>-3</v>
      </c>
      <c r="AG123" s="25" t="s">
        <v>47</v>
      </c>
      <c r="AH123" s="19"/>
      <c r="AI123" s="13" t="s">
        <v>68</v>
      </c>
      <c r="AJ123" s="26" t="s">
        <v>351</v>
      </c>
      <c r="AK123" s="14" t="s">
        <v>349</v>
      </c>
      <c r="AL123" s="8"/>
    </row>
    <row r="124" spans="1:38" s="9" customFormat="1" ht="33" hidden="1" customHeight="1" x14ac:dyDescent="0.25">
      <c r="A124" s="13">
        <f t="shared" si="16"/>
        <v>121</v>
      </c>
      <c r="B124" s="14" t="s">
        <v>352</v>
      </c>
      <c r="C124" s="15" t="s">
        <v>353</v>
      </c>
      <c r="D124" s="15" t="s">
        <v>88</v>
      </c>
      <c r="E124" s="16" t="s">
        <v>34</v>
      </c>
      <c r="F124" s="17" t="s">
        <v>67</v>
      </c>
      <c r="G124" s="17"/>
      <c r="H124" s="17" t="s">
        <v>39</v>
      </c>
      <c r="I124" s="18">
        <v>0.8</v>
      </c>
      <c r="J124" s="50">
        <f>VLOOKUP(B124,[1]新表!$A:$G,7,0)</f>
        <v>-344.5</v>
      </c>
      <c r="K124" s="50">
        <f>VLOOKUP(B124,[2]新表!$A:$G,7,0)</f>
        <v>-344.5</v>
      </c>
      <c r="L124" s="50">
        <f>VLOOKUP(B124,[2]新表!$A:$H,8,0)</f>
        <v>-344.5</v>
      </c>
      <c r="M124" s="50"/>
      <c r="N124" s="48"/>
      <c r="O124" s="48"/>
      <c r="P124" s="48">
        <f t="shared" si="20"/>
        <v>0</v>
      </c>
      <c r="Q124" s="20">
        <f t="shared" si="21"/>
        <v>-344.5</v>
      </c>
      <c r="R124" s="55"/>
      <c r="S124" s="19">
        <f t="shared" si="17"/>
        <v>0</v>
      </c>
      <c r="T124" s="53">
        <f t="shared" si="22"/>
        <v>0</v>
      </c>
      <c r="U124" s="54" t="e">
        <f t="shared" si="23"/>
        <v>#DIV/0!</v>
      </c>
      <c r="V124" s="54" t="str">
        <f t="shared" si="24"/>
        <v>是</v>
      </c>
      <c r="W124" s="21"/>
      <c r="X124" s="21"/>
      <c r="Y124" s="21"/>
      <c r="Z124" s="21">
        <f t="shared" si="18"/>
        <v>0</v>
      </c>
      <c r="AA124" s="23">
        <v>0</v>
      </c>
      <c r="AB124" s="23">
        <f t="shared" si="19"/>
        <v>0</v>
      </c>
      <c r="AC124" s="19">
        <f t="shared" si="27"/>
        <v>0</v>
      </c>
      <c r="AD124" s="24"/>
      <c r="AE124" s="29">
        <v>3</v>
      </c>
      <c r="AF124" s="24">
        <f t="shared" si="28"/>
        <v>-3</v>
      </c>
      <c r="AG124" s="27" t="s">
        <v>47</v>
      </c>
      <c r="AH124" s="19"/>
      <c r="AI124" s="17" t="s">
        <v>189</v>
      </c>
      <c r="AJ124" s="26"/>
      <c r="AK124" s="14" t="s">
        <v>352</v>
      </c>
      <c r="AL124" s="8"/>
    </row>
    <row r="125" spans="1:38" s="9" customFormat="1" ht="33" hidden="1" customHeight="1" x14ac:dyDescent="0.25">
      <c r="A125" s="13">
        <f t="shared" si="16"/>
        <v>122</v>
      </c>
      <c r="B125" s="14" t="s">
        <v>354</v>
      </c>
      <c r="C125" s="15" t="s">
        <v>355</v>
      </c>
      <c r="D125" s="15" t="s">
        <v>33</v>
      </c>
      <c r="E125" s="16" t="s">
        <v>57</v>
      </c>
      <c r="F125" s="34" t="s">
        <v>67</v>
      </c>
      <c r="G125" s="34" t="s">
        <v>565</v>
      </c>
      <c r="H125" s="17" t="s">
        <v>39</v>
      </c>
      <c r="I125" s="18">
        <v>0.8</v>
      </c>
      <c r="J125" s="50">
        <f>VLOOKUP(B125,[1]新表!$A:$G,7,0)</f>
        <v>652960.24</v>
      </c>
      <c r="K125" s="50">
        <f>VLOOKUP(B125,[2]新表!$A:$G,7,0)</f>
        <v>603937.30000000051</v>
      </c>
      <c r="L125" s="50">
        <f>VLOOKUP(B125,[2]新表!$A:$H,8,0)</f>
        <v>534730.1600000005</v>
      </c>
      <c r="M125" s="61">
        <f>VLOOKUP(B125,[2]Sheet3!$A:$E,5,0)</f>
        <v>43138.378571428606</v>
      </c>
      <c r="N125" s="48"/>
      <c r="O125" s="48"/>
      <c r="P125" s="48">
        <f t="shared" si="20"/>
        <v>0</v>
      </c>
      <c r="Q125" s="20">
        <f t="shared" si="21"/>
        <v>534730.1600000005</v>
      </c>
      <c r="R125" s="55">
        <v>100000</v>
      </c>
      <c r="S125" s="19">
        <f t="shared" si="17"/>
        <v>100000</v>
      </c>
      <c r="T125" s="53">
        <f t="shared" si="22"/>
        <v>0.18701021090712353</v>
      </c>
      <c r="U125" s="54">
        <f t="shared" si="23"/>
        <v>2.3181214341290044</v>
      </c>
      <c r="V125" s="54" t="str">
        <f t="shared" si="24"/>
        <v>是</v>
      </c>
      <c r="W125" s="21">
        <v>500</v>
      </c>
      <c r="X125" s="21"/>
      <c r="Y125" s="21"/>
      <c r="Z125" s="21">
        <f t="shared" si="18"/>
        <v>500</v>
      </c>
      <c r="AA125" s="23">
        <v>0.03</v>
      </c>
      <c r="AB125" s="23">
        <f t="shared" si="19"/>
        <v>3.4999999999999996E-2</v>
      </c>
      <c r="AC125" s="19">
        <f t="shared" si="27"/>
        <v>96500</v>
      </c>
      <c r="AD125" s="24">
        <v>45631</v>
      </c>
      <c r="AE125" s="29">
        <v>3</v>
      </c>
      <c r="AF125" s="24">
        <f t="shared" si="28"/>
        <v>45628</v>
      </c>
      <c r="AG125" s="27" t="s">
        <v>47</v>
      </c>
      <c r="AH125" s="19"/>
      <c r="AI125" s="17" t="s">
        <v>176</v>
      </c>
      <c r="AJ125" s="26" t="s">
        <v>177</v>
      </c>
      <c r="AK125" s="14" t="s">
        <v>354</v>
      </c>
      <c r="AL125" s="8"/>
    </row>
    <row r="126" spans="1:38" s="9" customFormat="1" ht="33" hidden="1" customHeight="1" x14ac:dyDescent="0.25">
      <c r="A126" s="13">
        <f t="shared" si="16"/>
        <v>123</v>
      </c>
      <c r="B126" s="14" t="s">
        <v>356</v>
      </c>
      <c r="C126" s="15" t="s">
        <v>357</v>
      </c>
      <c r="D126" s="15" t="s">
        <v>88</v>
      </c>
      <c r="E126" s="16" t="s">
        <v>57</v>
      </c>
      <c r="F126" s="17" t="s">
        <v>98</v>
      </c>
      <c r="G126" s="17"/>
      <c r="H126" s="17" t="s">
        <v>39</v>
      </c>
      <c r="I126" s="18">
        <v>1</v>
      </c>
      <c r="J126" s="50">
        <f>VLOOKUP(B126,[1]新表!$A:$G,7,0)</f>
        <v>9241.48</v>
      </c>
      <c r="K126" s="50">
        <f>VLOOKUP(B126,[2]新表!$A:$G,7,0)</f>
        <v>9241.48</v>
      </c>
      <c r="L126" s="50">
        <f>VLOOKUP(B126,[2]新表!$A:$H,8,0)</f>
        <v>9241.48</v>
      </c>
      <c r="M126" s="61">
        <f>VLOOKUP(B126,[2]Sheet3!$A:$E,5,0)</f>
        <v>9241.48</v>
      </c>
      <c r="N126" s="48"/>
      <c r="O126" s="48"/>
      <c r="P126" s="48">
        <f t="shared" si="20"/>
        <v>0</v>
      </c>
      <c r="Q126" s="20">
        <f t="shared" si="21"/>
        <v>9241.48</v>
      </c>
      <c r="R126" s="55">
        <v>9241.48</v>
      </c>
      <c r="S126" s="19">
        <f t="shared" si="17"/>
        <v>9241.48</v>
      </c>
      <c r="T126" s="53">
        <f t="shared" si="22"/>
        <v>1</v>
      </c>
      <c r="U126" s="54">
        <f t="shared" si="23"/>
        <v>1</v>
      </c>
      <c r="V126" s="54" t="str">
        <f t="shared" si="24"/>
        <v>是</v>
      </c>
      <c r="W126" s="21"/>
      <c r="X126" s="21"/>
      <c r="Y126" s="21"/>
      <c r="Z126" s="21">
        <f t="shared" si="18"/>
        <v>0</v>
      </c>
      <c r="AA126" s="23">
        <v>0</v>
      </c>
      <c r="AB126" s="23">
        <f t="shared" si="19"/>
        <v>0</v>
      </c>
      <c r="AC126" s="19">
        <f t="shared" si="27"/>
        <v>9241.48</v>
      </c>
      <c r="AD126" s="24"/>
      <c r="AE126" s="29">
        <v>3</v>
      </c>
      <c r="AF126" s="24">
        <f t="shared" si="28"/>
        <v>-3</v>
      </c>
      <c r="AG126" s="25" t="s">
        <v>47</v>
      </c>
      <c r="AH126" s="19"/>
      <c r="AI126" s="13" t="s">
        <v>121</v>
      </c>
      <c r="AJ126" s="26"/>
      <c r="AK126" s="14" t="s">
        <v>356</v>
      </c>
      <c r="AL126" s="8"/>
    </row>
    <row r="127" spans="1:38" s="9" customFormat="1" ht="33" hidden="1" customHeight="1" x14ac:dyDescent="0.25">
      <c r="A127" s="13">
        <f t="shared" si="16"/>
        <v>124</v>
      </c>
      <c r="B127" s="14" t="s">
        <v>358</v>
      </c>
      <c r="C127" s="15" t="s">
        <v>359</v>
      </c>
      <c r="D127" s="15" t="s">
        <v>88</v>
      </c>
      <c r="E127" s="16" t="s">
        <v>34</v>
      </c>
      <c r="F127" s="17" t="s">
        <v>35</v>
      </c>
      <c r="G127" s="17"/>
      <c r="H127" s="17" t="s">
        <v>39</v>
      </c>
      <c r="I127" s="18">
        <v>1</v>
      </c>
      <c r="J127" s="50">
        <f>VLOOKUP(B127,[1]新表!$A:$G,7,0)</f>
        <v>47526.44</v>
      </c>
      <c r="K127" s="50">
        <f>VLOOKUP(B127,[2]新表!$A:$G,7,0)</f>
        <v>114157.76000000001</v>
      </c>
      <c r="L127" s="50">
        <f>VLOOKUP(B127,[2]新表!$A:$H,8,0)</f>
        <v>47526.44</v>
      </c>
      <c r="M127" s="50">
        <f>VLOOKUP(B127,[2]Sheet3!$A:$E,5,0)</f>
        <v>57078.880000000005</v>
      </c>
      <c r="N127" s="48"/>
      <c r="O127" s="48"/>
      <c r="P127" s="48">
        <f t="shared" si="20"/>
        <v>0</v>
      </c>
      <c r="Q127" s="20">
        <f t="shared" si="21"/>
        <v>47526.44</v>
      </c>
      <c r="R127" s="55">
        <v>10000</v>
      </c>
      <c r="S127" s="19">
        <f t="shared" si="17"/>
        <v>10000</v>
      </c>
      <c r="T127" s="53">
        <f t="shared" si="22"/>
        <v>0.21040919538682046</v>
      </c>
      <c r="U127" s="54">
        <f t="shared" si="23"/>
        <v>0.17519614960910235</v>
      </c>
      <c r="V127" s="54" t="str">
        <f t="shared" si="24"/>
        <v>否</v>
      </c>
      <c r="W127" s="21"/>
      <c r="X127" s="21"/>
      <c r="Y127" s="21"/>
      <c r="Z127" s="21">
        <f t="shared" si="18"/>
        <v>0</v>
      </c>
      <c r="AA127" s="23">
        <v>0</v>
      </c>
      <c r="AB127" s="23">
        <f t="shared" si="19"/>
        <v>0</v>
      </c>
      <c r="AC127" s="19">
        <f t="shared" si="27"/>
        <v>10000</v>
      </c>
      <c r="AD127" s="24"/>
      <c r="AE127" s="29">
        <v>3</v>
      </c>
      <c r="AF127" s="24">
        <f t="shared" si="28"/>
        <v>-3</v>
      </c>
      <c r="AG127" s="25" t="s">
        <v>47</v>
      </c>
      <c r="AH127" s="19"/>
      <c r="AI127" s="13" t="s">
        <v>68</v>
      </c>
      <c r="AJ127" s="26"/>
      <c r="AK127" s="14" t="s">
        <v>358</v>
      </c>
      <c r="AL127" s="8"/>
    </row>
    <row r="128" spans="1:38" s="9" customFormat="1" ht="33" hidden="1" customHeight="1" x14ac:dyDescent="0.25">
      <c r="A128" s="13">
        <f t="shared" si="16"/>
        <v>125</v>
      </c>
      <c r="B128" s="14" t="s">
        <v>360</v>
      </c>
      <c r="C128" s="15" t="s">
        <v>361</v>
      </c>
      <c r="D128" s="15" t="s">
        <v>52</v>
      </c>
      <c r="E128" s="16" t="s">
        <v>57</v>
      </c>
      <c r="F128" s="17" t="s">
        <v>67</v>
      </c>
      <c r="G128" s="17"/>
      <c r="H128" s="17" t="s">
        <v>39</v>
      </c>
      <c r="I128" s="18">
        <v>0.8</v>
      </c>
      <c r="J128" s="50">
        <f>VLOOKUP(B128,[1]新表!$A:$G,7,0)</f>
        <v>24140.68</v>
      </c>
      <c r="K128" s="50">
        <f>VLOOKUP(B128,[2]新表!$A:$G,7,0)</f>
        <v>14140.68</v>
      </c>
      <c r="L128" s="50">
        <f>VLOOKUP(B128,[2]新表!$A:$H,8,0)</f>
        <v>14140.68</v>
      </c>
      <c r="M128" s="50">
        <f>VLOOKUP(B128,[2]Sheet3!$A:$E,5,0)</f>
        <v>14140.68</v>
      </c>
      <c r="N128" s="48"/>
      <c r="O128" s="48"/>
      <c r="P128" s="48">
        <f t="shared" si="20"/>
        <v>0</v>
      </c>
      <c r="Q128" s="20">
        <f t="shared" si="21"/>
        <v>14140.68</v>
      </c>
      <c r="R128" s="55">
        <v>10000</v>
      </c>
      <c r="S128" s="19">
        <f t="shared" si="17"/>
        <v>10000</v>
      </c>
      <c r="T128" s="53">
        <f t="shared" si="22"/>
        <v>0.70717956986509845</v>
      </c>
      <c r="U128" s="54">
        <f t="shared" si="23"/>
        <v>0.70717956986509845</v>
      </c>
      <c r="V128" s="54" t="str">
        <f t="shared" si="24"/>
        <v>否</v>
      </c>
      <c r="W128" s="21"/>
      <c r="X128" s="21"/>
      <c r="Y128" s="21"/>
      <c r="Z128" s="21">
        <f t="shared" si="18"/>
        <v>0</v>
      </c>
      <c r="AA128" s="23">
        <v>0</v>
      </c>
      <c r="AB128" s="23">
        <f t="shared" si="19"/>
        <v>0</v>
      </c>
      <c r="AC128" s="19">
        <f t="shared" si="27"/>
        <v>10000</v>
      </c>
      <c r="AD128" s="24">
        <v>45646</v>
      </c>
      <c r="AE128" s="29">
        <v>3</v>
      </c>
      <c r="AF128" s="24">
        <f t="shared" si="28"/>
        <v>45643</v>
      </c>
      <c r="AG128" s="25" t="s">
        <v>47</v>
      </c>
      <c r="AH128" s="19"/>
      <c r="AI128" s="13" t="s">
        <v>176</v>
      </c>
      <c r="AJ128" s="26" t="s">
        <v>362</v>
      </c>
      <c r="AK128" s="14" t="s">
        <v>360</v>
      </c>
      <c r="AL128" s="8"/>
    </row>
    <row r="129" spans="1:38" s="9" customFormat="1" ht="33" hidden="1" customHeight="1" x14ac:dyDescent="0.25">
      <c r="A129" s="13">
        <f t="shared" si="16"/>
        <v>126</v>
      </c>
      <c r="B129" s="14" t="s">
        <v>363</v>
      </c>
      <c r="C129" s="15" t="s">
        <v>364</v>
      </c>
      <c r="D129" s="15" t="s">
        <v>88</v>
      </c>
      <c r="E129" s="16" t="s">
        <v>57</v>
      </c>
      <c r="F129" s="17" t="s">
        <v>67</v>
      </c>
      <c r="G129" s="17" t="s">
        <v>564</v>
      </c>
      <c r="H129" s="17" t="s">
        <v>39</v>
      </c>
      <c r="I129" s="18">
        <v>0.8</v>
      </c>
      <c r="J129" s="50">
        <f>VLOOKUP(B129,[1]新表!$A:$G,7,0)</f>
        <v>15691.95</v>
      </c>
      <c r="K129" s="50">
        <f>VLOOKUP(B129,[2]新表!$A:$G,7,0)</f>
        <v>36801.550000000003</v>
      </c>
      <c r="L129" s="50">
        <f>VLOOKUP(B129,[2]新表!$A:$H,8,0)</f>
        <v>15691.95</v>
      </c>
      <c r="M129" s="50">
        <f>VLOOKUP(B129,[2]Sheet3!$A:$E,5,0)</f>
        <v>18400.775000000001</v>
      </c>
      <c r="N129" s="48"/>
      <c r="O129" s="48"/>
      <c r="P129" s="48">
        <f t="shared" si="20"/>
        <v>0</v>
      </c>
      <c r="Q129" s="20">
        <f t="shared" si="21"/>
        <v>15691.95</v>
      </c>
      <c r="R129" s="55">
        <f>Q129*0.8</f>
        <v>12553.560000000001</v>
      </c>
      <c r="S129" s="19">
        <f t="shared" si="17"/>
        <v>12553.560000000001</v>
      </c>
      <c r="T129" s="53">
        <f t="shared" si="22"/>
        <v>0.8</v>
      </c>
      <c r="U129" s="54">
        <f t="shared" si="23"/>
        <v>0.68222996042286266</v>
      </c>
      <c r="V129" s="54" t="str">
        <f t="shared" si="24"/>
        <v>否</v>
      </c>
      <c r="W129" s="21"/>
      <c r="X129" s="21"/>
      <c r="Y129" s="21"/>
      <c r="Z129" s="21">
        <f t="shared" si="18"/>
        <v>0</v>
      </c>
      <c r="AA129" s="23">
        <v>0.03</v>
      </c>
      <c r="AB129" s="23">
        <f t="shared" si="19"/>
        <v>0.03</v>
      </c>
      <c r="AC129" s="19">
        <f t="shared" si="27"/>
        <v>12176.953200000002</v>
      </c>
      <c r="AD129" s="24"/>
      <c r="AE129" s="29">
        <v>3</v>
      </c>
      <c r="AF129" s="24">
        <f t="shared" si="28"/>
        <v>-3</v>
      </c>
      <c r="AG129" s="25" t="s">
        <v>47</v>
      </c>
      <c r="AH129" s="19"/>
      <c r="AI129" s="13" t="s">
        <v>176</v>
      </c>
      <c r="AJ129" s="26"/>
      <c r="AK129" s="14" t="s">
        <v>363</v>
      </c>
      <c r="AL129" s="8"/>
    </row>
    <row r="130" spans="1:38" s="9" customFormat="1" ht="33" hidden="1" customHeight="1" x14ac:dyDescent="0.25">
      <c r="A130" s="13">
        <f t="shared" si="16"/>
        <v>127</v>
      </c>
      <c r="B130" s="14" t="s">
        <v>365</v>
      </c>
      <c r="C130" s="15" t="s">
        <v>366</v>
      </c>
      <c r="D130" s="15" t="s">
        <v>33</v>
      </c>
      <c r="E130" s="16" t="s">
        <v>57</v>
      </c>
      <c r="F130" s="17" t="s">
        <v>98</v>
      </c>
      <c r="G130" s="17"/>
      <c r="H130" s="17" t="s">
        <v>260</v>
      </c>
      <c r="I130" s="18">
        <v>1</v>
      </c>
      <c r="J130" s="50">
        <f>VLOOKUP(B130,[1]新表!$A:$G,7,0)</f>
        <v>0</v>
      </c>
      <c r="K130" s="50">
        <f>VLOOKUP(B130,[2]新表!$A:$G,7,0)</f>
        <v>0</v>
      </c>
      <c r="L130" s="50">
        <f>VLOOKUP(B130,[2]新表!$A:$H,8,0)</f>
        <v>0</v>
      </c>
      <c r="M130" s="50"/>
      <c r="N130" s="48"/>
      <c r="O130" s="48"/>
      <c r="P130" s="48">
        <f t="shared" si="20"/>
        <v>0</v>
      </c>
      <c r="Q130" s="20">
        <f t="shared" si="21"/>
        <v>0</v>
      </c>
      <c r="R130" s="55">
        <v>22600</v>
      </c>
      <c r="S130" s="19">
        <f t="shared" si="17"/>
        <v>22600</v>
      </c>
      <c r="T130" s="53">
        <f t="shared" si="22"/>
        <v>0</v>
      </c>
      <c r="U130" s="54" t="e">
        <f t="shared" si="23"/>
        <v>#DIV/0!</v>
      </c>
      <c r="V130" s="54" t="str">
        <f t="shared" si="24"/>
        <v>是</v>
      </c>
      <c r="W130" s="21"/>
      <c r="X130" s="21"/>
      <c r="Y130" s="21"/>
      <c r="Z130" s="21">
        <f t="shared" si="18"/>
        <v>0</v>
      </c>
      <c r="AA130" s="23">
        <v>0</v>
      </c>
      <c r="AB130" s="23">
        <f t="shared" si="19"/>
        <v>0</v>
      </c>
      <c r="AC130" s="19">
        <f t="shared" si="27"/>
        <v>22600</v>
      </c>
      <c r="AD130" s="24">
        <v>45595</v>
      </c>
      <c r="AE130" s="29">
        <v>4</v>
      </c>
      <c r="AF130" s="24">
        <f t="shared" si="28"/>
        <v>45591</v>
      </c>
      <c r="AG130" s="25" t="s">
        <v>47</v>
      </c>
      <c r="AH130" s="19"/>
      <c r="AI130" s="13" t="s">
        <v>121</v>
      </c>
      <c r="AJ130" s="26"/>
      <c r="AK130" s="14" t="s">
        <v>365</v>
      </c>
      <c r="AL130" s="8"/>
    </row>
    <row r="131" spans="1:38" s="9" customFormat="1" ht="33" hidden="1" customHeight="1" x14ac:dyDescent="0.25">
      <c r="A131" s="13">
        <f t="shared" si="16"/>
        <v>128</v>
      </c>
      <c r="B131" s="14" t="s">
        <v>367</v>
      </c>
      <c r="C131" s="15" t="s">
        <v>368</v>
      </c>
      <c r="D131" s="15" t="s">
        <v>33</v>
      </c>
      <c r="E131" s="25" t="s">
        <v>57</v>
      </c>
      <c r="F131" s="17" t="s">
        <v>35</v>
      </c>
      <c r="G131" s="17"/>
      <c r="H131" s="17" t="s">
        <v>61</v>
      </c>
      <c r="I131" s="18">
        <v>1</v>
      </c>
      <c r="J131" s="50">
        <f>VLOOKUP(B131,[1]新表!$A:$G,7,0)</f>
        <v>296110.01000000007</v>
      </c>
      <c r="K131" s="50">
        <f>VLOOKUP(B131,[2]新表!$A:$G,7,0)</f>
        <v>158753.70000000001</v>
      </c>
      <c r="L131" s="50">
        <f>VLOOKUP(B131,[2]新表!$A:$H,8,0)</f>
        <v>0</v>
      </c>
      <c r="M131" s="50">
        <f>VLOOKUP(B131,[2]Sheet3!$A:$E,5,0)</f>
        <v>158753.70000000001</v>
      </c>
      <c r="N131" s="48"/>
      <c r="O131" s="48"/>
      <c r="P131" s="48">
        <f t="shared" si="20"/>
        <v>0</v>
      </c>
      <c r="Q131" s="20">
        <f t="shared" si="21"/>
        <v>0</v>
      </c>
      <c r="R131" s="55"/>
      <c r="S131" s="19">
        <f t="shared" si="17"/>
        <v>0</v>
      </c>
      <c r="T131" s="53">
        <f t="shared" si="22"/>
        <v>0</v>
      </c>
      <c r="U131" s="54">
        <f t="shared" si="23"/>
        <v>0</v>
      </c>
      <c r="V131" s="54" t="str">
        <f t="shared" si="24"/>
        <v>否</v>
      </c>
      <c r="W131" s="21"/>
      <c r="X131" s="21"/>
      <c r="Y131" s="21"/>
      <c r="Z131" s="21">
        <f t="shared" si="18"/>
        <v>0</v>
      </c>
      <c r="AA131" s="23">
        <v>0</v>
      </c>
      <c r="AB131" s="23">
        <f t="shared" si="19"/>
        <v>0</v>
      </c>
      <c r="AC131" s="19">
        <f t="shared" si="27"/>
        <v>0</v>
      </c>
      <c r="AD131" s="24">
        <v>45628</v>
      </c>
      <c r="AE131" s="29">
        <v>3</v>
      </c>
      <c r="AF131" s="24">
        <f t="shared" si="28"/>
        <v>45625</v>
      </c>
      <c r="AG131" s="25" t="s">
        <v>369</v>
      </c>
      <c r="AH131" s="19"/>
      <c r="AI131" s="13" t="s">
        <v>121</v>
      </c>
      <c r="AJ131" s="26" t="s">
        <v>370</v>
      </c>
      <c r="AK131" s="14" t="s">
        <v>367</v>
      </c>
      <c r="AL131" s="30" t="s">
        <v>77</v>
      </c>
    </row>
    <row r="132" spans="1:38" s="9" customFormat="1" ht="33" hidden="1" customHeight="1" x14ac:dyDescent="0.25">
      <c r="A132" s="13">
        <f t="shared" ref="A132:A195" si="29">ROW()-3</f>
        <v>129</v>
      </c>
      <c r="B132" s="14" t="s">
        <v>371</v>
      </c>
      <c r="C132" s="15" t="s">
        <v>372</v>
      </c>
      <c r="D132" s="15" t="s">
        <v>33</v>
      </c>
      <c r="E132" s="16" t="s">
        <v>57</v>
      </c>
      <c r="F132" s="17" t="s">
        <v>67</v>
      </c>
      <c r="G132" s="17" t="s">
        <v>564</v>
      </c>
      <c r="H132" s="17" t="s">
        <v>373</v>
      </c>
      <c r="I132" s="18">
        <v>1</v>
      </c>
      <c r="J132" s="50">
        <f>VLOOKUP(B132,[1]新表!$A:$G,7,0)</f>
        <v>4138</v>
      </c>
      <c r="K132" s="50">
        <f>VLOOKUP(B132,[2]新表!$A:$G,7,0)</f>
        <v>38</v>
      </c>
      <c r="L132" s="50">
        <f>VLOOKUP(B132,[2]新表!$A:$H,8,0)</f>
        <v>38</v>
      </c>
      <c r="M132" s="50">
        <f>VLOOKUP(B132,[2]Sheet3!$A:$E,5,0)</f>
        <v>38</v>
      </c>
      <c r="N132" s="48"/>
      <c r="O132" s="48"/>
      <c r="P132" s="48">
        <f t="shared" si="20"/>
        <v>0</v>
      </c>
      <c r="Q132" s="20">
        <f t="shared" si="21"/>
        <v>38</v>
      </c>
      <c r="R132" s="55"/>
      <c r="S132" s="19">
        <f t="shared" ref="S132:S195" si="30">R132</f>
        <v>0</v>
      </c>
      <c r="T132" s="53">
        <f t="shared" si="22"/>
        <v>0</v>
      </c>
      <c r="U132" s="54">
        <f t="shared" si="23"/>
        <v>0</v>
      </c>
      <c r="V132" s="54" t="str">
        <f t="shared" si="24"/>
        <v>否</v>
      </c>
      <c r="W132" s="21"/>
      <c r="X132" s="22"/>
      <c r="Y132" s="22"/>
      <c r="Z132" s="21">
        <f t="shared" ref="Z132:Z144" si="31">SUM(W132:Y132)</f>
        <v>0</v>
      </c>
      <c r="AA132" s="23">
        <v>0</v>
      </c>
      <c r="AB132" s="23">
        <f t="shared" ref="AB132:AB195" si="32">IF(S132=0,0,Z132/S132+AA132)</f>
        <v>0</v>
      </c>
      <c r="AC132" s="19">
        <f t="shared" si="27"/>
        <v>0</v>
      </c>
      <c r="AD132" s="24"/>
      <c r="AE132" s="29"/>
      <c r="AF132" s="24"/>
      <c r="AG132" s="25" t="s">
        <v>47</v>
      </c>
      <c r="AH132" s="19"/>
      <c r="AI132" s="13" t="s">
        <v>176</v>
      </c>
      <c r="AJ132" s="26"/>
      <c r="AK132" s="14" t="s">
        <v>371</v>
      </c>
      <c r="AL132" s="8"/>
    </row>
    <row r="133" spans="1:38" s="9" customFormat="1" ht="33" hidden="1" customHeight="1" x14ac:dyDescent="0.25">
      <c r="A133" s="13">
        <f t="shared" si="29"/>
        <v>130</v>
      </c>
      <c r="B133" s="14" t="s">
        <v>374</v>
      </c>
      <c r="C133" s="15" t="s">
        <v>375</v>
      </c>
      <c r="D133" s="15" t="s">
        <v>88</v>
      </c>
      <c r="E133" s="16" t="s">
        <v>301</v>
      </c>
      <c r="F133" s="17" t="s">
        <v>67</v>
      </c>
      <c r="G133" s="17" t="s">
        <v>564</v>
      </c>
      <c r="H133" s="17" t="s">
        <v>373</v>
      </c>
      <c r="I133" s="18">
        <v>1</v>
      </c>
      <c r="J133" s="50">
        <f>VLOOKUP(B133,[1]新表!$A:$G,7,0)</f>
        <v>194627.4</v>
      </c>
      <c r="K133" s="50">
        <f>VLOOKUP(B133,[2]新表!$A:$G,7,0)</f>
        <v>184627.4</v>
      </c>
      <c r="L133" s="50">
        <f>VLOOKUP(B133,[2]新表!$A:$H,8,0)</f>
        <v>184627.4</v>
      </c>
      <c r="M133" s="61">
        <f>VLOOKUP(B133,[2]Sheet3!$A:$E,5,0)</f>
        <v>20514.155555555553</v>
      </c>
      <c r="N133" s="48"/>
      <c r="O133" s="48"/>
      <c r="P133" s="48">
        <f t="shared" ref="P133:P196" si="33">SUM(N133:O133)</f>
        <v>0</v>
      </c>
      <c r="Q133" s="20">
        <f t="shared" ref="Q133:Q196" si="34">L133-N133</f>
        <v>184627.4</v>
      </c>
      <c r="R133" s="55">
        <v>50000</v>
      </c>
      <c r="S133" s="19">
        <f t="shared" si="30"/>
        <v>50000</v>
      </c>
      <c r="T133" s="53">
        <f t="shared" ref="T133:T196" si="35">IF(Q133=0,0,S133/Q133)</f>
        <v>0.27081570774435432</v>
      </c>
      <c r="U133" s="54">
        <f t="shared" ref="U133:U196" si="36">S133/M133</f>
        <v>2.437341369699189</v>
      </c>
      <c r="V133" s="54" t="str">
        <f t="shared" ref="V133:V196" si="37">IF(S133&gt;=M133,"是","否")</f>
        <v>是</v>
      </c>
      <c r="W133" s="21"/>
      <c r="X133" s="22"/>
      <c r="Y133" s="22"/>
      <c r="Z133" s="21">
        <f t="shared" si="31"/>
        <v>0</v>
      </c>
      <c r="AA133" s="23">
        <v>0</v>
      </c>
      <c r="AB133" s="23">
        <f t="shared" si="32"/>
        <v>0</v>
      </c>
      <c r="AC133" s="19">
        <f t="shared" si="27"/>
        <v>50000</v>
      </c>
      <c r="AD133" s="24"/>
      <c r="AE133" s="29"/>
      <c r="AF133" s="24"/>
      <c r="AG133" s="25" t="s">
        <v>47</v>
      </c>
      <c r="AH133" s="19"/>
      <c r="AI133" s="13" t="s">
        <v>38</v>
      </c>
      <c r="AJ133" s="26" t="s">
        <v>373</v>
      </c>
      <c r="AK133" s="14" t="s">
        <v>374</v>
      </c>
      <c r="AL133" s="8"/>
    </row>
    <row r="134" spans="1:38" s="9" customFormat="1" ht="33" hidden="1" customHeight="1" x14ac:dyDescent="0.25">
      <c r="A134" s="13">
        <f t="shared" si="29"/>
        <v>131</v>
      </c>
      <c r="B134" s="14" t="s">
        <v>376</v>
      </c>
      <c r="C134" s="15" t="s">
        <v>377</v>
      </c>
      <c r="D134" s="15" t="s">
        <v>88</v>
      </c>
      <c r="E134" s="16" t="s">
        <v>57</v>
      </c>
      <c r="F134" s="17" t="s">
        <v>67</v>
      </c>
      <c r="G134" s="17" t="s">
        <v>564</v>
      </c>
      <c r="H134" s="17" t="s">
        <v>373</v>
      </c>
      <c r="I134" s="18">
        <v>1</v>
      </c>
      <c r="J134" s="50">
        <f>VLOOKUP(B134,[1]新表!$A:$G,7,0)</f>
        <v>44064.5</v>
      </c>
      <c r="K134" s="50">
        <f>VLOOKUP(B134,[2]新表!$A:$G,7,0)</f>
        <v>44064.5</v>
      </c>
      <c r="L134" s="50">
        <f>VLOOKUP(B134,[2]新表!$A:$H,8,0)</f>
        <v>44064.5</v>
      </c>
      <c r="M134" s="50">
        <f>VLOOKUP(B134,[2]Sheet3!$A:$E,5,0)</f>
        <v>22032.25</v>
      </c>
      <c r="N134" s="48"/>
      <c r="O134" s="48"/>
      <c r="P134" s="48">
        <f t="shared" si="33"/>
        <v>0</v>
      </c>
      <c r="Q134" s="20">
        <f t="shared" si="34"/>
        <v>44064.5</v>
      </c>
      <c r="R134" s="55">
        <v>20000</v>
      </c>
      <c r="S134" s="19">
        <f t="shared" si="30"/>
        <v>20000</v>
      </c>
      <c r="T134" s="53">
        <f t="shared" si="35"/>
        <v>0.45388010756958547</v>
      </c>
      <c r="U134" s="54">
        <f t="shared" si="36"/>
        <v>0.90776021513917093</v>
      </c>
      <c r="V134" s="54" t="str">
        <f t="shared" si="37"/>
        <v>否</v>
      </c>
      <c r="W134" s="21"/>
      <c r="X134" s="22"/>
      <c r="Y134" s="22"/>
      <c r="Z134" s="21">
        <f t="shared" si="31"/>
        <v>0</v>
      </c>
      <c r="AA134" s="23">
        <v>0</v>
      </c>
      <c r="AB134" s="23">
        <f t="shared" si="32"/>
        <v>0</v>
      </c>
      <c r="AC134" s="19">
        <f t="shared" si="27"/>
        <v>20000</v>
      </c>
      <c r="AD134" s="24"/>
      <c r="AE134" s="29"/>
      <c r="AF134" s="24"/>
      <c r="AG134" s="25" t="s">
        <v>47</v>
      </c>
      <c r="AH134" s="19"/>
      <c r="AI134" s="13" t="s">
        <v>38</v>
      </c>
      <c r="AJ134" s="26"/>
      <c r="AK134" s="14" t="s">
        <v>376</v>
      </c>
      <c r="AL134" s="8"/>
    </row>
    <row r="135" spans="1:38" s="9" customFormat="1" ht="33" hidden="1" customHeight="1" x14ac:dyDescent="0.25">
      <c r="A135" s="13">
        <f t="shared" si="29"/>
        <v>132</v>
      </c>
      <c r="B135" s="14" t="s">
        <v>378</v>
      </c>
      <c r="C135" s="15" t="s">
        <v>379</v>
      </c>
      <c r="D135" s="15" t="s">
        <v>88</v>
      </c>
      <c r="E135" s="16" t="s">
        <v>57</v>
      </c>
      <c r="F135" s="17" t="s">
        <v>35</v>
      </c>
      <c r="G135" s="17"/>
      <c r="H135" s="17" t="s">
        <v>373</v>
      </c>
      <c r="I135" s="18">
        <v>1</v>
      </c>
      <c r="J135" s="50">
        <f>VLOOKUP(B135,[1]新表!$A:$G,7,0)</f>
        <v>0</v>
      </c>
      <c r="K135" s="50">
        <f>VLOOKUP(B135,[2]新表!$A:$G,7,0)</f>
        <v>0</v>
      </c>
      <c r="L135" s="50">
        <f>VLOOKUP(B135,[2]新表!$A:$H,8,0)</f>
        <v>0</v>
      </c>
      <c r="M135" s="50"/>
      <c r="N135" s="48"/>
      <c r="O135" s="48"/>
      <c r="P135" s="48">
        <f t="shared" si="33"/>
        <v>0</v>
      </c>
      <c r="Q135" s="20">
        <f t="shared" si="34"/>
        <v>0</v>
      </c>
      <c r="R135" s="55"/>
      <c r="S135" s="19">
        <f t="shared" si="30"/>
        <v>0</v>
      </c>
      <c r="T135" s="53">
        <f t="shared" si="35"/>
        <v>0</v>
      </c>
      <c r="U135" s="54" t="e">
        <f t="shared" si="36"/>
        <v>#DIV/0!</v>
      </c>
      <c r="V135" s="54" t="str">
        <f t="shared" si="37"/>
        <v>是</v>
      </c>
      <c r="W135" s="21"/>
      <c r="X135" s="22"/>
      <c r="Y135" s="22"/>
      <c r="Z135" s="21">
        <f t="shared" si="31"/>
        <v>0</v>
      </c>
      <c r="AA135" s="23">
        <v>0</v>
      </c>
      <c r="AB135" s="23">
        <f t="shared" si="32"/>
        <v>0</v>
      </c>
      <c r="AC135" s="19">
        <f t="shared" si="27"/>
        <v>0</v>
      </c>
      <c r="AD135" s="24"/>
      <c r="AE135" s="29"/>
      <c r="AF135" s="24"/>
      <c r="AG135" s="27" t="s">
        <v>47</v>
      </c>
      <c r="AH135" s="19"/>
      <c r="AI135" s="13" t="s">
        <v>38</v>
      </c>
      <c r="AJ135" s="26"/>
      <c r="AK135" s="14" t="s">
        <v>378</v>
      </c>
      <c r="AL135" s="8"/>
    </row>
    <row r="136" spans="1:38" s="9" customFormat="1" ht="33" hidden="1" customHeight="1" x14ac:dyDescent="0.25">
      <c r="A136" s="13">
        <f t="shared" si="29"/>
        <v>133</v>
      </c>
      <c r="B136" s="14" t="s">
        <v>380</v>
      </c>
      <c r="C136" s="15" t="s">
        <v>381</v>
      </c>
      <c r="D136" s="15" t="s">
        <v>88</v>
      </c>
      <c r="E136" s="16" t="s">
        <v>57</v>
      </c>
      <c r="F136" s="17" t="s">
        <v>67</v>
      </c>
      <c r="G136" s="17" t="s">
        <v>564</v>
      </c>
      <c r="H136" s="17" t="s">
        <v>373</v>
      </c>
      <c r="I136" s="18">
        <v>0.8</v>
      </c>
      <c r="J136" s="50">
        <f>VLOOKUP(B136,[1]新表!$A:$G,7,0)</f>
        <v>16908.5</v>
      </c>
      <c r="K136" s="50">
        <f>VLOOKUP(B136,[2]新表!$A:$G,7,0)</f>
        <v>16908.5</v>
      </c>
      <c r="L136" s="50">
        <f>VLOOKUP(B136,[2]新表!$A:$H,8,0)</f>
        <v>16908.5</v>
      </c>
      <c r="M136" s="50">
        <f>VLOOKUP(B136,[2]Sheet3!$A:$E,5,0)</f>
        <v>16908.5</v>
      </c>
      <c r="N136" s="48"/>
      <c r="O136" s="48"/>
      <c r="P136" s="48">
        <f t="shared" si="33"/>
        <v>0</v>
      </c>
      <c r="Q136" s="20">
        <f t="shared" si="34"/>
        <v>16908.5</v>
      </c>
      <c r="R136" s="55">
        <v>10000</v>
      </c>
      <c r="S136" s="19">
        <f t="shared" si="30"/>
        <v>10000</v>
      </c>
      <c r="T136" s="53">
        <f t="shared" si="35"/>
        <v>0.59141851731377715</v>
      </c>
      <c r="U136" s="54">
        <f t="shared" si="36"/>
        <v>0.59141851731377715</v>
      </c>
      <c r="V136" s="54" t="str">
        <f t="shared" si="37"/>
        <v>否</v>
      </c>
      <c r="W136" s="21"/>
      <c r="X136" s="22"/>
      <c r="Y136" s="22"/>
      <c r="Z136" s="21">
        <f t="shared" si="31"/>
        <v>0</v>
      </c>
      <c r="AA136" s="23">
        <v>0</v>
      </c>
      <c r="AB136" s="23">
        <f t="shared" si="32"/>
        <v>0</v>
      </c>
      <c r="AC136" s="19">
        <f t="shared" si="27"/>
        <v>10000</v>
      </c>
      <c r="AD136" s="24"/>
      <c r="AE136" s="29"/>
      <c r="AF136" s="24"/>
      <c r="AG136" s="25" t="s">
        <v>47</v>
      </c>
      <c r="AH136" s="19"/>
      <c r="AI136" s="13" t="s">
        <v>38</v>
      </c>
      <c r="AJ136" s="26"/>
      <c r="AK136" s="14" t="s">
        <v>380</v>
      </c>
      <c r="AL136" s="8"/>
    </row>
    <row r="137" spans="1:38" s="9" customFormat="1" ht="33" hidden="1" customHeight="1" x14ac:dyDescent="0.25">
      <c r="A137" s="13">
        <f t="shared" si="29"/>
        <v>134</v>
      </c>
      <c r="B137" s="14" t="s">
        <v>382</v>
      </c>
      <c r="C137" s="15" t="s">
        <v>383</v>
      </c>
      <c r="D137" s="15" t="s">
        <v>33</v>
      </c>
      <c r="E137" s="16" t="s">
        <v>57</v>
      </c>
      <c r="F137" s="17" t="s">
        <v>35</v>
      </c>
      <c r="G137" s="17"/>
      <c r="H137" s="17" t="s">
        <v>54</v>
      </c>
      <c r="I137" s="18">
        <v>1</v>
      </c>
      <c r="J137" s="50">
        <f>VLOOKUP(B137,[1]新表!$A:$G,7,0)</f>
        <v>372088</v>
      </c>
      <c r="K137" s="50">
        <f>VLOOKUP(B137,[2]新表!$A:$G,7,0)</f>
        <v>352088</v>
      </c>
      <c r="L137" s="50">
        <f>VLOOKUP(B137,[2]新表!$A:$H,8,0)</f>
        <v>352088</v>
      </c>
      <c r="M137" s="50">
        <f>VLOOKUP(B137,[2]Sheet3!$A:$E,5,0)</f>
        <v>176044</v>
      </c>
      <c r="N137" s="48"/>
      <c r="O137" s="48"/>
      <c r="P137" s="48">
        <f t="shared" si="33"/>
        <v>0</v>
      </c>
      <c r="Q137" s="20">
        <f t="shared" si="34"/>
        <v>352088</v>
      </c>
      <c r="R137" s="55">
        <v>50000</v>
      </c>
      <c r="S137" s="19">
        <f t="shared" si="30"/>
        <v>50000</v>
      </c>
      <c r="T137" s="53">
        <f t="shared" si="35"/>
        <v>0.14200995205744019</v>
      </c>
      <c r="U137" s="54">
        <f t="shared" si="36"/>
        <v>0.28401990411488037</v>
      </c>
      <c r="V137" s="54" t="str">
        <f t="shared" si="37"/>
        <v>否</v>
      </c>
      <c r="W137" s="21"/>
      <c r="X137" s="22"/>
      <c r="Y137" s="22"/>
      <c r="Z137" s="21">
        <f t="shared" si="31"/>
        <v>0</v>
      </c>
      <c r="AA137" s="23">
        <v>0</v>
      </c>
      <c r="AB137" s="23">
        <f t="shared" si="32"/>
        <v>0</v>
      </c>
      <c r="AC137" s="19">
        <f t="shared" si="27"/>
        <v>50000</v>
      </c>
      <c r="AD137" s="24"/>
      <c r="AE137" s="29">
        <v>3</v>
      </c>
      <c r="AF137" s="24">
        <f t="shared" ref="AF137:AF144" si="38">AD137-AE137</f>
        <v>-3</v>
      </c>
      <c r="AG137" s="25" t="s">
        <v>47</v>
      </c>
      <c r="AH137" s="19"/>
      <c r="AI137" s="13" t="s">
        <v>103</v>
      </c>
      <c r="AJ137" s="26" t="s">
        <v>384</v>
      </c>
      <c r="AK137" s="14" t="s">
        <v>382</v>
      </c>
      <c r="AL137" s="8"/>
    </row>
    <row r="138" spans="1:38" s="9" customFormat="1" ht="33" hidden="1" customHeight="1" x14ac:dyDescent="0.25">
      <c r="A138" s="13">
        <f t="shared" si="29"/>
        <v>135</v>
      </c>
      <c r="B138" s="14" t="s">
        <v>385</v>
      </c>
      <c r="C138" s="15" t="s">
        <v>386</v>
      </c>
      <c r="D138" s="15" t="s">
        <v>88</v>
      </c>
      <c r="E138" s="16" t="s">
        <v>57</v>
      </c>
      <c r="F138" s="17" t="s">
        <v>67</v>
      </c>
      <c r="G138" s="17"/>
      <c r="H138" s="17" t="s">
        <v>54</v>
      </c>
      <c r="I138" s="18">
        <v>1</v>
      </c>
      <c r="J138" s="50">
        <f>VLOOKUP(B138,[1]新表!$A:$G,7,0)</f>
        <v>0</v>
      </c>
      <c r="K138" s="50">
        <f>VLOOKUP(B138,[2]新表!$A:$G,7,0)</f>
        <v>0</v>
      </c>
      <c r="L138" s="50">
        <f>VLOOKUP(B138,[2]新表!$A:$H,8,0)</f>
        <v>0</v>
      </c>
      <c r="M138" s="50"/>
      <c r="N138" s="48"/>
      <c r="O138" s="48"/>
      <c r="P138" s="48">
        <f t="shared" si="33"/>
        <v>0</v>
      </c>
      <c r="Q138" s="20">
        <f t="shared" si="34"/>
        <v>0</v>
      </c>
      <c r="R138" s="55"/>
      <c r="S138" s="19">
        <f t="shared" si="30"/>
        <v>0</v>
      </c>
      <c r="T138" s="53">
        <f t="shared" si="35"/>
        <v>0</v>
      </c>
      <c r="U138" s="54" t="e">
        <f t="shared" si="36"/>
        <v>#DIV/0!</v>
      </c>
      <c r="V138" s="54" t="str">
        <f t="shared" si="37"/>
        <v>是</v>
      </c>
      <c r="W138" s="21"/>
      <c r="X138" s="22"/>
      <c r="Y138" s="22"/>
      <c r="Z138" s="21">
        <f t="shared" si="31"/>
        <v>0</v>
      </c>
      <c r="AA138" s="23">
        <v>0</v>
      </c>
      <c r="AB138" s="23">
        <f t="shared" si="32"/>
        <v>0</v>
      </c>
      <c r="AC138" s="19">
        <f t="shared" si="27"/>
        <v>0</v>
      </c>
      <c r="AD138" s="24"/>
      <c r="AE138" s="29">
        <v>3</v>
      </c>
      <c r="AF138" s="24">
        <f t="shared" si="38"/>
        <v>-3</v>
      </c>
      <c r="AG138" s="25" t="s">
        <v>47</v>
      </c>
      <c r="AH138" s="19"/>
      <c r="AI138" s="13" t="s">
        <v>103</v>
      </c>
      <c r="AJ138" s="26" t="s">
        <v>387</v>
      </c>
      <c r="AK138" s="14" t="s">
        <v>385</v>
      </c>
      <c r="AL138" s="8"/>
    </row>
    <row r="139" spans="1:38" s="9" customFormat="1" ht="33" hidden="1" customHeight="1" x14ac:dyDescent="0.25">
      <c r="A139" s="13">
        <f t="shared" si="29"/>
        <v>136</v>
      </c>
      <c r="B139" s="14" t="s">
        <v>388</v>
      </c>
      <c r="C139" s="15" t="s">
        <v>389</v>
      </c>
      <c r="D139" s="15" t="s">
        <v>88</v>
      </c>
      <c r="E139" s="16" t="s">
        <v>57</v>
      </c>
      <c r="F139" s="17" t="s">
        <v>67</v>
      </c>
      <c r="G139" s="17"/>
      <c r="H139" s="17" t="s">
        <v>54</v>
      </c>
      <c r="I139" s="18">
        <v>1</v>
      </c>
      <c r="J139" s="50">
        <f>VLOOKUP(B139,[1]新表!$A:$G,7,0)</f>
        <v>13740</v>
      </c>
      <c r="K139" s="50">
        <f>VLOOKUP(B139,[2]新表!$A:$G,7,0)</f>
        <v>13740</v>
      </c>
      <c r="L139" s="50">
        <f>VLOOKUP(B139,[2]新表!$A:$H,8,0)</f>
        <v>13740</v>
      </c>
      <c r="M139" s="50">
        <f>VLOOKUP(B139,[2]Sheet3!$A:$E,5,0)</f>
        <v>13740</v>
      </c>
      <c r="N139" s="48"/>
      <c r="O139" s="48"/>
      <c r="P139" s="48">
        <f t="shared" si="33"/>
        <v>0</v>
      </c>
      <c r="Q139" s="20">
        <f t="shared" si="34"/>
        <v>13740</v>
      </c>
      <c r="R139" s="55"/>
      <c r="S139" s="19">
        <f t="shared" si="30"/>
        <v>0</v>
      </c>
      <c r="T139" s="53">
        <f t="shared" si="35"/>
        <v>0</v>
      </c>
      <c r="U139" s="54">
        <f t="shared" si="36"/>
        <v>0</v>
      </c>
      <c r="V139" s="54" t="str">
        <f t="shared" si="37"/>
        <v>否</v>
      </c>
      <c r="W139" s="21"/>
      <c r="X139" s="22"/>
      <c r="Y139" s="22"/>
      <c r="Z139" s="21">
        <f t="shared" si="31"/>
        <v>0</v>
      </c>
      <c r="AA139" s="23">
        <v>0</v>
      </c>
      <c r="AB139" s="23">
        <f t="shared" si="32"/>
        <v>0</v>
      </c>
      <c r="AC139" s="19">
        <f t="shared" si="27"/>
        <v>0</v>
      </c>
      <c r="AD139" s="24"/>
      <c r="AE139" s="29">
        <v>3</v>
      </c>
      <c r="AF139" s="24">
        <f t="shared" si="38"/>
        <v>-3</v>
      </c>
      <c r="AG139" s="25" t="s">
        <v>47</v>
      </c>
      <c r="AH139" s="19"/>
      <c r="AI139" s="13" t="s">
        <v>103</v>
      </c>
      <c r="AJ139" s="26"/>
      <c r="AK139" s="14" t="s">
        <v>388</v>
      </c>
      <c r="AL139" s="8"/>
    </row>
    <row r="140" spans="1:38" s="9" customFormat="1" ht="33" hidden="1" customHeight="1" x14ac:dyDescent="0.25">
      <c r="A140" s="13">
        <f t="shared" si="29"/>
        <v>137</v>
      </c>
      <c r="B140" s="14" t="s">
        <v>390</v>
      </c>
      <c r="C140" s="15" t="s">
        <v>391</v>
      </c>
      <c r="D140" s="15" t="s">
        <v>33</v>
      </c>
      <c r="E140" s="16" t="s">
        <v>57</v>
      </c>
      <c r="F140" s="17" t="s">
        <v>67</v>
      </c>
      <c r="G140" s="17"/>
      <c r="H140" s="17" t="s">
        <v>54</v>
      </c>
      <c r="I140" s="18">
        <v>1</v>
      </c>
      <c r="J140" s="50">
        <f>VLOOKUP(B140,[1]新表!$A:$G,7,0)</f>
        <v>30700</v>
      </c>
      <c r="K140" s="50">
        <f>VLOOKUP(B140,[2]新表!$A:$G,7,0)</f>
        <v>30700</v>
      </c>
      <c r="L140" s="50">
        <f>VLOOKUP(B140,[2]新表!$A:$H,8,0)</f>
        <v>30700</v>
      </c>
      <c r="M140" s="61">
        <f>VLOOKUP(B140,[2]Sheet3!$A:$E,5,0)</f>
        <v>15350</v>
      </c>
      <c r="N140" s="48"/>
      <c r="O140" s="48"/>
      <c r="P140" s="48">
        <f t="shared" si="33"/>
        <v>0</v>
      </c>
      <c r="Q140" s="20">
        <f t="shared" si="34"/>
        <v>30700</v>
      </c>
      <c r="R140" s="55">
        <v>30700</v>
      </c>
      <c r="S140" s="19">
        <f t="shared" si="30"/>
        <v>30700</v>
      </c>
      <c r="T140" s="53">
        <f t="shared" si="35"/>
        <v>1</v>
      </c>
      <c r="U140" s="54">
        <f t="shared" si="36"/>
        <v>2</v>
      </c>
      <c r="V140" s="54" t="str">
        <f t="shared" si="37"/>
        <v>是</v>
      </c>
      <c r="W140" s="21"/>
      <c r="X140" s="22"/>
      <c r="Y140" s="22"/>
      <c r="Z140" s="21">
        <f t="shared" si="31"/>
        <v>0</v>
      </c>
      <c r="AA140" s="23">
        <v>0</v>
      </c>
      <c r="AB140" s="23">
        <f t="shared" si="32"/>
        <v>0</v>
      </c>
      <c r="AC140" s="19">
        <f t="shared" si="27"/>
        <v>30700</v>
      </c>
      <c r="AD140" s="24"/>
      <c r="AE140" s="29">
        <v>3</v>
      </c>
      <c r="AF140" s="24">
        <f t="shared" si="38"/>
        <v>-3</v>
      </c>
      <c r="AG140" s="25" t="s">
        <v>47</v>
      </c>
      <c r="AH140" s="19"/>
      <c r="AI140" s="13" t="s">
        <v>103</v>
      </c>
      <c r="AJ140" s="26" t="s">
        <v>89</v>
      </c>
      <c r="AK140" s="14" t="s">
        <v>390</v>
      </c>
      <c r="AL140" s="8"/>
    </row>
    <row r="141" spans="1:38" s="9" customFormat="1" ht="33" hidden="1" customHeight="1" x14ac:dyDescent="0.25">
      <c r="A141" s="13">
        <f t="shared" si="29"/>
        <v>138</v>
      </c>
      <c r="B141" s="14" t="s">
        <v>392</v>
      </c>
      <c r="C141" s="15" t="s">
        <v>393</v>
      </c>
      <c r="D141" s="15" t="s">
        <v>88</v>
      </c>
      <c r="E141" s="16" t="s">
        <v>57</v>
      </c>
      <c r="F141" s="17" t="s">
        <v>67</v>
      </c>
      <c r="G141" s="17"/>
      <c r="H141" s="17" t="s">
        <v>54</v>
      </c>
      <c r="I141" s="18">
        <v>1</v>
      </c>
      <c r="J141" s="50">
        <f>VLOOKUP(B141,[1]新表!$A:$G,7,0)</f>
        <v>82560</v>
      </c>
      <c r="K141" s="50">
        <f>VLOOKUP(B141,[2]新表!$A:$G,7,0)</f>
        <v>82560</v>
      </c>
      <c r="L141" s="50">
        <f>VLOOKUP(B141,[2]新表!$A:$H,8,0)</f>
        <v>82560</v>
      </c>
      <c r="M141" s="50">
        <f>VLOOKUP(B141,[2]Sheet3!$A:$E,5,0)</f>
        <v>82560</v>
      </c>
      <c r="N141" s="48"/>
      <c r="O141" s="48"/>
      <c r="P141" s="48">
        <f t="shared" si="33"/>
        <v>0</v>
      </c>
      <c r="Q141" s="20">
        <f t="shared" si="34"/>
        <v>82560</v>
      </c>
      <c r="R141" s="55">
        <v>50000</v>
      </c>
      <c r="S141" s="19">
        <f t="shared" si="30"/>
        <v>50000</v>
      </c>
      <c r="T141" s="53">
        <f t="shared" si="35"/>
        <v>0.60562015503875966</v>
      </c>
      <c r="U141" s="54">
        <f t="shared" si="36"/>
        <v>0.60562015503875966</v>
      </c>
      <c r="V141" s="54" t="str">
        <f t="shared" si="37"/>
        <v>否</v>
      </c>
      <c r="W141" s="21"/>
      <c r="X141" s="22"/>
      <c r="Y141" s="22"/>
      <c r="Z141" s="21">
        <f t="shared" si="31"/>
        <v>0</v>
      </c>
      <c r="AA141" s="23">
        <v>0</v>
      </c>
      <c r="AB141" s="23">
        <f t="shared" si="32"/>
        <v>0</v>
      </c>
      <c r="AC141" s="19">
        <f t="shared" si="27"/>
        <v>50000</v>
      </c>
      <c r="AD141" s="24"/>
      <c r="AE141" s="29">
        <v>3</v>
      </c>
      <c r="AF141" s="24">
        <f t="shared" si="38"/>
        <v>-3</v>
      </c>
      <c r="AG141" s="25" t="s">
        <v>47</v>
      </c>
      <c r="AH141" s="19"/>
      <c r="AI141" s="13" t="s">
        <v>103</v>
      </c>
      <c r="AJ141" s="26" t="s">
        <v>89</v>
      </c>
      <c r="AK141" s="14" t="s">
        <v>392</v>
      </c>
      <c r="AL141" s="8"/>
    </row>
    <row r="142" spans="1:38" s="9" customFormat="1" ht="33" hidden="1" customHeight="1" x14ac:dyDescent="0.25">
      <c r="A142" s="13">
        <f t="shared" si="29"/>
        <v>139</v>
      </c>
      <c r="B142" s="14" t="s">
        <v>394</v>
      </c>
      <c r="C142" s="15" t="s">
        <v>395</v>
      </c>
      <c r="D142" s="15" t="s">
        <v>219</v>
      </c>
      <c r="E142" s="16" t="s">
        <v>57</v>
      </c>
      <c r="F142" s="17" t="s">
        <v>67</v>
      </c>
      <c r="G142" s="17"/>
      <c r="H142" s="17" t="s">
        <v>54</v>
      </c>
      <c r="I142" s="18">
        <v>1</v>
      </c>
      <c r="J142" s="50">
        <f>VLOOKUP(B142,[1]新表!$A:$G,7,0)</f>
        <v>310693.04000000004</v>
      </c>
      <c r="K142" s="50">
        <f>VLOOKUP(B142,[2]新表!$A:$G,7,0)</f>
        <v>582693.04</v>
      </c>
      <c r="L142" s="50">
        <f>VLOOKUP(B142,[2]新表!$A:$H,8,0)</f>
        <v>142692.1</v>
      </c>
      <c r="M142" s="61">
        <f>VLOOKUP(B142,[2]Sheet3!$A:$E,5,0)</f>
        <v>97115.506666666668</v>
      </c>
      <c r="N142" s="48"/>
      <c r="O142" s="48"/>
      <c r="P142" s="48">
        <f t="shared" si="33"/>
        <v>0</v>
      </c>
      <c r="Q142" s="20">
        <f t="shared" si="34"/>
        <v>142692.1</v>
      </c>
      <c r="R142" s="55">
        <v>100000</v>
      </c>
      <c r="S142" s="19">
        <f t="shared" si="30"/>
        <v>100000</v>
      </c>
      <c r="T142" s="53">
        <f t="shared" si="35"/>
        <v>0.70080964538331136</v>
      </c>
      <c r="U142" s="54">
        <f t="shared" si="36"/>
        <v>1.029701676203306</v>
      </c>
      <c r="V142" s="54" t="str">
        <f t="shared" si="37"/>
        <v>是</v>
      </c>
      <c r="W142" s="21"/>
      <c r="X142" s="22"/>
      <c r="Y142" s="22"/>
      <c r="Z142" s="21">
        <f t="shared" si="31"/>
        <v>0</v>
      </c>
      <c r="AA142" s="23">
        <v>0</v>
      </c>
      <c r="AB142" s="23">
        <f t="shared" si="32"/>
        <v>0</v>
      </c>
      <c r="AC142" s="19">
        <f t="shared" si="27"/>
        <v>100000</v>
      </c>
      <c r="AD142" s="24"/>
      <c r="AE142" s="29">
        <v>3</v>
      </c>
      <c r="AF142" s="24">
        <f t="shared" si="38"/>
        <v>-3</v>
      </c>
      <c r="AG142" s="25" t="s">
        <v>47</v>
      </c>
      <c r="AH142" s="19"/>
      <c r="AI142" s="13" t="s">
        <v>103</v>
      </c>
      <c r="AJ142" s="26" t="s">
        <v>89</v>
      </c>
      <c r="AK142" s="14" t="s">
        <v>394</v>
      </c>
      <c r="AL142" s="8"/>
    </row>
    <row r="143" spans="1:38" s="9" customFormat="1" ht="33" hidden="1" customHeight="1" x14ac:dyDescent="0.25">
      <c r="A143" s="13">
        <f t="shared" si="29"/>
        <v>140</v>
      </c>
      <c r="B143" s="14" t="s">
        <v>396</v>
      </c>
      <c r="C143" s="15" t="s">
        <v>397</v>
      </c>
      <c r="D143" s="15" t="s">
        <v>88</v>
      </c>
      <c r="E143" s="16" t="s">
        <v>57</v>
      </c>
      <c r="F143" s="17" t="s">
        <v>398</v>
      </c>
      <c r="G143" s="17"/>
      <c r="H143" s="17" t="s">
        <v>54</v>
      </c>
      <c r="I143" s="18">
        <v>1</v>
      </c>
      <c r="J143" s="50">
        <f>VLOOKUP(B143,[1]新表!$A:$G,7,0)</f>
        <v>0</v>
      </c>
      <c r="K143" s="50">
        <f>VLOOKUP(B143,[2]新表!$A:$G,7,0)</f>
        <v>0</v>
      </c>
      <c r="L143" s="50">
        <f>VLOOKUP(B143,[2]新表!$A:$H,8,0)</f>
        <v>0</v>
      </c>
      <c r="M143" s="50"/>
      <c r="N143" s="48"/>
      <c r="O143" s="48"/>
      <c r="P143" s="48">
        <f t="shared" si="33"/>
        <v>0</v>
      </c>
      <c r="Q143" s="20">
        <f t="shared" si="34"/>
        <v>0</v>
      </c>
      <c r="R143" s="55"/>
      <c r="S143" s="19">
        <f t="shared" si="30"/>
        <v>0</v>
      </c>
      <c r="T143" s="53">
        <f t="shared" si="35"/>
        <v>0</v>
      </c>
      <c r="U143" s="54" t="e">
        <f t="shared" si="36"/>
        <v>#DIV/0!</v>
      </c>
      <c r="V143" s="54" t="str">
        <f t="shared" si="37"/>
        <v>是</v>
      </c>
      <c r="W143" s="21"/>
      <c r="X143" s="22"/>
      <c r="Y143" s="22"/>
      <c r="Z143" s="21">
        <f t="shared" si="31"/>
        <v>0</v>
      </c>
      <c r="AA143" s="23">
        <v>0</v>
      </c>
      <c r="AB143" s="23">
        <f t="shared" si="32"/>
        <v>0</v>
      </c>
      <c r="AC143" s="19">
        <f t="shared" si="27"/>
        <v>0</v>
      </c>
      <c r="AD143" s="24"/>
      <c r="AE143" s="29">
        <v>3</v>
      </c>
      <c r="AF143" s="24">
        <f t="shared" si="38"/>
        <v>-3</v>
      </c>
      <c r="AG143" s="25" t="s">
        <v>47</v>
      </c>
      <c r="AH143" s="19"/>
      <c r="AI143" s="13" t="s">
        <v>103</v>
      </c>
      <c r="AJ143" s="26"/>
      <c r="AK143" s="14" t="s">
        <v>396</v>
      </c>
      <c r="AL143" s="8"/>
    </row>
    <row r="144" spans="1:38" s="9" customFormat="1" ht="33" hidden="1" customHeight="1" x14ac:dyDescent="0.25">
      <c r="A144" s="13">
        <f t="shared" si="29"/>
        <v>141</v>
      </c>
      <c r="B144" s="14" t="s">
        <v>399</v>
      </c>
      <c r="C144" s="15" t="s">
        <v>400</v>
      </c>
      <c r="D144" s="15" t="s">
        <v>52</v>
      </c>
      <c r="E144" s="16" t="s">
        <v>57</v>
      </c>
      <c r="F144" s="17" t="s">
        <v>67</v>
      </c>
      <c r="G144" s="17" t="s">
        <v>564</v>
      </c>
      <c r="H144" s="17" t="s">
        <v>39</v>
      </c>
      <c r="I144" s="18">
        <v>1</v>
      </c>
      <c r="J144" s="50">
        <f>VLOOKUP(B144,[1]新表!$A:$G,7,0)</f>
        <v>0</v>
      </c>
      <c r="K144" s="50">
        <f>VLOOKUP(B144,[2]新表!$A:$G,7,0)</f>
        <v>0</v>
      </c>
      <c r="L144" s="50">
        <f>VLOOKUP(B144,[2]新表!$A:$H,8,0)</f>
        <v>0</v>
      </c>
      <c r="M144" s="50"/>
      <c r="N144" s="48"/>
      <c r="O144" s="48"/>
      <c r="P144" s="48">
        <f t="shared" si="33"/>
        <v>0</v>
      </c>
      <c r="Q144" s="20">
        <f t="shared" si="34"/>
        <v>0</v>
      </c>
      <c r="R144" s="55">
        <f t="shared" ref="R144" si="39">Q144*0.8</f>
        <v>0</v>
      </c>
      <c r="S144" s="19">
        <f t="shared" si="30"/>
        <v>0</v>
      </c>
      <c r="T144" s="53">
        <f t="shared" si="35"/>
        <v>0</v>
      </c>
      <c r="U144" s="54" t="e">
        <f t="shared" si="36"/>
        <v>#DIV/0!</v>
      </c>
      <c r="V144" s="54" t="str">
        <f t="shared" si="37"/>
        <v>是</v>
      </c>
      <c r="W144" s="21"/>
      <c r="X144" s="22"/>
      <c r="Y144" s="22"/>
      <c r="Z144" s="21">
        <f t="shared" si="31"/>
        <v>0</v>
      </c>
      <c r="AA144" s="23">
        <v>0</v>
      </c>
      <c r="AB144" s="23">
        <f t="shared" si="32"/>
        <v>0</v>
      </c>
      <c r="AC144" s="19">
        <f t="shared" si="27"/>
        <v>0</v>
      </c>
      <c r="AD144" s="24">
        <v>45611</v>
      </c>
      <c r="AE144" s="29">
        <v>3</v>
      </c>
      <c r="AF144" s="24">
        <f t="shared" si="38"/>
        <v>45608</v>
      </c>
      <c r="AG144" s="25" t="s">
        <v>47</v>
      </c>
      <c r="AH144" s="19"/>
      <c r="AI144" s="13" t="s">
        <v>121</v>
      </c>
      <c r="AJ144" s="26"/>
      <c r="AK144" s="14" t="s">
        <v>399</v>
      </c>
      <c r="AL144" s="8"/>
    </row>
    <row r="145" spans="1:39" ht="33" hidden="1" customHeight="1" x14ac:dyDescent="0.25">
      <c r="A145" s="13">
        <f t="shared" si="29"/>
        <v>142</v>
      </c>
      <c r="B145" s="14" t="s">
        <v>401</v>
      </c>
      <c r="C145" s="15" t="s">
        <v>402</v>
      </c>
      <c r="D145" s="15" t="s">
        <v>33</v>
      </c>
      <c r="E145" s="16" t="s">
        <v>57</v>
      </c>
      <c r="F145" s="17" t="s">
        <v>67</v>
      </c>
      <c r="G145" s="17" t="s">
        <v>564</v>
      </c>
      <c r="H145" s="17" t="s">
        <v>39</v>
      </c>
      <c r="I145" s="18">
        <v>1</v>
      </c>
      <c r="J145" s="50">
        <f>VLOOKUP(B145,[1]新表!$A:$G,7,0)</f>
        <v>27880</v>
      </c>
      <c r="K145" s="50">
        <f>VLOOKUP(B145,[2]新表!$A:$G,7,0)</f>
        <v>27880</v>
      </c>
      <c r="L145" s="50">
        <f>VLOOKUP(B145,[2]新表!$A:$H,8,0)</f>
        <v>27880</v>
      </c>
      <c r="M145" s="61">
        <f>VLOOKUP(B145,[2]Sheet3!$A:$E,5,0)</f>
        <v>13940</v>
      </c>
      <c r="N145" s="48"/>
      <c r="O145" s="48"/>
      <c r="P145" s="48">
        <f t="shared" si="33"/>
        <v>0</v>
      </c>
      <c r="Q145" s="20">
        <f t="shared" si="34"/>
        <v>27880</v>
      </c>
      <c r="R145" s="55">
        <v>20000</v>
      </c>
      <c r="S145" s="19">
        <f t="shared" si="30"/>
        <v>20000</v>
      </c>
      <c r="T145" s="53">
        <f t="shared" si="35"/>
        <v>0.71736011477761841</v>
      </c>
      <c r="U145" s="54">
        <f t="shared" si="36"/>
        <v>1.4347202295552368</v>
      </c>
      <c r="V145" s="54" t="str">
        <f t="shared" si="37"/>
        <v>是</v>
      </c>
      <c r="W145" s="21"/>
      <c r="X145" s="22"/>
      <c r="Y145" s="22"/>
      <c r="Z145" s="21"/>
      <c r="AA145" s="23">
        <v>0</v>
      </c>
      <c r="AB145" s="23">
        <f t="shared" si="32"/>
        <v>0</v>
      </c>
      <c r="AC145" s="19">
        <f t="shared" si="27"/>
        <v>20000</v>
      </c>
      <c r="AD145" s="24"/>
      <c r="AE145" s="29"/>
      <c r="AF145" s="24"/>
      <c r="AG145" s="25" t="s">
        <v>47</v>
      </c>
      <c r="AH145" s="19"/>
      <c r="AI145" s="13" t="s">
        <v>38</v>
      </c>
      <c r="AJ145" s="26" t="s">
        <v>403</v>
      </c>
      <c r="AK145" s="14" t="s">
        <v>401</v>
      </c>
    </row>
    <row r="146" spans="1:39" s="9" customFormat="1" ht="33" hidden="1" customHeight="1" x14ac:dyDescent="0.25">
      <c r="A146" s="13">
        <f t="shared" si="29"/>
        <v>143</v>
      </c>
      <c r="B146" s="34" t="s">
        <v>404</v>
      </c>
      <c r="C146" s="15" t="s">
        <v>405</v>
      </c>
      <c r="D146" s="15" t="s">
        <v>33</v>
      </c>
      <c r="E146" s="37" t="s">
        <v>34</v>
      </c>
      <c r="F146" s="17" t="s">
        <v>398</v>
      </c>
      <c r="G146" s="17"/>
      <c r="H146" s="37" t="s">
        <v>260</v>
      </c>
      <c r="I146" s="18">
        <v>1</v>
      </c>
      <c r="J146" s="50">
        <f>VLOOKUP(B146,[1]新表!$A:$G,7,0)</f>
        <v>0</v>
      </c>
      <c r="K146" s="50">
        <f>VLOOKUP(B146,[2]新表!$A:$G,7,0)</f>
        <v>0</v>
      </c>
      <c r="L146" s="50">
        <f>VLOOKUP(B146,[2]新表!$A:$H,8,0)</f>
        <v>0</v>
      </c>
      <c r="M146" s="50"/>
      <c r="N146" s="48"/>
      <c r="O146" s="48"/>
      <c r="P146" s="48">
        <f t="shared" si="33"/>
        <v>0</v>
      </c>
      <c r="Q146" s="20">
        <f t="shared" si="34"/>
        <v>0</v>
      </c>
      <c r="R146" s="55">
        <v>100000</v>
      </c>
      <c r="S146" s="19">
        <f t="shared" si="30"/>
        <v>100000</v>
      </c>
      <c r="T146" s="53">
        <f t="shared" si="35"/>
        <v>0</v>
      </c>
      <c r="U146" s="54" t="e">
        <f t="shared" si="36"/>
        <v>#DIV/0!</v>
      </c>
      <c r="V146" s="54" t="str">
        <f t="shared" si="37"/>
        <v>是</v>
      </c>
      <c r="W146" s="21"/>
      <c r="X146" s="37"/>
      <c r="Y146" s="37"/>
      <c r="Z146" s="37">
        <v>0</v>
      </c>
      <c r="AA146" s="23">
        <v>0</v>
      </c>
      <c r="AB146" s="23">
        <f t="shared" si="32"/>
        <v>0</v>
      </c>
      <c r="AC146" s="19">
        <f t="shared" si="27"/>
        <v>100000</v>
      </c>
      <c r="AD146" s="24">
        <v>45611</v>
      </c>
      <c r="AE146" s="37">
        <v>2</v>
      </c>
      <c r="AF146" s="24">
        <f t="shared" ref="AF146:AF153" si="40">AD146-AE146</f>
        <v>45609</v>
      </c>
      <c r="AG146" s="25" t="s">
        <v>47</v>
      </c>
      <c r="AH146" s="19"/>
      <c r="AI146" s="13" t="s">
        <v>68</v>
      </c>
      <c r="AJ146" s="38" t="s">
        <v>406</v>
      </c>
      <c r="AK146" s="34" t="s">
        <v>404</v>
      </c>
      <c r="AL146" s="30" t="s">
        <v>77</v>
      </c>
    </row>
    <row r="147" spans="1:39" ht="33" hidden="1" customHeight="1" x14ac:dyDescent="0.25">
      <c r="A147" s="13">
        <f t="shared" si="29"/>
        <v>144</v>
      </c>
      <c r="B147" s="14" t="s">
        <v>407</v>
      </c>
      <c r="C147" s="15" t="s">
        <v>408</v>
      </c>
      <c r="D147" s="15" t="s">
        <v>33</v>
      </c>
      <c r="E147" s="16" t="s">
        <v>57</v>
      </c>
      <c r="F147" s="16" t="s">
        <v>35</v>
      </c>
      <c r="G147" s="16"/>
      <c r="H147" s="16" t="s">
        <v>572</v>
      </c>
      <c r="I147" s="18">
        <v>0.8</v>
      </c>
      <c r="J147" s="50">
        <f>VLOOKUP(B147,[1]新表!$A:$G,7,0)</f>
        <v>0</v>
      </c>
      <c r="K147" s="50">
        <f>VLOOKUP(B147,[2]新表!$A:$G,7,0)</f>
        <v>142786.80000000101</v>
      </c>
      <c r="L147" s="50">
        <f>VLOOKUP(B147,[2]新表!$A:$H,8,0)</f>
        <v>142786.80000000101</v>
      </c>
      <c r="M147" s="61">
        <f>VLOOKUP(B147,[2]Sheet3!$A:$E,5,0)</f>
        <v>142786.80000000101</v>
      </c>
      <c r="N147" s="48"/>
      <c r="O147" s="48"/>
      <c r="P147" s="48">
        <f t="shared" si="33"/>
        <v>0</v>
      </c>
      <c r="Q147" s="20">
        <f t="shared" si="34"/>
        <v>142786.80000000101</v>
      </c>
      <c r="R147" s="58">
        <v>208272.56</v>
      </c>
      <c r="S147" s="19">
        <f t="shared" si="30"/>
        <v>208272.56</v>
      </c>
      <c r="T147" s="53">
        <f t="shared" si="35"/>
        <v>1.4586261475150262</v>
      </c>
      <c r="U147" s="54">
        <f t="shared" si="36"/>
        <v>1.4586261475150262</v>
      </c>
      <c r="V147" s="54" t="str">
        <f t="shared" si="37"/>
        <v>是</v>
      </c>
      <c r="W147" s="21"/>
      <c r="X147" s="21"/>
      <c r="Y147" s="21"/>
      <c r="Z147" s="21">
        <f t="shared" ref="Z147:Z205" si="41">SUM(W147:Y147)</f>
        <v>0</v>
      </c>
      <c r="AA147" s="23">
        <v>0</v>
      </c>
      <c r="AB147" s="23">
        <f t="shared" si="32"/>
        <v>0</v>
      </c>
      <c r="AC147" s="19">
        <f t="shared" si="27"/>
        <v>208272.56</v>
      </c>
      <c r="AD147" s="24">
        <v>45646</v>
      </c>
      <c r="AE147" s="13">
        <v>7</v>
      </c>
      <c r="AF147" s="24">
        <f t="shared" si="40"/>
        <v>45639</v>
      </c>
      <c r="AG147" s="25" t="s">
        <v>409</v>
      </c>
      <c r="AH147" s="19"/>
      <c r="AI147" s="13" t="s">
        <v>121</v>
      </c>
      <c r="AJ147" s="38" t="s">
        <v>261</v>
      </c>
      <c r="AK147" s="14" t="s">
        <v>407</v>
      </c>
    </row>
    <row r="148" spans="1:39" s="9" customFormat="1" ht="33" hidden="1" customHeight="1" x14ac:dyDescent="0.25">
      <c r="A148" s="13">
        <f t="shared" si="29"/>
        <v>145</v>
      </c>
      <c r="B148" s="14" t="s">
        <v>410</v>
      </c>
      <c r="C148" s="15" t="s">
        <v>411</v>
      </c>
      <c r="D148" s="15" t="s">
        <v>33</v>
      </c>
      <c r="E148" s="16" t="s">
        <v>34</v>
      </c>
      <c r="F148" s="34" t="s">
        <v>98</v>
      </c>
      <c r="G148" s="34"/>
      <c r="H148" s="17" t="s">
        <v>39</v>
      </c>
      <c r="I148" s="18">
        <v>0.8</v>
      </c>
      <c r="J148" s="50">
        <f>VLOOKUP(B148,[1]新表!$A:$G,7,0)</f>
        <v>336206.49</v>
      </c>
      <c r="K148" s="50">
        <f>VLOOKUP(B148,[2]新表!$A:$G,7,0)</f>
        <v>341075.63</v>
      </c>
      <c r="L148" s="50">
        <f>VLOOKUP(B148,[2]新表!$A:$H,8,0)</f>
        <v>191762.11000000002</v>
      </c>
      <c r="M148" s="61">
        <f>VLOOKUP(B148,[2]Sheet3!$A:$E,5,0)</f>
        <v>42634.453750000001</v>
      </c>
      <c r="N148" s="48"/>
      <c r="O148" s="48"/>
      <c r="P148" s="48">
        <f t="shared" si="33"/>
        <v>0</v>
      </c>
      <c r="Q148" s="20">
        <f t="shared" si="34"/>
        <v>191762.11000000002</v>
      </c>
      <c r="R148" s="55">
        <v>60000</v>
      </c>
      <c r="S148" s="19">
        <f t="shared" si="30"/>
        <v>60000</v>
      </c>
      <c r="T148" s="53">
        <f t="shared" si="35"/>
        <v>0.31288767108371929</v>
      </c>
      <c r="U148" s="54">
        <f t="shared" si="36"/>
        <v>1.4073125071996495</v>
      </c>
      <c r="V148" s="54" t="str">
        <f t="shared" si="37"/>
        <v>是</v>
      </c>
      <c r="W148" s="21"/>
      <c r="X148" s="21"/>
      <c r="Y148" s="21"/>
      <c r="Z148" s="21">
        <f t="shared" si="41"/>
        <v>0</v>
      </c>
      <c r="AA148" s="23">
        <v>0.03</v>
      </c>
      <c r="AB148" s="23">
        <f t="shared" si="32"/>
        <v>0.03</v>
      </c>
      <c r="AC148" s="19">
        <f t="shared" si="27"/>
        <v>58200</v>
      </c>
      <c r="AD148" s="24">
        <v>45632</v>
      </c>
      <c r="AE148" s="13">
        <v>3</v>
      </c>
      <c r="AF148" s="24">
        <f t="shared" si="40"/>
        <v>45629</v>
      </c>
      <c r="AG148" s="25" t="s">
        <v>47</v>
      </c>
      <c r="AH148" s="19"/>
      <c r="AI148" s="13" t="s">
        <v>68</v>
      </c>
      <c r="AJ148" s="26" t="s">
        <v>412</v>
      </c>
      <c r="AK148" s="14" t="s">
        <v>410</v>
      </c>
      <c r="AL148" s="8"/>
    </row>
    <row r="149" spans="1:39" s="9" customFormat="1" ht="33" hidden="1" customHeight="1" x14ac:dyDescent="0.25">
      <c r="A149" s="13">
        <f t="shared" si="29"/>
        <v>146</v>
      </c>
      <c r="B149" s="14" t="s">
        <v>413</v>
      </c>
      <c r="C149" s="15" t="s">
        <v>414</v>
      </c>
      <c r="D149" s="15" t="s">
        <v>33</v>
      </c>
      <c r="E149" s="16" t="s">
        <v>34</v>
      </c>
      <c r="F149" s="17" t="s">
        <v>35</v>
      </c>
      <c r="G149" s="17"/>
      <c r="H149" s="17" t="s">
        <v>61</v>
      </c>
      <c r="I149" s="18">
        <v>0.8</v>
      </c>
      <c r="J149" s="50">
        <f>VLOOKUP(B149,[1]新表!$A:$G,7,0)</f>
        <v>2916279.72</v>
      </c>
      <c r="K149" s="50">
        <f>VLOOKUP(B149,[2]新表!$A:$G,7,0)</f>
        <v>1863279.7199999997</v>
      </c>
      <c r="L149" s="50">
        <f>VLOOKUP(B149,[2]新表!$A:$H,8,0)</f>
        <v>602034.63</v>
      </c>
      <c r="M149" s="61">
        <f>VLOOKUP(B149,[2]Sheet3!$A:$E,5,0)</f>
        <v>465819.92999999993</v>
      </c>
      <c r="N149" s="48"/>
      <c r="O149" s="48"/>
      <c r="P149" s="48">
        <f t="shared" si="33"/>
        <v>0</v>
      </c>
      <c r="Q149" s="20">
        <f t="shared" si="34"/>
        <v>602034.63</v>
      </c>
      <c r="R149" s="55">
        <v>1650000</v>
      </c>
      <c r="S149" s="19">
        <f t="shared" si="30"/>
        <v>1650000</v>
      </c>
      <c r="T149" s="53">
        <f t="shared" si="35"/>
        <v>2.7407061284830077</v>
      </c>
      <c r="U149" s="54">
        <f t="shared" si="36"/>
        <v>3.5421412733456901</v>
      </c>
      <c r="V149" s="54" t="str">
        <f t="shared" si="37"/>
        <v>是</v>
      </c>
      <c r="W149" s="21"/>
      <c r="X149" s="21"/>
      <c r="Y149" s="21"/>
      <c r="Z149" s="21">
        <f t="shared" si="41"/>
        <v>0</v>
      </c>
      <c r="AA149" s="23">
        <v>0</v>
      </c>
      <c r="AB149" s="23">
        <f t="shared" si="32"/>
        <v>0</v>
      </c>
      <c r="AC149" s="19">
        <f t="shared" si="27"/>
        <v>1650000</v>
      </c>
      <c r="AD149" s="24">
        <v>45632</v>
      </c>
      <c r="AE149" s="29">
        <v>2</v>
      </c>
      <c r="AF149" s="32">
        <f t="shared" si="40"/>
        <v>45630</v>
      </c>
      <c r="AG149" s="25" t="s">
        <v>37</v>
      </c>
      <c r="AH149" s="19"/>
      <c r="AI149" s="13" t="s">
        <v>68</v>
      </c>
      <c r="AJ149" s="26" t="s">
        <v>159</v>
      </c>
      <c r="AK149" s="14" t="s">
        <v>413</v>
      </c>
      <c r="AL149" s="30" t="s">
        <v>77</v>
      </c>
    </row>
    <row r="150" spans="1:39" s="9" customFormat="1" ht="33" hidden="1" customHeight="1" x14ac:dyDescent="0.25">
      <c r="A150" s="13">
        <f t="shared" si="29"/>
        <v>147</v>
      </c>
      <c r="B150" s="14" t="s">
        <v>415</v>
      </c>
      <c r="C150" s="15" t="s">
        <v>416</v>
      </c>
      <c r="D150" s="15" t="s">
        <v>33</v>
      </c>
      <c r="E150" s="16" t="s">
        <v>57</v>
      </c>
      <c r="F150" s="17" t="s">
        <v>35</v>
      </c>
      <c r="G150" s="17"/>
      <c r="H150" s="17" t="s">
        <v>61</v>
      </c>
      <c r="I150" s="18">
        <v>0.8</v>
      </c>
      <c r="J150" s="50">
        <f>VLOOKUP(B150,[1]新表!$A:$G,7,0)</f>
        <v>2921935.3600000003</v>
      </c>
      <c r="K150" s="50">
        <f>VLOOKUP(B150,[2]新表!$A:$G,7,0)</f>
        <v>2831935.3600000003</v>
      </c>
      <c r="L150" s="50">
        <f>VLOOKUP(B150,[2]新表!$A:$H,8,0)</f>
        <v>2770939.37</v>
      </c>
      <c r="M150" s="50">
        <f>VLOOKUP(B150,[2]Sheet3!$A:$E,5,0)</f>
        <v>217841.18153846156</v>
      </c>
      <c r="N150" s="48">
        <v>31648.86</v>
      </c>
      <c r="O150" s="48"/>
      <c r="P150" s="48">
        <f t="shared" si="33"/>
        <v>31648.86</v>
      </c>
      <c r="Q150" s="20">
        <f t="shared" si="34"/>
        <v>2739290.5100000002</v>
      </c>
      <c r="R150" s="55">
        <v>200000</v>
      </c>
      <c r="S150" s="19">
        <f t="shared" si="30"/>
        <v>200000</v>
      </c>
      <c r="T150" s="53">
        <f t="shared" si="35"/>
        <v>7.3011606206017182E-2</v>
      </c>
      <c r="U150" s="54">
        <f t="shared" si="36"/>
        <v>0.91810005154919905</v>
      </c>
      <c r="V150" s="54" t="str">
        <f t="shared" si="37"/>
        <v>否</v>
      </c>
      <c r="W150" s="21"/>
      <c r="X150" s="21" t="s">
        <v>417</v>
      </c>
      <c r="Y150" s="21"/>
      <c r="Z150" s="21">
        <f t="shared" si="41"/>
        <v>0</v>
      </c>
      <c r="AA150" s="23">
        <v>0</v>
      </c>
      <c r="AB150" s="23">
        <f t="shared" si="32"/>
        <v>0</v>
      </c>
      <c r="AC150" s="19">
        <f t="shared" si="27"/>
        <v>200000</v>
      </c>
      <c r="AD150" s="24">
        <v>45595</v>
      </c>
      <c r="AE150" s="13">
        <v>7</v>
      </c>
      <c r="AF150" s="24">
        <f t="shared" si="40"/>
        <v>45588</v>
      </c>
      <c r="AG150" s="27" t="s">
        <v>75</v>
      </c>
      <c r="AH150" s="19"/>
      <c r="AI150" s="17" t="s">
        <v>68</v>
      </c>
      <c r="AJ150" s="26" t="s">
        <v>159</v>
      </c>
      <c r="AK150" s="14" t="s">
        <v>415</v>
      </c>
      <c r="AL150" s="8"/>
    </row>
    <row r="151" spans="1:39" s="9" customFormat="1" ht="33" hidden="1" customHeight="1" x14ac:dyDescent="0.25">
      <c r="A151" s="13">
        <f t="shared" si="29"/>
        <v>148</v>
      </c>
      <c r="B151" s="14" t="s">
        <v>418</v>
      </c>
      <c r="C151" s="15" t="s">
        <v>419</v>
      </c>
      <c r="D151" s="15" t="s">
        <v>33</v>
      </c>
      <c r="E151" s="16" t="s">
        <v>57</v>
      </c>
      <c r="F151" s="17" t="s">
        <v>67</v>
      </c>
      <c r="G151" s="17"/>
      <c r="H151" s="17" t="s">
        <v>61</v>
      </c>
      <c r="I151" s="18">
        <v>0.8</v>
      </c>
      <c r="J151" s="50">
        <f>VLOOKUP(B151,[1]新表!$A:$G,7,0)</f>
        <v>6436207.6500000004</v>
      </c>
      <c r="K151" s="50">
        <f>VLOOKUP(B151,[2]新表!$A:$G,7,0)</f>
        <v>5484086.9700000007</v>
      </c>
      <c r="L151" s="50">
        <f>VLOOKUP(B151,[2]新表!$A:$H,8,0)</f>
        <v>4875799.16</v>
      </c>
      <c r="M151" s="61">
        <f>VLOOKUP(B151,[2]Sheet3!$A:$E,5,0)</f>
        <v>498553.36090909096</v>
      </c>
      <c r="N151" s="48"/>
      <c r="O151" s="48"/>
      <c r="P151" s="48">
        <f t="shared" si="33"/>
        <v>0</v>
      </c>
      <c r="Q151" s="20">
        <f t="shared" si="34"/>
        <v>4875799.16</v>
      </c>
      <c r="R151" s="55">
        <v>1000000</v>
      </c>
      <c r="S151" s="19">
        <f t="shared" si="30"/>
        <v>1000000</v>
      </c>
      <c r="T151" s="53">
        <f t="shared" si="35"/>
        <v>0.20509458392047469</v>
      </c>
      <c r="U151" s="54">
        <f t="shared" si="36"/>
        <v>2.0058033470610694</v>
      </c>
      <c r="V151" s="54" t="str">
        <f t="shared" si="37"/>
        <v>是</v>
      </c>
      <c r="W151" s="21"/>
      <c r="X151" s="21"/>
      <c r="Y151" s="21"/>
      <c r="Z151" s="21">
        <f t="shared" si="41"/>
        <v>0</v>
      </c>
      <c r="AA151" s="23">
        <v>0</v>
      </c>
      <c r="AB151" s="23">
        <f t="shared" si="32"/>
        <v>0</v>
      </c>
      <c r="AC151" s="19">
        <f t="shared" si="27"/>
        <v>1000000</v>
      </c>
      <c r="AD151" s="24">
        <v>45631</v>
      </c>
      <c r="AE151" s="13">
        <v>3</v>
      </c>
      <c r="AF151" s="24">
        <f t="shared" si="40"/>
        <v>45628</v>
      </c>
      <c r="AG151" s="27" t="s">
        <v>369</v>
      </c>
      <c r="AH151" s="19"/>
      <c r="AI151" s="17" t="s">
        <v>176</v>
      </c>
      <c r="AJ151" s="26" t="s">
        <v>159</v>
      </c>
      <c r="AK151" s="14" t="s">
        <v>418</v>
      </c>
      <c r="AL151" s="8"/>
    </row>
    <row r="152" spans="1:39" s="9" customFormat="1" ht="33" hidden="1" customHeight="1" x14ac:dyDescent="0.25">
      <c r="A152" s="13">
        <f t="shared" si="29"/>
        <v>149</v>
      </c>
      <c r="B152" s="14" t="s">
        <v>420</v>
      </c>
      <c r="C152" s="15" t="s">
        <v>421</v>
      </c>
      <c r="D152" s="15" t="s">
        <v>33</v>
      </c>
      <c r="E152" s="16" t="s">
        <v>57</v>
      </c>
      <c r="F152" s="17" t="s">
        <v>35</v>
      </c>
      <c r="G152" s="17"/>
      <c r="H152" s="17" t="s">
        <v>39</v>
      </c>
      <c r="I152" s="18">
        <v>1</v>
      </c>
      <c r="J152" s="50">
        <f>VLOOKUP(B152,[1]新表!$A:$G,7,0)</f>
        <v>1397663.7000000007</v>
      </c>
      <c r="K152" s="50">
        <f>VLOOKUP(B152,[2]新表!$A:$G,7,0)</f>
        <v>1097663.7</v>
      </c>
      <c r="L152" s="50">
        <f>VLOOKUP(B152,[2]新表!$A:$H,8,0)</f>
        <v>993075.61999999988</v>
      </c>
      <c r="M152" s="61">
        <f>VLOOKUP(B152,[2]Sheet3!$A:$E,5,0)</f>
        <v>99787.609090909085</v>
      </c>
      <c r="N152" s="48"/>
      <c r="O152" s="48"/>
      <c r="P152" s="48">
        <f t="shared" si="33"/>
        <v>0</v>
      </c>
      <c r="Q152" s="20">
        <f t="shared" si="34"/>
        <v>993075.61999999988</v>
      </c>
      <c r="R152" s="55">
        <v>300000</v>
      </c>
      <c r="S152" s="19">
        <f t="shared" si="30"/>
        <v>300000</v>
      </c>
      <c r="T152" s="53">
        <f t="shared" si="35"/>
        <v>0.30209179840705386</v>
      </c>
      <c r="U152" s="54">
        <f t="shared" si="36"/>
        <v>3.0063852890461806</v>
      </c>
      <c r="V152" s="54" t="str">
        <f t="shared" si="37"/>
        <v>是</v>
      </c>
      <c r="W152" s="21"/>
      <c r="X152" s="21"/>
      <c r="Y152" s="21"/>
      <c r="Z152" s="21">
        <f t="shared" si="41"/>
        <v>0</v>
      </c>
      <c r="AA152" s="23">
        <v>0.03</v>
      </c>
      <c r="AB152" s="23">
        <f t="shared" si="32"/>
        <v>0.03</v>
      </c>
      <c r="AC152" s="19">
        <f t="shared" si="27"/>
        <v>291000</v>
      </c>
      <c r="AD152" s="24">
        <v>45628</v>
      </c>
      <c r="AE152" s="13">
        <v>7</v>
      </c>
      <c r="AF152" s="24">
        <f t="shared" si="40"/>
        <v>45621</v>
      </c>
      <c r="AG152" s="25" t="s">
        <v>47</v>
      </c>
      <c r="AH152" s="19"/>
      <c r="AI152" s="13" t="s">
        <v>121</v>
      </c>
      <c r="AJ152" s="26" t="s">
        <v>133</v>
      </c>
      <c r="AK152" s="14" t="s">
        <v>420</v>
      </c>
      <c r="AL152" s="8"/>
    </row>
    <row r="153" spans="1:39" s="9" customFormat="1" ht="33" hidden="1" customHeight="1" x14ac:dyDescent="0.25">
      <c r="A153" s="13">
        <f t="shared" si="29"/>
        <v>150</v>
      </c>
      <c r="B153" s="14" t="s">
        <v>422</v>
      </c>
      <c r="C153" s="15" t="s">
        <v>423</v>
      </c>
      <c r="D153" s="15" t="s">
        <v>33</v>
      </c>
      <c r="E153" s="16" t="s">
        <v>57</v>
      </c>
      <c r="F153" s="17" t="s">
        <v>35</v>
      </c>
      <c r="G153" s="17"/>
      <c r="H153" s="17" t="s">
        <v>61</v>
      </c>
      <c r="I153" s="18">
        <v>1</v>
      </c>
      <c r="J153" s="50">
        <f>VLOOKUP(B153,[1]新表!$A:$G,7,0)</f>
        <v>1780526.36</v>
      </c>
      <c r="K153" s="50">
        <f>VLOOKUP(B153,[2]新表!$A:$G,7,0)</f>
        <v>1673593.64</v>
      </c>
      <c r="L153" s="50">
        <f>VLOOKUP(B153,[2]新表!$A:$H,8,0)</f>
        <v>1480526.3599999999</v>
      </c>
      <c r="M153" s="61">
        <f>VLOOKUP(B153,[2]Sheet3!$A:$E,5,0)</f>
        <v>418398.41</v>
      </c>
      <c r="N153" s="48">
        <v>200000</v>
      </c>
      <c r="O153" s="48"/>
      <c r="P153" s="48">
        <f t="shared" si="33"/>
        <v>200000</v>
      </c>
      <c r="Q153" s="20">
        <f t="shared" si="34"/>
        <v>1280526.3599999999</v>
      </c>
      <c r="R153" s="55">
        <v>500000</v>
      </c>
      <c r="S153" s="19">
        <f t="shared" si="30"/>
        <v>500000</v>
      </c>
      <c r="T153" s="53">
        <f t="shared" si="35"/>
        <v>0.39046443370365297</v>
      </c>
      <c r="U153" s="54">
        <f t="shared" si="36"/>
        <v>1.1950332220430762</v>
      </c>
      <c r="V153" s="54" t="str">
        <f t="shared" si="37"/>
        <v>是</v>
      </c>
      <c r="W153" s="21"/>
      <c r="X153" s="21"/>
      <c r="Y153" s="21"/>
      <c r="Z153" s="21">
        <f t="shared" si="41"/>
        <v>0</v>
      </c>
      <c r="AA153" s="23">
        <v>0</v>
      </c>
      <c r="AB153" s="23">
        <f t="shared" si="32"/>
        <v>0</v>
      </c>
      <c r="AC153" s="19">
        <f t="shared" si="27"/>
        <v>500000</v>
      </c>
      <c r="AD153" s="24"/>
      <c r="AE153" s="13">
        <v>7</v>
      </c>
      <c r="AF153" s="24">
        <f t="shared" si="40"/>
        <v>-7</v>
      </c>
      <c r="AG153" s="25" t="s">
        <v>47</v>
      </c>
      <c r="AH153" s="19"/>
      <c r="AI153" s="13" t="s">
        <v>176</v>
      </c>
      <c r="AJ153" s="26" t="s">
        <v>133</v>
      </c>
      <c r="AK153" s="14" t="s">
        <v>422</v>
      </c>
      <c r="AL153" s="8"/>
    </row>
    <row r="154" spans="1:39" ht="33" hidden="1" customHeight="1" x14ac:dyDescent="0.25">
      <c r="A154" s="13">
        <f t="shared" si="29"/>
        <v>151</v>
      </c>
      <c r="B154" s="14" t="s">
        <v>424</v>
      </c>
      <c r="C154" s="15" t="s">
        <v>425</v>
      </c>
      <c r="D154" s="15" t="s">
        <v>88</v>
      </c>
      <c r="E154" s="16" t="s">
        <v>34</v>
      </c>
      <c r="F154" s="16" t="s">
        <v>35</v>
      </c>
      <c r="G154" s="16"/>
      <c r="H154" s="17" t="s">
        <v>36</v>
      </c>
      <c r="I154" s="18">
        <v>1</v>
      </c>
      <c r="J154" s="50">
        <f>VLOOKUP(B154,[1]新表!$A:$G,7,0)</f>
        <v>377112.5</v>
      </c>
      <c r="K154" s="50">
        <f>VLOOKUP(B154,[2]新表!$A:$G,7,0)</f>
        <v>0</v>
      </c>
      <c r="L154" s="50">
        <f>VLOOKUP(B154,[2]新表!$A:$H,8,0)</f>
        <v>0</v>
      </c>
      <c r="M154" s="50"/>
      <c r="N154" s="48"/>
      <c r="O154" s="48"/>
      <c r="P154" s="48">
        <f t="shared" si="33"/>
        <v>0</v>
      </c>
      <c r="Q154" s="20">
        <f t="shared" si="34"/>
        <v>0</v>
      </c>
      <c r="R154" s="55"/>
      <c r="S154" s="19">
        <f t="shared" si="30"/>
        <v>0</v>
      </c>
      <c r="T154" s="53">
        <f t="shared" si="35"/>
        <v>0</v>
      </c>
      <c r="U154" s="54" t="e">
        <f t="shared" si="36"/>
        <v>#DIV/0!</v>
      </c>
      <c r="V154" s="54" t="str">
        <f t="shared" si="37"/>
        <v>是</v>
      </c>
      <c r="W154" s="21"/>
      <c r="X154" s="22"/>
      <c r="Y154" s="22"/>
      <c r="Z154" s="21">
        <f t="shared" si="41"/>
        <v>0</v>
      </c>
      <c r="AA154" s="23">
        <v>0</v>
      </c>
      <c r="AB154" s="23">
        <f t="shared" si="32"/>
        <v>0</v>
      </c>
      <c r="AC154" s="19">
        <f t="shared" si="27"/>
        <v>0</v>
      </c>
      <c r="AD154" s="24"/>
      <c r="AE154" s="13">
        <v>7</v>
      </c>
      <c r="AF154" s="24"/>
      <c r="AG154" s="25" t="s">
        <v>369</v>
      </c>
      <c r="AH154" s="19"/>
      <c r="AI154" s="13" t="s">
        <v>38</v>
      </c>
      <c r="AJ154" s="26" t="s">
        <v>426</v>
      </c>
      <c r="AK154" s="14" t="s">
        <v>424</v>
      </c>
      <c r="AM154" s="9" t="s">
        <v>92</v>
      </c>
    </row>
    <row r="155" spans="1:39" s="9" customFormat="1" ht="33" hidden="1" customHeight="1" x14ac:dyDescent="0.25">
      <c r="A155" s="13">
        <f t="shared" si="29"/>
        <v>152</v>
      </c>
      <c r="B155" s="14" t="s">
        <v>427</v>
      </c>
      <c r="C155" s="15" t="s">
        <v>428</v>
      </c>
      <c r="D155" s="15" t="s">
        <v>33</v>
      </c>
      <c r="E155" s="16" t="s">
        <v>57</v>
      </c>
      <c r="F155" s="34" t="s">
        <v>67</v>
      </c>
      <c r="G155" s="34" t="s">
        <v>565</v>
      </c>
      <c r="H155" s="17" t="s">
        <v>39</v>
      </c>
      <c r="I155" s="18">
        <v>0.8</v>
      </c>
      <c r="J155" s="50">
        <f>VLOOKUP(B155,[1]新表!$A:$G,7,0)</f>
        <v>799829.29</v>
      </c>
      <c r="K155" s="50">
        <f>VLOOKUP(B155,[2]新表!$A:$G,7,0)</f>
        <v>838428.23</v>
      </c>
      <c r="L155" s="50">
        <f>VLOOKUP(B155,[2]新表!$A:$H,8,0)</f>
        <v>566617.5</v>
      </c>
      <c r="M155" s="50">
        <f>VLOOKUP(B155,[2]Sheet3!$A:$E,5,0)</f>
        <v>167685.64600000001</v>
      </c>
      <c r="N155" s="48"/>
      <c r="O155" s="48"/>
      <c r="P155" s="48">
        <f t="shared" si="33"/>
        <v>0</v>
      </c>
      <c r="Q155" s="20">
        <f t="shared" si="34"/>
        <v>566617.5</v>
      </c>
      <c r="R155" s="55">
        <v>100000</v>
      </c>
      <c r="S155" s="19">
        <f t="shared" si="30"/>
        <v>100000</v>
      </c>
      <c r="T155" s="53">
        <f t="shared" si="35"/>
        <v>0.17648590098258526</v>
      </c>
      <c r="U155" s="54">
        <f t="shared" si="36"/>
        <v>0.59635396580098454</v>
      </c>
      <c r="V155" s="54" t="str">
        <f t="shared" si="37"/>
        <v>否</v>
      </c>
      <c r="W155" s="21"/>
      <c r="X155" s="22"/>
      <c r="Y155" s="22"/>
      <c r="Z155" s="21">
        <f t="shared" si="41"/>
        <v>0</v>
      </c>
      <c r="AA155" s="23">
        <v>0.03</v>
      </c>
      <c r="AB155" s="23">
        <f t="shared" si="32"/>
        <v>0.03</v>
      </c>
      <c r="AC155" s="19">
        <f t="shared" si="27"/>
        <v>97000</v>
      </c>
      <c r="AD155" s="24">
        <v>45628</v>
      </c>
      <c r="AE155" s="13">
        <v>7</v>
      </c>
      <c r="AF155" s="24">
        <f t="shared" ref="AF155:AF212" si="42">AD155-AE155</f>
        <v>45621</v>
      </c>
      <c r="AG155" s="27" t="s">
        <v>47</v>
      </c>
      <c r="AH155" s="19"/>
      <c r="AI155" s="17" t="s">
        <v>121</v>
      </c>
      <c r="AJ155" s="26" t="s">
        <v>212</v>
      </c>
      <c r="AK155" s="14" t="s">
        <v>427</v>
      </c>
      <c r="AL155" s="8"/>
    </row>
    <row r="156" spans="1:39" s="9" customFormat="1" ht="33" hidden="1" customHeight="1" x14ac:dyDescent="0.25">
      <c r="A156" s="13">
        <f t="shared" si="29"/>
        <v>153</v>
      </c>
      <c r="B156" s="14" t="s">
        <v>429</v>
      </c>
      <c r="C156" s="15" t="s">
        <v>430</v>
      </c>
      <c r="D156" s="15" t="s">
        <v>33</v>
      </c>
      <c r="E156" s="16" t="s">
        <v>57</v>
      </c>
      <c r="F156" s="17" t="s">
        <v>67</v>
      </c>
      <c r="G156" s="17" t="s">
        <v>565</v>
      </c>
      <c r="H156" s="17" t="s">
        <v>39</v>
      </c>
      <c r="I156" s="18">
        <v>0.8</v>
      </c>
      <c r="J156" s="50">
        <f>VLOOKUP(B156,[1]新表!$A:$G,7,0)</f>
        <v>596013.19999999995</v>
      </c>
      <c r="K156" s="50">
        <f>VLOOKUP(B156,[2]新表!$A:$G,7,0)</f>
        <v>606973.14999999991</v>
      </c>
      <c r="L156" s="50">
        <f>VLOOKUP(B156,[2]新表!$A:$H,8,0)</f>
        <v>537853.26</v>
      </c>
      <c r="M156" s="61">
        <f>VLOOKUP(B156,[2]Sheet3!$A:$E,5,0)</f>
        <v>28903.48333333333</v>
      </c>
      <c r="N156" s="48"/>
      <c r="O156" s="48"/>
      <c r="P156" s="48">
        <f t="shared" si="33"/>
        <v>0</v>
      </c>
      <c r="Q156" s="20">
        <f t="shared" si="34"/>
        <v>537853.26</v>
      </c>
      <c r="R156" s="55">
        <v>50000</v>
      </c>
      <c r="S156" s="19">
        <f t="shared" si="30"/>
        <v>50000</v>
      </c>
      <c r="T156" s="53">
        <f t="shared" si="35"/>
        <v>9.2962158489101651E-2</v>
      </c>
      <c r="U156" s="54">
        <f t="shared" si="36"/>
        <v>1.7298953009700677</v>
      </c>
      <c r="V156" s="54" t="str">
        <f t="shared" si="37"/>
        <v>是</v>
      </c>
      <c r="W156" s="21"/>
      <c r="X156" s="22"/>
      <c r="Y156" s="22"/>
      <c r="Z156" s="21">
        <f t="shared" si="41"/>
        <v>0</v>
      </c>
      <c r="AA156" s="23">
        <v>0.03</v>
      </c>
      <c r="AB156" s="23">
        <f t="shared" si="32"/>
        <v>0.03</v>
      </c>
      <c r="AC156" s="19">
        <f t="shared" si="27"/>
        <v>48500</v>
      </c>
      <c r="AD156" s="24">
        <v>45630</v>
      </c>
      <c r="AE156" s="29">
        <v>3</v>
      </c>
      <c r="AF156" s="32">
        <f t="shared" si="42"/>
        <v>45627</v>
      </c>
      <c r="AG156" s="27" t="s">
        <v>47</v>
      </c>
      <c r="AH156" s="19"/>
      <c r="AI156" s="17" t="s">
        <v>176</v>
      </c>
      <c r="AJ156" s="26" t="s">
        <v>133</v>
      </c>
      <c r="AK156" s="14" t="s">
        <v>429</v>
      </c>
      <c r="AL156" s="8"/>
    </row>
    <row r="157" spans="1:39" s="9" customFormat="1" ht="33" hidden="1" customHeight="1" x14ac:dyDescent="0.25">
      <c r="A157" s="13">
        <f t="shared" si="29"/>
        <v>154</v>
      </c>
      <c r="B157" s="14" t="s">
        <v>431</v>
      </c>
      <c r="C157" s="15" t="s">
        <v>432</v>
      </c>
      <c r="D157" s="15" t="s">
        <v>33</v>
      </c>
      <c r="E157" s="16" t="s">
        <v>57</v>
      </c>
      <c r="F157" s="17" t="s">
        <v>98</v>
      </c>
      <c r="G157" s="17"/>
      <c r="H157" s="17" t="s">
        <v>61</v>
      </c>
      <c r="I157" s="18">
        <v>0.8</v>
      </c>
      <c r="J157" s="50">
        <f>VLOOKUP(B157,[1]新表!$A:$G,7,0)</f>
        <v>1680225</v>
      </c>
      <c r="K157" s="50">
        <f>VLOOKUP(B157,[2]新表!$A:$G,7,0)</f>
        <v>1610225</v>
      </c>
      <c r="L157" s="50">
        <f>VLOOKUP(B157,[2]新表!$A:$H,8,0)</f>
        <v>1562146.96</v>
      </c>
      <c r="M157" s="61">
        <f>VLOOKUP(B157,[2]Sheet3!$A:$E,5,0)</f>
        <v>146384.09090909091</v>
      </c>
      <c r="N157" s="48"/>
      <c r="O157" s="48"/>
      <c r="P157" s="48">
        <f t="shared" si="33"/>
        <v>0</v>
      </c>
      <c r="Q157" s="20">
        <f t="shared" si="34"/>
        <v>1562146.96</v>
      </c>
      <c r="R157" s="55">
        <v>200000</v>
      </c>
      <c r="S157" s="19">
        <f t="shared" si="30"/>
        <v>200000</v>
      </c>
      <c r="T157" s="53">
        <f t="shared" si="35"/>
        <v>0.1280289275728578</v>
      </c>
      <c r="U157" s="54">
        <f t="shared" si="36"/>
        <v>1.3662686891583473</v>
      </c>
      <c r="V157" s="54" t="str">
        <f t="shared" si="37"/>
        <v>是</v>
      </c>
      <c r="W157" s="21"/>
      <c r="X157" s="21"/>
      <c r="Y157" s="21"/>
      <c r="Z157" s="21">
        <f t="shared" si="41"/>
        <v>0</v>
      </c>
      <c r="AA157" s="23">
        <v>0.03</v>
      </c>
      <c r="AB157" s="23">
        <f t="shared" si="32"/>
        <v>0.03</v>
      </c>
      <c r="AC157" s="19">
        <f t="shared" si="27"/>
        <v>194000</v>
      </c>
      <c r="AD157" s="24" t="s">
        <v>46</v>
      </c>
      <c r="AE157" s="29">
        <v>3</v>
      </c>
      <c r="AF157" s="32" t="e">
        <f t="shared" si="42"/>
        <v>#VALUE!</v>
      </c>
      <c r="AG157" s="25" t="s">
        <v>47</v>
      </c>
      <c r="AH157" s="19"/>
      <c r="AI157" s="13" t="s">
        <v>121</v>
      </c>
      <c r="AJ157" s="26" t="s">
        <v>162</v>
      </c>
      <c r="AK157" s="14" t="s">
        <v>431</v>
      </c>
      <c r="AL157" s="8"/>
    </row>
    <row r="158" spans="1:39" s="9" customFormat="1" ht="33" hidden="1" customHeight="1" x14ac:dyDescent="0.25">
      <c r="A158" s="13">
        <f t="shared" si="29"/>
        <v>155</v>
      </c>
      <c r="B158" s="14" t="s">
        <v>433</v>
      </c>
      <c r="C158" s="15" t="s">
        <v>434</v>
      </c>
      <c r="D158" s="15" t="s">
        <v>33</v>
      </c>
      <c r="E158" s="16" t="s">
        <v>264</v>
      </c>
      <c r="F158" s="17" t="s">
        <v>35</v>
      </c>
      <c r="G158" s="17"/>
      <c r="H158" s="17" t="s">
        <v>39</v>
      </c>
      <c r="I158" s="18">
        <v>1</v>
      </c>
      <c r="J158" s="50">
        <f>VLOOKUP(B158,[1]新表!$A:$G,7,0)</f>
        <v>39788.339999999997</v>
      </c>
      <c r="K158" s="50">
        <f>VLOOKUP(B158,[2]新表!$A:$G,7,0)</f>
        <v>76672.95</v>
      </c>
      <c r="L158" s="50">
        <f>VLOOKUP(B158,[2]新表!$A:$H,8,0)</f>
        <v>76672.95</v>
      </c>
      <c r="M158" s="61">
        <f>VLOOKUP(B158,[2]Sheet3!$A:$E,5,0)</f>
        <v>19168.237499999999</v>
      </c>
      <c r="N158" s="48"/>
      <c r="O158" s="48"/>
      <c r="P158" s="48">
        <f t="shared" si="33"/>
        <v>0</v>
      </c>
      <c r="Q158" s="20">
        <f t="shared" si="34"/>
        <v>76672.95</v>
      </c>
      <c r="R158" s="55">
        <v>50000</v>
      </c>
      <c r="S158" s="19">
        <f t="shared" si="30"/>
        <v>50000</v>
      </c>
      <c r="T158" s="53">
        <f t="shared" si="35"/>
        <v>0.65212046751820563</v>
      </c>
      <c r="U158" s="54">
        <f t="shared" si="36"/>
        <v>2.6084818700728225</v>
      </c>
      <c r="V158" s="54" t="str">
        <f t="shared" si="37"/>
        <v>是</v>
      </c>
      <c r="W158" s="21"/>
      <c r="X158" s="21"/>
      <c r="Y158" s="21"/>
      <c r="Z158" s="21">
        <f t="shared" si="41"/>
        <v>0</v>
      </c>
      <c r="AA158" s="23">
        <v>0</v>
      </c>
      <c r="AB158" s="23">
        <f t="shared" si="32"/>
        <v>0</v>
      </c>
      <c r="AC158" s="19">
        <f t="shared" si="27"/>
        <v>50000</v>
      </c>
      <c r="AD158" s="24">
        <v>45630</v>
      </c>
      <c r="AE158" s="13">
        <v>3</v>
      </c>
      <c r="AF158" s="32">
        <f t="shared" si="42"/>
        <v>45627</v>
      </c>
      <c r="AG158" s="25" t="s">
        <v>47</v>
      </c>
      <c r="AH158" s="19"/>
      <c r="AI158" s="13" t="s">
        <v>121</v>
      </c>
      <c r="AJ158" s="26" t="s">
        <v>435</v>
      </c>
      <c r="AK158" s="14" t="s">
        <v>433</v>
      </c>
      <c r="AL158" s="8"/>
    </row>
    <row r="159" spans="1:39" s="80" customFormat="1" ht="33" customHeight="1" x14ac:dyDescent="0.25">
      <c r="A159" s="66">
        <f t="shared" si="29"/>
        <v>156</v>
      </c>
      <c r="B159" s="67" t="s">
        <v>436</v>
      </c>
      <c r="C159" s="52" t="s">
        <v>437</v>
      </c>
      <c r="D159" s="52" t="s">
        <v>33</v>
      </c>
      <c r="E159" s="81" t="s">
        <v>57</v>
      </c>
      <c r="F159" s="69" t="s">
        <v>67</v>
      </c>
      <c r="G159" s="69"/>
      <c r="H159" s="69" t="s">
        <v>49</v>
      </c>
      <c r="I159" s="70">
        <v>0.8</v>
      </c>
      <c r="J159" s="71">
        <f>VLOOKUP(B159,[1]新表!$A:$G,7,0)</f>
        <v>1133869.1800000002</v>
      </c>
      <c r="K159" s="71">
        <f>VLOOKUP(B159,[2]新表!$A:$G,7,0)</f>
        <v>533869.18000000017</v>
      </c>
      <c r="L159" s="71">
        <f>VLOOKUP(B159,[2]新表!$A:$H,8,0)</f>
        <v>358094.34000000014</v>
      </c>
      <c r="M159" s="71">
        <f>VLOOKUP(B159,[2]Sheet3!$A:$E,5,0)</f>
        <v>88978.196666666699</v>
      </c>
      <c r="N159" s="72"/>
      <c r="O159" s="72"/>
      <c r="P159" s="72">
        <f t="shared" si="33"/>
        <v>0</v>
      </c>
      <c r="Q159" s="65">
        <f t="shared" si="34"/>
        <v>358094.34000000014</v>
      </c>
      <c r="R159" s="65">
        <v>300000</v>
      </c>
      <c r="S159" s="73">
        <f t="shared" si="30"/>
        <v>300000</v>
      </c>
      <c r="T159" s="74">
        <f t="shared" si="35"/>
        <v>0.83776805855127412</v>
      </c>
      <c r="U159" s="75">
        <f t="shared" si="36"/>
        <v>3.3716124987773211</v>
      </c>
      <c r="V159" s="75" t="str">
        <f t="shared" si="37"/>
        <v>是</v>
      </c>
      <c r="W159" s="76"/>
      <c r="X159" s="76"/>
      <c r="Y159" s="76"/>
      <c r="Z159" s="76">
        <f t="shared" si="41"/>
        <v>0</v>
      </c>
      <c r="AA159" s="77">
        <v>0.03</v>
      </c>
      <c r="AB159" s="77">
        <f t="shared" si="32"/>
        <v>0.03</v>
      </c>
      <c r="AC159" s="73">
        <f t="shared" si="27"/>
        <v>291000</v>
      </c>
      <c r="AD159" s="24" t="s">
        <v>46</v>
      </c>
      <c r="AE159" s="29">
        <v>3</v>
      </c>
      <c r="AF159" s="32" t="e">
        <f t="shared" si="42"/>
        <v>#VALUE!</v>
      </c>
      <c r="AG159" s="78" t="s">
        <v>47</v>
      </c>
      <c r="AH159" s="73"/>
      <c r="AI159" s="69" t="s">
        <v>176</v>
      </c>
      <c r="AJ159" s="26" t="s">
        <v>438</v>
      </c>
      <c r="AK159" s="67" t="s">
        <v>436</v>
      </c>
      <c r="AL159" s="79"/>
    </row>
    <row r="160" spans="1:39" s="9" customFormat="1" ht="33" hidden="1" customHeight="1" x14ac:dyDescent="0.25">
      <c r="A160" s="13">
        <f t="shared" si="29"/>
        <v>157</v>
      </c>
      <c r="B160" s="14" t="s">
        <v>439</v>
      </c>
      <c r="C160" s="15" t="s">
        <v>440</v>
      </c>
      <c r="D160" s="15" t="s">
        <v>33</v>
      </c>
      <c r="E160" s="16" t="s">
        <v>57</v>
      </c>
      <c r="F160" s="17" t="s">
        <v>35</v>
      </c>
      <c r="G160" s="17" t="s">
        <v>564</v>
      </c>
      <c r="H160" s="17" t="s">
        <v>39</v>
      </c>
      <c r="I160" s="18">
        <v>0.8</v>
      </c>
      <c r="J160" s="50">
        <f>VLOOKUP(B160,[1]新表!$A:$G,7,0)</f>
        <v>623340.32000000018</v>
      </c>
      <c r="K160" s="50">
        <f>VLOOKUP(B160,[2]新表!$A:$G,7,0)</f>
        <v>796086.15000000014</v>
      </c>
      <c r="L160" s="50">
        <f>VLOOKUP(B160,[2]新表!$A:$H,8,0)</f>
        <v>506255.32000000007</v>
      </c>
      <c r="M160" s="61">
        <f>VLOOKUP(B160,[2]Sheet3!$A:$E,5,0)</f>
        <v>99510.768750000017</v>
      </c>
      <c r="N160" s="48"/>
      <c r="O160" s="48"/>
      <c r="P160" s="48">
        <f t="shared" si="33"/>
        <v>0</v>
      </c>
      <c r="Q160" s="20">
        <f t="shared" si="34"/>
        <v>506255.32000000007</v>
      </c>
      <c r="R160" s="55">
        <v>100000</v>
      </c>
      <c r="S160" s="19">
        <f t="shared" si="30"/>
        <v>100000</v>
      </c>
      <c r="T160" s="53">
        <f t="shared" si="35"/>
        <v>0.19752878843821334</v>
      </c>
      <c r="U160" s="54">
        <f t="shared" si="36"/>
        <v>1.0049163648934225</v>
      </c>
      <c r="V160" s="54" t="str">
        <f t="shared" si="37"/>
        <v>是</v>
      </c>
      <c r="W160" s="21"/>
      <c r="X160" s="22"/>
      <c r="Y160" s="22"/>
      <c r="Z160" s="21">
        <f t="shared" si="41"/>
        <v>0</v>
      </c>
      <c r="AA160" s="23">
        <v>0.03</v>
      </c>
      <c r="AB160" s="23">
        <f t="shared" si="32"/>
        <v>0.03</v>
      </c>
      <c r="AC160" s="19">
        <f t="shared" si="27"/>
        <v>97000</v>
      </c>
      <c r="AD160" s="24"/>
      <c r="AE160" s="13">
        <v>8</v>
      </c>
      <c r="AF160" s="32">
        <f t="shared" si="42"/>
        <v>-8</v>
      </c>
      <c r="AG160" s="27" t="s">
        <v>47</v>
      </c>
      <c r="AH160" s="19"/>
      <c r="AI160" s="17" t="s">
        <v>121</v>
      </c>
      <c r="AJ160" s="26" t="s">
        <v>441</v>
      </c>
      <c r="AK160" s="14" t="s">
        <v>439</v>
      </c>
      <c r="AL160" s="8"/>
    </row>
    <row r="161" spans="1:40" s="9" customFormat="1" ht="33" hidden="1" customHeight="1" x14ac:dyDescent="0.25">
      <c r="A161" s="13">
        <f t="shared" si="29"/>
        <v>158</v>
      </c>
      <c r="B161" s="14" t="s">
        <v>442</v>
      </c>
      <c r="C161" s="15" t="s">
        <v>443</v>
      </c>
      <c r="D161" s="15" t="s">
        <v>33</v>
      </c>
      <c r="E161" s="16" t="s">
        <v>57</v>
      </c>
      <c r="F161" s="34" t="s">
        <v>98</v>
      </c>
      <c r="G161" s="34"/>
      <c r="H161" s="17" t="s">
        <v>61</v>
      </c>
      <c r="I161" s="18">
        <v>1</v>
      </c>
      <c r="J161" s="50">
        <f>VLOOKUP(B161,[1]新表!$A:$G,7,0)</f>
        <v>32912.620000000003</v>
      </c>
      <c r="K161" s="50">
        <f>VLOOKUP(B161,[2]新表!$A:$G,7,0)</f>
        <v>32912.620000000003</v>
      </c>
      <c r="L161" s="50">
        <f>VLOOKUP(B161,[2]新表!$A:$H,8,0)</f>
        <v>32912.620000000003</v>
      </c>
      <c r="M161" s="61">
        <f>VLOOKUP(B161,[2]Sheet3!$A:$E,5,0)</f>
        <v>32912.620000000003</v>
      </c>
      <c r="N161" s="48"/>
      <c r="O161" s="48"/>
      <c r="P161" s="48">
        <f t="shared" si="33"/>
        <v>0</v>
      </c>
      <c r="Q161" s="20">
        <f t="shared" si="34"/>
        <v>32912.620000000003</v>
      </c>
      <c r="R161" s="55">
        <v>32912.620000000003</v>
      </c>
      <c r="S161" s="19">
        <f t="shared" si="30"/>
        <v>32912.620000000003</v>
      </c>
      <c r="T161" s="53">
        <f t="shared" si="35"/>
        <v>1</v>
      </c>
      <c r="U161" s="54">
        <f t="shared" si="36"/>
        <v>1</v>
      </c>
      <c r="V161" s="54" t="str">
        <f t="shared" si="37"/>
        <v>是</v>
      </c>
      <c r="W161" s="21"/>
      <c r="X161" s="21"/>
      <c r="Y161" s="21"/>
      <c r="Z161" s="21">
        <f t="shared" si="41"/>
        <v>0</v>
      </c>
      <c r="AA161" s="23">
        <v>0</v>
      </c>
      <c r="AB161" s="23">
        <f t="shared" si="32"/>
        <v>0</v>
      </c>
      <c r="AC161" s="19">
        <f t="shared" si="27"/>
        <v>32912.620000000003</v>
      </c>
      <c r="AD161" s="24"/>
      <c r="AE161" s="29">
        <v>3</v>
      </c>
      <c r="AF161" s="32">
        <f t="shared" si="42"/>
        <v>-3</v>
      </c>
      <c r="AG161" s="25" t="s">
        <v>47</v>
      </c>
      <c r="AH161" s="19"/>
      <c r="AI161" s="13" t="s">
        <v>121</v>
      </c>
      <c r="AJ161" s="26" t="s">
        <v>444</v>
      </c>
      <c r="AK161" s="14" t="s">
        <v>442</v>
      </c>
      <c r="AL161" s="8"/>
    </row>
    <row r="162" spans="1:40" s="9" customFormat="1" ht="33" hidden="1" customHeight="1" x14ac:dyDescent="0.25">
      <c r="A162" s="13">
        <f t="shared" si="29"/>
        <v>159</v>
      </c>
      <c r="B162" s="14" t="s">
        <v>445</v>
      </c>
      <c r="C162" s="15" t="s">
        <v>446</v>
      </c>
      <c r="D162" s="15" t="s">
        <v>33</v>
      </c>
      <c r="E162" s="16" t="s">
        <v>34</v>
      </c>
      <c r="F162" s="17" t="s">
        <v>35</v>
      </c>
      <c r="G162" s="17"/>
      <c r="H162" s="17" t="s">
        <v>61</v>
      </c>
      <c r="I162" s="18">
        <v>1</v>
      </c>
      <c r="J162" s="50">
        <f>VLOOKUP(B162,[1]新表!$A:$G,7,0)</f>
        <v>423466.01000000024</v>
      </c>
      <c r="K162" s="50">
        <f>VLOOKUP(B162,[2]新表!$A:$G,7,0)</f>
        <v>341246.12</v>
      </c>
      <c r="L162" s="50">
        <f>VLOOKUP(B162,[2]新表!$A:$H,8,0)</f>
        <v>210485.7</v>
      </c>
      <c r="M162" s="61">
        <f>VLOOKUP(B162,[2]Sheet3!$A:$E,5,0)</f>
        <v>48749.445714285714</v>
      </c>
      <c r="N162" s="48"/>
      <c r="O162" s="48"/>
      <c r="P162" s="48">
        <f t="shared" si="33"/>
        <v>0</v>
      </c>
      <c r="Q162" s="20">
        <f t="shared" si="34"/>
        <v>210485.7</v>
      </c>
      <c r="R162" s="55">
        <v>200000</v>
      </c>
      <c r="S162" s="19">
        <f t="shared" si="30"/>
        <v>200000</v>
      </c>
      <c r="T162" s="53">
        <f t="shared" si="35"/>
        <v>0.95018331411587575</v>
      </c>
      <c r="U162" s="54">
        <f t="shared" si="36"/>
        <v>4.1026107490980408</v>
      </c>
      <c r="V162" s="54" t="str">
        <f t="shared" si="37"/>
        <v>是</v>
      </c>
      <c r="W162" s="21"/>
      <c r="X162" s="21"/>
      <c r="Y162" s="21"/>
      <c r="Z162" s="21">
        <f t="shared" si="41"/>
        <v>0</v>
      </c>
      <c r="AA162" s="23">
        <v>0</v>
      </c>
      <c r="AB162" s="23">
        <f t="shared" si="32"/>
        <v>0</v>
      </c>
      <c r="AC162" s="19">
        <f t="shared" si="27"/>
        <v>200000</v>
      </c>
      <c r="AD162" s="24"/>
      <c r="AE162" s="13">
        <v>7</v>
      </c>
      <c r="AF162" s="24">
        <f t="shared" si="42"/>
        <v>-7</v>
      </c>
      <c r="AG162" s="27" t="s">
        <v>47</v>
      </c>
      <c r="AH162" s="19"/>
      <c r="AI162" s="17" t="s">
        <v>121</v>
      </c>
      <c r="AJ162" s="26" t="s">
        <v>447</v>
      </c>
      <c r="AK162" s="14" t="s">
        <v>445</v>
      </c>
      <c r="AL162" s="8"/>
    </row>
    <row r="163" spans="1:40" s="9" customFormat="1" ht="33" hidden="1" customHeight="1" x14ac:dyDescent="0.25">
      <c r="A163" s="13">
        <f t="shared" si="29"/>
        <v>160</v>
      </c>
      <c r="B163" s="14" t="s">
        <v>448</v>
      </c>
      <c r="C163" s="15" t="s">
        <v>449</v>
      </c>
      <c r="D163" s="15" t="s">
        <v>33</v>
      </c>
      <c r="E163" s="16" t="s">
        <v>34</v>
      </c>
      <c r="F163" s="17" t="s">
        <v>35</v>
      </c>
      <c r="G163" s="17"/>
      <c r="H163" s="17" t="s">
        <v>39</v>
      </c>
      <c r="I163" s="18">
        <v>1</v>
      </c>
      <c r="J163" s="50">
        <f>VLOOKUP(B163,[1]新表!$A:$G,7,0)</f>
        <v>509647.39</v>
      </c>
      <c r="K163" s="50">
        <f>VLOOKUP(B163,[2]新表!$A:$G,7,0)</f>
        <v>509647.39</v>
      </c>
      <c r="L163" s="50">
        <f>VLOOKUP(B163,[2]新表!$A:$H,8,0)</f>
        <v>509647.39</v>
      </c>
      <c r="M163" s="61">
        <f>VLOOKUP(B163,[2]Sheet3!$A:$E,5,0)</f>
        <v>72806.77</v>
      </c>
      <c r="N163" s="48"/>
      <c r="O163" s="48"/>
      <c r="P163" s="48">
        <f t="shared" si="33"/>
        <v>0</v>
      </c>
      <c r="Q163" s="20">
        <f t="shared" si="34"/>
        <v>509647.39</v>
      </c>
      <c r="R163" s="55">
        <v>150000</v>
      </c>
      <c r="S163" s="19">
        <f t="shared" si="30"/>
        <v>150000</v>
      </c>
      <c r="T163" s="53">
        <f t="shared" si="35"/>
        <v>0.29432113838550217</v>
      </c>
      <c r="U163" s="54">
        <f t="shared" si="36"/>
        <v>2.0602479686985151</v>
      </c>
      <c r="V163" s="54" t="str">
        <f t="shared" si="37"/>
        <v>是</v>
      </c>
      <c r="W163" s="21"/>
      <c r="X163" s="21"/>
      <c r="Y163" s="21"/>
      <c r="Z163" s="21">
        <f t="shared" si="41"/>
        <v>0</v>
      </c>
      <c r="AA163" s="23">
        <v>0</v>
      </c>
      <c r="AB163" s="23">
        <f t="shared" si="32"/>
        <v>0</v>
      </c>
      <c r="AC163" s="19">
        <f t="shared" si="27"/>
        <v>150000</v>
      </c>
      <c r="AD163" s="24"/>
      <c r="AE163" s="29">
        <v>3</v>
      </c>
      <c r="AF163" s="24">
        <f t="shared" si="42"/>
        <v>-3</v>
      </c>
      <c r="AG163" s="27" t="s">
        <v>47</v>
      </c>
      <c r="AH163" s="19"/>
      <c r="AI163" s="17" t="s">
        <v>68</v>
      </c>
      <c r="AJ163" s="26" t="s">
        <v>447</v>
      </c>
      <c r="AK163" s="14" t="s">
        <v>448</v>
      </c>
      <c r="AL163" s="8"/>
    </row>
    <row r="164" spans="1:40" s="9" customFormat="1" ht="33" hidden="1" customHeight="1" x14ac:dyDescent="0.25">
      <c r="A164" s="13">
        <f t="shared" si="29"/>
        <v>161</v>
      </c>
      <c r="B164" s="14" t="s">
        <v>450</v>
      </c>
      <c r="C164" s="15" t="s">
        <v>451</v>
      </c>
      <c r="D164" s="15" t="s">
        <v>33</v>
      </c>
      <c r="E164" s="16" t="s">
        <v>34</v>
      </c>
      <c r="F164" s="17" t="s">
        <v>67</v>
      </c>
      <c r="G164" s="17"/>
      <c r="H164" s="17" t="s">
        <v>39</v>
      </c>
      <c r="I164" s="18">
        <v>1</v>
      </c>
      <c r="J164" s="50">
        <f>VLOOKUP(B164,[1]新表!$A:$G,7,0)</f>
        <v>102012.91</v>
      </c>
      <c r="K164" s="50">
        <f>VLOOKUP(B164,[2]新表!$A:$G,7,0)</f>
        <v>102012.91</v>
      </c>
      <c r="L164" s="50">
        <f>VLOOKUP(B164,[2]新表!$A:$H,8,0)</f>
        <v>102012.91</v>
      </c>
      <c r="M164" s="50">
        <f>VLOOKUP(B164,[2]Sheet3!$A:$E,5,0)</f>
        <v>102012.91</v>
      </c>
      <c r="N164" s="48"/>
      <c r="O164" s="48"/>
      <c r="P164" s="48">
        <f t="shared" si="33"/>
        <v>0</v>
      </c>
      <c r="Q164" s="20">
        <f t="shared" si="34"/>
        <v>102012.91</v>
      </c>
      <c r="R164" s="55">
        <v>100000</v>
      </c>
      <c r="S164" s="19">
        <f t="shared" si="30"/>
        <v>100000</v>
      </c>
      <c r="T164" s="53">
        <f t="shared" si="35"/>
        <v>0.98026808567660695</v>
      </c>
      <c r="U164" s="54">
        <f t="shared" si="36"/>
        <v>0.98026808567660695</v>
      </c>
      <c r="V164" s="54" t="str">
        <f t="shared" si="37"/>
        <v>否</v>
      </c>
      <c r="W164" s="21"/>
      <c r="X164" s="21"/>
      <c r="Y164" s="21"/>
      <c r="Z164" s="21">
        <f t="shared" si="41"/>
        <v>0</v>
      </c>
      <c r="AA164" s="23">
        <v>0</v>
      </c>
      <c r="AB164" s="23">
        <f t="shared" si="32"/>
        <v>0</v>
      </c>
      <c r="AC164" s="19">
        <f t="shared" ref="AC164:AC206" si="43">S164*(1-AB164)</f>
        <v>100000</v>
      </c>
      <c r="AD164" s="24"/>
      <c r="AE164" s="29">
        <v>3</v>
      </c>
      <c r="AF164" s="24">
        <f t="shared" si="42"/>
        <v>-3</v>
      </c>
      <c r="AG164" s="25" t="s">
        <v>47</v>
      </c>
      <c r="AH164" s="19"/>
      <c r="AI164" s="13" t="s">
        <v>38</v>
      </c>
      <c r="AJ164" s="26" t="s">
        <v>167</v>
      </c>
      <c r="AK164" s="14" t="s">
        <v>450</v>
      </c>
      <c r="AL164" s="8"/>
    </row>
    <row r="165" spans="1:40" s="9" customFormat="1" ht="33" hidden="1" customHeight="1" x14ac:dyDescent="0.25">
      <c r="A165" s="13">
        <f t="shared" si="29"/>
        <v>162</v>
      </c>
      <c r="B165" s="15" t="s">
        <v>452</v>
      </c>
      <c r="C165" s="15" t="s">
        <v>453</v>
      </c>
      <c r="D165" s="15" t="s">
        <v>33</v>
      </c>
      <c r="E165" s="16" t="s">
        <v>57</v>
      </c>
      <c r="F165" s="16" t="s">
        <v>35</v>
      </c>
      <c r="G165" s="16"/>
      <c r="H165" s="17" t="s">
        <v>36</v>
      </c>
      <c r="I165" s="18">
        <v>1</v>
      </c>
      <c r="J165" s="50">
        <f>VLOOKUP(B165,[1]新表!$A:$G,7,0)</f>
        <v>0</v>
      </c>
      <c r="K165" s="50">
        <f>VLOOKUP(B165,[2]新表!$A:$G,7,0)</f>
        <v>0</v>
      </c>
      <c r="L165" s="50">
        <f>VLOOKUP(B165,[2]新表!$A:$H,8,0)</f>
        <v>0</v>
      </c>
      <c r="M165" s="50"/>
      <c r="N165" s="48"/>
      <c r="O165" s="48"/>
      <c r="P165" s="48">
        <f t="shared" si="33"/>
        <v>0</v>
      </c>
      <c r="Q165" s="20">
        <f t="shared" si="34"/>
        <v>0</v>
      </c>
      <c r="R165" s="55"/>
      <c r="S165" s="19">
        <f t="shared" si="30"/>
        <v>0</v>
      </c>
      <c r="T165" s="53">
        <f t="shared" si="35"/>
        <v>0</v>
      </c>
      <c r="U165" s="54" t="e">
        <f t="shared" si="36"/>
        <v>#DIV/0!</v>
      </c>
      <c r="V165" s="54" t="str">
        <f t="shared" si="37"/>
        <v>是</v>
      </c>
      <c r="W165" s="21"/>
      <c r="X165" s="22"/>
      <c r="Y165" s="22"/>
      <c r="Z165" s="21">
        <f t="shared" si="41"/>
        <v>0</v>
      </c>
      <c r="AA165" s="23">
        <v>0</v>
      </c>
      <c r="AB165" s="23">
        <f t="shared" si="32"/>
        <v>0</v>
      </c>
      <c r="AC165" s="19">
        <f t="shared" si="43"/>
        <v>0</v>
      </c>
      <c r="AD165" s="24">
        <v>45595</v>
      </c>
      <c r="AE165" s="29">
        <v>7</v>
      </c>
      <c r="AF165" s="24">
        <f t="shared" si="42"/>
        <v>45588</v>
      </c>
      <c r="AG165" s="27" t="s">
        <v>47</v>
      </c>
      <c r="AH165" s="19"/>
      <c r="AI165" s="17" t="s">
        <v>38</v>
      </c>
      <c r="AJ165" s="26" t="s">
        <v>454</v>
      </c>
      <c r="AK165" s="15" t="s">
        <v>452</v>
      </c>
      <c r="AL165" s="8"/>
      <c r="AN165" s="8"/>
    </row>
    <row r="166" spans="1:40" s="9" customFormat="1" ht="33" hidden="1" customHeight="1" x14ac:dyDescent="0.25">
      <c r="A166" s="13">
        <f t="shared" si="29"/>
        <v>163</v>
      </c>
      <c r="B166" s="15" t="s">
        <v>455</v>
      </c>
      <c r="C166" s="15" t="s">
        <v>456</v>
      </c>
      <c r="D166" s="15" t="s">
        <v>33</v>
      </c>
      <c r="E166" s="16" t="s">
        <v>34</v>
      </c>
      <c r="F166" s="16" t="s">
        <v>35</v>
      </c>
      <c r="G166" s="16"/>
      <c r="H166" s="17" t="s">
        <v>260</v>
      </c>
      <c r="I166" s="18">
        <v>1</v>
      </c>
      <c r="J166" s="50">
        <f>VLOOKUP(B166,[1]新表!$A:$G,7,0)</f>
        <v>5475.3200000000015</v>
      </c>
      <c r="K166" s="50">
        <f>VLOOKUP(B166,[2]新表!$A:$G,7,0)</f>
        <v>0</v>
      </c>
      <c r="L166" s="50">
        <f>VLOOKUP(B166,[2]新表!$A:$H,8,0)</f>
        <v>0</v>
      </c>
      <c r="M166" s="50"/>
      <c r="N166" s="48"/>
      <c r="O166" s="48"/>
      <c r="P166" s="48">
        <f t="shared" si="33"/>
        <v>0</v>
      </c>
      <c r="Q166" s="20">
        <f t="shared" si="34"/>
        <v>0</v>
      </c>
      <c r="R166" s="55"/>
      <c r="S166" s="19">
        <f t="shared" si="30"/>
        <v>0</v>
      </c>
      <c r="T166" s="53">
        <f t="shared" si="35"/>
        <v>0</v>
      </c>
      <c r="U166" s="54" t="e">
        <f t="shared" si="36"/>
        <v>#DIV/0!</v>
      </c>
      <c r="V166" s="54" t="str">
        <f t="shared" si="37"/>
        <v>是</v>
      </c>
      <c r="W166" s="21"/>
      <c r="X166" s="22"/>
      <c r="Y166" s="22"/>
      <c r="Z166" s="21">
        <f t="shared" si="41"/>
        <v>0</v>
      </c>
      <c r="AA166" s="23">
        <v>0</v>
      </c>
      <c r="AB166" s="23">
        <f t="shared" si="32"/>
        <v>0</v>
      </c>
      <c r="AC166" s="19">
        <f t="shared" si="43"/>
        <v>0</v>
      </c>
      <c r="AD166" s="24"/>
      <c r="AE166" s="29">
        <v>7</v>
      </c>
      <c r="AF166" s="24">
        <f t="shared" si="42"/>
        <v>-7</v>
      </c>
      <c r="AG166" s="27" t="s">
        <v>47</v>
      </c>
      <c r="AH166" s="19"/>
      <c r="AI166" s="17" t="s">
        <v>68</v>
      </c>
      <c r="AJ166" s="26" t="s">
        <v>261</v>
      </c>
      <c r="AK166" s="15" t="s">
        <v>455</v>
      </c>
      <c r="AL166" s="8"/>
      <c r="AN166" s="8"/>
    </row>
    <row r="167" spans="1:40" s="9" customFormat="1" ht="33" hidden="1" customHeight="1" x14ac:dyDescent="0.25">
      <c r="A167" s="13">
        <f t="shared" si="29"/>
        <v>164</v>
      </c>
      <c r="B167" s="14" t="s">
        <v>457</v>
      </c>
      <c r="C167" s="28" t="s">
        <v>458</v>
      </c>
      <c r="D167" s="15" t="s">
        <v>33</v>
      </c>
      <c r="E167" s="16" t="s">
        <v>130</v>
      </c>
      <c r="F167" s="17" t="s">
        <v>67</v>
      </c>
      <c r="G167" s="17" t="s">
        <v>564</v>
      </c>
      <c r="H167" s="17" t="s">
        <v>39</v>
      </c>
      <c r="I167" s="22">
        <v>0.8</v>
      </c>
      <c r="J167" s="50">
        <f>VLOOKUP(B167,[1]新表!$A:$G,7,0)</f>
        <v>2721851.46</v>
      </c>
      <c r="K167" s="50">
        <f>VLOOKUP(B167,[2]新表!$A:$G,7,0)</f>
        <v>2782662.15</v>
      </c>
      <c r="L167" s="50">
        <f>VLOOKUP(B167,[2]新表!$A:$H,8,0)</f>
        <v>2521851.46</v>
      </c>
      <c r="M167" s="61">
        <f>VLOOKUP(B167,[2]Sheet3!$A:$E,5,0)</f>
        <v>309184.68333333335</v>
      </c>
      <c r="N167" s="48"/>
      <c r="O167" s="48"/>
      <c r="P167" s="48">
        <f t="shared" si="33"/>
        <v>0</v>
      </c>
      <c r="Q167" s="20">
        <f t="shared" si="34"/>
        <v>2521851.46</v>
      </c>
      <c r="R167" s="55">
        <v>300000</v>
      </c>
      <c r="S167" s="19">
        <f t="shared" si="30"/>
        <v>300000</v>
      </c>
      <c r="T167" s="53">
        <f t="shared" si="35"/>
        <v>0.11896021821998985</v>
      </c>
      <c r="U167" s="54">
        <f t="shared" si="36"/>
        <v>0.97029386050333122</v>
      </c>
      <c r="V167" s="54" t="str">
        <f t="shared" si="37"/>
        <v>否</v>
      </c>
      <c r="W167" s="21"/>
      <c r="X167" s="21"/>
      <c r="Y167" s="21"/>
      <c r="Z167" s="21">
        <f t="shared" si="41"/>
        <v>0</v>
      </c>
      <c r="AA167" s="23">
        <v>0.03</v>
      </c>
      <c r="AB167" s="23">
        <f t="shared" si="32"/>
        <v>0.03</v>
      </c>
      <c r="AC167" s="19">
        <f t="shared" si="43"/>
        <v>291000</v>
      </c>
      <c r="AD167" s="24">
        <v>45628</v>
      </c>
      <c r="AE167" s="29">
        <v>3</v>
      </c>
      <c r="AF167" s="24">
        <f t="shared" si="42"/>
        <v>45625</v>
      </c>
      <c r="AG167" s="27" t="s">
        <v>47</v>
      </c>
      <c r="AH167" s="19"/>
      <c r="AI167" s="17" t="s">
        <v>121</v>
      </c>
      <c r="AJ167" s="26" t="s">
        <v>177</v>
      </c>
      <c r="AK167" s="14" t="s">
        <v>457</v>
      </c>
      <c r="AL167" s="8"/>
      <c r="AN167" s="8"/>
    </row>
    <row r="168" spans="1:40" s="9" customFormat="1" ht="33" hidden="1" customHeight="1" x14ac:dyDescent="0.25">
      <c r="A168" s="13">
        <f t="shared" si="29"/>
        <v>165</v>
      </c>
      <c r="B168" s="15" t="s">
        <v>459</v>
      </c>
      <c r="C168" s="15" t="s">
        <v>460</v>
      </c>
      <c r="D168" s="15" t="s">
        <v>219</v>
      </c>
      <c r="E168" s="16" t="s">
        <v>34</v>
      </c>
      <c r="F168" s="16" t="s">
        <v>35</v>
      </c>
      <c r="G168" s="16"/>
      <c r="H168" s="17" t="s">
        <v>39</v>
      </c>
      <c r="I168" s="18">
        <v>1</v>
      </c>
      <c r="J168" s="50">
        <f>VLOOKUP(B168,[1]新表!$A:$G,7,0)</f>
        <v>11159.12</v>
      </c>
      <c r="K168" s="50">
        <f>VLOOKUP(B168,[2]新表!$A:$G,7,0)</f>
        <v>11159.12</v>
      </c>
      <c r="L168" s="50">
        <f>VLOOKUP(B168,[2]新表!$A:$H,8,0)</f>
        <v>11159.12</v>
      </c>
      <c r="M168" s="61">
        <f>VLOOKUP(B168,[2]Sheet3!$A:$E,5,0)</f>
        <v>11159.12</v>
      </c>
      <c r="N168" s="48"/>
      <c r="O168" s="48"/>
      <c r="P168" s="48">
        <f t="shared" si="33"/>
        <v>0</v>
      </c>
      <c r="Q168" s="20">
        <f t="shared" si="34"/>
        <v>11159.12</v>
      </c>
      <c r="R168" s="55">
        <v>11159.12</v>
      </c>
      <c r="S168" s="19">
        <f t="shared" si="30"/>
        <v>11159.12</v>
      </c>
      <c r="T168" s="53">
        <f t="shared" si="35"/>
        <v>1</v>
      </c>
      <c r="U168" s="54">
        <f t="shared" si="36"/>
        <v>1</v>
      </c>
      <c r="V168" s="54" t="str">
        <f t="shared" si="37"/>
        <v>是</v>
      </c>
      <c r="W168" s="21"/>
      <c r="X168" s="22"/>
      <c r="Y168" s="22"/>
      <c r="Z168" s="21">
        <f t="shared" si="41"/>
        <v>0</v>
      </c>
      <c r="AA168" s="23">
        <v>0</v>
      </c>
      <c r="AB168" s="23">
        <f t="shared" si="32"/>
        <v>0</v>
      </c>
      <c r="AC168" s="19">
        <f t="shared" si="43"/>
        <v>11159.12</v>
      </c>
      <c r="AD168" s="24"/>
      <c r="AE168" s="29">
        <v>7</v>
      </c>
      <c r="AF168" s="24">
        <f t="shared" si="42"/>
        <v>-7</v>
      </c>
      <c r="AG168" s="27" t="s">
        <v>47</v>
      </c>
      <c r="AH168" s="19"/>
      <c r="AI168" s="17" t="s">
        <v>68</v>
      </c>
      <c r="AJ168" s="26"/>
      <c r="AK168" s="15" t="s">
        <v>459</v>
      </c>
      <c r="AL168" s="8"/>
      <c r="AN168" s="8"/>
    </row>
    <row r="169" spans="1:40" s="9" customFormat="1" ht="33" hidden="1" customHeight="1" x14ac:dyDescent="0.25">
      <c r="A169" s="13">
        <f t="shared" si="29"/>
        <v>166</v>
      </c>
      <c r="B169" s="15" t="s">
        <v>461</v>
      </c>
      <c r="C169" s="15" t="s">
        <v>462</v>
      </c>
      <c r="D169" s="15" t="s">
        <v>88</v>
      </c>
      <c r="E169" s="16" t="s">
        <v>57</v>
      </c>
      <c r="F169" s="16" t="s">
        <v>98</v>
      </c>
      <c r="G169" s="16"/>
      <c r="H169" s="17" t="s">
        <v>39</v>
      </c>
      <c r="I169" s="18">
        <v>1</v>
      </c>
      <c r="J169" s="50">
        <f>VLOOKUP(B169,[1]新表!$A:$G,7,0)</f>
        <v>192.1</v>
      </c>
      <c r="K169" s="50">
        <f>VLOOKUP(B169,[2]新表!$A:$G,7,0)</f>
        <v>192.1</v>
      </c>
      <c r="L169" s="50">
        <f>VLOOKUP(B169,[2]新表!$A:$H,8,0)</f>
        <v>192.1</v>
      </c>
      <c r="M169" s="50">
        <f>VLOOKUP(B169,[2]Sheet3!$A:$E,5,0)</f>
        <v>192.1</v>
      </c>
      <c r="N169" s="48"/>
      <c r="O169" s="48"/>
      <c r="P169" s="48">
        <f t="shared" si="33"/>
        <v>0</v>
      </c>
      <c r="Q169" s="20">
        <f t="shared" si="34"/>
        <v>192.1</v>
      </c>
      <c r="R169" s="55"/>
      <c r="S169" s="19">
        <f t="shared" si="30"/>
        <v>0</v>
      </c>
      <c r="T169" s="53">
        <f t="shared" si="35"/>
        <v>0</v>
      </c>
      <c r="U169" s="54">
        <f t="shared" si="36"/>
        <v>0</v>
      </c>
      <c r="V169" s="54" t="str">
        <f t="shared" si="37"/>
        <v>否</v>
      </c>
      <c r="W169" s="21"/>
      <c r="X169" s="22"/>
      <c r="Y169" s="22"/>
      <c r="Z169" s="21">
        <f t="shared" si="41"/>
        <v>0</v>
      </c>
      <c r="AA169" s="23">
        <v>0</v>
      </c>
      <c r="AB169" s="23">
        <f t="shared" si="32"/>
        <v>0</v>
      </c>
      <c r="AC169" s="19">
        <f t="shared" si="43"/>
        <v>0</v>
      </c>
      <c r="AD169" s="24">
        <v>45595</v>
      </c>
      <c r="AE169" s="29">
        <v>7</v>
      </c>
      <c r="AF169" s="24">
        <f t="shared" si="42"/>
        <v>45588</v>
      </c>
      <c r="AG169" s="27" t="s">
        <v>47</v>
      </c>
      <c r="AH169" s="19"/>
      <c r="AI169" s="17" t="s">
        <v>121</v>
      </c>
      <c r="AJ169" s="26"/>
      <c r="AK169" s="15" t="s">
        <v>461</v>
      </c>
      <c r="AL169" s="8"/>
      <c r="AN169" s="8"/>
    </row>
    <row r="170" spans="1:40" s="9" customFormat="1" ht="33" hidden="1" customHeight="1" x14ac:dyDescent="0.25">
      <c r="A170" s="13">
        <f t="shared" si="29"/>
        <v>167</v>
      </c>
      <c r="B170" s="15" t="s">
        <v>463</v>
      </c>
      <c r="C170" s="15" t="s">
        <v>464</v>
      </c>
      <c r="D170" s="15" t="s">
        <v>52</v>
      </c>
      <c r="E170" s="16" t="s">
        <v>34</v>
      </c>
      <c r="F170" s="16" t="s">
        <v>67</v>
      </c>
      <c r="G170" s="16"/>
      <c r="H170" s="17" t="s">
        <v>260</v>
      </c>
      <c r="I170" s="18">
        <v>1</v>
      </c>
      <c r="J170" s="50">
        <f>VLOOKUP(B170,[1]新表!$A:$G,7,0)</f>
        <v>0</v>
      </c>
      <c r="K170" s="50">
        <f>VLOOKUP(B170,[2]新表!$A:$G,7,0)</f>
        <v>0</v>
      </c>
      <c r="L170" s="50">
        <f>VLOOKUP(B170,[2]新表!$A:$H,8,0)</f>
        <v>0</v>
      </c>
      <c r="M170" s="50"/>
      <c r="N170" s="48"/>
      <c r="O170" s="48"/>
      <c r="P170" s="48">
        <f t="shared" si="33"/>
        <v>0</v>
      </c>
      <c r="Q170" s="20">
        <f t="shared" si="34"/>
        <v>0</v>
      </c>
      <c r="R170" s="55"/>
      <c r="S170" s="19">
        <f t="shared" si="30"/>
        <v>0</v>
      </c>
      <c r="T170" s="53">
        <f t="shared" si="35"/>
        <v>0</v>
      </c>
      <c r="U170" s="54" t="e">
        <f t="shared" si="36"/>
        <v>#DIV/0!</v>
      </c>
      <c r="V170" s="54" t="str">
        <f t="shared" si="37"/>
        <v>是</v>
      </c>
      <c r="W170" s="21"/>
      <c r="X170" s="22"/>
      <c r="Y170" s="22"/>
      <c r="Z170" s="21">
        <f t="shared" si="41"/>
        <v>0</v>
      </c>
      <c r="AA170" s="23">
        <v>0</v>
      </c>
      <c r="AB170" s="23">
        <f t="shared" si="32"/>
        <v>0</v>
      </c>
      <c r="AC170" s="19">
        <f t="shared" si="43"/>
        <v>0</v>
      </c>
      <c r="AD170" s="24">
        <v>45595</v>
      </c>
      <c r="AE170" s="29">
        <v>7</v>
      </c>
      <c r="AF170" s="24">
        <f t="shared" si="42"/>
        <v>45588</v>
      </c>
      <c r="AG170" s="27" t="s">
        <v>47</v>
      </c>
      <c r="AH170" s="19"/>
      <c r="AI170" s="17" t="s">
        <v>68</v>
      </c>
      <c r="AJ170" s="26"/>
      <c r="AK170" s="15" t="s">
        <v>463</v>
      </c>
      <c r="AL170" s="8"/>
      <c r="AN170" s="8"/>
    </row>
    <row r="171" spans="1:40" s="9" customFormat="1" ht="33" hidden="1" customHeight="1" x14ac:dyDescent="0.25">
      <c r="A171" s="13">
        <f t="shared" si="29"/>
        <v>168</v>
      </c>
      <c r="B171" s="14" t="s">
        <v>465</v>
      </c>
      <c r="C171" s="28" t="s">
        <v>466</v>
      </c>
      <c r="D171" s="15" t="s">
        <v>33</v>
      </c>
      <c r="E171" s="16" t="s">
        <v>57</v>
      </c>
      <c r="F171" s="17" t="s">
        <v>67</v>
      </c>
      <c r="G171" s="17" t="s">
        <v>564</v>
      </c>
      <c r="H171" s="17" t="s">
        <v>39</v>
      </c>
      <c r="I171" s="18">
        <v>0.8</v>
      </c>
      <c r="J171" s="50">
        <f>VLOOKUP(B171,[1]新表!$A:$G,7,0)</f>
        <v>1765441.0899999999</v>
      </c>
      <c r="K171" s="50">
        <f>VLOOKUP(B171,[2]新表!$A:$G,7,0)</f>
        <v>1665441.0899999999</v>
      </c>
      <c r="L171" s="50">
        <f>VLOOKUP(B171,[2]新表!$A:$H,8,0)</f>
        <v>1665441.0899999999</v>
      </c>
      <c r="M171" s="61">
        <f>VLOOKUP(B171,[2]Sheet3!$A:$E,5,0)</f>
        <v>237920.15571428571</v>
      </c>
      <c r="N171" s="48"/>
      <c r="O171" s="48"/>
      <c r="P171" s="48">
        <f t="shared" si="33"/>
        <v>0</v>
      </c>
      <c r="Q171" s="20">
        <f t="shared" si="34"/>
        <v>1665441.0899999999</v>
      </c>
      <c r="R171" s="55">
        <v>200000</v>
      </c>
      <c r="S171" s="19">
        <f t="shared" si="30"/>
        <v>200000</v>
      </c>
      <c r="T171" s="53">
        <f t="shared" si="35"/>
        <v>0.12008830645579906</v>
      </c>
      <c r="U171" s="54">
        <f t="shared" si="36"/>
        <v>0.8406181451905933</v>
      </c>
      <c r="V171" s="54" t="str">
        <f t="shared" si="37"/>
        <v>否</v>
      </c>
      <c r="W171" s="21"/>
      <c r="X171" s="21"/>
      <c r="Y171" s="21"/>
      <c r="Z171" s="21">
        <f t="shared" si="41"/>
        <v>0</v>
      </c>
      <c r="AA171" s="23">
        <v>0.03</v>
      </c>
      <c r="AB171" s="23">
        <f t="shared" si="32"/>
        <v>0.03</v>
      </c>
      <c r="AC171" s="19">
        <f t="shared" si="43"/>
        <v>194000</v>
      </c>
      <c r="AD171" s="24">
        <v>45636</v>
      </c>
      <c r="AE171" s="29">
        <v>3</v>
      </c>
      <c r="AF171" s="24">
        <f t="shared" si="42"/>
        <v>45633</v>
      </c>
      <c r="AG171" s="27" t="s">
        <v>47</v>
      </c>
      <c r="AH171" s="19"/>
      <c r="AI171" s="17" t="s">
        <v>176</v>
      </c>
      <c r="AJ171" s="26" t="s">
        <v>177</v>
      </c>
      <c r="AK171" s="14" t="s">
        <v>465</v>
      </c>
      <c r="AL171" s="8"/>
      <c r="AN171" s="8"/>
    </row>
    <row r="172" spans="1:40" s="9" customFormat="1" ht="33" hidden="1" customHeight="1" x14ac:dyDescent="0.25">
      <c r="A172" s="13">
        <f t="shared" si="29"/>
        <v>169</v>
      </c>
      <c r="B172" s="14" t="s">
        <v>467</v>
      </c>
      <c r="C172" s="15" t="s">
        <v>468</v>
      </c>
      <c r="D172" s="15" t="s">
        <v>52</v>
      </c>
      <c r="E172" s="16" t="s">
        <v>57</v>
      </c>
      <c r="F172" s="17" t="s">
        <v>35</v>
      </c>
      <c r="G172" s="17"/>
      <c r="H172" s="17" t="s">
        <v>260</v>
      </c>
      <c r="I172" s="18">
        <v>1</v>
      </c>
      <c r="J172" s="50">
        <f>VLOOKUP(B172,[1]新表!$A:$G,7,0)</f>
        <v>0</v>
      </c>
      <c r="K172" s="50">
        <f>VLOOKUP(B172,[2]新表!$A:$G,7,0)</f>
        <v>0</v>
      </c>
      <c r="L172" s="50">
        <f>VLOOKUP(B172,[2]新表!$A:$H,8,0)</f>
        <v>0</v>
      </c>
      <c r="M172" s="50"/>
      <c r="N172" s="48">
        <v>271.2</v>
      </c>
      <c r="O172" s="48"/>
      <c r="P172" s="48">
        <f t="shared" si="33"/>
        <v>271.2</v>
      </c>
      <c r="Q172" s="20">
        <f t="shared" si="34"/>
        <v>-271.2</v>
      </c>
      <c r="R172" s="55">
        <v>406.8</v>
      </c>
      <c r="S172" s="19">
        <f t="shared" si="30"/>
        <v>406.8</v>
      </c>
      <c r="T172" s="53">
        <f t="shared" si="35"/>
        <v>-1.5</v>
      </c>
      <c r="U172" s="54" t="e">
        <f t="shared" si="36"/>
        <v>#DIV/0!</v>
      </c>
      <c r="V172" s="54" t="str">
        <f t="shared" si="37"/>
        <v>是</v>
      </c>
      <c r="W172" s="21"/>
      <c r="X172" s="22"/>
      <c r="Y172" s="22"/>
      <c r="Z172" s="21">
        <f t="shared" si="41"/>
        <v>0</v>
      </c>
      <c r="AA172" s="23">
        <v>0</v>
      </c>
      <c r="AB172" s="23">
        <f t="shared" si="32"/>
        <v>0</v>
      </c>
      <c r="AC172" s="19">
        <f t="shared" si="43"/>
        <v>406.8</v>
      </c>
      <c r="AD172" s="24">
        <v>45595</v>
      </c>
      <c r="AE172" s="29">
        <v>7</v>
      </c>
      <c r="AF172" s="24">
        <f t="shared" si="42"/>
        <v>45588</v>
      </c>
      <c r="AG172" s="27" t="s">
        <v>47</v>
      </c>
      <c r="AH172" s="19"/>
      <c r="AI172" s="17" t="s">
        <v>121</v>
      </c>
      <c r="AJ172" s="26" t="s">
        <v>406</v>
      </c>
      <c r="AK172" s="14" t="s">
        <v>467</v>
      </c>
      <c r="AL172" s="8"/>
      <c r="AN172" s="8"/>
    </row>
    <row r="173" spans="1:40" s="9" customFormat="1" ht="33" hidden="1" customHeight="1" x14ac:dyDescent="0.25">
      <c r="A173" s="13">
        <f t="shared" si="29"/>
        <v>170</v>
      </c>
      <c r="B173" s="14" t="s">
        <v>469</v>
      </c>
      <c r="C173" s="15" t="s">
        <v>470</v>
      </c>
      <c r="D173" s="15" t="s">
        <v>33</v>
      </c>
      <c r="E173" s="16" t="s">
        <v>57</v>
      </c>
      <c r="F173" s="17" t="s">
        <v>35</v>
      </c>
      <c r="G173" s="17"/>
      <c r="H173" s="17" t="s">
        <v>36</v>
      </c>
      <c r="I173" s="18">
        <v>0.8</v>
      </c>
      <c r="J173" s="50">
        <f>VLOOKUP(B173,[1]新表!$A:$G,7,0)</f>
        <v>386103.54000000027</v>
      </c>
      <c r="K173" s="50">
        <f>VLOOKUP(B173,[2]新表!$A:$G,7,0)</f>
        <v>286103.53999999998</v>
      </c>
      <c r="L173" s="50">
        <f>VLOOKUP(B173,[2]新表!$A:$H,8,0)</f>
        <v>286103.53999999998</v>
      </c>
      <c r="M173" s="61">
        <f>VLOOKUP(B173,[2]Sheet3!$A:$E,5,0)</f>
        <v>95367.846666666665</v>
      </c>
      <c r="N173" s="48"/>
      <c r="O173" s="48"/>
      <c r="P173" s="48">
        <f t="shared" si="33"/>
        <v>0</v>
      </c>
      <c r="Q173" s="20">
        <f t="shared" si="34"/>
        <v>286103.53999999998</v>
      </c>
      <c r="R173" s="55">
        <v>200000</v>
      </c>
      <c r="S173" s="19">
        <f t="shared" si="30"/>
        <v>200000</v>
      </c>
      <c r="T173" s="53">
        <f t="shared" si="35"/>
        <v>0.69904762450684821</v>
      </c>
      <c r="U173" s="54">
        <f t="shared" si="36"/>
        <v>2.0971428735205442</v>
      </c>
      <c r="V173" s="54" t="str">
        <f t="shared" si="37"/>
        <v>是</v>
      </c>
      <c r="W173" s="21"/>
      <c r="X173" s="22"/>
      <c r="Y173" s="22"/>
      <c r="Z173" s="21">
        <f t="shared" si="41"/>
        <v>0</v>
      </c>
      <c r="AA173" s="23">
        <v>0</v>
      </c>
      <c r="AB173" s="23">
        <f t="shared" si="32"/>
        <v>0</v>
      </c>
      <c r="AC173" s="19">
        <f t="shared" si="43"/>
        <v>200000</v>
      </c>
      <c r="AD173" s="24"/>
      <c r="AE173" s="29">
        <v>7</v>
      </c>
      <c r="AF173" s="24">
        <f t="shared" si="42"/>
        <v>-7</v>
      </c>
      <c r="AG173" s="27" t="str">
        <f>VLOOKUP(B173,'[3]9.29付款-节前'!B4:BA45,52,0)</f>
        <v>电汇</v>
      </c>
      <c r="AH173" s="19"/>
      <c r="AI173" s="17" t="s">
        <v>38</v>
      </c>
      <c r="AJ173" s="26" t="s">
        <v>133</v>
      </c>
      <c r="AK173" s="14" t="s">
        <v>469</v>
      </c>
      <c r="AL173" s="8"/>
      <c r="AN173" s="8"/>
    </row>
    <row r="174" spans="1:40" s="9" customFormat="1" ht="33" hidden="1" customHeight="1" x14ac:dyDescent="0.25">
      <c r="A174" s="13">
        <f t="shared" si="29"/>
        <v>171</v>
      </c>
      <c r="B174" s="14" t="s">
        <v>471</v>
      </c>
      <c r="C174" s="28" t="s">
        <v>472</v>
      </c>
      <c r="D174" s="15" t="s">
        <v>33</v>
      </c>
      <c r="E174" s="16" t="s">
        <v>34</v>
      </c>
      <c r="F174" s="17" t="s">
        <v>67</v>
      </c>
      <c r="G174" s="17"/>
      <c r="H174" s="17" t="s">
        <v>39</v>
      </c>
      <c r="I174" s="18">
        <v>0.8</v>
      </c>
      <c r="J174" s="50">
        <f>VLOOKUP(B174,[1]新表!$A:$G,7,0)</f>
        <v>4520544.2200000007</v>
      </c>
      <c r="K174" s="50">
        <f>VLOOKUP(B174,[2]新表!$A:$G,7,0)</f>
        <v>4381368.9099999992</v>
      </c>
      <c r="L174" s="50">
        <f>VLOOKUP(B174,[2]新表!$A:$H,8,0)</f>
        <v>4120544.2199999993</v>
      </c>
      <c r="M174" s="61">
        <f>VLOOKUP(B174,[2]Sheet3!$A:$E,5,0)</f>
        <v>199153.13227272723</v>
      </c>
      <c r="N174" s="48"/>
      <c r="O174" s="48"/>
      <c r="P174" s="48">
        <f t="shared" si="33"/>
        <v>0</v>
      </c>
      <c r="Q174" s="20">
        <f t="shared" si="34"/>
        <v>4120544.2199999993</v>
      </c>
      <c r="R174" s="55">
        <v>350000</v>
      </c>
      <c r="S174" s="19">
        <f t="shared" si="30"/>
        <v>350000</v>
      </c>
      <c r="T174" s="53">
        <f t="shared" si="35"/>
        <v>8.4940236365185773E-2</v>
      </c>
      <c r="U174" s="54">
        <f t="shared" si="36"/>
        <v>1.7574416028802289</v>
      </c>
      <c r="V174" s="54" t="str">
        <f t="shared" si="37"/>
        <v>是</v>
      </c>
      <c r="W174" s="21"/>
      <c r="X174" s="21"/>
      <c r="Y174" s="21"/>
      <c r="Z174" s="21">
        <f t="shared" si="41"/>
        <v>0</v>
      </c>
      <c r="AA174" s="23">
        <v>0.03</v>
      </c>
      <c r="AB174" s="23">
        <f t="shared" si="32"/>
        <v>0.03</v>
      </c>
      <c r="AC174" s="19">
        <f t="shared" si="43"/>
        <v>339500</v>
      </c>
      <c r="AD174" s="24">
        <v>45636</v>
      </c>
      <c r="AE174" s="29">
        <v>3</v>
      </c>
      <c r="AF174" s="24">
        <f t="shared" si="42"/>
        <v>45633</v>
      </c>
      <c r="AG174" s="27" t="s">
        <v>47</v>
      </c>
      <c r="AH174" s="19"/>
      <c r="AI174" s="17" t="s">
        <v>68</v>
      </c>
      <c r="AJ174" s="26" t="s">
        <v>177</v>
      </c>
      <c r="AK174" s="14" t="s">
        <v>471</v>
      </c>
      <c r="AL174" s="8">
        <v>4</v>
      </c>
      <c r="AN174" s="8"/>
    </row>
    <row r="175" spans="1:40" s="9" customFormat="1" ht="33" hidden="1" customHeight="1" x14ac:dyDescent="0.25">
      <c r="A175" s="13">
        <f t="shared" si="29"/>
        <v>172</v>
      </c>
      <c r="B175" s="14" t="s">
        <v>473</v>
      </c>
      <c r="C175" s="15" t="s">
        <v>474</v>
      </c>
      <c r="D175" s="15" t="s">
        <v>33</v>
      </c>
      <c r="E175" s="16" t="s">
        <v>57</v>
      </c>
      <c r="F175" s="17" t="s">
        <v>35</v>
      </c>
      <c r="G175" s="17"/>
      <c r="H175" s="17" t="s">
        <v>61</v>
      </c>
      <c r="I175" s="18">
        <v>0.8</v>
      </c>
      <c r="J175" s="50">
        <f>VLOOKUP(B175,[1]新表!$A:$G,7,0)</f>
        <v>3257077.32</v>
      </c>
      <c r="K175" s="50">
        <f>VLOOKUP(B175,[2]新表!$A:$G,7,0)</f>
        <v>3429407.72</v>
      </c>
      <c r="L175" s="50">
        <f>VLOOKUP(B175,[2]新表!$A:$H,8,0)</f>
        <v>2157077.3200000003</v>
      </c>
      <c r="M175" s="61">
        <f>VLOOKUP(B175,[2]Sheet3!$A:$E,5,0)</f>
        <v>857351.93</v>
      </c>
      <c r="N175" s="48"/>
      <c r="O175" s="48"/>
      <c r="P175" s="48">
        <f t="shared" si="33"/>
        <v>0</v>
      </c>
      <c r="Q175" s="20">
        <f t="shared" si="34"/>
        <v>2157077.3200000003</v>
      </c>
      <c r="R175" s="55">
        <v>1000000</v>
      </c>
      <c r="S175" s="19">
        <f t="shared" si="30"/>
        <v>1000000</v>
      </c>
      <c r="T175" s="53">
        <f t="shared" si="35"/>
        <v>0.46359024348742395</v>
      </c>
      <c r="U175" s="54">
        <f t="shared" si="36"/>
        <v>1.1663821646730299</v>
      </c>
      <c r="V175" s="54" t="str">
        <f t="shared" si="37"/>
        <v>是</v>
      </c>
      <c r="W175" s="21"/>
      <c r="X175" s="22"/>
      <c r="Y175" s="22"/>
      <c r="Z175" s="21">
        <f t="shared" si="41"/>
        <v>0</v>
      </c>
      <c r="AA175" s="23">
        <v>0</v>
      </c>
      <c r="AB175" s="23">
        <f t="shared" si="32"/>
        <v>0</v>
      </c>
      <c r="AC175" s="19">
        <f t="shared" si="43"/>
        <v>1000000</v>
      </c>
      <c r="AD175" s="24"/>
      <c r="AE175" s="29">
        <v>7</v>
      </c>
      <c r="AF175" s="24">
        <f t="shared" si="42"/>
        <v>-7</v>
      </c>
      <c r="AG175" s="27" t="s">
        <v>37</v>
      </c>
      <c r="AH175" s="19"/>
      <c r="AI175" s="17" t="s">
        <v>176</v>
      </c>
      <c r="AJ175" s="26" t="s">
        <v>133</v>
      </c>
      <c r="AK175" s="14" t="s">
        <v>473</v>
      </c>
      <c r="AL175" s="8"/>
      <c r="AN175" s="8"/>
    </row>
    <row r="176" spans="1:40" s="9" customFormat="1" ht="33" hidden="1" customHeight="1" x14ac:dyDescent="0.25">
      <c r="A176" s="13">
        <f t="shared" si="29"/>
        <v>173</v>
      </c>
      <c r="B176" s="14" t="s">
        <v>475</v>
      </c>
      <c r="C176" s="15" t="s">
        <v>476</v>
      </c>
      <c r="D176" s="15" t="s">
        <v>33</v>
      </c>
      <c r="E176" s="16" t="s">
        <v>34</v>
      </c>
      <c r="F176" s="17" t="s">
        <v>35</v>
      </c>
      <c r="G176" s="17"/>
      <c r="H176" s="17" t="s">
        <v>61</v>
      </c>
      <c r="I176" s="18">
        <v>1</v>
      </c>
      <c r="J176" s="50">
        <f>VLOOKUP(B176,[1]新表!$A:$G,7,0)</f>
        <v>370244.91000000003</v>
      </c>
      <c r="K176" s="50">
        <f>VLOOKUP(B176,[2]新表!$A:$G,7,0)</f>
        <v>603497.53</v>
      </c>
      <c r="L176" s="50">
        <f>VLOOKUP(B176,[2]新表!$A:$H,8,0)</f>
        <v>194218.57</v>
      </c>
      <c r="M176" s="61">
        <f>VLOOKUP(B176,[2]Sheet3!$A:$E,5,0)</f>
        <v>150874.38250000001</v>
      </c>
      <c r="N176" s="48"/>
      <c r="O176" s="48"/>
      <c r="P176" s="48">
        <f t="shared" si="33"/>
        <v>0</v>
      </c>
      <c r="Q176" s="20">
        <f t="shared" si="34"/>
        <v>194218.57</v>
      </c>
      <c r="R176" s="55">
        <v>190000</v>
      </c>
      <c r="S176" s="19">
        <f t="shared" si="30"/>
        <v>190000</v>
      </c>
      <c r="T176" s="53">
        <f t="shared" si="35"/>
        <v>0.97827926546879629</v>
      </c>
      <c r="U176" s="54">
        <f t="shared" si="36"/>
        <v>1.2593257838188665</v>
      </c>
      <c r="V176" s="54" t="str">
        <f t="shared" si="37"/>
        <v>是</v>
      </c>
      <c r="W176" s="21"/>
      <c r="X176" s="22"/>
      <c r="Y176" s="22"/>
      <c r="Z176" s="21">
        <f t="shared" si="41"/>
        <v>0</v>
      </c>
      <c r="AA176" s="23">
        <v>0.02</v>
      </c>
      <c r="AB176" s="23">
        <f t="shared" si="32"/>
        <v>0.02</v>
      </c>
      <c r="AC176" s="19">
        <f t="shared" si="43"/>
        <v>186200</v>
      </c>
      <c r="AD176" s="24">
        <v>45628</v>
      </c>
      <c r="AE176" s="29">
        <v>7</v>
      </c>
      <c r="AF176" s="24">
        <f t="shared" si="42"/>
        <v>45621</v>
      </c>
      <c r="AG176" s="27" t="s">
        <v>37</v>
      </c>
      <c r="AH176" s="19"/>
      <c r="AI176" s="17" t="s">
        <v>68</v>
      </c>
      <c r="AJ176" s="26" t="s">
        <v>162</v>
      </c>
      <c r="AK176" s="14" t="s">
        <v>475</v>
      </c>
      <c r="AL176" s="8"/>
      <c r="AN176" s="8"/>
    </row>
    <row r="177" spans="1:39" ht="33" hidden="1" customHeight="1" x14ac:dyDescent="0.25">
      <c r="A177" s="13">
        <f t="shared" si="29"/>
        <v>174</v>
      </c>
      <c r="B177" s="14" t="s">
        <v>477</v>
      </c>
      <c r="C177" s="15" t="s">
        <v>478</v>
      </c>
      <c r="D177" s="15" t="s">
        <v>33</v>
      </c>
      <c r="E177" s="16" t="s">
        <v>57</v>
      </c>
      <c r="F177" s="17" t="s">
        <v>67</v>
      </c>
      <c r="G177" s="17"/>
      <c r="H177" s="17" t="s">
        <v>39</v>
      </c>
      <c r="I177" s="18">
        <v>1</v>
      </c>
      <c r="J177" s="50">
        <f>VLOOKUP(B177,[1]新表!$A:$G,7,0)</f>
        <v>95840.950000000012</v>
      </c>
      <c r="K177" s="50">
        <f>VLOOKUP(B177,[2]新表!$A:$G,7,0)</f>
        <v>128209.8</v>
      </c>
      <c r="L177" s="50">
        <f>VLOOKUP(B177,[2]新表!$A:$H,8,0)</f>
        <v>54310.06</v>
      </c>
      <c r="M177" s="61">
        <f>VLOOKUP(B177,[2]Sheet3!$A:$E,5,0)</f>
        <v>32052.45</v>
      </c>
      <c r="N177" s="48"/>
      <c r="O177" s="48"/>
      <c r="P177" s="48">
        <f t="shared" si="33"/>
        <v>0</v>
      </c>
      <c r="Q177" s="20">
        <f t="shared" si="34"/>
        <v>54310.06</v>
      </c>
      <c r="R177" s="55">
        <f>Q177+33323.7</f>
        <v>87633.76</v>
      </c>
      <c r="S177" s="19">
        <f t="shared" si="30"/>
        <v>87633.76</v>
      </c>
      <c r="T177" s="53">
        <f t="shared" si="35"/>
        <v>1.6135824559943406</v>
      </c>
      <c r="U177" s="54">
        <f t="shared" si="36"/>
        <v>2.7340736823550147</v>
      </c>
      <c r="V177" s="54" t="str">
        <f t="shared" si="37"/>
        <v>是</v>
      </c>
      <c r="W177" s="21"/>
      <c r="X177" s="22"/>
      <c r="Y177" s="22"/>
      <c r="Z177" s="21">
        <f t="shared" si="41"/>
        <v>0</v>
      </c>
      <c r="AA177" s="23">
        <v>0</v>
      </c>
      <c r="AB177" s="23">
        <f t="shared" si="32"/>
        <v>0</v>
      </c>
      <c r="AC177" s="19">
        <f t="shared" si="43"/>
        <v>87633.76</v>
      </c>
      <c r="AD177" s="24"/>
      <c r="AE177" s="29">
        <v>45</v>
      </c>
      <c r="AF177" s="24">
        <f t="shared" si="42"/>
        <v>-45</v>
      </c>
      <c r="AG177" s="27" t="s">
        <v>47</v>
      </c>
      <c r="AH177" s="19"/>
      <c r="AI177" s="17" t="s">
        <v>121</v>
      </c>
      <c r="AJ177" s="26" t="s">
        <v>566</v>
      </c>
      <c r="AK177" s="14" t="s">
        <v>477</v>
      </c>
    </row>
    <row r="178" spans="1:39" ht="33" hidden="1" customHeight="1" x14ac:dyDescent="0.25">
      <c r="A178" s="13">
        <f t="shared" si="29"/>
        <v>175</v>
      </c>
      <c r="B178" s="14" t="s">
        <v>479</v>
      </c>
      <c r="C178" s="15" t="s">
        <v>480</v>
      </c>
      <c r="D178" s="15" t="s">
        <v>33</v>
      </c>
      <c r="E178" s="16" t="s">
        <v>34</v>
      </c>
      <c r="F178" s="17" t="s">
        <v>35</v>
      </c>
      <c r="G178" s="17"/>
      <c r="H178" s="17" t="s">
        <v>39</v>
      </c>
      <c r="I178" s="18">
        <v>1</v>
      </c>
      <c r="J178" s="50">
        <f>VLOOKUP(B178,[1]新表!$A:$G,7,0)</f>
        <v>109262.34999999999</v>
      </c>
      <c r="K178" s="50">
        <f>VLOOKUP(B178,[2]新表!$A:$G,7,0)</f>
        <v>75002.75</v>
      </c>
      <c r="L178" s="50">
        <f>VLOOKUP(B178,[2]新表!$A:$H,8,0)</f>
        <v>49487.350000000006</v>
      </c>
      <c r="M178" s="61">
        <f>VLOOKUP(B178,[2]Sheet3!$A:$E,5,0)</f>
        <v>15000.55</v>
      </c>
      <c r="N178" s="48"/>
      <c r="O178" s="48"/>
      <c r="P178" s="48">
        <f t="shared" si="33"/>
        <v>0</v>
      </c>
      <c r="Q178" s="20">
        <f t="shared" si="34"/>
        <v>49487.350000000006</v>
      </c>
      <c r="R178" s="55">
        <v>50000</v>
      </c>
      <c r="S178" s="19">
        <f t="shared" si="30"/>
        <v>50000</v>
      </c>
      <c r="T178" s="53">
        <f t="shared" si="35"/>
        <v>1.0103592130110017</v>
      </c>
      <c r="U178" s="54">
        <f t="shared" si="36"/>
        <v>3.3332111155924284</v>
      </c>
      <c r="V178" s="54" t="str">
        <f t="shared" si="37"/>
        <v>是</v>
      </c>
      <c r="W178" s="21"/>
      <c r="X178" s="22"/>
      <c r="Y178" s="22"/>
      <c r="Z178" s="21">
        <f t="shared" si="41"/>
        <v>0</v>
      </c>
      <c r="AA178" s="23">
        <v>0</v>
      </c>
      <c r="AB178" s="23">
        <f t="shared" si="32"/>
        <v>0</v>
      </c>
      <c r="AC178" s="19">
        <f t="shared" si="43"/>
        <v>50000</v>
      </c>
      <c r="AD178" s="24"/>
      <c r="AE178" s="29">
        <v>7</v>
      </c>
      <c r="AF178" s="24">
        <f t="shared" si="42"/>
        <v>-7</v>
      </c>
      <c r="AG178" s="27" t="s">
        <v>47</v>
      </c>
      <c r="AH178" s="19"/>
      <c r="AI178" s="17" t="s">
        <v>68</v>
      </c>
      <c r="AJ178" s="26" t="s">
        <v>89</v>
      </c>
      <c r="AK178" s="14" t="s">
        <v>479</v>
      </c>
    </row>
    <row r="179" spans="1:39" ht="33" hidden="1" customHeight="1" x14ac:dyDescent="0.25">
      <c r="A179" s="13">
        <f t="shared" si="29"/>
        <v>176</v>
      </c>
      <c r="B179" s="14" t="s">
        <v>481</v>
      </c>
      <c r="C179" s="28" t="s">
        <v>482</v>
      </c>
      <c r="D179" s="15" t="s">
        <v>33</v>
      </c>
      <c r="E179" s="16" t="s">
        <v>57</v>
      </c>
      <c r="F179" s="17" t="s">
        <v>67</v>
      </c>
      <c r="G179" s="17" t="s">
        <v>564</v>
      </c>
      <c r="H179" s="17" t="s">
        <v>39</v>
      </c>
      <c r="I179" s="18">
        <v>0.8</v>
      </c>
      <c r="J179" s="50">
        <f>VLOOKUP(B179,[1]新表!$A:$G,7,0)</f>
        <v>2570676.9100000006</v>
      </c>
      <c r="K179" s="50">
        <f>VLOOKUP(B179,[2]新表!$A:$G,7,0)</f>
        <v>2172810.87</v>
      </c>
      <c r="L179" s="50">
        <f>VLOOKUP(B179,[2]新表!$A:$H,8,0)</f>
        <v>1659297.51</v>
      </c>
      <c r="M179" s="61">
        <f>VLOOKUP(B179,[2]Sheet3!$A:$E,5,0)</f>
        <v>144854.05800000002</v>
      </c>
      <c r="N179" s="48"/>
      <c r="O179" s="48"/>
      <c r="P179" s="48">
        <f t="shared" si="33"/>
        <v>0</v>
      </c>
      <c r="Q179" s="20">
        <f t="shared" si="34"/>
        <v>1659297.51</v>
      </c>
      <c r="R179" s="55">
        <v>150000</v>
      </c>
      <c r="S179" s="19">
        <f t="shared" si="30"/>
        <v>150000</v>
      </c>
      <c r="T179" s="53">
        <f t="shared" si="35"/>
        <v>9.0399701738840071E-2</v>
      </c>
      <c r="U179" s="54">
        <f t="shared" si="36"/>
        <v>1.0355250109734584</v>
      </c>
      <c r="V179" s="54" t="str">
        <f t="shared" si="37"/>
        <v>是</v>
      </c>
      <c r="W179" s="21"/>
      <c r="X179" s="21"/>
      <c r="Y179" s="21"/>
      <c r="Z179" s="21">
        <f t="shared" si="41"/>
        <v>0</v>
      </c>
      <c r="AA179" s="35">
        <v>0.03</v>
      </c>
      <c r="AB179" s="23">
        <f t="shared" si="32"/>
        <v>0.03</v>
      </c>
      <c r="AC179" s="19">
        <f t="shared" si="43"/>
        <v>145500</v>
      </c>
      <c r="AD179" s="24">
        <v>45628</v>
      </c>
      <c r="AE179" s="29">
        <v>2</v>
      </c>
      <c r="AF179" s="24">
        <f t="shared" si="42"/>
        <v>45626</v>
      </c>
      <c r="AG179" s="27" t="s">
        <v>47</v>
      </c>
      <c r="AH179" s="19"/>
      <c r="AI179" s="17" t="s">
        <v>176</v>
      </c>
      <c r="AJ179" s="26" t="s">
        <v>177</v>
      </c>
      <c r="AK179" s="14" t="s">
        <v>481</v>
      </c>
      <c r="AM179" s="9">
        <v>15</v>
      </c>
    </row>
    <row r="180" spans="1:39" ht="33" hidden="1" customHeight="1" x14ac:dyDescent="0.25">
      <c r="A180" s="13">
        <f t="shared" si="29"/>
        <v>177</v>
      </c>
      <c r="B180" s="36" t="s">
        <v>483</v>
      </c>
      <c r="C180" s="28" t="s">
        <v>484</v>
      </c>
      <c r="D180" s="15" t="s">
        <v>33</v>
      </c>
      <c r="E180" s="16" t="s">
        <v>34</v>
      </c>
      <c r="F180" s="17" t="s">
        <v>67</v>
      </c>
      <c r="G180" s="17" t="s">
        <v>564</v>
      </c>
      <c r="H180" s="17" t="s">
        <v>39</v>
      </c>
      <c r="I180" s="18">
        <v>0.8</v>
      </c>
      <c r="J180" s="50">
        <f>VLOOKUP(B180,[1]新表!$A:$G,7,0)</f>
        <v>2529567.98</v>
      </c>
      <c r="K180" s="50">
        <f>VLOOKUP(B180,[2]新表!$A:$G,7,0)</f>
        <v>2615565.7400000002</v>
      </c>
      <c r="L180" s="50">
        <f>VLOOKUP(B180,[2]新表!$A:$H,8,0)</f>
        <v>2171003.5</v>
      </c>
      <c r="M180" s="61">
        <f>VLOOKUP(B180,[2]Sheet3!$A:$E,5,0)</f>
        <v>290618.41555555561</v>
      </c>
      <c r="N180" s="48"/>
      <c r="O180" s="48"/>
      <c r="P180" s="48">
        <f t="shared" si="33"/>
        <v>0</v>
      </c>
      <c r="Q180" s="20">
        <f t="shared" si="34"/>
        <v>2171003.5</v>
      </c>
      <c r="R180" s="55">
        <v>300000</v>
      </c>
      <c r="S180" s="19">
        <f t="shared" si="30"/>
        <v>300000</v>
      </c>
      <c r="T180" s="53">
        <f t="shared" si="35"/>
        <v>0.13818494534900566</v>
      </c>
      <c r="U180" s="54">
        <f t="shared" si="36"/>
        <v>1.0322814520425703</v>
      </c>
      <c r="V180" s="54" t="str">
        <f t="shared" si="37"/>
        <v>是</v>
      </c>
      <c r="W180" s="21"/>
      <c r="X180" s="21"/>
      <c r="Y180" s="21"/>
      <c r="Z180" s="21">
        <f t="shared" si="41"/>
        <v>0</v>
      </c>
      <c r="AA180" s="35">
        <v>0.03</v>
      </c>
      <c r="AB180" s="23">
        <f t="shared" si="32"/>
        <v>0.03</v>
      </c>
      <c r="AC180" s="19">
        <f t="shared" si="43"/>
        <v>291000</v>
      </c>
      <c r="AD180" s="24">
        <v>45628</v>
      </c>
      <c r="AE180" s="29">
        <v>1</v>
      </c>
      <c r="AF180" s="24">
        <f t="shared" si="42"/>
        <v>45627</v>
      </c>
      <c r="AG180" s="27" t="s">
        <v>47</v>
      </c>
      <c r="AH180" s="19"/>
      <c r="AI180" s="17" t="s">
        <v>121</v>
      </c>
      <c r="AJ180" s="26" t="s">
        <v>177</v>
      </c>
      <c r="AK180" s="36" t="s">
        <v>483</v>
      </c>
    </row>
    <row r="181" spans="1:39" ht="33" hidden="1" customHeight="1" x14ac:dyDescent="0.25">
      <c r="A181" s="13">
        <f t="shared" si="29"/>
        <v>178</v>
      </c>
      <c r="B181" s="14" t="s">
        <v>485</v>
      </c>
      <c r="C181" s="15" t="s">
        <v>486</v>
      </c>
      <c r="D181" s="15" t="s">
        <v>33</v>
      </c>
      <c r="E181" s="16" t="s">
        <v>34</v>
      </c>
      <c r="F181" s="17" t="s">
        <v>35</v>
      </c>
      <c r="G181" s="17"/>
      <c r="H181" s="17" t="s">
        <v>39</v>
      </c>
      <c r="I181" s="18">
        <v>0.8</v>
      </c>
      <c r="J181" s="50">
        <f>VLOOKUP(B181,[1]新表!$A:$G,7,0)</f>
        <v>29945</v>
      </c>
      <c r="K181" s="50">
        <f>VLOOKUP(B181,[2]新表!$A:$G,7,0)</f>
        <v>29945</v>
      </c>
      <c r="L181" s="50">
        <f>VLOOKUP(B181,[2]新表!$A:$H,8,0)</f>
        <v>0</v>
      </c>
      <c r="M181" s="50">
        <f>VLOOKUP(B181,[2]Sheet3!$A:$E,5,0)</f>
        <v>29945</v>
      </c>
      <c r="N181" s="48"/>
      <c r="O181" s="48"/>
      <c r="P181" s="48">
        <f t="shared" si="33"/>
        <v>0</v>
      </c>
      <c r="Q181" s="20">
        <f t="shared" si="34"/>
        <v>0</v>
      </c>
      <c r="R181" s="55"/>
      <c r="S181" s="19">
        <f t="shared" si="30"/>
        <v>0</v>
      </c>
      <c r="T181" s="53">
        <f t="shared" si="35"/>
        <v>0</v>
      </c>
      <c r="U181" s="54">
        <f t="shared" si="36"/>
        <v>0</v>
      </c>
      <c r="V181" s="54" t="str">
        <f t="shared" si="37"/>
        <v>否</v>
      </c>
      <c r="W181" s="21"/>
      <c r="X181" s="22"/>
      <c r="Y181" s="22"/>
      <c r="Z181" s="21">
        <f t="shared" si="41"/>
        <v>0</v>
      </c>
      <c r="AA181" s="23">
        <v>0</v>
      </c>
      <c r="AB181" s="23">
        <f t="shared" si="32"/>
        <v>0</v>
      </c>
      <c r="AC181" s="19">
        <f t="shared" si="43"/>
        <v>0</v>
      </c>
      <c r="AD181" s="24"/>
      <c r="AE181" s="29">
        <v>7</v>
      </c>
      <c r="AF181" s="24">
        <f t="shared" si="42"/>
        <v>-7</v>
      </c>
      <c r="AG181" s="27" t="s">
        <v>47</v>
      </c>
      <c r="AH181" s="19"/>
      <c r="AI181" s="17" t="s">
        <v>68</v>
      </c>
      <c r="AJ181" s="26"/>
      <c r="AK181" s="14" t="s">
        <v>485</v>
      </c>
    </row>
    <row r="182" spans="1:39" ht="33" hidden="1" customHeight="1" x14ac:dyDescent="0.25">
      <c r="A182" s="13">
        <f t="shared" si="29"/>
        <v>179</v>
      </c>
      <c r="B182" s="14" t="s">
        <v>487</v>
      </c>
      <c r="C182" s="28" t="s">
        <v>488</v>
      </c>
      <c r="D182" s="15" t="s">
        <v>33</v>
      </c>
      <c r="E182" s="16" t="s">
        <v>57</v>
      </c>
      <c r="F182" s="17" t="s">
        <v>67</v>
      </c>
      <c r="G182" s="17" t="s">
        <v>564</v>
      </c>
      <c r="H182" s="17" t="s">
        <v>39</v>
      </c>
      <c r="I182" s="22">
        <v>0.8</v>
      </c>
      <c r="J182" s="50">
        <f>VLOOKUP(B182,[1]新表!$A:$G,7,0)</f>
        <v>2566804.7600000002</v>
      </c>
      <c r="K182" s="50">
        <f>VLOOKUP(B182,[2]新表!$A:$G,7,0)</f>
        <v>2316696.9700000002</v>
      </c>
      <c r="L182" s="50">
        <f>VLOOKUP(B182,[2]新表!$A:$H,8,0)</f>
        <v>2208411.4600000004</v>
      </c>
      <c r="M182" s="61">
        <f>VLOOKUP(B182,[2]Sheet3!$A:$E,5,0)</f>
        <v>121931.41947368422</v>
      </c>
      <c r="N182" s="48"/>
      <c r="O182" s="48"/>
      <c r="P182" s="48">
        <f t="shared" si="33"/>
        <v>0</v>
      </c>
      <c r="Q182" s="20">
        <f t="shared" si="34"/>
        <v>2208411.4600000004</v>
      </c>
      <c r="R182" s="55">
        <v>130000</v>
      </c>
      <c r="S182" s="19">
        <f t="shared" si="30"/>
        <v>130000</v>
      </c>
      <c r="T182" s="53">
        <f t="shared" si="35"/>
        <v>5.8865841965880746E-2</v>
      </c>
      <c r="U182" s="54">
        <f t="shared" si="36"/>
        <v>1.0661731042018845</v>
      </c>
      <c r="V182" s="54" t="str">
        <f t="shared" si="37"/>
        <v>是</v>
      </c>
      <c r="W182" s="21"/>
      <c r="X182" s="21"/>
      <c r="Y182" s="21"/>
      <c r="Z182" s="21">
        <f t="shared" si="41"/>
        <v>0</v>
      </c>
      <c r="AA182" s="23">
        <v>0.03</v>
      </c>
      <c r="AB182" s="23">
        <f t="shared" si="32"/>
        <v>0.03</v>
      </c>
      <c r="AC182" s="19">
        <f t="shared" si="43"/>
        <v>126100</v>
      </c>
      <c r="AD182" s="24">
        <v>45628</v>
      </c>
      <c r="AE182" s="29">
        <v>2</v>
      </c>
      <c r="AF182" s="24">
        <f t="shared" si="42"/>
        <v>45626</v>
      </c>
      <c r="AG182" s="27" t="s">
        <v>47</v>
      </c>
      <c r="AH182" s="19"/>
      <c r="AI182" s="17" t="s">
        <v>489</v>
      </c>
      <c r="AJ182" s="26" t="s">
        <v>490</v>
      </c>
      <c r="AK182" s="14" t="s">
        <v>487</v>
      </c>
    </row>
    <row r="183" spans="1:39" ht="33" hidden="1" customHeight="1" x14ac:dyDescent="0.25">
      <c r="A183" s="13">
        <f t="shared" si="29"/>
        <v>180</v>
      </c>
      <c r="B183" s="14" t="s">
        <v>491</v>
      </c>
      <c r="C183" s="15" t="s">
        <v>492</v>
      </c>
      <c r="D183" s="15" t="s">
        <v>33</v>
      </c>
      <c r="E183" s="16" t="s">
        <v>92</v>
      </c>
      <c r="F183" s="17" t="s">
        <v>67</v>
      </c>
      <c r="G183" s="17" t="s">
        <v>564</v>
      </c>
      <c r="H183" s="17" t="s">
        <v>92</v>
      </c>
      <c r="I183" s="18">
        <v>1</v>
      </c>
      <c r="J183" s="50">
        <f>VLOOKUP(B183,[1]新表!$A:$G,7,0)</f>
        <v>3378283.18</v>
      </c>
      <c r="K183" s="50">
        <f>VLOOKUP(B183,[2]新表!$A:$G,7,0)</f>
        <v>2554852.0600000015</v>
      </c>
      <c r="L183" s="50">
        <f>VLOOKUP(B183,[2]新表!$A:$H,8,0)</f>
        <v>1981129.1800000016</v>
      </c>
      <c r="M183" s="50">
        <f>VLOOKUP(B183,[2]Sheet3!$A:$E,5,0)</f>
        <v>212904.33833333346</v>
      </c>
      <c r="N183" s="48"/>
      <c r="O183" s="48"/>
      <c r="P183" s="48">
        <f t="shared" si="33"/>
        <v>0</v>
      </c>
      <c r="Q183" s="20">
        <f t="shared" si="34"/>
        <v>1981129.1800000016</v>
      </c>
      <c r="R183" s="55">
        <f t="shared" ref="R183" si="44">Q183/12</f>
        <v>165094.09833333347</v>
      </c>
      <c r="S183" s="19">
        <f t="shared" si="30"/>
        <v>165094.09833333347</v>
      </c>
      <c r="T183" s="53">
        <f t="shared" si="35"/>
        <v>8.3333333333333343E-2</v>
      </c>
      <c r="U183" s="54">
        <f t="shared" si="36"/>
        <v>0.77543792496540898</v>
      </c>
      <c r="V183" s="54" t="str">
        <f t="shared" si="37"/>
        <v>否</v>
      </c>
      <c r="W183" s="21"/>
      <c r="X183" s="22"/>
      <c r="Y183" s="22"/>
      <c r="Z183" s="21">
        <f t="shared" si="41"/>
        <v>0</v>
      </c>
      <c r="AA183" s="23">
        <v>0.02</v>
      </c>
      <c r="AB183" s="23">
        <f t="shared" si="32"/>
        <v>0.02</v>
      </c>
      <c r="AC183" s="19">
        <f t="shared" si="43"/>
        <v>161792.21636666681</v>
      </c>
      <c r="AD183" s="24"/>
      <c r="AE183" s="29">
        <v>3</v>
      </c>
      <c r="AF183" s="24">
        <f t="shared" si="42"/>
        <v>-3</v>
      </c>
      <c r="AG183" s="27" t="s">
        <v>47</v>
      </c>
      <c r="AH183" s="19"/>
      <c r="AI183" s="17" t="s">
        <v>93</v>
      </c>
      <c r="AJ183" s="26"/>
      <c r="AK183" s="14" t="s">
        <v>491</v>
      </c>
    </row>
    <row r="184" spans="1:39" ht="33" hidden="1" customHeight="1" x14ac:dyDescent="0.25">
      <c r="A184" s="13">
        <f t="shared" si="29"/>
        <v>181</v>
      </c>
      <c r="B184" s="14" t="s">
        <v>493</v>
      </c>
      <c r="C184" s="28" t="s">
        <v>494</v>
      </c>
      <c r="D184" s="15" t="s">
        <v>33</v>
      </c>
      <c r="E184" s="16" t="s">
        <v>57</v>
      </c>
      <c r="F184" s="17" t="s">
        <v>67</v>
      </c>
      <c r="G184" s="17" t="s">
        <v>564</v>
      </c>
      <c r="H184" s="17" t="s">
        <v>39</v>
      </c>
      <c r="I184" s="18">
        <v>0.8</v>
      </c>
      <c r="J184" s="50">
        <f>VLOOKUP(B184,[1]新表!$A:$G,7,0)</f>
        <v>2928261.96</v>
      </c>
      <c r="K184" s="50">
        <f>VLOOKUP(B184,[2]新表!$A:$G,7,0)</f>
        <v>2770532.91</v>
      </c>
      <c r="L184" s="50">
        <f>VLOOKUP(B184,[2]新表!$A:$H,8,0)</f>
        <v>2341928.77</v>
      </c>
      <c r="M184" s="61">
        <f>VLOOKUP(B184,[2]Sheet3!$A:$E,5,0)</f>
        <v>131930.13857142857</v>
      </c>
      <c r="N184" s="48"/>
      <c r="O184" s="48"/>
      <c r="P184" s="48">
        <f t="shared" si="33"/>
        <v>0</v>
      </c>
      <c r="Q184" s="20">
        <f t="shared" si="34"/>
        <v>2341928.77</v>
      </c>
      <c r="R184" s="55">
        <v>130000</v>
      </c>
      <c r="S184" s="19">
        <f t="shared" si="30"/>
        <v>130000</v>
      </c>
      <c r="T184" s="53">
        <f t="shared" si="35"/>
        <v>5.5509801009020442E-2</v>
      </c>
      <c r="U184" s="54">
        <f t="shared" si="36"/>
        <v>0.98536999511765411</v>
      </c>
      <c r="V184" s="54" t="str">
        <f t="shared" si="37"/>
        <v>否</v>
      </c>
      <c r="W184" s="21"/>
      <c r="X184" s="21"/>
      <c r="Y184" s="21"/>
      <c r="Z184" s="21">
        <f t="shared" si="41"/>
        <v>0</v>
      </c>
      <c r="AA184" s="23">
        <v>0.03</v>
      </c>
      <c r="AB184" s="23">
        <f t="shared" si="32"/>
        <v>0.03</v>
      </c>
      <c r="AC184" s="19">
        <f t="shared" si="43"/>
        <v>126100</v>
      </c>
      <c r="AD184" s="24">
        <v>45628</v>
      </c>
      <c r="AE184" s="29">
        <v>3</v>
      </c>
      <c r="AF184" s="24">
        <f t="shared" si="42"/>
        <v>45625</v>
      </c>
      <c r="AG184" s="27" t="s">
        <v>47</v>
      </c>
      <c r="AH184" s="19"/>
      <c r="AI184" s="17" t="s">
        <v>68</v>
      </c>
      <c r="AJ184" s="26" t="s">
        <v>177</v>
      </c>
      <c r="AK184" s="14" t="s">
        <v>493</v>
      </c>
    </row>
    <row r="185" spans="1:39" ht="33" hidden="1" customHeight="1" x14ac:dyDescent="0.25">
      <c r="A185" s="13">
        <f t="shared" si="29"/>
        <v>182</v>
      </c>
      <c r="B185" s="14" t="s">
        <v>495</v>
      </c>
      <c r="C185" s="28" t="s">
        <v>496</v>
      </c>
      <c r="D185" s="15" t="s">
        <v>33</v>
      </c>
      <c r="E185" s="27" t="s">
        <v>301</v>
      </c>
      <c r="F185" s="17" t="s">
        <v>67</v>
      </c>
      <c r="G185" s="17" t="s">
        <v>564</v>
      </c>
      <c r="H185" s="17" t="s">
        <v>39</v>
      </c>
      <c r="I185" s="31">
        <v>0.8</v>
      </c>
      <c r="J185" s="50">
        <f>VLOOKUP(B185,[1]新表!$A:$G,7,0)</f>
        <v>1725854.7599999998</v>
      </c>
      <c r="K185" s="50">
        <f>VLOOKUP(B185,[2]新表!$A:$G,7,0)</f>
        <v>1754170.7099999997</v>
      </c>
      <c r="L185" s="50">
        <f>VLOOKUP(B185,[2]新表!$A:$H,8,0)</f>
        <v>1635201.4899999998</v>
      </c>
      <c r="M185" s="61">
        <f>VLOOKUP(B185,[2]Sheet3!$A:$E,5,0)</f>
        <v>50119.163142857135</v>
      </c>
      <c r="N185" s="48"/>
      <c r="O185" s="48"/>
      <c r="P185" s="48">
        <f t="shared" si="33"/>
        <v>0</v>
      </c>
      <c r="Q185" s="20">
        <f t="shared" si="34"/>
        <v>1635201.4899999998</v>
      </c>
      <c r="R185" s="55">
        <v>60000</v>
      </c>
      <c r="S185" s="19">
        <f t="shared" si="30"/>
        <v>60000</v>
      </c>
      <c r="T185" s="53">
        <f t="shared" si="35"/>
        <v>3.6692725860957974E-2</v>
      </c>
      <c r="U185" s="54">
        <f t="shared" si="36"/>
        <v>1.197146884296113</v>
      </c>
      <c r="V185" s="54" t="str">
        <f t="shared" si="37"/>
        <v>是</v>
      </c>
      <c r="W185" s="21"/>
      <c r="X185" s="21"/>
      <c r="Y185" s="21"/>
      <c r="Z185" s="21">
        <f t="shared" si="41"/>
        <v>0</v>
      </c>
      <c r="AA185" s="23">
        <v>0.03</v>
      </c>
      <c r="AB185" s="23">
        <f t="shared" si="32"/>
        <v>0.03</v>
      </c>
      <c r="AC185" s="19">
        <f t="shared" si="43"/>
        <v>58200</v>
      </c>
      <c r="AD185" s="24">
        <v>45628</v>
      </c>
      <c r="AE185" s="29">
        <v>3</v>
      </c>
      <c r="AF185" s="24">
        <f t="shared" si="42"/>
        <v>45625</v>
      </c>
      <c r="AG185" s="27" t="s">
        <v>47</v>
      </c>
      <c r="AH185" s="19"/>
      <c r="AI185" s="17" t="s">
        <v>121</v>
      </c>
      <c r="AJ185" s="26" t="s">
        <v>177</v>
      </c>
      <c r="AK185" s="14" t="s">
        <v>495</v>
      </c>
    </row>
    <row r="186" spans="1:39" ht="33" hidden="1" customHeight="1" x14ac:dyDescent="0.25">
      <c r="A186" s="13">
        <f t="shared" si="29"/>
        <v>183</v>
      </c>
      <c r="B186" s="14" t="s">
        <v>497</v>
      </c>
      <c r="C186" s="15" t="s">
        <v>498</v>
      </c>
      <c r="D186" s="15" t="s">
        <v>33</v>
      </c>
      <c r="E186" s="16" t="s">
        <v>57</v>
      </c>
      <c r="F186" s="17" t="s">
        <v>35</v>
      </c>
      <c r="G186" s="17" t="s">
        <v>564</v>
      </c>
      <c r="H186" s="17" t="s">
        <v>61</v>
      </c>
      <c r="I186" s="18">
        <v>1</v>
      </c>
      <c r="J186" s="50">
        <f>VLOOKUP(B186,[1]新表!$A:$G,7,0)</f>
        <v>130686.65</v>
      </c>
      <c r="K186" s="50">
        <f>VLOOKUP(B186,[2]新表!$A:$G,7,0)</f>
        <v>120686.65</v>
      </c>
      <c r="L186" s="50">
        <f>VLOOKUP(B186,[2]新表!$A:$H,8,0)</f>
        <v>120686.65</v>
      </c>
      <c r="M186" s="50">
        <f>VLOOKUP(B186,[2]Sheet3!$A:$E,5,0)</f>
        <v>60343.324999999997</v>
      </c>
      <c r="N186" s="48"/>
      <c r="O186" s="48"/>
      <c r="P186" s="48">
        <f t="shared" si="33"/>
        <v>0</v>
      </c>
      <c r="Q186" s="20">
        <f t="shared" si="34"/>
        <v>120686.65</v>
      </c>
      <c r="R186" s="55">
        <v>50000</v>
      </c>
      <c r="S186" s="19">
        <f t="shared" si="30"/>
        <v>50000</v>
      </c>
      <c r="T186" s="53">
        <f t="shared" si="35"/>
        <v>0.41429603025686768</v>
      </c>
      <c r="U186" s="54">
        <f t="shared" si="36"/>
        <v>0.82859206051373535</v>
      </c>
      <c r="V186" s="54" t="str">
        <f t="shared" si="37"/>
        <v>否</v>
      </c>
      <c r="W186" s="21"/>
      <c r="X186" s="22"/>
      <c r="Y186" s="22"/>
      <c r="Z186" s="21">
        <f t="shared" si="41"/>
        <v>0</v>
      </c>
      <c r="AA186" s="23">
        <v>0</v>
      </c>
      <c r="AB186" s="23">
        <f t="shared" si="32"/>
        <v>0</v>
      </c>
      <c r="AC186" s="19">
        <f t="shared" si="43"/>
        <v>50000</v>
      </c>
      <c r="AD186" s="24"/>
      <c r="AE186" s="29">
        <v>3</v>
      </c>
      <c r="AF186" s="24">
        <f t="shared" si="42"/>
        <v>-3</v>
      </c>
      <c r="AG186" s="27" t="s">
        <v>47</v>
      </c>
      <c r="AH186" s="19"/>
      <c r="AI186" s="17" t="s">
        <v>38</v>
      </c>
      <c r="AJ186" s="26" t="s">
        <v>89</v>
      </c>
      <c r="AK186" s="14" t="s">
        <v>497</v>
      </c>
    </row>
    <row r="187" spans="1:39" ht="33" hidden="1" customHeight="1" x14ac:dyDescent="0.25">
      <c r="A187" s="13">
        <f t="shared" si="29"/>
        <v>184</v>
      </c>
      <c r="B187" s="36" t="s">
        <v>499</v>
      </c>
      <c r="C187" s="28" t="s">
        <v>500</v>
      </c>
      <c r="D187" s="15" t="s">
        <v>33</v>
      </c>
      <c r="E187" s="16" t="s">
        <v>34</v>
      </c>
      <c r="F187" s="17" t="s">
        <v>67</v>
      </c>
      <c r="G187" s="17" t="s">
        <v>564</v>
      </c>
      <c r="H187" s="17" t="s">
        <v>39</v>
      </c>
      <c r="I187" s="18">
        <v>0.8</v>
      </c>
      <c r="J187" s="50">
        <f>VLOOKUP(B187,[1]新表!$A:$G,7,0)</f>
        <v>278691.04999999981</v>
      </c>
      <c r="K187" s="50">
        <f>VLOOKUP(B187,[2]新表!$A:$G,7,0)</f>
        <v>148691.0500000001</v>
      </c>
      <c r="L187" s="50">
        <f>VLOOKUP(B187,[2]新表!$A:$H,8,0)</f>
        <v>18076.0600000001</v>
      </c>
      <c r="M187" s="50">
        <f>VLOOKUP(B187,[2]Sheet3!$A:$E,5,0)</f>
        <v>49563.683333333371</v>
      </c>
      <c r="N187" s="48"/>
      <c r="O187" s="48"/>
      <c r="P187" s="48">
        <f t="shared" si="33"/>
        <v>0</v>
      </c>
      <c r="Q187" s="20">
        <f t="shared" si="34"/>
        <v>18076.0600000001</v>
      </c>
      <c r="R187" s="55">
        <f>Q187*0.8</f>
        <v>14460.84800000008</v>
      </c>
      <c r="S187" s="19">
        <f t="shared" si="30"/>
        <v>14460.84800000008</v>
      </c>
      <c r="T187" s="53">
        <f t="shared" si="35"/>
        <v>0.8</v>
      </c>
      <c r="U187" s="54">
        <f t="shared" si="36"/>
        <v>0.29176298102676795</v>
      </c>
      <c r="V187" s="54" t="str">
        <f t="shared" si="37"/>
        <v>否</v>
      </c>
      <c r="W187" s="21"/>
      <c r="X187" s="21"/>
      <c r="Y187" s="21"/>
      <c r="Z187" s="21">
        <f t="shared" si="41"/>
        <v>0</v>
      </c>
      <c r="AA187" s="35">
        <v>0.03</v>
      </c>
      <c r="AB187" s="23">
        <f t="shared" si="32"/>
        <v>0.03</v>
      </c>
      <c r="AC187" s="19">
        <f t="shared" si="43"/>
        <v>14027.022560000078</v>
      </c>
      <c r="AD187" s="24">
        <v>45628</v>
      </c>
      <c r="AE187" s="29">
        <v>2</v>
      </c>
      <c r="AF187" s="24">
        <f t="shared" si="42"/>
        <v>45626</v>
      </c>
      <c r="AG187" s="27" t="s">
        <v>47</v>
      </c>
      <c r="AH187" s="19"/>
      <c r="AI187" s="17" t="s">
        <v>68</v>
      </c>
      <c r="AJ187" s="26" t="s">
        <v>212</v>
      </c>
      <c r="AK187" s="36" t="s">
        <v>499</v>
      </c>
    </row>
    <row r="188" spans="1:39" ht="33" customHeight="1" x14ac:dyDescent="0.25">
      <c r="A188" s="13">
        <f t="shared" si="29"/>
        <v>185</v>
      </c>
      <c r="B188" s="14" t="s">
        <v>501</v>
      </c>
      <c r="C188" s="15" t="s">
        <v>502</v>
      </c>
      <c r="D188" s="15" t="s">
        <v>33</v>
      </c>
      <c r="E188" s="16" t="s">
        <v>503</v>
      </c>
      <c r="F188" s="34" t="s">
        <v>67</v>
      </c>
      <c r="G188" s="17" t="s">
        <v>564</v>
      </c>
      <c r="H188" s="17" t="s">
        <v>49</v>
      </c>
      <c r="I188" s="18">
        <v>1</v>
      </c>
      <c r="J188" s="50">
        <f>VLOOKUP(B188,[1]新表!$A:$G,7,0)</f>
        <v>33392.57</v>
      </c>
      <c r="K188" s="50">
        <f>VLOOKUP(B188,[2]新表!$A:$G,7,0)</f>
        <v>3392.5700000000102</v>
      </c>
      <c r="L188" s="50">
        <f>VLOOKUP(B188,[2]新表!$A:$H,8,0)</f>
        <v>3392.5700000000102</v>
      </c>
      <c r="M188" s="61">
        <f>VLOOKUP(B188,[2]Sheet3!$A:$E,5,0)</f>
        <v>3392.5700000000102</v>
      </c>
      <c r="N188" s="48"/>
      <c r="O188" s="48"/>
      <c r="P188" s="48">
        <f t="shared" si="33"/>
        <v>0</v>
      </c>
      <c r="Q188" s="20">
        <f t="shared" si="34"/>
        <v>3392.5700000000102</v>
      </c>
      <c r="R188" s="55">
        <v>33392.57</v>
      </c>
      <c r="S188" s="19">
        <f t="shared" si="30"/>
        <v>33392.57</v>
      </c>
      <c r="T188" s="53">
        <f t="shared" si="35"/>
        <v>9.8428536478244819</v>
      </c>
      <c r="U188" s="54">
        <f t="shared" si="36"/>
        <v>9.8428536478244819</v>
      </c>
      <c r="V188" s="54" t="str">
        <f t="shared" si="37"/>
        <v>是</v>
      </c>
      <c r="W188" s="21"/>
      <c r="X188" s="21"/>
      <c r="Y188" s="21"/>
      <c r="Z188" s="21">
        <f t="shared" si="41"/>
        <v>0</v>
      </c>
      <c r="AA188" s="23">
        <v>0</v>
      </c>
      <c r="AB188" s="23">
        <f t="shared" si="32"/>
        <v>0</v>
      </c>
      <c r="AC188" s="19">
        <f t="shared" si="43"/>
        <v>33392.57</v>
      </c>
      <c r="AD188" s="24"/>
      <c r="AE188" s="29">
        <v>3</v>
      </c>
      <c r="AF188" s="24">
        <f t="shared" si="42"/>
        <v>-3</v>
      </c>
      <c r="AG188" s="27" t="s">
        <v>47</v>
      </c>
      <c r="AH188" s="19"/>
      <c r="AI188" s="17" t="s">
        <v>68</v>
      </c>
      <c r="AJ188" s="26" t="s">
        <v>220</v>
      </c>
      <c r="AK188" s="14" t="s">
        <v>501</v>
      </c>
    </row>
    <row r="189" spans="1:39" ht="33" hidden="1" customHeight="1" x14ac:dyDescent="0.25">
      <c r="A189" s="13">
        <f t="shared" si="29"/>
        <v>186</v>
      </c>
      <c r="B189" s="14" t="s">
        <v>504</v>
      </c>
      <c r="C189" s="15" t="s">
        <v>505</v>
      </c>
      <c r="D189" s="15" t="s">
        <v>33</v>
      </c>
      <c r="E189" s="16" t="s">
        <v>57</v>
      </c>
      <c r="F189" s="17" t="s">
        <v>98</v>
      </c>
      <c r="G189" s="17"/>
      <c r="H189" s="17" t="s">
        <v>61</v>
      </c>
      <c r="I189" s="18">
        <v>1</v>
      </c>
      <c r="J189" s="50">
        <f>VLOOKUP(B189,[1]新表!$A:$G,7,0)</f>
        <v>1809240.3900000001</v>
      </c>
      <c r="K189" s="50">
        <f>VLOOKUP(B189,[2]新表!$A:$G,7,0)</f>
        <v>1867377.5599999987</v>
      </c>
      <c r="L189" s="50">
        <f>VLOOKUP(B189,[2]新表!$A:$H,8,0)</f>
        <v>1094451.4699999988</v>
      </c>
      <c r="M189" s="61">
        <f>VLOOKUP(B189,[2]Sheet3!$A:$E,5,0)</f>
        <v>233422.19499999983</v>
      </c>
      <c r="N189" s="48"/>
      <c r="O189" s="48"/>
      <c r="P189" s="48">
        <f t="shared" si="33"/>
        <v>0</v>
      </c>
      <c r="Q189" s="20">
        <f t="shared" si="34"/>
        <v>1094451.4699999988</v>
      </c>
      <c r="R189" s="55">
        <v>300000</v>
      </c>
      <c r="S189" s="19">
        <f t="shared" si="30"/>
        <v>300000</v>
      </c>
      <c r="T189" s="53">
        <f t="shared" si="35"/>
        <v>0.27410991553604502</v>
      </c>
      <c r="U189" s="54">
        <f t="shared" si="36"/>
        <v>1.2852248261995831</v>
      </c>
      <c r="V189" s="54" t="str">
        <f t="shared" si="37"/>
        <v>是</v>
      </c>
      <c r="W189" s="21"/>
      <c r="X189" s="22"/>
      <c r="Y189" s="22"/>
      <c r="Z189" s="21">
        <f t="shared" si="41"/>
        <v>0</v>
      </c>
      <c r="AA189" s="23">
        <v>0.03</v>
      </c>
      <c r="AB189" s="23">
        <f t="shared" si="32"/>
        <v>0.03</v>
      </c>
      <c r="AC189" s="19">
        <f t="shared" si="43"/>
        <v>291000</v>
      </c>
      <c r="AD189" s="24"/>
      <c r="AE189" s="29">
        <v>3</v>
      </c>
      <c r="AF189" s="24">
        <f t="shared" si="42"/>
        <v>-3</v>
      </c>
      <c r="AG189" s="27" t="s">
        <v>37</v>
      </c>
      <c r="AH189" s="19"/>
      <c r="AI189" s="17" t="s">
        <v>121</v>
      </c>
      <c r="AJ189" s="26" t="s">
        <v>506</v>
      </c>
      <c r="AK189" s="14" t="s">
        <v>504</v>
      </c>
    </row>
    <row r="190" spans="1:39" ht="33" hidden="1" customHeight="1" x14ac:dyDescent="0.25">
      <c r="A190" s="13">
        <f t="shared" si="29"/>
        <v>187</v>
      </c>
      <c r="B190" s="14" t="s">
        <v>507</v>
      </c>
      <c r="C190" s="15" t="s">
        <v>508</v>
      </c>
      <c r="D190" s="15" t="s">
        <v>33</v>
      </c>
      <c r="E190" s="16" t="s">
        <v>57</v>
      </c>
      <c r="F190" s="17" t="s">
        <v>35</v>
      </c>
      <c r="G190" s="17"/>
      <c r="H190" s="17" t="s">
        <v>39</v>
      </c>
      <c r="I190" s="18">
        <v>0.8</v>
      </c>
      <c r="J190" s="50">
        <f>VLOOKUP(B190,[1]新表!$A:$G,7,0)</f>
        <v>2070559.5699999998</v>
      </c>
      <c r="K190" s="50">
        <f>VLOOKUP(B190,[2]新表!$A:$G,7,0)</f>
        <v>1700990.7099999997</v>
      </c>
      <c r="L190" s="50">
        <f>VLOOKUP(B190,[2]新表!$A:$H,8,0)</f>
        <v>1566148.94</v>
      </c>
      <c r="M190" s="61">
        <f>VLOOKUP(B190,[2]Sheet3!$A:$E,5,0)</f>
        <v>170099.07099999997</v>
      </c>
      <c r="N190" s="48"/>
      <c r="O190" s="48"/>
      <c r="P190" s="48">
        <f t="shared" si="33"/>
        <v>0</v>
      </c>
      <c r="Q190" s="20">
        <f t="shared" si="34"/>
        <v>1566148.94</v>
      </c>
      <c r="R190" s="55">
        <v>200000</v>
      </c>
      <c r="S190" s="19">
        <f t="shared" si="30"/>
        <v>200000</v>
      </c>
      <c r="T190" s="53">
        <f t="shared" si="35"/>
        <v>0.12770177528581669</v>
      </c>
      <c r="U190" s="54">
        <f t="shared" si="36"/>
        <v>1.1757853751006084</v>
      </c>
      <c r="V190" s="54" t="str">
        <f t="shared" si="37"/>
        <v>是</v>
      </c>
      <c r="W190" s="21"/>
      <c r="X190" s="22"/>
      <c r="Y190" s="22"/>
      <c r="Z190" s="21">
        <f t="shared" si="41"/>
        <v>0</v>
      </c>
      <c r="AA190" s="23">
        <v>0.03</v>
      </c>
      <c r="AB190" s="23">
        <f t="shared" si="32"/>
        <v>0.03</v>
      </c>
      <c r="AC190" s="19">
        <f t="shared" si="43"/>
        <v>194000</v>
      </c>
      <c r="AD190" s="24"/>
      <c r="AE190" s="29">
        <v>7</v>
      </c>
      <c r="AF190" s="24">
        <f t="shared" si="42"/>
        <v>-7</v>
      </c>
      <c r="AG190" s="27" t="s">
        <v>47</v>
      </c>
      <c r="AH190" s="19"/>
      <c r="AI190" s="17" t="s">
        <v>121</v>
      </c>
      <c r="AJ190" s="26"/>
      <c r="AK190" s="14" t="s">
        <v>507</v>
      </c>
    </row>
    <row r="191" spans="1:39" ht="33" hidden="1" customHeight="1" x14ac:dyDescent="0.25">
      <c r="A191" s="13">
        <f t="shared" si="29"/>
        <v>188</v>
      </c>
      <c r="B191" s="14" t="s">
        <v>509</v>
      </c>
      <c r="C191" s="15" t="s">
        <v>510</v>
      </c>
      <c r="D191" s="15" t="s">
        <v>52</v>
      </c>
      <c r="E191" s="16" t="s">
        <v>57</v>
      </c>
      <c r="F191" s="17" t="s">
        <v>35</v>
      </c>
      <c r="G191" s="17"/>
      <c r="H191" s="17" t="s">
        <v>61</v>
      </c>
      <c r="I191" s="18">
        <v>0.8</v>
      </c>
      <c r="J191" s="50">
        <f>VLOOKUP(B191,[1]新表!$A:$G,7,0)</f>
        <v>766630.84</v>
      </c>
      <c r="K191" s="50">
        <f>VLOOKUP(B191,[2]新表!$A:$G,7,0)</f>
        <v>746630.84</v>
      </c>
      <c r="L191" s="50">
        <f>VLOOKUP(B191,[2]新表!$A:$H,8,0)</f>
        <v>746630.84</v>
      </c>
      <c r="M191" s="50">
        <f>VLOOKUP(B191,[2]Sheet3!$A:$E,5,0)</f>
        <v>149326.16800000001</v>
      </c>
      <c r="N191" s="48"/>
      <c r="O191" s="48"/>
      <c r="P191" s="48">
        <f t="shared" si="33"/>
        <v>0</v>
      </c>
      <c r="Q191" s="20">
        <f t="shared" si="34"/>
        <v>746630.84</v>
      </c>
      <c r="R191" s="55">
        <v>50000</v>
      </c>
      <c r="S191" s="19">
        <f t="shared" si="30"/>
        <v>50000</v>
      </c>
      <c r="T191" s="53">
        <f t="shared" si="35"/>
        <v>6.6967498958387522E-2</v>
      </c>
      <c r="U191" s="54">
        <f t="shared" si="36"/>
        <v>0.33483749479193758</v>
      </c>
      <c r="V191" s="54" t="str">
        <f t="shared" si="37"/>
        <v>否</v>
      </c>
      <c r="W191" s="21"/>
      <c r="X191" s="22"/>
      <c r="Y191" s="22"/>
      <c r="Z191" s="21">
        <f t="shared" si="41"/>
        <v>0</v>
      </c>
      <c r="AA191" s="23">
        <v>0</v>
      </c>
      <c r="AB191" s="23">
        <f t="shared" si="32"/>
        <v>0</v>
      </c>
      <c r="AC191" s="19">
        <f t="shared" si="43"/>
        <v>50000</v>
      </c>
      <c r="AD191" s="24"/>
      <c r="AE191" s="29">
        <v>3</v>
      </c>
      <c r="AF191" s="24">
        <f t="shared" si="42"/>
        <v>-3</v>
      </c>
      <c r="AG191" s="27" t="s">
        <v>47</v>
      </c>
      <c r="AH191" s="19"/>
      <c r="AI191" s="17" t="s">
        <v>103</v>
      </c>
      <c r="AJ191" s="26" t="s">
        <v>89</v>
      </c>
      <c r="AK191" s="14" t="s">
        <v>509</v>
      </c>
    </row>
    <row r="192" spans="1:39" ht="33" hidden="1" customHeight="1" x14ac:dyDescent="0.25">
      <c r="A192" s="13">
        <f t="shared" si="29"/>
        <v>189</v>
      </c>
      <c r="B192" s="14" t="s">
        <v>511</v>
      </c>
      <c r="C192" s="28" t="s">
        <v>512</v>
      </c>
      <c r="D192" s="15" t="s">
        <v>33</v>
      </c>
      <c r="E192" s="16" t="s">
        <v>57</v>
      </c>
      <c r="F192" s="17" t="s">
        <v>67</v>
      </c>
      <c r="G192" s="17" t="s">
        <v>564</v>
      </c>
      <c r="H192" s="17" t="s">
        <v>39</v>
      </c>
      <c r="I192" s="18">
        <v>0.8</v>
      </c>
      <c r="J192" s="50">
        <f>VLOOKUP(B192,[1]新表!$A:$G,7,0)</f>
        <v>1155448.07</v>
      </c>
      <c r="K192" s="50">
        <f>VLOOKUP(B192,[2]新表!$A:$G,7,0)</f>
        <v>1155448.07</v>
      </c>
      <c r="L192" s="50">
        <f>VLOOKUP(B192,[2]新表!$A:$H,8,0)</f>
        <v>1078979.2</v>
      </c>
      <c r="M192" s="61">
        <f>VLOOKUP(B192,[2]Sheet3!$A:$E,5,0)</f>
        <v>72215.504375000004</v>
      </c>
      <c r="N192" s="48"/>
      <c r="O192" s="48"/>
      <c r="P192" s="48">
        <f t="shared" si="33"/>
        <v>0</v>
      </c>
      <c r="Q192" s="20">
        <f t="shared" si="34"/>
        <v>1078979.2</v>
      </c>
      <c r="R192" s="55">
        <v>80000</v>
      </c>
      <c r="S192" s="19">
        <f t="shared" si="30"/>
        <v>80000</v>
      </c>
      <c r="T192" s="53">
        <f t="shared" si="35"/>
        <v>7.4144154030031356E-2</v>
      </c>
      <c r="U192" s="54">
        <f t="shared" si="36"/>
        <v>1.1077953507681222</v>
      </c>
      <c r="V192" s="54" t="str">
        <f t="shared" si="37"/>
        <v>是</v>
      </c>
      <c r="W192" s="21"/>
      <c r="X192" s="21"/>
      <c r="Y192" s="21"/>
      <c r="Z192" s="21">
        <f t="shared" si="41"/>
        <v>0</v>
      </c>
      <c r="AA192" s="23">
        <v>0.03</v>
      </c>
      <c r="AB192" s="23">
        <f t="shared" si="32"/>
        <v>0.03</v>
      </c>
      <c r="AC192" s="19">
        <f t="shared" si="43"/>
        <v>77600</v>
      </c>
      <c r="AD192" s="24">
        <v>45628</v>
      </c>
      <c r="AE192" s="29">
        <v>3</v>
      </c>
      <c r="AF192" s="24">
        <f t="shared" si="42"/>
        <v>45625</v>
      </c>
      <c r="AG192" s="27" t="s">
        <v>47</v>
      </c>
      <c r="AH192" s="19"/>
      <c r="AI192" s="17" t="s">
        <v>176</v>
      </c>
      <c r="AJ192" s="26" t="s">
        <v>212</v>
      </c>
      <c r="AK192" s="14" t="s">
        <v>511</v>
      </c>
    </row>
    <row r="193" spans="1:40" s="9" customFormat="1" ht="33" hidden="1" customHeight="1" x14ac:dyDescent="0.25">
      <c r="A193" s="13">
        <f t="shared" si="29"/>
        <v>190</v>
      </c>
      <c r="B193" s="14" t="s">
        <v>513</v>
      </c>
      <c r="C193" s="15" t="s">
        <v>514</v>
      </c>
      <c r="D193" s="15" t="s">
        <v>33</v>
      </c>
      <c r="E193" s="16" t="s">
        <v>57</v>
      </c>
      <c r="F193" s="17" t="s">
        <v>35</v>
      </c>
      <c r="G193" s="17"/>
      <c r="H193" s="17" t="s">
        <v>61</v>
      </c>
      <c r="I193" s="18">
        <v>1</v>
      </c>
      <c r="J193" s="50">
        <f>VLOOKUP(B193,[1]新表!$A:$G,7,0)</f>
        <v>211792.94999999998</v>
      </c>
      <c r="K193" s="50">
        <f>VLOOKUP(B193,[2]新表!$A:$G,7,0)</f>
        <v>0</v>
      </c>
      <c r="L193" s="50">
        <f>VLOOKUP(B193,[2]新表!$A:$H,8,0)</f>
        <v>0</v>
      </c>
      <c r="M193" s="50"/>
      <c r="N193" s="48"/>
      <c r="O193" s="48"/>
      <c r="P193" s="48">
        <f t="shared" si="33"/>
        <v>0</v>
      </c>
      <c r="Q193" s="20">
        <f t="shared" si="34"/>
        <v>0</v>
      </c>
      <c r="R193" s="55"/>
      <c r="S193" s="19">
        <f t="shared" si="30"/>
        <v>0</v>
      </c>
      <c r="T193" s="53">
        <f t="shared" si="35"/>
        <v>0</v>
      </c>
      <c r="U193" s="54" t="e">
        <f t="shared" si="36"/>
        <v>#DIV/0!</v>
      </c>
      <c r="V193" s="54" t="str">
        <f t="shared" si="37"/>
        <v>是</v>
      </c>
      <c r="W193" s="21"/>
      <c r="X193" s="22"/>
      <c r="Y193" s="22"/>
      <c r="Z193" s="21">
        <f t="shared" si="41"/>
        <v>0</v>
      </c>
      <c r="AA193" s="23">
        <v>0.03</v>
      </c>
      <c r="AB193" s="23">
        <f t="shared" si="32"/>
        <v>0</v>
      </c>
      <c r="AC193" s="19">
        <f t="shared" si="43"/>
        <v>0</v>
      </c>
      <c r="AD193" s="24"/>
      <c r="AE193" s="29">
        <v>7</v>
      </c>
      <c r="AF193" s="24">
        <f t="shared" si="42"/>
        <v>-7</v>
      </c>
      <c r="AG193" s="27" t="s">
        <v>47</v>
      </c>
      <c r="AH193" s="19"/>
      <c r="AI193" s="17" t="s">
        <v>68</v>
      </c>
      <c r="AJ193" s="26" t="s">
        <v>89</v>
      </c>
      <c r="AK193" s="14" t="s">
        <v>513</v>
      </c>
      <c r="AL193" s="8"/>
      <c r="AN193" s="8"/>
    </row>
    <row r="194" spans="1:40" s="9" customFormat="1" ht="33" hidden="1" customHeight="1" x14ac:dyDescent="0.25">
      <c r="A194" s="13">
        <f t="shared" si="29"/>
        <v>191</v>
      </c>
      <c r="B194" s="14" t="s">
        <v>515</v>
      </c>
      <c r="C194" s="15" t="s">
        <v>516</v>
      </c>
      <c r="D194" s="15" t="s">
        <v>33</v>
      </c>
      <c r="E194" s="16" t="s">
        <v>264</v>
      </c>
      <c r="F194" s="17" t="s">
        <v>35</v>
      </c>
      <c r="G194" s="17"/>
      <c r="H194" s="17" t="s">
        <v>39</v>
      </c>
      <c r="I194" s="18">
        <v>1</v>
      </c>
      <c r="J194" s="50">
        <f>VLOOKUP(B194,[1]新表!$A:$G,7,0)</f>
        <v>150267.16</v>
      </c>
      <c r="K194" s="50">
        <f>VLOOKUP(B194,[2]新表!$A:$G,7,0)</f>
        <v>100267.16</v>
      </c>
      <c r="L194" s="50">
        <f>VLOOKUP(B194,[2]新表!$A:$H,8,0)</f>
        <v>45384.84</v>
      </c>
      <c r="M194" s="61">
        <f>VLOOKUP(B194,[2]Sheet3!$A:$E,5,0)</f>
        <v>25066.79</v>
      </c>
      <c r="N194" s="48"/>
      <c r="O194" s="48"/>
      <c r="P194" s="48">
        <f t="shared" si="33"/>
        <v>0</v>
      </c>
      <c r="Q194" s="20">
        <f t="shared" si="34"/>
        <v>45384.84</v>
      </c>
      <c r="R194" s="55">
        <v>30000</v>
      </c>
      <c r="S194" s="19">
        <f t="shared" si="30"/>
        <v>30000</v>
      </c>
      <c r="T194" s="53">
        <f t="shared" si="35"/>
        <v>0.66101367769501895</v>
      </c>
      <c r="U194" s="54">
        <f t="shared" si="36"/>
        <v>1.1968026221147581</v>
      </c>
      <c r="V194" s="54" t="str">
        <f t="shared" si="37"/>
        <v>是</v>
      </c>
      <c r="W194" s="21"/>
      <c r="X194" s="22"/>
      <c r="Y194" s="22"/>
      <c r="Z194" s="21">
        <f t="shared" si="41"/>
        <v>0</v>
      </c>
      <c r="AA194" s="23">
        <v>0</v>
      </c>
      <c r="AB194" s="23">
        <f t="shared" si="32"/>
        <v>0</v>
      </c>
      <c r="AC194" s="19">
        <f t="shared" si="43"/>
        <v>30000</v>
      </c>
      <c r="AD194" s="24">
        <v>45636</v>
      </c>
      <c r="AE194" s="29">
        <v>15</v>
      </c>
      <c r="AF194" s="24">
        <f t="shared" si="42"/>
        <v>45621</v>
      </c>
      <c r="AG194" s="27" t="s">
        <v>47</v>
      </c>
      <c r="AH194" s="19"/>
      <c r="AI194" s="17" t="s">
        <v>121</v>
      </c>
      <c r="AJ194" s="26" t="s">
        <v>212</v>
      </c>
      <c r="AK194" s="14" t="s">
        <v>515</v>
      </c>
      <c r="AL194" s="8"/>
      <c r="AN194" s="8"/>
    </row>
    <row r="195" spans="1:40" s="9" customFormat="1" ht="33" hidden="1" customHeight="1" x14ac:dyDescent="0.25">
      <c r="A195" s="13">
        <f t="shared" si="29"/>
        <v>192</v>
      </c>
      <c r="B195" s="14" t="s">
        <v>517</v>
      </c>
      <c r="C195" s="15" t="s">
        <v>518</v>
      </c>
      <c r="D195" s="15" t="s">
        <v>33</v>
      </c>
      <c r="E195" s="16" t="s">
        <v>34</v>
      </c>
      <c r="F195" s="17" t="s">
        <v>35</v>
      </c>
      <c r="G195" s="17"/>
      <c r="H195" s="17" t="s">
        <v>61</v>
      </c>
      <c r="I195" s="18">
        <v>1</v>
      </c>
      <c r="J195" s="50">
        <f>VLOOKUP(B195,[1]新表!$A:$G,7,0)</f>
        <v>0</v>
      </c>
      <c r="K195" s="50">
        <f>VLOOKUP(B195,[2]新表!$A:$G,7,0)</f>
        <v>0</v>
      </c>
      <c r="L195" s="50">
        <f>VLOOKUP(B195,[2]新表!$A:$H,8,0)</f>
        <v>0</v>
      </c>
      <c r="M195" s="50"/>
      <c r="N195" s="48"/>
      <c r="O195" s="48"/>
      <c r="P195" s="48">
        <f t="shared" si="33"/>
        <v>0</v>
      </c>
      <c r="Q195" s="20">
        <f t="shared" si="34"/>
        <v>0</v>
      </c>
      <c r="R195" s="55"/>
      <c r="S195" s="19">
        <f t="shared" si="30"/>
        <v>0</v>
      </c>
      <c r="T195" s="53">
        <f t="shared" si="35"/>
        <v>0</v>
      </c>
      <c r="U195" s="54" t="e">
        <f t="shared" si="36"/>
        <v>#DIV/0!</v>
      </c>
      <c r="V195" s="54" t="str">
        <f t="shared" si="37"/>
        <v>是</v>
      </c>
      <c r="W195" s="21"/>
      <c r="X195" s="22"/>
      <c r="Y195" s="22"/>
      <c r="Z195" s="21">
        <f t="shared" si="41"/>
        <v>0</v>
      </c>
      <c r="AA195" s="23">
        <v>0</v>
      </c>
      <c r="AB195" s="23">
        <f t="shared" si="32"/>
        <v>0</v>
      </c>
      <c r="AC195" s="19">
        <f t="shared" si="43"/>
        <v>0</v>
      </c>
      <c r="AD195" s="24"/>
      <c r="AE195" s="29">
        <v>3</v>
      </c>
      <c r="AF195" s="24">
        <f t="shared" si="42"/>
        <v>-3</v>
      </c>
      <c r="AG195" s="27" t="s">
        <v>47</v>
      </c>
      <c r="AH195" s="19"/>
      <c r="AI195" s="17" t="s">
        <v>68</v>
      </c>
      <c r="AJ195" s="26" t="s">
        <v>519</v>
      </c>
      <c r="AK195" s="14" t="s">
        <v>517</v>
      </c>
      <c r="AL195" s="8"/>
      <c r="AN195" s="8"/>
    </row>
    <row r="196" spans="1:40" s="9" customFormat="1" ht="33" hidden="1" customHeight="1" x14ac:dyDescent="0.25">
      <c r="A196" s="13">
        <f t="shared" ref="A196:A212" si="45">ROW()-3</f>
        <v>193</v>
      </c>
      <c r="B196" s="14" t="s">
        <v>520</v>
      </c>
      <c r="C196" s="15" t="s">
        <v>521</v>
      </c>
      <c r="D196" s="15" t="s">
        <v>33</v>
      </c>
      <c r="E196" s="16" t="s">
        <v>57</v>
      </c>
      <c r="F196" s="17" t="s">
        <v>35</v>
      </c>
      <c r="G196" s="17"/>
      <c r="H196" s="17" t="s">
        <v>61</v>
      </c>
      <c r="I196" s="18">
        <v>1</v>
      </c>
      <c r="J196" s="50">
        <f>VLOOKUP(B196,[1]新表!$A:$G,7,0)</f>
        <v>9418.5600000000013</v>
      </c>
      <c r="K196" s="50">
        <f>VLOOKUP(B196,[2]新表!$A:$G,7,0)</f>
        <v>9418.5600000000013</v>
      </c>
      <c r="L196" s="50">
        <f>VLOOKUP(B196,[2]新表!$A:$H,8,0)</f>
        <v>9418.5600000000013</v>
      </c>
      <c r="M196" s="61">
        <f>VLOOKUP(B196,[2]Sheet3!$A:$E,5,0)</f>
        <v>3139.5200000000004</v>
      </c>
      <c r="N196" s="48"/>
      <c r="O196" s="48"/>
      <c r="P196" s="48">
        <f t="shared" si="33"/>
        <v>0</v>
      </c>
      <c r="Q196" s="20">
        <f t="shared" si="34"/>
        <v>9418.5600000000013</v>
      </c>
      <c r="R196" s="55">
        <v>9418.5600000000013</v>
      </c>
      <c r="S196" s="19">
        <f t="shared" ref="S196:S212" si="46">R196</f>
        <v>9418.5600000000013</v>
      </c>
      <c r="T196" s="53">
        <f t="shared" si="35"/>
        <v>1</v>
      </c>
      <c r="U196" s="54">
        <f t="shared" si="36"/>
        <v>3</v>
      </c>
      <c r="V196" s="54" t="str">
        <f t="shared" si="37"/>
        <v>是</v>
      </c>
      <c r="W196" s="21"/>
      <c r="X196" s="22"/>
      <c r="Y196" s="22"/>
      <c r="Z196" s="21">
        <f t="shared" si="41"/>
        <v>0</v>
      </c>
      <c r="AA196" s="23">
        <v>0</v>
      </c>
      <c r="AB196" s="23">
        <f t="shared" ref="AB196:AB204" si="47">IF(S196=0,0,Z196/S196+AA196)</f>
        <v>0</v>
      </c>
      <c r="AC196" s="19">
        <f t="shared" si="43"/>
        <v>9418.5600000000013</v>
      </c>
      <c r="AD196" s="24"/>
      <c r="AE196" s="29">
        <v>3</v>
      </c>
      <c r="AF196" s="24">
        <f t="shared" si="42"/>
        <v>-3</v>
      </c>
      <c r="AG196" s="27" t="s">
        <v>47</v>
      </c>
      <c r="AH196" s="19"/>
      <c r="AI196" s="17" t="s">
        <v>121</v>
      </c>
      <c r="AJ196" s="26" t="s">
        <v>522</v>
      </c>
      <c r="AK196" s="14" t="s">
        <v>520</v>
      </c>
      <c r="AL196" s="8"/>
      <c r="AN196" s="8"/>
    </row>
    <row r="197" spans="1:40" s="9" customFormat="1" ht="33" hidden="1" customHeight="1" x14ac:dyDescent="0.25">
      <c r="A197" s="13">
        <f t="shared" si="45"/>
        <v>194</v>
      </c>
      <c r="B197" s="14" t="s">
        <v>523</v>
      </c>
      <c r="C197" s="15" t="s">
        <v>524</v>
      </c>
      <c r="D197" s="15" t="s">
        <v>219</v>
      </c>
      <c r="E197" s="16" t="s">
        <v>34</v>
      </c>
      <c r="F197" s="17" t="s">
        <v>35</v>
      </c>
      <c r="G197" s="17"/>
      <c r="H197" s="17" t="s">
        <v>260</v>
      </c>
      <c r="I197" s="18">
        <v>1</v>
      </c>
      <c r="J197" s="50">
        <f>VLOOKUP(B197,[1]新表!$A:$G,7,0)</f>
        <v>0.1</v>
      </c>
      <c r="K197" s="50">
        <f>VLOOKUP(B197,[2]新表!$A:$G,7,0)</f>
        <v>0</v>
      </c>
      <c r="L197" s="50">
        <f>VLOOKUP(B197,[2]新表!$A:$H,8,0)</f>
        <v>0</v>
      </c>
      <c r="M197" s="50"/>
      <c r="N197" s="48">
        <v>1896.71</v>
      </c>
      <c r="O197" s="48"/>
      <c r="P197" s="48">
        <f t="shared" ref="P197:P212" si="48">SUM(N197:O197)</f>
        <v>1896.71</v>
      </c>
      <c r="Q197" s="20">
        <f t="shared" ref="Q197:Q212" si="49">L197-N197</f>
        <v>-1896.71</v>
      </c>
      <c r="R197" s="55"/>
      <c r="S197" s="19">
        <f t="shared" si="46"/>
        <v>0</v>
      </c>
      <c r="T197" s="53">
        <f t="shared" ref="T197:T212" si="50">IF(Q197=0,0,S197/Q197)</f>
        <v>0</v>
      </c>
      <c r="U197" s="54" t="e">
        <f t="shared" ref="U197:U212" si="51">S197/M197</f>
        <v>#DIV/0!</v>
      </c>
      <c r="V197" s="54" t="str">
        <f t="shared" ref="V197:V212" si="52">IF(S197&gt;=M197,"是","否")</f>
        <v>是</v>
      </c>
      <c r="W197" s="21"/>
      <c r="X197" s="22"/>
      <c r="Y197" s="22"/>
      <c r="Z197" s="21">
        <f t="shared" si="41"/>
        <v>0</v>
      </c>
      <c r="AA197" s="23">
        <v>0</v>
      </c>
      <c r="AB197" s="23">
        <f t="shared" si="47"/>
        <v>0</v>
      </c>
      <c r="AC197" s="19">
        <f t="shared" si="43"/>
        <v>0</v>
      </c>
      <c r="AD197" s="24"/>
      <c r="AE197" s="29">
        <v>7</v>
      </c>
      <c r="AF197" s="24">
        <f t="shared" si="42"/>
        <v>-7</v>
      </c>
      <c r="AG197" s="27" t="s">
        <v>47</v>
      </c>
      <c r="AH197" s="19"/>
      <c r="AI197" s="17" t="s">
        <v>121</v>
      </c>
      <c r="AJ197" s="26" t="s">
        <v>406</v>
      </c>
      <c r="AK197" s="14" t="s">
        <v>523</v>
      </c>
      <c r="AL197" s="8"/>
      <c r="AN197" s="8"/>
    </row>
    <row r="198" spans="1:40" s="9" customFormat="1" ht="33" hidden="1" customHeight="1" x14ac:dyDescent="0.25">
      <c r="A198" s="13">
        <f t="shared" si="45"/>
        <v>195</v>
      </c>
      <c r="B198" s="14" t="s">
        <v>525</v>
      </c>
      <c r="C198" s="15" t="s">
        <v>526</v>
      </c>
      <c r="D198" s="15" t="s">
        <v>33</v>
      </c>
      <c r="E198" s="16" t="s">
        <v>57</v>
      </c>
      <c r="F198" s="17" t="s">
        <v>35</v>
      </c>
      <c r="G198" s="17"/>
      <c r="H198" s="17" t="s">
        <v>260</v>
      </c>
      <c r="I198" s="18">
        <v>1</v>
      </c>
      <c r="J198" s="50">
        <f>VLOOKUP(B198,[1]新表!$A:$G,7,0)</f>
        <v>17607.72</v>
      </c>
      <c r="K198" s="50">
        <f>VLOOKUP(B198,[2]新表!$A:$G,7,0)</f>
        <v>10807.32</v>
      </c>
      <c r="L198" s="50">
        <f>VLOOKUP(B198,[2]新表!$A:$H,8,0)</f>
        <v>0</v>
      </c>
      <c r="M198" s="50">
        <f>VLOOKUP(B198,[2]Sheet3!$A:$E,5,0)</f>
        <v>10807.32</v>
      </c>
      <c r="N198" s="48">
        <v>2395.6</v>
      </c>
      <c r="O198" s="48"/>
      <c r="P198" s="48">
        <f t="shared" si="48"/>
        <v>2395.6</v>
      </c>
      <c r="Q198" s="20">
        <f t="shared" si="49"/>
        <v>-2395.6</v>
      </c>
      <c r="R198" s="55">
        <v>8393.64</v>
      </c>
      <c r="S198" s="19">
        <f t="shared" si="46"/>
        <v>8393.64</v>
      </c>
      <c r="T198" s="53">
        <f t="shared" si="50"/>
        <v>-3.5037735849056602</v>
      </c>
      <c r="U198" s="54">
        <f t="shared" si="51"/>
        <v>0.77666248431618568</v>
      </c>
      <c r="V198" s="54" t="str">
        <f t="shared" si="52"/>
        <v>否</v>
      </c>
      <c r="W198" s="21"/>
      <c r="X198" s="22"/>
      <c r="Y198" s="22"/>
      <c r="Z198" s="21">
        <f t="shared" si="41"/>
        <v>0</v>
      </c>
      <c r="AA198" s="23">
        <v>0</v>
      </c>
      <c r="AB198" s="23">
        <f t="shared" si="47"/>
        <v>0</v>
      </c>
      <c r="AC198" s="19">
        <f t="shared" si="43"/>
        <v>8393.64</v>
      </c>
      <c r="AD198" s="24"/>
      <c r="AE198" s="29">
        <v>7</v>
      </c>
      <c r="AF198" s="24">
        <f t="shared" si="42"/>
        <v>-7</v>
      </c>
      <c r="AG198" s="27" t="s">
        <v>47</v>
      </c>
      <c r="AH198" s="19"/>
      <c r="AI198" s="17" t="s">
        <v>121</v>
      </c>
      <c r="AJ198" s="26" t="s">
        <v>261</v>
      </c>
      <c r="AK198" s="14" t="s">
        <v>525</v>
      </c>
      <c r="AL198" s="8"/>
      <c r="AN198" s="8"/>
    </row>
    <row r="199" spans="1:40" s="9" customFormat="1" ht="33" hidden="1" customHeight="1" x14ac:dyDescent="0.25">
      <c r="A199" s="13">
        <f t="shared" si="45"/>
        <v>196</v>
      </c>
      <c r="B199" s="14" t="s">
        <v>527</v>
      </c>
      <c r="C199" s="28" t="s">
        <v>528</v>
      </c>
      <c r="D199" s="15" t="s">
        <v>33</v>
      </c>
      <c r="E199" s="16" t="s">
        <v>211</v>
      </c>
      <c r="F199" s="17" t="s">
        <v>67</v>
      </c>
      <c r="G199" s="17" t="s">
        <v>564</v>
      </c>
      <c r="H199" s="17" t="s">
        <v>39</v>
      </c>
      <c r="I199" s="18">
        <v>0.8</v>
      </c>
      <c r="J199" s="50">
        <f>VLOOKUP(B199,[1]新表!$A:$G,7,0)</f>
        <v>123016.45999999998</v>
      </c>
      <c r="K199" s="50">
        <f>VLOOKUP(B199,[2]新表!$A:$G,7,0)</f>
        <v>128919.86999999998</v>
      </c>
      <c r="L199" s="50">
        <f>VLOOKUP(B199,[2]新表!$A:$H,8,0)</f>
        <v>99938.609999999986</v>
      </c>
      <c r="M199" s="61">
        <f>VLOOKUP(B199,[2]Sheet3!$A:$E,5,0)</f>
        <v>11719.98818181818</v>
      </c>
      <c r="N199" s="48"/>
      <c r="O199" s="48"/>
      <c r="P199" s="48">
        <f t="shared" si="48"/>
        <v>0</v>
      </c>
      <c r="Q199" s="20">
        <f t="shared" si="49"/>
        <v>99938.609999999986</v>
      </c>
      <c r="R199" s="55">
        <v>15000</v>
      </c>
      <c r="S199" s="19">
        <f t="shared" si="46"/>
        <v>15000</v>
      </c>
      <c r="T199" s="53">
        <f t="shared" si="50"/>
        <v>0.15009214156570722</v>
      </c>
      <c r="U199" s="54">
        <f t="shared" si="51"/>
        <v>1.2798647718152369</v>
      </c>
      <c r="V199" s="54" t="str">
        <f t="shared" si="52"/>
        <v>是</v>
      </c>
      <c r="W199" s="21">
        <v>300</v>
      </c>
      <c r="X199" s="21"/>
      <c r="Y199" s="21"/>
      <c r="Z199" s="21">
        <f t="shared" si="41"/>
        <v>300</v>
      </c>
      <c r="AA199" s="23">
        <v>0.03</v>
      </c>
      <c r="AB199" s="23">
        <f t="shared" si="47"/>
        <v>0.05</v>
      </c>
      <c r="AC199" s="19">
        <f t="shared" si="43"/>
        <v>14250</v>
      </c>
      <c r="AD199" s="24">
        <v>45630</v>
      </c>
      <c r="AE199" s="29">
        <v>3</v>
      </c>
      <c r="AF199" s="24">
        <f t="shared" si="42"/>
        <v>45627</v>
      </c>
      <c r="AG199" s="27" t="s">
        <v>47</v>
      </c>
      <c r="AH199" s="19"/>
      <c r="AI199" s="17" t="s">
        <v>176</v>
      </c>
      <c r="AJ199" s="26"/>
      <c r="AK199" s="14" t="s">
        <v>527</v>
      </c>
      <c r="AL199" s="8"/>
      <c r="AN199" s="8"/>
    </row>
    <row r="200" spans="1:40" s="9" customFormat="1" ht="33" hidden="1" customHeight="1" x14ac:dyDescent="0.25">
      <c r="A200" s="13">
        <f t="shared" si="45"/>
        <v>197</v>
      </c>
      <c r="B200" s="14" t="s">
        <v>529</v>
      </c>
      <c r="C200" s="15" t="s">
        <v>530</v>
      </c>
      <c r="D200" s="15" t="s">
        <v>33</v>
      </c>
      <c r="E200" s="16" t="s">
        <v>503</v>
      </c>
      <c r="F200" s="17" t="s">
        <v>67</v>
      </c>
      <c r="G200" s="17" t="s">
        <v>564</v>
      </c>
      <c r="H200" s="17" t="s">
        <v>39</v>
      </c>
      <c r="I200" s="18">
        <v>0.8</v>
      </c>
      <c r="J200" s="50">
        <f>VLOOKUP(B200,[1]新表!$A:$G,7,0)</f>
        <v>885428.86</v>
      </c>
      <c r="K200" s="50">
        <f>VLOOKUP(B200,[2]新表!$A:$G,7,0)</f>
        <v>884334.34000000008</v>
      </c>
      <c r="L200" s="50">
        <f>VLOOKUP(B200,[2]新表!$A:$H,8,0)</f>
        <v>828745.05</v>
      </c>
      <c r="M200" s="61">
        <f>VLOOKUP(B200,[2]Sheet3!$A:$E,5,0)</f>
        <v>38449.319130434786</v>
      </c>
      <c r="N200" s="48"/>
      <c r="O200" s="48"/>
      <c r="P200" s="48">
        <f t="shared" si="48"/>
        <v>0</v>
      </c>
      <c r="Q200" s="20">
        <f t="shared" si="49"/>
        <v>828745.05</v>
      </c>
      <c r="R200" s="55">
        <v>40000</v>
      </c>
      <c r="S200" s="19">
        <f t="shared" si="46"/>
        <v>40000</v>
      </c>
      <c r="T200" s="53">
        <f t="shared" si="50"/>
        <v>4.8265748314273486E-2</v>
      </c>
      <c r="U200" s="54">
        <f t="shared" si="51"/>
        <v>1.0403305157187495</v>
      </c>
      <c r="V200" s="54" t="str">
        <f t="shared" si="52"/>
        <v>是</v>
      </c>
      <c r="W200" s="21"/>
      <c r="X200" s="22"/>
      <c r="Y200" s="22"/>
      <c r="Z200" s="21">
        <f t="shared" si="41"/>
        <v>0</v>
      </c>
      <c r="AA200" s="23">
        <v>0.03</v>
      </c>
      <c r="AB200" s="23">
        <f t="shared" si="47"/>
        <v>0.03</v>
      </c>
      <c r="AC200" s="19">
        <f t="shared" si="43"/>
        <v>38800</v>
      </c>
      <c r="AD200" s="24">
        <v>45636</v>
      </c>
      <c r="AE200" s="29">
        <v>4</v>
      </c>
      <c r="AF200" s="24">
        <f t="shared" si="42"/>
        <v>45632</v>
      </c>
      <c r="AG200" s="27" t="s">
        <v>47</v>
      </c>
      <c r="AH200" s="19"/>
      <c r="AI200" s="17" t="s">
        <v>68</v>
      </c>
      <c r="AJ200" s="26" t="s">
        <v>531</v>
      </c>
      <c r="AK200" s="14" t="s">
        <v>529</v>
      </c>
      <c r="AL200" s="8"/>
      <c r="AN200" s="8"/>
    </row>
    <row r="201" spans="1:40" s="9" customFormat="1" ht="33" hidden="1" customHeight="1" x14ac:dyDescent="0.25">
      <c r="A201" s="13">
        <f t="shared" si="45"/>
        <v>198</v>
      </c>
      <c r="B201" s="14" t="s">
        <v>532</v>
      </c>
      <c r="C201" s="15" t="s">
        <v>533</v>
      </c>
      <c r="D201" s="15" t="s">
        <v>33</v>
      </c>
      <c r="E201" s="16" t="s">
        <v>57</v>
      </c>
      <c r="F201" s="17" t="s">
        <v>98</v>
      </c>
      <c r="G201" s="17"/>
      <c r="H201" s="17" t="s">
        <v>39</v>
      </c>
      <c r="I201" s="18">
        <v>1</v>
      </c>
      <c r="J201" s="50">
        <f>VLOOKUP(B201,[1]新表!$A:$G,7,0)</f>
        <v>32297.75</v>
      </c>
      <c r="K201" s="50">
        <f>VLOOKUP(B201,[2]新表!$A:$G,7,0)</f>
        <v>680179.46</v>
      </c>
      <c r="L201" s="50">
        <f>VLOOKUP(B201,[2]新表!$A:$H,8,0)</f>
        <v>680179.46</v>
      </c>
      <c r="M201" s="50">
        <f>VLOOKUP(B201,[2]Sheet3!$A:$E,5,0)</f>
        <v>680179.46</v>
      </c>
      <c r="N201" s="48"/>
      <c r="O201" s="48"/>
      <c r="P201" s="48">
        <f t="shared" si="48"/>
        <v>0</v>
      </c>
      <c r="Q201" s="20">
        <f t="shared" si="49"/>
        <v>680179.46</v>
      </c>
      <c r="R201" s="55">
        <v>500000</v>
      </c>
      <c r="S201" s="19">
        <f t="shared" si="46"/>
        <v>500000</v>
      </c>
      <c r="T201" s="53">
        <f t="shared" si="50"/>
        <v>0.73510011607818915</v>
      </c>
      <c r="U201" s="54">
        <f t="shared" si="51"/>
        <v>0.73510011607818915</v>
      </c>
      <c r="V201" s="54" t="str">
        <f t="shared" si="52"/>
        <v>否</v>
      </c>
      <c r="W201" s="21"/>
      <c r="X201" s="22"/>
      <c r="Y201" s="22"/>
      <c r="Z201" s="21">
        <f t="shared" si="41"/>
        <v>0</v>
      </c>
      <c r="AA201" s="23">
        <v>0</v>
      </c>
      <c r="AB201" s="23">
        <f t="shared" si="47"/>
        <v>0</v>
      </c>
      <c r="AC201" s="19">
        <f t="shared" si="43"/>
        <v>500000</v>
      </c>
      <c r="AD201" s="24"/>
      <c r="AE201" s="29">
        <v>3</v>
      </c>
      <c r="AF201" s="24">
        <f t="shared" si="42"/>
        <v>-3</v>
      </c>
      <c r="AG201" s="27" t="s">
        <v>47</v>
      </c>
      <c r="AH201" s="19"/>
      <c r="AI201" s="17" t="s">
        <v>121</v>
      </c>
      <c r="AJ201" s="26" t="s">
        <v>534</v>
      </c>
      <c r="AK201" s="14" t="s">
        <v>532</v>
      </c>
      <c r="AL201" s="8"/>
      <c r="AN201" s="8"/>
    </row>
    <row r="202" spans="1:40" s="9" customFormat="1" ht="33" hidden="1" customHeight="1" x14ac:dyDescent="0.25">
      <c r="A202" s="13">
        <f t="shared" si="45"/>
        <v>199</v>
      </c>
      <c r="B202" s="14" t="s">
        <v>535</v>
      </c>
      <c r="C202" s="15" t="s">
        <v>536</v>
      </c>
      <c r="D202" s="15" t="s">
        <v>33</v>
      </c>
      <c r="E202" s="16" t="s">
        <v>57</v>
      </c>
      <c r="F202" s="17" t="s">
        <v>67</v>
      </c>
      <c r="G202" s="17" t="s">
        <v>564</v>
      </c>
      <c r="H202" s="17" t="s">
        <v>61</v>
      </c>
      <c r="I202" s="18">
        <v>0.8</v>
      </c>
      <c r="J202" s="50">
        <f>VLOOKUP(B202,[1]新表!$A:$G,7,0)</f>
        <v>245087.28000000003</v>
      </c>
      <c r="K202" s="50">
        <f>VLOOKUP(B202,[2]新表!$A:$G,7,0)</f>
        <v>240119.99000000002</v>
      </c>
      <c r="L202" s="50">
        <f>VLOOKUP(B202,[2]新表!$A:$H,8,0)</f>
        <v>200053.74000000002</v>
      </c>
      <c r="M202" s="50">
        <f>VLOOKUP(B202,[2]Sheet3!$A:$E,5,0)</f>
        <v>20009.999166666668</v>
      </c>
      <c r="N202" s="48"/>
      <c r="O202" s="48"/>
      <c r="P202" s="48">
        <f t="shared" si="48"/>
        <v>0</v>
      </c>
      <c r="Q202" s="20">
        <f t="shared" si="49"/>
        <v>200053.74000000002</v>
      </c>
      <c r="R202" s="55">
        <f>Q202/12</f>
        <v>16671.145</v>
      </c>
      <c r="S202" s="19">
        <f t="shared" si="46"/>
        <v>16671.145</v>
      </c>
      <c r="T202" s="53">
        <f t="shared" si="50"/>
        <v>8.3333333333333329E-2</v>
      </c>
      <c r="U202" s="54">
        <f t="shared" si="51"/>
        <v>0.83314071435701786</v>
      </c>
      <c r="V202" s="54" t="str">
        <f t="shared" si="52"/>
        <v>否</v>
      </c>
      <c r="W202" s="21"/>
      <c r="X202" s="21"/>
      <c r="Y202" s="21"/>
      <c r="Z202" s="21">
        <f t="shared" si="41"/>
        <v>0</v>
      </c>
      <c r="AA202" s="23">
        <v>0.03</v>
      </c>
      <c r="AB202" s="23">
        <f t="shared" si="47"/>
        <v>0.03</v>
      </c>
      <c r="AC202" s="19">
        <f t="shared" si="43"/>
        <v>16171.01065</v>
      </c>
      <c r="AD202" s="24">
        <v>45636</v>
      </c>
      <c r="AE202" s="29">
        <v>3</v>
      </c>
      <c r="AF202" s="24">
        <f t="shared" si="42"/>
        <v>45633</v>
      </c>
      <c r="AG202" s="27" t="s">
        <v>47</v>
      </c>
      <c r="AH202" s="19"/>
      <c r="AI202" s="17" t="s">
        <v>176</v>
      </c>
      <c r="AJ202" s="26" t="s">
        <v>212</v>
      </c>
      <c r="AK202" s="14" t="s">
        <v>535</v>
      </c>
      <c r="AL202" s="8"/>
      <c r="AN202" s="8"/>
    </row>
    <row r="203" spans="1:40" s="9" customFormat="1" ht="33" hidden="1" customHeight="1" x14ac:dyDescent="0.25">
      <c r="A203" s="13">
        <f t="shared" si="45"/>
        <v>200</v>
      </c>
      <c r="B203" s="14" t="s">
        <v>537</v>
      </c>
      <c r="C203" s="15" t="s">
        <v>538</v>
      </c>
      <c r="D203" s="15" t="s">
        <v>33</v>
      </c>
      <c r="E203" s="16" t="s">
        <v>34</v>
      </c>
      <c r="F203" s="17" t="s">
        <v>35</v>
      </c>
      <c r="G203" s="17"/>
      <c r="H203" s="17" t="s">
        <v>39</v>
      </c>
      <c r="I203" s="18">
        <v>1</v>
      </c>
      <c r="J203" s="50">
        <f>VLOOKUP(B203,[1]新表!$A:$G,7,0)</f>
        <v>0</v>
      </c>
      <c r="K203" s="50">
        <f>VLOOKUP(B203,[2]新表!$A:$G,7,0)</f>
        <v>0</v>
      </c>
      <c r="L203" s="50">
        <f>VLOOKUP(B203,[2]新表!$A:$H,8,0)</f>
        <v>0</v>
      </c>
      <c r="M203" s="50"/>
      <c r="N203" s="48"/>
      <c r="O203" s="48"/>
      <c r="P203" s="48">
        <f t="shared" si="48"/>
        <v>0</v>
      </c>
      <c r="Q203" s="20">
        <f t="shared" si="49"/>
        <v>0</v>
      </c>
      <c r="R203" s="55"/>
      <c r="S203" s="19">
        <f t="shared" si="46"/>
        <v>0</v>
      </c>
      <c r="T203" s="53">
        <f t="shared" si="50"/>
        <v>0</v>
      </c>
      <c r="U203" s="54" t="e">
        <f t="shared" si="51"/>
        <v>#DIV/0!</v>
      </c>
      <c r="V203" s="54" t="str">
        <f t="shared" si="52"/>
        <v>是</v>
      </c>
      <c r="W203" s="21"/>
      <c r="X203" s="21"/>
      <c r="Y203" s="21"/>
      <c r="Z203" s="21">
        <f t="shared" si="41"/>
        <v>0</v>
      </c>
      <c r="AA203" s="23">
        <v>0</v>
      </c>
      <c r="AB203" s="23">
        <f t="shared" si="47"/>
        <v>0</v>
      </c>
      <c r="AC203" s="19">
        <f t="shared" si="43"/>
        <v>0</v>
      </c>
      <c r="AD203" s="24"/>
      <c r="AE203" s="29">
        <v>3</v>
      </c>
      <c r="AF203" s="24">
        <f t="shared" si="42"/>
        <v>-3</v>
      </c>
      <c r="AG203" s="27" t="s">
        <v>47</v>
      </c>
      <c r="AH203" s="19"/>
      <c r="AI203" s="17" t="s">
        <v>68</v>
      </c>
      <c r="AJ203" s="26" t="s">
        <v>539</v>
      </c>
      <c r="AK203" s="14" t="s">
        <v>537</v>
      </c>
      <c r="AL203" s="8"/>
      <c r="AN203" s="8"/>
    </row>
    <row r="204" spans="1:40" s="9" customFormat="1" ht="33" hidden="1" customHeight="1" x14ac:dyDescent="0.25">
      <c r="A204" s="13">
        <f t="shared" si="45"/>
        <v>201</v>
      </c>
      <c r="B204" s="14" t="s">
        <v>540</v>
      </c>
      <c r="C204" s="15" t="s">
        <v>541</v>
      </c>
      <c r="D204" s="15" t="s">
        <v>33</v>
      </c>
      <c r="E204" s="16" t="s">
        <v>57</v>
      </c>
      <c r="F204" s="17" t="s">
        <v>35</v>
      </c>
      <c r="G204" s="17"/>
      <c r="H204" s="17" t="s">
        <v>54</v>
      </c>
      <c r="I204" s="18">
        <v>1</v>
      </c>
      <c r="J204" s="50">
        <f>VLOOKUP(B204,[1]新表!$A:$G,7,0)</f>
        <v>1662170</v>
      </c>
      <c r="K204" s="50">
        <f>VLOOKUP(B204,[2]新表!$A:$G,7,0)</f>
        <v>1642170</v>
      </c>
      <c r="L204" s="50">
        <f>VLOOKUP(B204,[2]新表!$A:$H,8,0)</f>
        <v>1642170</v>
      </c>
      <c r="M204" s="50">
        <f>VLOOKUP(B204,[2]Sheet3!$A:$E,5,0)</f>
        <v>1642170</v>
      </c>
      <c r="N204" s="48"/>
      <c r="O204" s="48"/>
      <c r="P204" s="48">
        <f t="shared" si="48"/>
        <v>0</v>
      </c>
      <c r="Q204" s="20">
        <f t="shared" si="49"/>
        <v>1642170</v>
      </c>
      <c r="R204" s="55">
        <v>100000</v>
      </c>
      <c r="S204" s="19">
        <f t="shared" si="46"/>
        <v>100000</v>
      </c>
      <c r="T204" s="53">
        <f t="shared" si="50"/>
        <v>6.089503522777788E-2</v>
      </c>
      <c r="U204" s="54">
        <f t="shared" si="51"/>
        <v>6.089503522777788E-2</v>
      </c>
      <c r="V204" s="54" t="str">
        <f t="shared" si="52"/>
        <v>否</v>
      </c>
      <c r="W204" s="21"/>
      <c r="X204" s="21"/>
      <c r="Y204" s="21"/>
      <c r="Z204" s="21">
        <f t="shared" si="41"/>
        <v>0</v>
      </c>
      <c r="AA204" s="23">
        <v>0</v>
      </c>
      <c r="AB204" s="23">
        <f t="shared" si="47"/>
        <v>0</v>
      </c>
      <c r="AC204" s="19">
        <f t="shared" si="43"/>
        <v>100000</v>
      </c>
      <c r="AD204" s="24"/>
      <c r="AE204" s="29"/>
      <c r="AF204" s="24"/>
      <c r="AG204" s="27" t="s">
        <v>37</v>
      </c>
      <c r="AH204" s="19"/>
      <c r="AI204" s="17" t="s">
        <v>103</v>
      </c>
      <c r="AJ204" s="26"/>
      <c r="AK204" s="14" t="s">
        <v>540</v>
      </c>
      <c r="AL204" s="8"/>
      <c r="AN204" s="8"/>
    </row>
    <row r="205" spans="1:40" s="9" customFormat="1" ht="33" hidden="1" customHeight="1" x14ac:dyDescent="0.25">
      <c r="A205" s="13">
        <f t="shared" si="45"/>
        <v>202</v>
      </c>
      <c r="B205" s="14" t="s">
        <v>542</v>
      </c>
      <c r="C205" s="15" t="s">
        <v>543</v>
      </c>
      <c r="D205" s="15" t="s">
        <v>33</v>
      </c>
      <c r="E205" s="16" t="s">
        <v>57</v>
      </c>
      <c r="F205" s="17" t="s">
        <v>35</v>
      </c>
      <c r="G205" s="17"/>
      <c r="H205" s="17" t="s">
        <v>373</v>
      </c>
      <c r="I205" s="18">
        <v>1</v>
      </c>
      <c r="J205" s="50">
        <f>VLOOKUP(B205,[1]新表!$A:$G,7,0)</f>
        <v>0</v>
      </c>
      <c r="K205" s="50">
        <f>VLOOKUP(B205,[2]新表!$A:$G,7,0)</f>
        <v>0</v>
      </c>
      <c r="L205" s="50">
        <f>VLOOKUP(B205,[2]新表!$A:$H,8,0)</f>
        <v>0</v>
      </c>
      <c r="M205" s="50"/>
      <c r="N205" s="48"/>
      <c r="O205" s="48"/>
      <c r="P205" s="48">
        <f t="shared" si="48"/>
        <v>0</v>
      </c>
      <c r="Q205" s="20">
        <f t="shared" si="49"/>
        <v>0</v>
      </c>
      <c r="R205" s="55"/>
      <c r="S205" s="19">
        <f t="shared" si="46"/>
        <v>0</v>
      </c>
      <c r="T205" s="53">
        <f t="shared" si="50"/>
        <v>0</v>
      </c>
      <c r="U205" s="54" t="e">
        <f t="shared" si="51"/>
        <v>#DIV/0!</v>
      </c>
      <c r="V205" s="54" t="str">
        <f t="shared" si="52"/>
        <v>是</v>
      </c>
      <c r="W205" s="21"/>
      <c r="X205" s="21"/>
      <c r="Y205" s="21"/>
      <c r="Z205" s="21">
        <f t="shared" si="41"/>
        <v>0</v>
      </c>
      <c r="AA205" s="23">
        <v>0</v>
      </c>
      <c r="AB205" s="23">
        <v>0</v>
      </c>
      <c r="AC205" s="19">
        <f t="shared" si="43"/>
        <v>0</v>
      </c>
      <c r="AD205" s="24"/>
      <c r="AE205" s="29"/>
      <c r="AF205" s="24"/>
      <c r="AG205" s="27" t="s">
        <v>47</v>
      </c>
      <c r="AH205" s="19"/>
      <c r="AI205" s="17" t="s">
        <v>121</v>
      </c>
      <c r="AJ205" s="26"/>
      <c r="AK205" s="14" t="s">
        <v>542</v>
      </c>
      <c r="AL205" s="8"/>
      <c r="AN205" s="8"/>
    </row>
    <row r="206" spans="1:40" s="9" customFormat="1" ht="33" hidden="1" customHeight="1" x14ac:dyDescent="0.25">
      <c r="A206" s="13">
        <f t="shared" si="45"/>
        <v>203</v>
      </c>
      <c r="B206" s="14" t="s">
        <v>544</v>
      </c>
      <c r="C206" s="15" t="s">
        <v>545</v>
      </c>
      <c r="D206" s="15" t="s">
        <v>33</v>
      </c>
      <c r="E206" s="16" t="s">
        <v>57</v>
      </c>
      <c r="F206" s="17" t="s">
        <v>35</v>
      </c>
      <c r="G206" s="17"/>
      <c r="H206" s="17" t="s">
        <v>260</v>
      </c>
      <c r="I206" s="18">
        <v>1</v>
      </c>
      <c r="J206" s="50">
        <f>VLOOKUP(B206,[1]新表!$A:$G,7,0)</f>
        <v>0</v>
      </c>
      <c r="K206" s="50">
        <f>VLOOKUP(B206,[2]新表!$A:$G,7,0)</f>
        <v>0</v>
      </c>
      <c r="L206" s="50">
        <f>VLOOKUP(B206,[2]新表!$A:$H,8,0)</f>
        <v>0</v>
      </c>
      <c r="M206" s="50"/>
      <c r="N206" s="48"/>
      <c r="O206" s="48"/>
      <c r="P206" s="48">
        <f t="shared" si="48"/>
        <v>0</v>
      </c>
      <c r="Q206" s="20">
        <f t="shared" si="49"/>
        <v>0</v>
      </c>
      <c r="R206" s="55"/>
      <c r="S206" s="19">
        <f t="shared" si="46"/>
        <v>0</v>
      </c>
      <c r="T206" s="53">
        <f t="shared" si="50"/>
        <v>0</v>
      </c>
      <c r="U206" s="54" t="e">
        <f t="shared" si="51"/>
        <v>#DIV/0!</v>
      </c>
      <c r="V206" s="54" t="str">
        <f t="shared" si="52"/>
        <v>是</v>
      </c>
      <c r="W206" s="21"/>
      <c r="X206" s="21"/>
      <c r="Y206" s="21"/>
      <c r="Z206" s="21"/>
      <c r="AA206" s="23">
        <v>0</v>
      </c>
      <c r="AB206" s="23">
        <v>0</v>
      </c>
      <c r="AC206" s="19">
        <f t="shared" si="43"/>
        <v>0</v>
      </c>
      <c r="AD206" s="24"/>
      <c r="AE206" s="29"/>
      <c r="AF206" s="24"/>
      <c r="AG206" s="27" t="s">
        <v>47</v>
      </c>
      <c r="AH206" s="19"/>
      <c r="AI206" s="17" t="s">
        <v>546</v>
      </c>
      <c r="AJ206" s="26"/>
      <c r="AK206" s="14" t="s">
        <v>544</v>
      </c>
      <c r="AL206" s="8"/>
      <c r="AN206" s="8"/>
    </row>
    <row r="207" spans="1:40" s="9" customFormat="1" ht="33" hidden="1" customHeight="1" x14ac:dyDescent="0.25">
      <c r="A207" s="13">
        <f t="shared" si="45"/>
        <v>204</v>
      </c>
      <c r="B207" s="14" t="s">
        <v>547</v>
      </c>
      <c r="C207" s="15" t="s">
        <v>548</v>
      </c>
      <c r="D207" s="15" t="s">
        <v>33</v>
      </c>
      <c r="E207" s="16" t="s">
        <v>34</v>
      </c>
      <c r="F207" s="17" t="s">
        <v>98</v>
      </c>
      <c r="G207" s="17"/>
      <c r="H207" s="17" t="s">
        <v>39</v>
      </c>
      <c r="I207" s="18">
        <v>1</v>
      </c>
      <c r="J207" s="50">
        <f>VLOOKUP(B207,[1]新表!$A:$G,7,0)</f>
        <v>14871.59</v>
      </c>
      <c r="K207" s="50">
        <f>VLOOKUP(B207,[2]新表!$A:$G,7,0)</f>
        <v>0</v>
      </c>
      <c r="L207" s="50">
        <f>VLOOKUP(B207,[2]新表!$A:$H,8,0)</f>
        <v>0</v>
      </c>
      <c r="M207" s="50"/>
      <c r="N207" s="48"/>
      <c r="O207" s="48"/>
      <c r="P207" s="48">
        <f t="shared" si="48"/>
        <v>0</v>
      </c>
      <c r="Q207" s="20">
        <f t="shared" si="49"/>
        <v>0</v>
      </c>
      <c r="R207" s="55"/>
      <c r="S207" s="19">
        <f t="shared" si="46"/>
        <v>0</v>
      </c>
      <c r="T207" s="53">
        <f t="shared" si="50"/>
        <v>0</v>
      </c>
      <c r="U207" s="54" t="e">
        <f t="shared" si="51"/>
        <v>#DIV/0!</v>
      </c>
      <c r="V207" s="54" t="str">
        <f t="shared" si="52"/>
        <v>是</v>
      </c>
      <c r="W207" s="21"/>
      <c r="X207" s="21"/>
      <c r="Y207" s="21"/>
      <c r="Z207" s="21"/>
      <c r="AA207" s="23">
        <v>0</v>
      </c>
      <c r="AB207" s="23">
        <v>0</v>
      </c>
      <c r="AC207" s="19"/>
      <c r="AD207" s="24"/>
      <c r="AE207" s="29"/>
      <c r="AF207" s="24"/>
      <c r="AG207" s="27" t="s">
        <v>47</v>
      </c>
      <c r="AH207" s="19"/>
      <c r="AI207" s="17" t="s">
        <v>546</v>
      </c>
      <c r="AJ207" s="26"/>
      <c r="AK207" s="14" t="s">
        <v>547</v>
      </c>
      <c r="AL207" s="8"/>
      <c r="AN207" s="8"/>
    </row>
    <row r="208" spans="1:40" s="9" customFormat="1" ht="33" hidden="1" customHeight="1" x14ac:dyDescent="0.25">
      <c r="A208" s="13">
        <f t="shared" si="45"/>
        <v>205</v>
      </c>
      <c r="B208" s="14" t="s">
        <v>549</v>
      </c>
      <c r="C208" s="15" t="s">
        <v>550</v>
      </c>
      <c r="D208" s="15" t="s">
        <v>33</v>
      </c>
      <c r="E208" s="16" t="s">
        <v>34</v>
      </c>
      <c r="F208" s="17" t="s">
        <v>67</v>
      </c>
      <c r="G208" s="17" t="s">
        <v>564</v>
      </c>
      <c r="H208" s="17" t="s">
        <v>373</v>
      </c>
      <c r="I208" s="18">
        <v>1</v>
      </c>
      <c r="J208" s="50">
        <f>VLOOKUP(B208,[1]新表!$A:$G,7,0)</f>
        <v>212607.3</v>
      </c>
      <c r="K208" s="50">
        <f>VLOOKUP(B208,[2]新表!$A:$G,7,0)</f>
        <v>160767.30000000002</v>
      </c>
      <c r="L208" s="50">
        <f>VLOOKUP(B208,[2]新表!$A:$H,8,0)</f>
        <v>160767.30000000002</v>
      </c>
      <c r="M208" s="61">
        <f>VLOOKUP(B208,[2]Sheet3!$A:$E,5,0)</f>
        <v>10717.820000000002</v>
      </c>
      <c r="N208" s="48"/>
      <c r="O208" s="48"/>
      <c r="P208" s="48">
        <f t="shared" si="48"/>
        <v>0</v>
      </c>
      <c r="Q208" s="20">
        <f t="shared" si="49"/>
        <v>160767.30000000002</v>
      </c>
      <c r="R208" s="55">
        <v>10000</v>
      </c>
      <c r="S208" s="19">
        <f t="shared" si="46"/>
        <v>10000</v>
      </c>
      <c r="T208" s="53">
        <f t="shared" si="50"/>
        <v>6.2201703953478092E-2</v>
      </c>
      <c r="U208" s="54">
        <f t="shared" si="51"/>
        <v>0.93302555930217135</v>
      </c>
      <c r="V208" s="54" t="str">
        <f t="shared" si="52"/>
        <v>否</v>
      </c>
      <c r="W208" s="21"/>
      <c r="X208" s="21"/>
      <c r="Y208" s="21"/>
      <c r="Z208" s="21"/>
      <c r="AA208" s="23">
        <v>0</v>
      </c>
      <c r="AB208" s="23">
        <v>0</v>
      </c>
      <c r="AC208" s="19"/>
      <c r="AD208" s="24"/>
      <c r="AE208" s="29"/>
      <c r="AF208" s="24"/>
      <c r="AG208" s="27" t="s">
        <v>47</v>
      </c>
      <c r="AH208" s="19"/>
      <c r="AI208" s="17" t="s">
        <v>551</v>
      </c>
      <c r="AJ208" s="26"/>
      <c r="AK208" s="14" t="s">
        <v>549</v>
      </c>
      <c r="AL208" s="8"/>
      <c r="AN208" s="8"/>
    </row>
    <row r="209" spans="1:40" s="80" customFormat="1" ht="33" customHeight="1" x14ac:dyDescent="0.25">
      <c r="A209" s="66">
        <f t="shared" si="45"/>
        <v>206</v>
      </c>
      <c r="B209" s="67" t="s">
        <v>552</v>
      </c>
      <c r="C209" s="52" t="s">
        <v>553</v>
      </c>
      <c r="D209" s="52" t="s">
        <v>33</v>
      </c>
      <c r="E209" s="81" t="s">
        <v>34</v>
      </c>
      <c r="F209" s="69" t="s">
        <v>67</v>
      </c>
      <c r="G209" s="69"/>
      <c r="H209" s="69" t="s">
        <v>49</v>
      </c>
      <c r="I209" s="70">
        <v>1</v>
      </c>
      <c r="J209" s="71">
        <f>VLOOKUP(B209,[1]新表!$A:$G,7,0)</f>
        <v>23609</v>
      </c>
      <c r="K209" s="71">
        <f>VLOOKUP(B209,[2]新表!$A:$G,7,0)</f>
        <v>23609</v>
      </c>
      <c r="L209" s="71">
        <f>VLOOKUP(B209,[2]新表!$A:$H,8,0)</f>
        <v>23609</v>
      </c>
      <c r="M209" s="71">
        <f>VLOOKUP(B209,[2]Sheet3!$A:$E,5,0)</f>
        <v>11804.5</v>
      </c>
      <c r="N209" s="72"/>
      <c r="O209" s="72"/>
      <c r="P209" s="72">
        <f t="shared" si="48"/>
        <v>0</v>
      </c>
      <c r="Q209" s="65">
        <f t="shared" si="49"/>
        <v>23609</v>
      </c>
      <c r="R209" s="65">
        <v>23609</v>
      </c>
      <c r="S209" s="73">
        <f t="shared" si="46"/>
        <v>23609</v>
      </c>
      <c r="T209" s="74">
        <f t="shared" si="50"/>
        <v>1</v>
      </c>
      <c r="U209" s="75">
        <f t="shared" si="51"/>
        <v>2</v>
      </c>
      <c r="V209" s="75" t="str">
        <f t="shared" si="52"/>
        <v>是</v>
      </c>
      <c r="W209" s="76"/>
      <c r="X209" s="76"/>
      <c r="Y209" s="76"/>
      <c r="Z209" s="76"/>
      <c r="AA209" s="77"/>
      <c r="AB209" s="77"/>
      <c r="AC209" s="73"/>
      <c r="AD209" s="24"/>
      <c r="AE209" s="29"/>
      <c r="AF209" s="24"/>
      <c r="AG209" s="78"/>
      <c r="AH209" s="73"/>
      <c r="AI209" s="69"/>
      <c r="AJ209" s="26"/>
      <c r="AK209" s="67" t="s">
        <v>552</v>
      </c>
      <c r="AL209" s="79"/>
      <c r="AN209" s="79"/>
    </row>
    <row r="210" spans="1:40" s="9" customFormat="1" ht="33" hidden="1" customHeight="1" x14ac:dyDescent="0.25">
      <c r="A210" s="13">
        <f t="shared" si="45"/>
        <v>207</v>
      </c>
      <c r="B210" s="14"/>
      <c r="C210" s="15" t="s">
        <v>575</v>
      </c>
      <c r="D210" s="15" t="s">
        <v>33</v>
      </c>
      <c r="E210" s="16" t="s">
        <v>34</v>
      </c>
      <c r="F210" s="17" t="s">
        <v>35</v>
      </c>
      <c r="G210" s="17"/>
      <c r="H210" s="17" t="s">
        <v>260</v>
      </c>
      <c r="I210" s="18">
        <v>1</v>
      </c>
      <c r="J210" s="50"/>
      <c r="K210" s="50"/>
      <c r="L210" s="50"/>
      <c r="M210" s="50"/>
      <c r="N210" s="48"/>
      <c r="O210" s="48"/>
      <c r="P210" s="48"/>
      <c r="Q210" s="20"/>
      <c r="R210" s="55">
        <v>108098.4</v>
      </c>
      <c r="S210" s="19">
        <f t="shared" si="46"/>
        <v>108098.4</v>
      </c>
      <c r="T210" s="53">
        <f t="shared" si="50"/>
        <v>0</v>
      </c>
      <c r="U210" s="54" t="e">
        <f t="shared" si="51"/>
        <v>#DIV/0!</v>
      </c>
      <c r="V210" s="54" t="str">
        <f t="shared" si="52"/>
        <v>是</v>
      </c>
      <c r="W210" s="21"/>
      <c r="X210" s="21"/>
      <c r="Y210" s="21"/>
      <c r="Z210" s="21"/>
      <c r="AA210" s="23"/>
      <c r="AB210" s="23"/>
      <c r="AC210" s="19"/>
      <c r="AD210" s="24"/>
      <c r="AE210" s="29"/>
      <c r="AF210" s="24"/>
      <c r="AG210" s="27"/>
      <c r="AH210" s="19"/>
      <c r="AI210" s="17"/>
      <c r="AJ210" s="26"/>
      <c r="AK210" s="14"/>
      <c r="AL210" s="8"/>
      <c r="AN210" s="8"/>
    </row>
    <row r="211" spans="1:40" s="9" customFormat="1" ht="33" hidden="1" customHeight="1" x14ac:dyDescent="0.25">
      <c r="A211" s="13">
        <f t="shared" si="45"/>
        <v>208</v>
      </c>
      <c r="B211" s="14" t="s">
        <v>576</v>
      </c>
      <c r="C211" s="15" t="s">
        <v>577</v>
      </c>
      <c r="D211" s="15" t="s">
        <v>33</v>
      </c>
      <c r="E211" s="16" t="s">
        <v>57</v>
      </c>
      <c r="F211" s="17" t="s">
        <v>67</v>
      </c>
      <c r="G211" s="17" t="s">
        <v>564</v>
      </c>
      <c r="H211" s="17" t="s">
        <v>39</v>
      </c>
      <c r="I211" s="18">
        <v>1</v>
      </c>
      <c r="J211" s="50"/>
      <c r="K211" s="50"/>
      <c r="L211" s="50"/>
      <c r="M211" s="50"/>
      <c r="N211" s="48"/>
      <c r="O211" s="48"/>
      <c r="P211" s="48"/>
      <c r="Q211" s="20"/>
      <c r="R211" s="55">
        <v>10329.16</v>
      </c>
      <c r="S211" s="19">
        <f t="shared" si="46"/>
        <v>10329.16</v>
      </c>
      <c r="T211" s="53">
        <f t="shared" si="50"/>
        <v>0</v>
      </c>
      <c r="U211" s="54" t="e">
        <f t="shared" si="51"/>
        <v>#DIV/0!</v>
      </c>
      <c r="V211" s="54" t="str">
        <f t="shared" si="52"/>
        <v>是</v>
      </c>
      <c r="W211" s="21"/>
      <c r="X211" s="21"/>
      <c r="Y211" s="21"/>
      <c r="Z211" s="21"/>
      <c r="AA211" s="23"/>
      <c r="AB211" s="23"/>
      <c r="AC211" s="19"/>
      <c r="AD211" s="24"/>
      <c r="AE211" s="29"/>
      <c r="AF211" s="24"/>
      <c r="AG211" s="27"/>
      <c r="AH211" s="19"/>
      <c r="AI211" s="17"/>
      <c r="AJ211" s="26"/>
      <c r="AK211" s="14"/>
      <c r="AL211" s="8"/>
      <c r="AN211" s="8"/>
    </row>
    <row r="212" spans="1:40" s="9" customFormat="1" ht="33" hidden="1" customHeight="1" x14ac:dyDescent="0.25">
      <c r="A212" s="13">
        <f t="shared" si="45"/>
        <v>209</v>
      </c>
      <c r="B212" s="39"/>
      <c r="C212" s="40" t="s">
        <v>554</v>
      </c>
      <c r="D212" s="40" t="s">
        <v>52</v>
      </c>
      <c r="E212" s="16" t="s">
        <v>264</v>
      </c>
      <c r="F212" s="17" t="s">
        <v>373</v>
      </c>
      <c r="G212" s="17"/>
      <c r="H212" s="17" t="s">
        <v>373</v>
      </c>
      <c r="I212" s="18">
        <v>1</v>
      </c>
      <c r="J212" s="50"/>
      <c r="K212" s="50"/>
      <c r="L212" s="50"/>
      <c r="M212" s="50"/>
      <c r="N212" s="48"/>
      <c r="O212" s="48"/>
      <c r="P212" s="48">
        <f t="shared" si="48"/>
        <v>0</v>
      </c>
      <c r="Q212" s="20">
        <f t="shared" si="49"/>
        <v>0</v>
      </c>
      <c r="R212" s="55">
        <v>300000</v>
      </c>
      <c r="S212" s="19">
        <f t="shared" si="46"/>
        <v>300000</v>
      </c>
      <c r="T212" s="53">
        <f t="shared" si="50"/>
        <v>0</v>
      </c>
      <c r="U212" s="54" t="e">
        <f t="shared" si="51"/>
        <v>#DIV/0!</v>
      </c>
      <c r="V212" s="54" t="str">
        <f t="shared" si="52"/>
        <v>是</v>
      </c>
      <c r="W212" s="21"/>
      <c r="X212" s="41"/>
      <c r="Y212" s="41"/>
      <c r="Z212" s="21">
        <f t="shared" ref="Z212" si="53">SUM(W212:Y212)</f>
        <v>0</v>
      </c>
      <c r="AA212" s="23">
        <v>0</v>
      </c>
      <c r="AB212" s="23">
        <f>IF(S212=0,0,Z212/S212+AA212)</f>
        <v>0</v>
      </c>
      <c r="AC212" s="19">
        <f>S212*(1-AB212)</f>
        <v>300000</v>
      </c>
      <c r="AD212" s="24">
        <v>45575</v>
      </c>
      <c r="AE212" s="13">
        <v>3</v>
      </c>
      <c r="AF212" s="24">
        <f t="shared" si="42"/>
        <v>45572</v>
      </c>
      <c r="AG212" s="25" t="s">
        <v>47</v>
      </c>
      <c r="AH212" s="19"/>
      <c r="AI212" s="17" t="s">
        <v>38</v>
      </c>
      <c r="AJ212" s="15" t="s">
        <v>555</v>
      </c>
      <c r="AK212" s="39"/>
      <c r="AL212" s="8"/>
    </row>
    <row r="213" spans="1:40" x14ac:dyDescent="0.25">
      <c r="N213" s="42"/>
      <c r="O213" s="42"/>
      <c r="P213" s="42"/>
      <c r="Q213" s="42"/>
      <c r="S213" s="43"/>
      <c r="T213" s="43"/>
      <c r="U213" s="43"/>
      <c r="V213" s="43"/>
    </row>
    <row r="214" spans="1:40" s="30" customFormat="1" ht="25.8" customHeight="1" x14ac:dyDescent="0.25">
      <c r="C214" s="30" t="s">
        <v>556</v>
      </c>
      <c r="F214" s="9"/>
      <c r="G214" s="9"/>
      <c r="K214" s="30" t="s">
        <v>557</v>
      </c>
      <c r="N214" s="9"/>
      <c r="O214" s="9"/>
      <c r="P214" s="9"/>
      <c r="Q214" s="9"/>
      <c r="R214" s="60"/>
      <c r="W214" s="8"/>
      <c r="X214" s="8"/>
      <c r="Y214" s="8"/>
      <c r="Z214" s="8"/>
      <c r="AA214" s="8"/>
      <c r="AC214" s="30" t="s">
        <v>558</v>
      </c>
      <c r="AD214" s="8"/>
      <c r="AE214" s="8"/>
      <c r="AF214" s="8"/>
      <c r="AG214" s="45"/>
      <c r="AI214" s="45"/>
      <c r="AM214" s="9"/>
    </row>
    <row r="215" spans="1:40" ht="25.8" customHeight="1" x14ac:dyDescent="0.25">
      <c r="N215" s="42"/>
      <c r="O215" s="42"/>
      <c r="P215" s="42"/>
      <c r="Q215" s="42"/>
      <c r="R215" s="60"/>
      <c r="S215" s="46"/>
      <c r="T215" s="46"/>
      <c r="U215" s="46"/>
      <c r="V215" s="46"/>
    </row>
    <row r="216" spans="1:40" ht="34.799999999999997" customHeight="1" x14ac:dyDescent="0.25">
      <c r="N216" s="42"/>
      <c r="O216" s="42"/>
      <c r="P216" s="42"/>
      <c r="Q216" s="42"/>
    </row>
    <row r="217" spans="1:40" ht="34.799999999999997" customHeight="1" x14ac:dyDescent="0.25">
      <c r="N217" s="42"/>
      <c r="O217" s="42"/>
      <c r="P217" s="42"/>
      <c r="Q217" s="42"/>
    </row>
    <row r="218" spans="1:40" ht="34.799999999999997" customHeight="1" x14ac:dyDescent="0.25">
      <c r="N218" s="42"/>
      <c r="O218" s="42"/>
      <c r="P218" s="42"/>
      <c r="Q218" s="42"/>
    </row>
    <row r="219" spans="1:40" ht="34.799999999999997" customHeight="1" x14ac:dyDescent="0.25">
      <c r="N219" s="42"/>
      <c r="O219" s="42"/>
      <c r="P219" s="42"/>
      <c r="Q219" s="42"/>
    </row>
    <row r="220" spans="1:40" ht="34.799999999999997" customHeight="1" x14ac:dyDescent="0.25">
      <c r="N220" s="42"/>
      <c r="O220" s="42"/>
      <c r="P220" s="42"/>
      <c r="Q220" s="42"/>
    </row>
    <row r="221" spans="1:40" ht="34.799999999999997" customHeight="1" x14ac:dyDescent="0.25">
      <c r="N221" s="42"/>
      <c r="O221" s="42"/>
      <c r="P221" s="42"/>
      <c r="Q221" s="42"/>
    </row>
    <row r="222" spans="1:40" ht="34.799999999999997" customHeight="1" x14ac:dyDescent="0.25">
      <c r="N222" s="42"/>
      <c r="O222" s="42"/>
      <c r="P222" s="42"/>
      <c r="Q222" s="42"/>
    </row>
    <row r="223" spans="1:40" ht="34.799999999999997" customHeight="1" x14ac:dyDescent="0.25">
      <c r="N223" s="42"/>
      <c r="O223" s="42"/>
      <c r="P223" s="42"/>
      <c r="Q223" s="42"/>
    </row>
    <row r="224" spans="1:40" ht="34.799999999999997" customHeight="1" x14ac:dyDescent="0.25">
      <c r="N224" s="42"/>
      <c r="O224" s="42"/>
      <c r="P224" s="42"/>
      <c r="Q224" s="42"/>
    </row>
    <row r="225" spans="14:17" ht="34.799999999999997" customHeight="1" x14ac:dyDescent="0.25">
      <c r="N225" s="42"/>
      <c r="O225" s="42"/>
      <c r="P225" s="42"/>
      <c r="Q225" s="42"/>
    </row>
    <row r="226" spans="14:17" ht="34.799999999999997" customHeight="1" x14ac:dyDescent="0.25">
      <c r="N226" s="42"/>
      <c r="O226" s="42"/>
      <c r="P226" s="42"/>
      <c r="Q226" s="42"/>
    </row>
    <row r="227" spans="14:17" ht="34.799999999999997" customHeight="1" x14ac:dyDescent="0.25">
      <c r="N227" s="42"/>
      <c r="O227" s="42"/>
      <c r="P227" s="42"/>
      <c r="Q227" s="42"/>
    </row>
    <row r="228" spans="14:17" ht="34.799999999999997" customHeight="1" x14ac:dyDescent="0.25">
      <c r="N228" s="42"/>
      <c r="O228" s="42"/>
      <c r="P228" s="42"/>
      <c r="Q228" s="42"/>
    </row>
    <row r="229" spans="14:17" x14ac:dyDescent="0.25">
      <c r="N229" s="42"/>
      <c r="O229" s="42"/>
      <c r="P229" s="42"/>
      <c r="Q229" s="42"/>
    </row>
    <row r="230" spans="14:17" x14ac:dyDescent="0.25">
      <c r="N230" s="42"/>
      <c r="O230" s="42"/>
      <c r="P230" s="42"/>
      <c r="Q230" s="42"/>
    </row>
    <row r="231" spans="14:17" x14ac:dyDescent="0.25">
      <c r="N231" s="42"/>
      <c r="O231" s="42"/>
      <c r="P231" s="42"/>
      <c r="Q231" s="42"/>
    </row>
    <row r="232" spans="14:17" x14ac:dyDescent="0.25">
      <c r="N232" s="42"/>
      <c r="O232" s="42"/>
      <c r="P232" s="42"/>
      <c r="Q232" s="42"/>
    </row>
    <row r="233" spans="14:17" x14ac:dyDescent="0.25">
      <c r="N233" s="42"/>
      <c r="O233" s="42"/>
      <c r="P233" s="42"/>
      <c r="Q233" s="42"/>
    </row>
  </sheetData>
  <autoFilter ref="A3:AM212" xr:uid="{00000000-0009-0000-0000-000003000000}">
    <filterColumn colId="7">
      <filters>
        <filter val="涉诉"/>
      </filters>
    </filterColumn>
    <sortState xmlns:xlrd2="http://schemas.microsoft.com/office/spreadsheetml/2017/richdata2" ref="A5:AM212">
      <sortCondition descending="1" ref="R3:R212"/>
    </sortState>
  </autoFilter>
  <mergeCells count="33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I2:I3"/>
    <mergeCell ref="J2:J3"/>
    <mergeCell ref="K2:K3"/>
    <mergeCell ref="L2:L3"/>
    <mergeCell ref="M2:M3"/>
    <mergeCell ref="N2:O2"/>
    <mergeCell ref="P2:P3"/>
    <mergeCell ref="Q2:Q3"/>
    <mergeCell ref="R2:R3"/>
    <mergeCell ref="S2:S3"/>
    <mergeCell ref="T2:T3"/>
    <mergeCell ref="AK2:AK3"/>
    <mergeCell ref="V2:V3"/>
    <mergeCell ref="W2:Z2"/>
    <mergeCell ref="AA2:AA3"/>
    <mergeCell ref="AB2:AB3"/>
    <mergeCell ref="AC2:AC3"/>
    <mergeCell ref="AD2:AD3"/>
    <mergeCell ref="AE2:AE3"/>
    <mergeCell ref="AF2:AF3"/>
    <mergeCell ref="AG2:AG3"/>
    <mergeCell ref="AI2:AI3"/>
    <mergeCell ref="AJ2:AJ3"/>
  </mergeCells>
  <phoneticPr fontId="1" type="noConversion"/>
  <conditionalFormatting sqref="B1:B1048576">
    <cfRule type="duplicateValues" dxfId="199" priority="118"/>
  </conditionalFormatting>
  <conditionalFormatting sqref="B146 B1:B3">
    <cfRule type="duplicateValues" dxfId="198" priority="107"/>
  </conditionalFormatting>
  <conditionalFormatting sqref="B165:B170 B13">
    <cfRule type="duplicateValues" dxfId="197" priority="103"/>
    <cfRule type="duplicateValues" dxfId="196" priority="104"/>
  </conditionalFormatting>
  <conditionalFormatting sqref="B202:B211">
    <cfRule type="duplicateValues" dxfId="195" priority="6"/>
  </conditionalFormatting>
  <conditionalFormatting sqref="C4">
    <cfRule type="duplicateValues" dxfId="194" priority="31"/>
    <cfRule type="duplicateValues" dxfId="193" priority="32"/>
    <cfRule type="duplicateValues" dxfId="192" priority="33"/>
    <cfRule type="duplicateValues" dxfId="191" priority="34"/>
    <cfRule type="duplicateValues" dxfId="190" priority="35"/>
    <cfRule type="duplicateValues" dxfId="189" priority="36"/>
    <cfRule type="duplicateValues" dxfId="188" priority="37"/>
    <cfRule type="duplicateValues" dxfId="187" priority="38"/>
    <cfRule type="duplicateValues" dxfId="186" priority="39"/>
  </conditionalFormatting>
  <conditionalFormatting sqref="C5">
    <cfRule type="duplicateValues" dxfId="185" priority="19"/>
    <cfRule type="duplicateValues" dxfId="184" priority="20"/>
    <cfRule type="duplicateValues" dxfId="183" priority="21"/>
    <cfRule type="duplicateValues" dxfId="182" priority="22"/>
    <cfRule type="duplicateValues" dxfId="181" priority="23"/>
    <cfRule type="duplicateValues" dxfId="180" priority="24"/>
    <cfRule type="duplicateValues" dxfId="179" priority="25"/>
    <cfRule type="duplicateValues" dxfId="178" priority="26"/>
    <cfRule type="duplicateValues" dxfId="177" priority="27"/>
  </conditionalFormatting>
  <conditionalFormatting sqref="C6">
    <cfRule type="duplicateValues" dxfId="176" priority="79"/>
    <cfRule type="duplicateValues" dxfId="175" priority="80"/>
    <cfRule type="duplicateValues" dxfId="174" priority="81"/>
    <cfRule type="duplicateValues" dxfId="173" priority="82"/>
    <cfRule type="duplicateValues" dxfId="172" priority="83"/>
    <cfRule type="duplicateValues" dxfId="171" priority="84"/>
    <cfRule type="duplicateValues" dxfId="170" priority="85"/>
    <cfRule type="duplicateValues" dxfId="169" priority="86"/>
  </conditionalFormatting>
  <conditionalFormatting sqref="C10">
    <cfRule type="duplicateValues" dxfId="168" priority="95"/>
    <cfRule type="duplicateValues" dxfId="167" priority="96"/>
    <cfRule type="duplicateValues" dxfId="166" priority="97"/>
    <cfRule type="duplicateValues" dxfId="165" priority="98"/>
    <cfRule type="duplicateValues" dxfId="164" priority="99"/>
    <cfRule type="duplicateValues" dxfId="163" priority="100"/>
    <cfRule type="duplicateValues" dxfId="162" priority="101"/>
  </conditionalFormatting>
  <conditionalFormatting sqref="C12 F1:G2 C16:C17 C1:C3 C19:C25">
    <cfRule type="duplicateValues" dxfId="161" priority="108"/>
    <cfRule type="duplicateValues" dxfId="160" priority="109"/>
  </conditionalFormatting>
  <conditionalFormatting sqref="C19:C20 F1:G2 C12 C22:C23 C16:C17 C1:C3">
    <cfRule type="duplicateValues" dxfId="159" priority="89"/>
  </conditionalFormatting>
  <conditionalFormatting sqref="C23 F1:G2 C19 C12 C16:C17 C1:C3">
    <cfRule type="duplicateValues" dxfId="158" priority="90"/>
    <cfRule type="duplicateValues" dxfId="157" priority="91"/>
    <cfRule type="duplicateValues" dxfId="156" priority="92"/>
    <cfRule type="duplicateValues" dxfId="155" priority="93"/>
    <cfRule type="duplicateValues" dxfId="154" priority="94"/>
  </conditionalFormatting>
  <conditionalFormatting sqref="C28">
    <cfRule type="duplicateValues" dxfId="153" priority="14"/>
    <cfRule type="duplicateValues" dxfId="152" priority="15"/>
    <cfRule type="duplicateValues" dxfId="151" priority="16"/>
  </conditionalFormatting>
  <conditionalFormatting sqref="C31">
    <cfRule type="duplicateValues" dxfId="150" priority="13"/>
  </conditionalFormatting>
  <conditionalFormatting sqref="C57">
    <cfRule type="duplicateValues" dxfId="149" priority="18"/>
  </conditionalFormatting>
  <conditionalFormatting sqref="C59">
    <cfRule type="duplicateValues" dxfId="148" priority="17"/>
  </conditionalFormatting>
  <conditionalFormatting sqref="C66:C67">
    <cfRule type="duplicateValues" dxfId="147" priority="87"/>
    <cfRule type="duplicateValues" dxfId="146" priority="88"/>
  </conditionalFormatting>
  <conditionalFormatting sqref="C147">
    <cfRule type="duplicateValues" dxfId="145" priority="29"/>
    <cfRule type="duplicateValues" dxfId="144" priority="30"/>
  </conditionalFormatting>
  <conditionalFormatting sqref="C148">
    <cfRule type="duplicateValues" dxfId="143" priority="60"/>
  </conditionalFormatting>
  <conditionalFormatting sqref="C149">
    <cfRule type="duplicateValues" dxfId="142" priority="59"/>
  </conditionalFormatting>
  <conditionalFormatting sqref="C150:C151">
    <cfRule type="duplicateValues" dxfId="141" priority="58"/>
  </conditionalFormatting>
  <conditionalFormatting sqref="C152">
    <cfRule type="duplicateValues" dxfId="140" priority="57"/>
  </conditionalFormatting>
  <conditionalFormatting sqref="C153">
    <cfRule type="duplicateValues" dxfId="139" priority="56"/>
  </conditionalFormatting>
  <conditionalFormatting sqref="C154">
    <cfRule type="duplicateValues" dxfId="138" priority="48"/>
    <cfRule type="duplicateValues" dxfId="137" priority="49"/>
    <cfRule type="duplicateValues" dxfId="136" priority="50"/>
    <cfRule type="duplicateValues" dxfId="135" priority="51"/>
    <cfRule type="duplicateValues" dxfId="134" priority="52"/>
    <cfRule type="duplicateValues" dxfId="133" priority="53"/>
    <cfRule type="duplicateValues" dxfId="132" priority="54"/>
    <cfRule type="duplicateValues" dxfId="131" priority="55"/>
  </conditionalFormatting>
  <conditionalFormatting sqref="C155">
    <cfRule type="duplicateValues" dxfId="130" priority="47"/>
  </conditionalFormatting>
  <conditionalFormatting sqref="C156">
    <cfRule type="duplicateValues" dxfId="129" priority="46"/>
  </conditionalFormatting>
  <conditionalFormatting sqref="C157">
    <cfRule type="duplicateValues" dxfId="128" priority="45"/>
  </conditionalFormatting>
  <conditionalFormatting sqref="C158">
    <cfRule type="duplicateValues" dxfId="127" priority="44"/>
  </conditionalFormatting>
  <conditionalFormatting sqref="C159">
    <cfRule type="duplicateValues" dxfId="126" priority="43"/>
  </conditionalFormatting>
  <conditionalFormatting sqref="C160">
    <cfRule type="duplicateValues" dxfId="125" priority="42"/>
  </conditionalFormatting>
  <conditionalFormatting sqref="C161:C163">
    <cfRule type="duplicateValues" dxfId="124" priority="41"/>
  </conditionalFormatting>
  <conditionalFormatting sqref="C164">
    <cfRule type="duplicateValues" dxfId="123" priority="40"/>
  </conditionalFormatting>
  <conditionalFormatting sqref="C165:C170 C13">
    <cfRule type="duplicateValues" dxfId="122" priority="105"/>
    <cfRule type="duplicateValues" dxfId="121" priority="106"/>
  </conditionalFormatting>
  <conditionalFormatting sqref="C171">
    <cfRule type="duplicateValues" dxfId="120" priority="28"/>
  </conditionalFormatting>
  <conditionalFormatting sqref="C172:C201">
    <cfRule type="duplicateValues" dxfId="119" priority="102"/>
  </conditionalFormatting>
  <conditionalFormatting sqref="C202:C211">
    <cfRule type="duplicateValues" dxfId="118" priority="7"/>
    <cfRule type="duplicateValues" dxfId="117" priority="8"/>
    <cfRule type="duplicateValues" dxfId="116" priority="9"/>
    <cfRule type="duplicateValues" dxfId="115" priority="10"/>
    <cfRule type="duplicateValues" dxfId="114" priority="11"/>
    <cfRule type="duplicateValues" dxfId="113" priority="12"/>
  </conditionalFormatting>
  <conditionalFormatting sqref="C215:C1048576 C1:C213">
    <cfRule type="duplicateValues" dxfId="112" priority="110"/>
  </conditionalFormatting>
  <conditionalFormatting sqref="C215:C1048576 C148:C164 C1:C3 C6:C12 C14:C27 C58 C60:C146 C29:C30 C32:C56 C202:C213">
    <cfRule type="duplicateValues" dxfId="111" priority="111"/>
  </conditionalFormatting>
  <conditionalFormatting sqref="C215:C1048576 F213:G1048576 C12 C16:C17 F1:G2 C1:C3 C19:C25 C213">
    <cfRule type="duplicateValues" dxfId="110" priority="112"/>
    <cfRule type="duplicateValues" dxfId="109" priority="113"/>
    <cfRule type="duplicateValues" dxfId="108" priority="114"/>
  </conditionalFormatting>
  <conditionalFormatting sqref="C215:C1048576 F213:G1048576 C12 F1:G2 C1:C3 C16:C25 C213">
    <cfRule type="duplicateValues" dxfId="107" priority="115"/>
  </conditionalFormatting>
  <conditionalFormatting sqref="C215:C1048576 F213:G1048576 F1:G2 C16:C27 C68:C146 C33:C56 C1:C3 C7:C12 C58 C60:C65 C29:C30 C202:C213">
    <cfRule type="duplicateValues" dxfId="106" priority="116"/>
  </conditionalFormatting>
  <conditionalFormatting sqref="C215:C1048576 F213:G1048576 F1:G2 C68:C146 C1:C3 C6:C12 C14:C27 C58 C60:C65 C29:C30 C32:C56 C202:C213">
    <cfRule type="duplicateValues" dxfId="105" priority="117"/>
  </conditionalFormatting>
  <conditionalFormatting sqref="F1:G2 C1:C3">
    <cfRule type="duplicateValues" dxfId="104" priority="70"/>
    <cfRule type="duplicateValues" dxfId="103" priority="71"/>
    <cfRule type="duplicateValues" dxfId="102" priority="72"/>
  </conditionalFormatting>
  <conditionalFormatting sqref="F2:G2 C2:C3">
    <cfRule type="duplicateValues" dxfId="101" priority="73"/>
    <cfRule type="duplicateValues" dxfId="100" priority="74"/>
    <cfRule type="duplicateValues" dxfId="99" priority="75"/>
    <cfRule type="duplicateValues" dxfId="98" priority="76"/>
    <cfRule type="duplicateValues" dxfId="97" priority="77"/>
    <cfRule type="duplicateValues" dxfId="96" priority="78"/>
  </conditionalFormatting>
  <conditionalFormatting sqref="F6:H6">
    <cfRule type="duplicateValues" dxfId="95" priority="61"/>
    <cfRule type="duplicateValues" dxfId="94" priority="62"/>
    <cfRule type="duplicateValues" dxfId="93" priority="63"/>
    <cfRule type="duplicateValues" dxfId="92" priority="64"/>
    <cfRule type="duplicateValues" dxfId="91" priority="65"/>
    <cfRule type="duplicateValues" dxfId="90" priority="66"/>
    <cfRule type="duplicateValues" dxfId="89" priority="67"/>
    <cfRule type="duplicateValues" dxfId="88" priority="68"/>
    <cfRule type="duplicateValues" dxfId="87" priority="69"/>
  </conditionalFormatting>
  <conditionalFormatting sqref="V4:V212">
    <cfRule type="containsText" dxfId="86" priority="1" operator="containsText" text="否">
      <formula>NOT(ISERROR(SEARCH("否",V4)))</formula>
    </cfRule>
  </conditionalFormatting>
  <conditionalFormatting sqref="AK1:AK1048576">
    <cfRule type="duplicateValues" dxfId="85" priority="119"/>
  </conditionalFormatting>
  <conditionalFormatting sqref="AK146 AK1:AK3">
    <cfRule type="duplicateValues" dxfId="84" priority="5"/>
  </conditionalFormatting>
  <conditionalFormatting sqref="AK165:AK170 AK13">
    <cfRule type="duplicateValues" dxfId="83" priority="3"/>
    <cfRule type="duplicateValues" dxfId="82" priority="4"/>
  </conditionalFormatting>
  <conditionalFormatting sqref="AK202:AK211">
    <cfRule type="duplicateValues" dxfId="81" priority="2"/>
  </conditionalFormatting>
  <dataValidations count="9">
    <dataValidation type="list" allowBlank="1" showInputMessage="1" showErrorMessage="1" sqref="H171" xr:uid="{42036D27-7022-4DE9-B86E-197C82F5D1D6}">
      <formula1>$AH$21:$AH$21</formula1>
    </dataValidation>
    <dataValidation type="list" allowBlank="1" showInputMessage="1" showErrorMessage="1" sqref="H31 H57 H60 H71" xr:uid="{4A63F95C-4B91-45E7-90B2-6FB01539C5B5}">
      <formula1>$AI$20:$AI$20</formula1>
    </dataValidation>
    <dataValidation type="list" allowBlank="1" showInputMessage="1" showErrorMessage="1" sqref="H176 H167:H169 H160:H163 H148:H158" xr:uid="{B61ED1F9-9CE1-4597-AE84-7FFF55FBAF77}">
      <formula1>$AM$24:$AM$24</formula1>
    </dataValidation>
    <dataValidation type="list" allowBlank="1" showInputMessage="1" showErrorMessage="1" sqref="H19 H30 H39:H40 H52 H70 H74 H79 H81 H83 H85 H92 H95 H97 H104 H110 H120 H131 H22:H27 H45:H46 H64:H66 H59 H202 H37 H43" xr:uid="{5F58C49D-A606-4CDC-BEC4-7585DC665E72}">
      <formula1>$AM$4:$AM$9</formula1>
    </dataValidation>
    <dataValidation type="list" allowBlank="1" showInputMessage="1" showErrorMessage="1" sqref="H5" xr:uid="{62619D4D-DF1A-4817-9482-2E640C4EF38F}">
      <formula1>$AI$4:$AI$9</formula1>
    </dataValidation>
    <dataValidation type="list" allowBlank="1" showInputMessage="1" showErrorMessage="1" sqref="H196" xr:uid="{BDDB467B-377E-426E-9D5C-9CAF377FF604}">
      <formula1>$AH$4:$AH$8</formula1>
    </dataValidation>
    <dataValidation type="list" allowBlank="1" showInputMessage="1" showErrorMessage="1" sqref="H4 H165" xr:uid="{76E973F3-58E9-48FD-B464-E2D9F54BE949}">
      <formula1>$AM$4:$AM$11</formula1>
    </dataValidation>
    <dataValidation type="list" allowBlank="1" showInputMessage="1" showErrorMessage="1" sqref="H29 F202 H72:H73 H32 H58 H80 H84 H96 H109 H111 H159 H132:H146 H7:H18 H20:H21 H203:H205 H34:H36 H47:H51 H54:H56 H61:H63 H68:H69 H44 H75:H78 H86:H90 H93:H94 H98:H103 H105:H107 H113:H118 H122:H129 H41:H42 H212 H208:H209" xr:uid="{A705B64D-FEC3-447F-A43E-9646846F2D6C}">
      <formula1>$AM$4:$AM$8</formula1>
    </dataValidation>
    <dataValidation type="list" allowBlank="1" showInputMessage="1" showErrorMessage="1" sqref="H67 H164" xr:uid="{61804180-5ECB-4E9A-AED5-0E6BB8DCB2FB}">
      <formula1>#REF!</formula1>
    </dataValidation>
  </dataValidations>
  <printOptions horizontalCentered="1"/>
  <pageMargins left="0.11811023622047245" right="0.11811023622047245" top="0.74803149606299213" bottom="0.15748031496062992" header="0.31496062992125984" footer="0.31496062992125984"/>
  <pageSetup paperSize="9" scale="38" orientation="landscape" r:id="rId1"/>
  <colBreaks count="1" manualBreakCount="1">
    <brk id="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AC49-8041-41C6-94FE-F57E2DD8255A}">
  <dimension ref="A1:S49"/>
  <sheetViews>
    <sheetView view="pageBreakPreview" zoomScale="70" zoomScaleNormal="70" zoomScaleSheetLayoutView="70" workbookViewId="0">
      <pane xSplit="12" ySplit="3" topLeftCell="M10" activePane="bottomRight" state="frozen"/>
      <selection pane="topRight"/>
      <selection pane="bottomLeft"/>
      <selection pane="bottomRight" activeCell="C17" sqref="C17"/>
    </sheetView>
  </sheetViews>
  <sheetFormatPr defaultColWidth="9" defaultRowHeight="13.8" x14ac:dyDescent="0.25"/>
  <cols>
    <col min="1" max="1" width="4.77734375" style="8" customWidth="1"/>
    <col min="2" max="2" width="10.77734375" style="8" customWidth="1"/>
    <col min="3" max="3" width="34.6640625" style="8" customWidth="1"/>
    <col min="4" max="4" width="8.77734375" style="8" customWidth="1"/>
    <col min="5" max="5" width="14.88671875" style="8" customWidth="1"/>
    <col min="6" max="7" width="10.44140625" style="42" customWidth="1"/>
    <col min="8" max="8" width="10.88671875" style="8" customWidth="1"/>
    <col min="9" max="9" width="10" style="8" customWidth="1"/>
    <col min="10" max="10" width="15.88671875" style="8" customWidth="1"/>
    <col min="11" max="11" width="17.5546875" style="42" customWidth="1"/>
    <col min="12" max="13" width="17.5546875" style="8" customWidth="1"/>
    <col min="14" max="14" width="12.33203125" style="44" customWidth="1"/>
    <col min="15" max="15" width="18.5546875" style="42" customWidth="1"/>
    <col min="16" max="16" width="18.5546875" style="84" customWidth="1"/>
    <col min="17" max="17" width="45.21875" style="89" customWidth="1"/>
    <col min="18" max="18" width="13.77734375" style="44" customWidth="1"/>
    <col min="19" max="16384" width="9" style="8"/>
  </cols>
  <sheetData>
    <row r="1" spans="1:19" ht="30.6" customHeight="1" x14ac:dyDescent="0.25">
      <c r="A1" s="150" t="s">
        <v>0</v>
      </c>
      <c r="B1" s="150"/>
      <c r="C1" s="150"/>
      <c r="D1" s="150"/>
      <c r="E1" s="150"/>
      <c r="F1" s="151"/>
      <c r="G1" s="150"/>
      <c r="H1" s="150"/>
      <c r="I1" s="1"/>
      <c r="J1" s="1"/>
      <c r="K1" s="2">
        <f>SUBTOTAL(9,K4:K33)</f>
        <v>31770680.539999999</v>
      </c>
      <c r="L1" s="3">
        <f>SUBTOTAL(9,L4:L33)</f>
        <v>23308139.199999999</v>
      </c>
      <c r="M1" s="3">
        <f>SUBTOTAL(9,M4:M33)</f>
        <v>7674097.7519104891</v>
      </c>
      <c r="N1" s="6"/>
      <c r="O1" s="2">
        <f>SUBTOTAL(9,O4:O33)</f>
        <v>1055.54393</v>
      </c>
      <c r="P1" s="82" t="s">
        <v>1</v>
      </c>
      <c r="Q1" s="87"/>
      <c r="R1" s="7"/>
    </row>
    <row r="2" spans="1:19" ht="16.2" customHeight="1" x14ac:dyDescent="0.25">
      <c r="A2" s="147" t="s">
        <v>2</v>
      </c>
      <c r="B2" s="147" t="s">
        <v>3</v>
      </c>
      <c r="C2" s="147" t="s">
        <v>4</v>
      </c>
      <c r="D2" s="152" t="s">
        <v>5</v>
      </c>
      <c r="E2" s="152" t="s">
        <v>6</v>
      </c>
      <c r="F2" s="152" t="s">
        <v>7</v>
      </c>
      <c r="G2" s="152" t="s">
        <v>567</v>
      </c>
      <c r="H2" s="147" t="s">
        <v>8</v>
      </c>
      <c r="I2" s="154" t="s">
        <v>9</v>
      </c>
      <c r="J2" s="154" t="s">
        <v>569</v>
      </c>
      <c r="K2" s="152" t="s">
        <v>10</v>
      </c>
      <c r="L2" s="152" t="s">
        <v>11</v>
      </c>
      <c r="M2" s="152" t="s">
        <v>568</v>
      </c>
      <c r="N2" s="154" t="s">
        <v>21</v>
      </c>
      <c r="O2" s="152" t="s">
        <v>592</v>
      </c>
      <c r="P2" s="165" t="s">
        <v>585</v>
      </c>
      <c r="Q2" s="152" t="s">
        <v>586</v>
      </c>
      <c r="R2" s="158" t="s">
        <v>23</v>
      </c>
    </row>
    <row r="3" spans="1:19" ht="16.2" customHeight="1" x14ac:dyDescent="0.25">
      <c r="A3" s="147"/>
      <c r="B3" s="147"/>
      <c r="C3" s="147"/>
      <c r="D3" s="153"/>
      <c r="E3" s="153"/>
      <c r="F3" s="153"/>
      <c r="G3" s="153"/>
      <c r="H3" s="147"/>
      <c r="I3" s="155"/>
      <c r="J3" s="155"/>
      <c r="K3" s="153"/>
      <c r="L3" s="153"/>
      <c r="M3" s="153"/>
      <c r="N3" s="155"/>
      <c r="O3" s="153"/>
      <c r="P3" s="166"/>
      <c r="Q3" s="153"/>
      <c r="R3" s="158"/>
    </row>
    <row r="4" spans="1:19" ht="30.6" customHeight="1" x14ac:dyDescent="0.25">
      <c r="A4" s="13">
        <f t="shared" ref="A4:A17" si="0">ROW()-3</f>
        <v>1</v>
      </c>
      <c r="B4" s="14" t="s">
        <v>31</v>
      </c>
      <c r="C4" s="52" t="s">
        <v>32</v>
      </c>
      <c r="D4" s="15" t="s">
        <v>33</v>
      </c>
      <c r="E4" s="16" t="s">
        <v>34</v>
      </c>
      <c r="F4" s="16" t="s">
        <v>35</v>
      </c>
      <c r="G4" s="16"/>
      <c r="H4" s="17" t="s">
        <v>36</v>
      </c>
      <c r="I4" s="18">
        <v>1</v>
      </c>
      <c r="J4" s="50">
        <f>VLOOKUP(B4,[1]新表!$A:$G,7,0)</f>
        <v>2960245.0199999986</v>
      </c>
      <c r="K4" s="50">
        <f>VLOOKUP(B4,[2]新表!$A:$G,7,0)</f>
        <v>3732349.8199999994</v>
      </c>
      <c r="L4" s="50">
        <f>VLOOKUP(B4,[2]新表!$A:$H,8,0)</f>
        <v>1507425.0199999991</v>
      </c>
      <c r="M4" s="50">
        <f>VLOOKUP(B4,[2]Sheet3!$A:$E,5,0)</f>
        <v>746469.96399999992</v>
      </c>
      <c r="N4" s="25" t="s">
        <v>37</v>
      </c>
      <c r="O4" s="25">
        <v>100</v>
      </c>
      <c r="P4" s="83" t="s">
        <v>588</v>
      </c>
      <c r="Q4" s="86" t="s">
        <v>587</v>
      </c>
      <c r="R4" s="13" t="s">
        <v>38</v>
      </c>
    </row>
    <row r="5" spans="1:19" ht="33" customHeight="1" x14ac:dyDescent="0.25">
      <c r="A5" s="13">
        <f t="shared" si="0"/>
        <v>2</v>
      </c>
      <c r="B5" s="14" t="s">
        <v>40</v>
      </c>
      <c r="C5" s="52" t="s">
        <v>41</v>
      </c>
      <c r="D5" s="15" t="s">
        <v>33</v>
      </c>
      <c r="E5" s="16" t="s">
        <v>34</v>
      </c>
      <c r="F5" s="16" t="s">
        <v>35</v>
      </c>
      <c r="G5" s="16"/>
      <c r="H5" s="17" t="s">
        <v>36</v>
      </c>
      <c r="I5" s="18">
        <v>1</v>
      </c>
      <c r="J5" s="50">
        <f>VLOOKUP(B5,[1]新表!$A:$G,7,0)</f>
        <v>657167.23999999894</v>
      </c>
      <c r="K5" s="50">
        <f>VLOOKUP(B5,[2]新表!$A:$G,7,0)</f>
        <v>1648606.639999999</v>
      </c>
      <c r="L5" s="50">
        <f>VLOOKUP(B5,[2]新表!$A:$H,8,0)</f>
        <v>657167.23999999894</v>
      </c>
      <c r="M5" s="50">
        <f>VLOOKUP(B5,[2]Sheet3!$A:$E,5,0)</f>
        <v>824303.31999999948</v>
      </c>
      <c r="N5" s="25" t="s">
        <v>37</v>
      </c>
      <c r="O5" s="25">
        <v>130</v>
      </c>
      <c r="P5" s="83" t="s">
        <v>589</v>
      </c>
      <c r="Q5" s="88" t="s">
        <v>590</v>
      </c>
      <c r="R5" s="13" t="s">
        <v>38</v>
      </c>
    </row>
    <row r="6" spans="1:19" ht="33" customHeight="1" x14ac:dyDescent="0.25">
      <c r="A6" s="13">
        <f t="shared" si="0"/>
        <v>3</v>
      </c>
      <c r="B6" s="14" t="s">
        <v>59</v>
      </c>
      <c r="C6" s="52" t="s">
        <v>60</v>
      </c>
      <c r="D6" s="15" t="s">
        <v>52</v>
      </c>
      <c r="E6" s="16" t="s">
        <v>57</v>
      </c>
      <c r="F6" s="16" t="s">
        <v>35</v>
      </c>
      <c r="G6" s="16"/>
      <c r="H6" s="17" t="s">
        <v>36</v>
      </c>
      <c r="I6" s="18">
        <v>1</v>
      </c>
      <c r="J6" s="50">
        <f>VLOOKUP(B6,[1]新表!$A:$G,7,0)</f>
        <v>729746.68</v>
      </c>
      <c r="K6" s="50">
        <f>VLOOKUP(B6,[2]新表!$A:$G,7,0)</f>
        <v>591507.27999999991</v>
      </c>
      <c r="L6" s="50">
        <f>VLOOKUP(B6,[2]新表!$A:$H,8,0)</f>
        <v>560429.07999999996</v>
      </c>
      <c r="M6" s="61">
        <f>VLOOKUP(B6,[2]Sheet3!$A:$E,5,0)</f>
        <v>147876.81999999998</v>
      </c>
      <c r="N6" s="27" t="s">
        <v>47</v>
      </c>
      <c r="O6" s="25">
        <v>20</v>
      </c>
      <c r="P6" s="83" t="s">
        <v>589</v>
      </c>
      <c r="Q6" s="88" t="s">
        <v>591</v>
      </c>
      <c r="R6" s="17" t="s">
        <v>38</v>
      </c>
    </row>
    <row r="7" spans="1:19" ht="33" customHeight="1" x14ac:dyDescent="0.25">
      <c r="A7" s="13">
        <f t="shared" si="0"/>
        <v>4</v>
      </c>
      <c r="B7" s="15" t="s">
        <v>62</v>
      </c>
      <c r="C7" s="52" t="s">
        <v>63</v>
      </c>
      <c r="D7" s="15" t="s">
        <v>33</v>
      </c>
      <c r="E7" s="16" t="s">
        <v>57</v>
      </c>
      <c r="F7" s="16" t="s">
        <v>35</v>
      </c>
      <c r="G7" s="16"/>
      <c r="H7" s="17" t="s">
        <v>36</v>
      </c>
      <c r="I7" s="18">
        <v>1</v>
      </c>
      <c r="J7" s="50">
        <f>VLOOKUP(B7,[1]新表!$A:$G,7,0)</f>
        <v>1133459.24</v>
      </c>
      <c r="K7" s="50">
        <f>VLOOKUP(B7,[2]新表!$A:$G,7,0)</f>
        <v>1013459.24</v>
      </c>
      <c r="L7" s="50">
        <f>VLOOKUP(B7,[2]新表!$A:$H,8,0)</f>
        <v>1013459.24</v>
      </c>
      <c r="M7" s="50">
        <f>VLOOKUP(B7,[2]Sheet3!$A:$E,5,0)</f>
        <v>506729.62</v>
      </c>
      <c r="N7" s="27" t="s">
        <v>47</v>
      </c>
      <c r="O7" s="25">
        <v>20</v>
      </c>
      <c r="P7" s="83" t="s">
        <v>589</v>
      </c>
      <c r="Q7" s="88" t="s">
        <v>591</v>
      </c>
      <c r="R7" s="17" t="s">
        <v>38</v>
      </c>
    </row>
    <row r="8" spans="1:19" ht="33" customHeight="1" x14ac:dyDescent="0.25">
      <c r="A8" s="13">
        <f t="shared" si="0"/>
        <v>5</v>
      </c>
      <c r="B8" s="14" t="s">
        <v>70</v>
      </c>
      <c r="C8" s="52" t="s">
        <v>71</v>
      </c>
      <c r="D8" s="15" t="s">
        <v>33</v>
      </c>
      <c r="E8" s="16" t="s">
        <v>57</v>
      </c>
      <c r="F8" s="16" t="s">
        <v>35</v>
      </c>
      <c r="G8" s="16"/>
      <c r="H8" s="17" t="s">
        <v>36</v>
      </c>
      <c r="I8" s="18">
        <v>1</v>
      </c>
      <c r="J8" s="50">
        <f>VLOOKUP(B8,[1]新表!$A:$G,7,0)</f>
        <v>507238.26</v>
      </c>
      <c r="K8" s="50">
        <f>VLOOKUP(B8,[2]新表!$A:$G,7,0)</f>
        <v>450754.63</v>
      </c>
      <c r="L8" s="50">
        <f>VLOOKUP(B8,[2]新表!$A:$H,8,0)</f>
        <v>337238.26</v>
      </c>
      <c r="M8" s="61">
        <f>VLOOKUP(B8,[2]Sheet3!$A:$E,5,0)</f>
        <v>150251.54333333333</v>
      </c>
      <c r="N8" s="27" t="s">
        <v>47</v>
      </c>
      <c r="O8" s="25">
        <v>20</v>
      </c>
      <c r="P8" s="83" t="s">
        <v>589</v>
      </c>
      <c r="Q8" s="88" t="s">
        <v>593</v>
      </c>
      <c r="R8" s="17" t="s">
        <v>38</v>
      </c>
    </row>
    <row r="9" spans="1:19" s="9" customFormat="1" ht="33" customHeight="1" x14ac:dyDescent="0.25">
      <c r="A9" s="13">
        <f t="shared" si="0"/>
        <v>6</v>
      </c>
      <c r="B9" s="14" t="s">
        <v>112</v>
      </c>
      <c r="C9" s="52" t="s">
        <v>113</v>
      </c>
      <c r="D9" s="15" t="s">
        <v>88</v>
      </c>
      <c r="E9" s="16" t="s">
        <v>57</v>
      </c>
      <c r="F9" s="16" t="s">
        <v>35</v>
      </c>
      <c r="G9" s="16"/>
      <c r="H9" s="17" t="s">
        <v>61</v>
      </c>
      <c r="I9" s="18">
        <v>0.8</v>
      </c>
      <c r="J9" s="50">
        <f>VLOOKUP(B9,[1]新表!$A:$G,7,0)</f>
        <v>300000</v>
      </c>
      <c r="K9" s="50">
        <f>VLOOKUP(B9,[2]新表!$A:$G,7,0)</f>
        <v>250000</v>
      </c>
      <c r="L9" s="50">
        <f>VLOOKUP(B9,[2]新表!$A:$H,8,0)</f>
        <v>250000</v>
      </c>
      <c r="M9" s="50">
        <f>VLOOKUP(B9,[2]Sheet3!$A:$E,5,0)</f>
        <v>35714.285714285717</v>
      </c>
      <c r="N9" s="25" t="s">
        <v>47</v>
      </c>
      <c r="O9" s="25">
        <v>10</v>
      </c>
      <c r="P9" s="83" t="s">
        <v>594</v>
      </c>
      <c r="Q9" s="88" t="s">
        <v>595</v>
      </c>
      <c r="R9" s="13" t="s">
        <v>114</v>
      </c>
      <c r="S9" s="8"/>
    </row>
    <row r="10" spans="1:19" s="9" customFormat="1" ht="33" customHeight="1" x14ac:dyDescent="0.25">
      <c r="A10" s="13">
        <f t="shared" si="0"/>
        <v>7</v>
      </c>
      <c r="B10" s="14" t="s">
        <v>119</v>
      </c>
      <c r="C10" s="52" t="s">
        <v>120</v>
      </c>
      <c r="D10" s="15" t="s">
        <v>33</v>
      </c>
      <c r="E10" s="16" t="s">
        <v>57</v>
      </c>
      <c r="F10" s="17" t="s">
        <v>98</v>
      </c>
      <c r="G10" s="17"/>
      <c r="H10" s="17" t="s">
        <v>49</v>
      </c>
      <c r="I10" s="18">
        <v>0.8</v>
      </c>
      <c r="J10" s="50">
        <f>VLOOKUP(B10,[1]新表!$A:$G,7,0)</f>
        <v>2731445.56</v>
      </c>
      <c r="K10" s="50">
        <f>VLOOKUP(B10,[2]新表!$A:$G,7,0)</f>
        <v>1731445.5599999998</v>
      </c>
      <c r="L10" s="50">
        <f>VLOOKUP(B10,[2]新表!$A:$H,8,0)</f>
        <v>1325131.8999999999</v>
      </c>
      <c r="M10" s="61">
        <f>VLOOKUP(B10,[2]Sheet3!$A:$E,5,0)</f>
        <v>192382.83999999997</v>
      </c>
      <c r="N10" s="27" t="s">
        <v>47</v>
      </c>
      <c r="O10" s="25">
        <v>50</v>
      </c>
      <c r="P10" s="83" t="s">
        <v>594</v>
      </c>
      <c r="Q10" s="88" t="s">
        <v>595</v>
      </c>
      <c r="R10" s="17" t="s">
        <v>121</v>
      </c>
    </row>
    <row r="11" spans="1:19" s="9" customFormat="1" ht="33" customHeight="1" x14ac:dyDescent="0.25">
      <c r="A11" s="13">
        <f t="shared" si="0"/>
        <v>8</v>
      </c>
      <c r="B11" s="14" t="s">
        <v>123</v>
      </c>
      <c r="C11" s="52" t="s">
        <v>124</v>
      </c>
      <c r="D11" s="15" t="s">
        <v>33</v>
      </c>
      <c r="E11" s="16" t="s">
        <v>57</v>
      </c>
      <c r="F11" s="16" t="s">
        <v>35</v>
      </c>
      <c r="G11" s="16"/>
      <c r="H11" s="17" t="s">
        <v>61</v>
      </c>
      <c r="I11" s="18">
        <v>1</v>
      </c>
      <c r="J11" s="50">
        <f>VLOOKUP(B11,[1]新表!$A:$G,7,0)</f>
        <v>156704.41</v>
      </c>
      <c r="K11" s="50">
        <f>VLOOKUP(B11,[2]新表!$A:$G,7,0)</f>
        <v>146704.41</v>
      </c>
      <c r="L11" s="50">
        <f>VLOOKUP(B11,[2]新表!$A:$H,8,0)</f>
        <v>146704.41</v>
      </c>
      <c r="M11" s="50">
        <f>VLOOKUP(B11,[2]Sheet3!$A:$E,5,0)</f>
        <v>48901.47</v>
      </c>
      <c r="N11" s="25" t="s">
        <v>47</v>
      </c>
      <c r="O11" s="25">
        <v>2</v>
      </c>
      <c r="P11" s="83" t="s">
        <v>594</v>
      </c>
      <c r="Q11" s="88" t="s">
        <v>596</v>
      </c>
      <c r="R11" s="13" t="s">
        <v>38</v>
      </c>
      <c r="S11" s="8"/>
    </row>
    <row r="12" spans="1:19" s="9" customFormat="1" ht="33" customHeight="1" x14ac:dyDescent="0.25">
      <c r="A12" s="13">
        <f t="shared" si="0"/>
        <v>9</v>
      </c>
      <c r="B12" s="14" t="s">
        <v>143</v>
      </c>
      <c r="C12" s="64" t="s">
        <v>144</v>
      </c>
      <c r="D12" s="15" t="s">
        <v>33</v>
      </c>
      <c r="E12" s="25" t="s">
        <v>34</v>
      </c>
      <c r="F12" s="17" t="s">
        <v>35</v>
      </c>
      <c r="G12" s="17"/>
      <c r="H12" s="17" t="s">
        <v>61</v>
      </c>
      <c r="I12" s="18">
        <v>0.8</v>
      </c>
      <c r="J12" s="50">
        <f>VLOOKUP(B12,[1]新表!$A:$G,7,0)</f>
        <v>2411079.2600000002</v>
      </c>
      <c r="K12" s="50">
        <f>VLOOKUP(B12,[2]新表!$A:$G,7,0)</f>
        <v>1711079.2600000002</v>
      </c>
      <c r="L12" s="50">
        <f>VLOOKUP(B12,[2]新表!$A:$H,8,0)</f>
        <v>1652355.9700000002</v>
      </c>
      <c r="M12" s="61">
        <f>VLOOKUP(B12,[2]Sheet3!$A:$E,5,0)</f>
        <v>142589.93833333335</v>
      </c>
      <c r="N12" s="27" t="s">
        <v>37</v>
      </c>
      <c r="O12" s="25">
        <v>80</v>
      </c>
      <c r="P12" s="83" t="s">
        <v>589</v>
      </c>
      <c r="Q12" s="88" t="s">
        <v>597</v>
      </c>
      <c r="R12" s="17" t="s">
        <v>68</v>
      </c>
      <c r="S12" s="8"/>
    </row>
    <row r="13" spans="1:19" s="9" customFormat="1" ht="33" customHeight="1" x14ac:dyDescent="0.25">
      <c r="A13" s="13">
        <f t="shared" si="0"/>
        <v>10</v>
      </c>
      <c r="B13" s="14" t="s">
        <v>150</v>
      </c>
      <c r="C13" s="52" t="s">
        <v>151</v>
      </c>
      <c r="D13" s="15" t="s">
        <v>33</v>
      </c>
      <c r="E13" s="16" t="s">
        <v>34</v>
      </c>
      <c r="F13" s="17" t="s">
        <v>35</v>
      </c>
      <c r="G13" s="17"/>
      <c r="H13" s="17" t="s">
        <v>61</v>
      </c>
      <c r="I13" s="18">
        <v>0.8</v>
      </c>
      <c r="J13" s="50">
        <f>VLOOKUP(B13,[1]新表!$A:$G,7,0)</f>
        <v>416441.10000000003</v>
      </c>
      <c r="K13" s="50">
        <f>VLOOKUP(B13,[2]新表!$A:$G,7,0)</f>
        <v>286441.10000000009</v>
      </c>
      <c r="L13" s="50">
        <f>VLOOKUP(B13,[2]新表!$A:$H,8,0)</f>
        <v>286441.10000000009</v>
      </c>
      <c r="M13" s="61">
        <f>VLOOKUP(B13,[2]Sheet3!$A:$E,5,0)</f>
        <v>71610.275000000023</v>
      </c>
      <c r="N13" s="27" t="s">
        <v>47</v>
      </c>
      <c r="O13" s="25">
        <v>28</v>
      </c>
      <c r="P13" s="83" t="s">
        <v>594</v>
      </c>
      <c r="Q13" s="88" t="s">
        <v>598</v>
      </c>
      <c r="R13" s="17" t="s">
        <v>68</v>
      </c>
    </row>
    <row r="14" spans="1:19" s="9" customFormat="1" ht="33" customHeight="1" x14ac:dyDescent="0.25">
      <c r="A14" s="13">
        <f t="shared" si="0"/>
        <v>11</v>
      </c>
      <c r="B14" s="14" t="s">
        <v>160</v>
      </c>
      <c r="C14" s="52" t="s">
        <v>161</v>
      </c>
      <c r="D14" s="15" t="s">
        <v>33</v>
      </c>
      <c r="E14" s="16" t="s">
        <v>34</v>
      </c>
      <c r="F14" s="17" t="s">
        <v>35</v>
      </c>
      <c r="G14" s="17"/>
      <c r="H14" s="17" t="s">
        <v>61</v>
      </c>
      <c r="I14" s="18">
        <v>1</v>
      </c>
      <c r="J14" s="50">
        <f>VLOOKUP(B14,[1]新表!$A:$G,7,0)</f>
        <v>248655.58999999991</v>
      </c>
      <c r="K14" s="50">
        <f>VLOOKUP(B14,[2]新表!$A:$G,7,0)</f>
        <v>291874.28999999998</v>
      </c>
      <c r="L14" s="50">
        <f>VLOOKUP(B14,[2]新表!$A:$H,8,0)</f>
        <v>46523.29</v>
      </c>
      <c r="M14" s="61">
        <f>VLOOKUP(B14,[2]Sheet3!$A:$E,5,0)</f>
        <v>97291.43</v>
      </c>
      <c r="N14" s="27" t="str">
        <f>VLOOKUP(B14,'[3]9.29付款-节前'!B5:BA46,52,0)</f>
        <v>电汇</v>
      </c>
      <c r="O14" s="25">
        <v>15</v>
      </c>
      <c r="P14" s="83" t="s">
        <v>589</v>
      </c>
      <c r="Q14" s="88" t="s">
        <v>599</v>
      </c>
      <c r="R14" s="17" t="s">
        <v>38</v>
      </c>
    </row>
    <row r="15" spans="1:19" s="9" customFormat="1" ht="33" customHeight="1" x14ac:dyDescent="0.25">
      <c r="A15" s="13">
        <f t="shared" si="0"/>
        <v>12</v>
      </c>
      <c r="B15" s="14" t="s">
        <v>168</v>
      </c>
      <c r="C15" s="52" t="s">
        <v>169</v>
      </c>
      <c r="D15" s="15" t="s">
        <v>33</v>
      </c>
      <c r="E15" s="25" t="s">
        <v>34</v>
      </c>
      <c r="F15" s="17" t="s">
        <v>35</v>
      </c>
      <c r="G15" s="17"/>
      <c r="H15" s="17" t="s">
        <v>61</v>
      </c>
      <c r="I15" s="18">
        <v>0.8</v>
      </c>
      <c r="J15" s="50">
        <f>VLOOKUP(B15,[1]新表!$A:$G,7,0)</f>
        <v>1505954.3699999999</v>
      </c>
      <c r="K15" s="50">
        <f>VLOOKUP(B15,[2]新表!$A:$G,7,0)</f>
        <v>1523177.8299999998</v>
      </c>
      <c r="L15" s="50">
        <f>VLOOKUP(B15,[2]新表!$A:$H,8,0)</f>
        <v>1505954.3699999999</v>
      </c>
      <c r="M15" s="61">
        <f>VLOOKUP(B15,[2]Sheet3!$A:$E,5,0)</f>
        <v>89598.695882352928</v>
      </c>
      <c r="N15" s="27" t="s">
        <v>47</v>
      </c>
      <c r="O15" s="25">
        <v>8</v>
      </c>
      <c r="P15" s="83" t="s">
        <v>600</v>
      </c>
      <c r="Q15" s="88" t="s">
        <v>601</v>
      </c>
      <c r="R15" s="17" t="s">
        <v>68</v>
      </c>
    </row>
    <row r="16" spans="1:19" s="9" customFormat="1" ht="33" customHeight="1" x14ac:dyDescent="0.25">
      <c r="A16" s="13">
        <f t="shared" si="0"/>
        <v>13</v>
      </c>
      <c r="B16" s="14" t="s">
        <v>198</v>
      </c>
      <c r="C16" s="52" t="s">
        <v>199</v>
      </c>
      <c r="D16" s="15" t="s">
        <v>33</v>
      </c>
      <c r="E16" s="16" t="s">
        <v>57</v>
      </c>
      <c r="F16" s="17" t="s">
        <v>67</v>
      </c>
      <c r="G16" s="17" t="s">
        <v>565</v>
      </c>
      <c r="H16" s="17" t="s">
        <v>61</v>
      </c>
      <c r="I16" s="18">
        <v>1</v>
      </c>
      <c r="J16" s="50">
        <f>VLOOKUP(B16,[1]新表!$A:$G,7,0)</f>
        <v>946930.60999999987</v>
      </c>
      <c r="K16" s="50">
        <f>VLOOKUP(B16,[2]新表!$A:$G,7,0)</f>
        <v>1091202.79</v>
      </c>
      <c r="L16" s="50">
        <f>VLOOKUP(B16,[2]新表!$A:$H,8,0)</f>
        <v>548276.06000000006</v>
      </c>
      <c r="M16" s="50">
        <f>VLOOKUP(B16,[2]Sheet3!$A:$E,5,0)</f>
        <v>155886.11285714287</v>
      </c>
      <c r="N16" s="27" t="s">
        <v>47</v>
      </c>
      <c r="O16" s="25">
        <v>16</v>
      </c>
      <c r="P16" s="83" t="s">
        <v>588</v>
      </c>
      <c r="Q16" s="88" t="s">
        <v>602</v>
      </c>
      <c r="R16" s="17" t="s">
        <v>121</v>
      </c>
    </row>
    <row r="17" spans="1:19" s="9" customFormat="1" ht="33" customHeight="1" x14ac:dyDescent="0.25">
      <c r="A17" s="13">
        <f t="shared" si="0"/>
        <v>14</v>
      </c>
      <c r="B17" s="14" t="s">
        <v>221</v>
      </c>
      <c r="C17" s="52" t="s">
        <v>222</v>
      </c>
      <c r="D17" s="15" t="s">
        <v>33</v>
      </c>
      <c r="E17" s="25" t="s">
        <v>34</v>
      </c>
      <c r="F17" s="17" t="s">
        <v>35</v>
      </c>
      <c r="G17" s="17"/>
      <c r="H17" s="17" t="s">
        <v>49</v>
      </c>
      <c r="I17" s="18">
        <v>1</v>
      </c>
      <c r="J17" s="50">
        <f>VLOOKUP(B17,[1]新表!$A:$G,7,0)</f>
        <v>656224.4</v>
      </c>
      <c r="K17" s="50">
        <f>VLOOKUP(B17,[2]新表!$A:$G,7,0)</f>
        <v>656224.4</v>
      </c>
      <c r="L17" s="50">
        <f>VLOOKUP(B17,[2]新表!$A:$H,8,0)</f>
        <v>593671.30000000005</v>
      </c>
      <c r="M17" s="61">
        <f>VLOOKUP(B17,[2]Sheet3!$A:$E,5,0)</f>
        <v>109370.73333333334</v>
      </c>
      <c r="N17" s="27" t="s">
        <v>47</v>
      </c>
      <c r="O17" s="25">
        <v>20</v>
      </c>
      <c r="P17" s="83" t="s">
        <v>589</v>
      </c>
      <c r="Q17" s="88" t="s">
        <v>604</v>
      </c>
      <c r="R17" s="17" t="s">
        <v>68</v>
      </c>
    </row>
    <row r="18" spans="1:19" s="9" customFormat="1" ht="33" customHeight="1" x14ac:dyDescent="0.25">
      <c r="A18" s="13">
        <f t="shared" ref="A18:A20" si="1">ROW()-3</f>
        <v>15</v>
      </c>
      <c r="B18" s="14" t="s">
        <v>242</v>
      </c>
      <c r="C18" s="52" t="s">
        <v>243</v>
      </c>
      <c r="D18" s="15" t="s">
        <v>33</v>
      </c>
      <c r="E18" s="16" t="s">
        <v>34</v>
      </c>
      <c r="F18" s="17" t="s">
        <v>35</v>
      </c>
      <c r="G18" s="17"/>
      <c r="H18" s="17" t="s">
        <v>39</v>
      </c>
      <c r="I18" s="18">
        <v>1</v>
      </c>
      <c r="J18" s="50">
        <f>VLOOKUP(B18,[1]新表!$A:$G,7,0)</f>
        <v>1440623.51</v>
      </c>
      <c r="K18" s="50">
        <f>VLOOKUP(B18,[2]新表!$A:$G,7,0)</f>
        <v>840623.51</v>
      </c>
      <c r="L18" s="50">
        <f>VLOOKUP(B18,[2]新表!$A:$H,8,0)</f>
        <v>533992.19999999995</v>
      </c>
      <c r="M18" s="61">
        <f>VLOOKUP(B18,[2]Sheet3!$A:$E,5,0)</f>
        <v>210155.8775</v>
      </c>
      <c r="N18" s="27" t="s">
        <v>47</v>
      </c>
      <c r="O18" s="25">
        <v>50</v>
      </c>
      <c r="P18" s="83" t="s">
        <v>600</v>
      </c>
      <c r="Q18" s="88" t="s">
        <v>603</v>
      </c>
      <c r="R18" s="17" t="s">
        <v>68</v>
      </c>
    </row>
    <row r="19" spans="1:19" s="9" customFormat="1" ht="33" customHeight="1" x14ac:dyDescent="0.25">
      <c r="A19" s="13">
        <f t="shared" si="1"/>
        <v>16</v>
      </c>
      <c r="B19" s="14" t="s">
        <v>267</v>
      </c>
      <c r="C19" s="52" t="s">
        <v>268</v>
      </c>
      <c r="D19" s="15" t="s">
        <v>33</v>
      </c>
      <c r="E19" s="16" t="s">
        <v>57</v>
      </c>
      <c r="F19" s="17" t="s">
        <v>35</v>
      </c>
      <c r="G19" s="17"/>
      <c r="H19" s="17" t="s">
        <v>61</v>
      </c>
      <c r="I19" s="18">
        <v>1</v>
      </c>
      <c r="J19" s="50">
        <f>VLOOKUP(B19,[1]新表!$A:$G,7,0)</f>
        <v>1235288.19</v>
      </c>
      <c r="K19" s="50">
        <f>VLOOKUP(B19,[2]新表!$A:$G,7,0)</f>
        <v>365288.19</v>
      </c>
      <c r="L19" s="50">
        <f>VLOOKUP(B19,[2]新表!$A:$H,8,0)</f>
        <v>2097.15</v>
      </c>
      <c r="M19" s="50">
        <f>VLOOKUP(B19,[2]Sheet3!$A:$E,5,0)</f>
        <v>182644.095</v>
      </c>
      <c r="N19" s="25" t="s">
        <v>37</v>
      </c>
      <c r="O19" s="25">
        <v>0.2</v>
      </c>
      <c r="P19" s="83" t="s">
        <v>594</v>
      </c>
      <c r="Q19" s="88" t="s">
        <v>605</v>
      </c>
      <c r="R19" s="13" t="s">
        <v>121</v>
      </c>
    </row>
    <row r="20" spans="1:19" s="9" customFormat="1" ht="33" customHeight="1" x14ac:dyDescent="0.25">
      <c r="A20" s="13">
        <f t="shared" si="1"/>
        <v>17</v>
      </c>
      <c r="B20" s="14" t="s">
        <v>305</v>
      </c>
      <c r="C20" s="52" t="s">
        <v>306</v>
      </c>
      <c r="D20" s="15" t="s">
        <v>33</v>
      </c>
      <c r="E20" s="16" t="s">
        <v>34</v>
      </c>
      <c r="F20" s="17" t="s">
        <v>35</v>
      </c>
      <c r="G20" s="17"/>
      <c r="H20" s="17" t="s">
        <v>39</v>
      </c>
      <c r="I20" s="18">
        <v>0.8</v>
      </c>
      <c r="J20" s="50">
        <f>VLOOKUP(B20,[1]新表!$A:$G,7,0)</f>
        <v>859220.91000000015</v>
      </c>
      <c r="K20" s="50">
        <f>VLOOKUP(B20,[2]新表!$A:$G,7,0)</f>
        <v>696711.5199999999</v>
      </c>
      <c r="L20" s="50">
        <f>VLOOKUP(B20,[2]新表!$A:$H,8,0)</f>
        <v>430409.4599999999</v>
      </c>
      <c r="M20" s="61">
        <f>VLOOKUP(B20,[2]Sheet3!$A:$E,5,0)</f>
        <v>63337.410909090897</v>
      </c>
      <c r="N20" s="27" t="s">
        <v>47</v>
      </c>
      <c r="O20" s="25">
        <v>40</v>
      </c>
      <c r="P20" s="83" t="s">
        <v>589</v>
      </c>
      <c r="Q20" s="88" t="s">
        <v>606</v>
      </c>
      <c r="R20" s="17" t="s">
        <v>68</v>
      </c>
      <c r="S20" s="8"/>
    </row>
    <row r="21" spans="1:19" s="9" customFormat="1" ht="33" customHeight="1" x14ac:dyDescent="0.25">
      <c r="A21" s="13">
        <f t="shared" ref="A21:A32" si="2">ROW()-3</f>
        <v>18</v>
      </c>
      <c r="B21" s="14" t="s">
        <v>420</v>
      </c>
      <c r="C21" s="52" t="s">
        <v>421</v>
      </c>
      <c r="D21" s="15" t="s">
        <v>33</v>
      </c>
      <c r="E21" s="16" t="s">
        <v>57</v>
      </c>
      <c r="F21" s="17" t="s">
        <v>35</v>
      </c>
      <c r="G21" s="17"/>
      <c r="H21" s="17" t="s">
        <v>39</v>
      </c>
      <c r="I21" s="18">
        <v>1</v>
      </c>
      <c r="J21" s="50">
        <f>VLOOKUP(B21,[1]新表!$A:$G,7,0)</f>
        <v>1397663.7000000007</v>
      </c>
      <c r="K21" s="50">
        <f>VLOOKUP(B21,[2]新表!$A:$G,7,0)</f>
        <v>1097663.7</v>
      </c>
      <c r="L21" s="50">
        <f>VLOOKUP(B21,[2]新表!$A:$H,8,0)</f>
        <v>993075.61999999988</v>
      </c>
      <c r="M21" s="61">
        <f>VLOOKUP(B21,[2]Sheet3!$A:$E,5,0)</f>
        <v>99787.609090909085</v>
      </c>
      <c r="N21" s="25" t="s">
        <v>47</v>
      </c>
      <c r="O21" s="25">
        <v>30</v>
      </c>
      <c r="P21" s="83" t="s">
        <v>589</v>
      </c>
      <c r="Q21" s="88" t="s">
        <v>607</v>
      </c>
      <c r="R21" s="13" t="s">
        <v>121</v>
      </c>
    </row>
    <row r="22" spans="1:19" s="9" customFormat="1" ht="33" customHeight="1" x14ac:dyDescent="0.25">
      <c r="A22" s="13">
        <f t="shared" si="2"/>
        <v>19</v>
      </c>
      <c r="B22" s="14" t="s">
        <v>422</v>
      </c>
      <c r="C22" s="52" t="s">
        <v>423</v>
      </c>
      <c r="D22" s="15" t="s">
        <v>33</v>
      </c>
      <c r="E22" s="16" t="s">
        <v>57</v>
      </c>
      <c r="F22" s="17" t="s">
        <v>35</v>
      </c>
      <c r="G22" s="17"/>
      <c r="H22" s="17" t="s">
        <v>61</v>
      </c>
      <c r="I22" s="18">
        <v>1</v>
      </c>
      <c r="J22" s="50">
        <f>VLOOKUP(B22,[1]新表!$A:$G,7,0)</f>
        <v>1780526.36</v>
      </c>
      <c r="K22" s="50">
        <f>VLOOKUP(B22,[2]新表!$A:$G,7,0)</f>
        <v>1673593.64</v>
      </c>
      <c r="L22" s="50">
        <f>VLOOKUP(B22,[2]新表!$A:$H,8,0)</f>
        <v>1480526.3599999999</v>
      </c>
      <c r="M22" s="61">
        <f>VLOOKUP(B22,[2]Sheet3!$A:$E,5,0)</f>
        <v>418398.41</v>
      </c>
      <c r="N22" s="25" t="s">
        <v>47</v>
      </c>
      <c r="O22" s="25">
        <v>100</v>
      </c>
      <c r="P22" s="83" t="s">
        <v>600</v>
      </c>
      <c r="Q22" s="88" t="s">
        <v>608</v>
      </c>
      <c r="R22" s="13" t="s">
        <v>176</v>
      </c>
    </row>
    <row r="23" spans="1:19" s="9" customFormat="1" ht="33" customHeight="1" x14ac:dyDescent="0.25">
      <c r="A23" s="13">
        <f t="shared" si="2"/>
        <v>20</v>
      </c>
      <c r="B23" s="14" t="s">
        <v>445</v>
      </c>
      <c r="C23" s="52" t="s">
        <v>446</v>
      </c>
      <c r="D23" s="15" t="s">
        <v>33</v>
      </c>
      <c r="E23" s="16" t="s">
        <v>34</v>
      </c>
      <c r="F23" s="17" t="s">
        <v>35</v>
      </c>
      <c r="G23" s="17"/>
      <c r="H23" s="17" t="s">
        <v>61</v>
      </c>
      <c r="I23" s="18">
        <v>1</v>
      </c>
      <c r="J23" s="50">
        <f>VLOOKUP(B23,[1]新表!$A:$G,7,0)</f>
        <v>423466.01000000024</v>
      </c>
      <c r="K23" s="50">
        <f>VLOOKUP(B23,[2]新表!$A:$G,7,0)</f>
        <v>341246.12</v>
      </c>
      <c r="L23" s="50">
        <f>VLOOKUP(B23,[2]新表!$A:$H,8,0)</f>
        <v>210485.7</v>
      </c>
      <c r="M23" s="61">
        <f>VLOOKUP(B23,[2]Sheet3!$A:$E,5,0)</f>
        <v>48749.445714285714</v>
      </c>
      <c r="N23" s="27" t="s">
        <v>47</v>
      </c>
      <c r="O23" s="25">
        <v>20</v>
      </c>
      <c r="P23" s="83" t="s">
        <v>600</v>
      </c>
      <c r="Q23" s="88" t="s">
        <v>609</v>
      </c>
      <c r="R23" s="17" t="s">
        <v>121</v>
      </c>
    </row>
    <row r="24" spans="1:19" s="9" customFormat="1" ht="33" customHeight="1" x14ac:dyDescent="0.25">
      <c r="A24" s="13">
        <f t="shared" si="2"/>
        <v>21</v>
      </c>
      <c r="B24" s="14" t="s">
        <v>448</v>
      </c>
      <c r="C24" s="52" t="s">
        <v>449</v>
      </c>
      <c r="D24" s="15" t="s">
        <v>33</v>
      </c>
      <c r="E24" s="16" t="s">
        <v>34</v>
      </c>
      <c r="F24" s="17" t="s">
        <v>35</v>
      </c>
      <c r="G24" s="17"/>
      <c r="H24" s="17" t="s">
        <v>39</v>
      </c>
      <c r="I24" s="18">
        <v>1</v>
      </c>
      <c r="J24" s="50">
        <f>VLOOKUP(B24,[1]新表!$A:$G,7,0)</f>
        <v>509647.39</v>
      </c>
      <c r="K24" s="50">
        <f>VLOOKUP(B24,[2]新表!$A:$G,7,0)</f>
        <v>509647.39</v>
      </c>
      <c r="L24" s="50">
        <f>VLOOKUP(B24,[2]新表!$A:$H,8,0)</f>
        <v>509647.39</v>
      </c>
      <c r="M24" s="61">
        <f>VLOOKUP(B24,[2]Sheet3!$A:$E,5,0)</f>
        <v>72806.77</v>
      </c>
      <c r="N24" s="27" t="s">
        <v>47</v>
      </c>
      <c r="O24" s="25">
        <v>15</v>
      </c>
      <c r="P24" s="83" t="s">
        <v>594</v>
      </c>
      <c r="Q24" s="88" t="s">
        <v>610</v>
      </c>
      <c r="R24" s="17" t="s">
        <v>68</v>
      </c>
    </row>
    <row r="25" spans="1:19" s="9" customFormat="1" ht="33" customHeight="1" x14ac:dyDescent="0.25">
      <c r="A25" s="13">
        <f t="shared" si="2"/>
        <v>22</v>
      </c>
      <c r="B25" s="14" t="s">
        <v>469</v>
      </c>
      <c r="C25" s="52" t="s">
        <v>470</v>
      </c>
      <c r="D25" s="15" t="s">
        <v>33</v>
      </c>
      <c r="E25" s="16" t="s">
        <v>57</v>
      </c>
      <c r="F25" s="17" t="s">
        <v>35</v>
      </c>
      <c r="G25" s="17"/>
      <c r="H25" s="17" t="s">
        <v>36</v>
      </c>
      <c r="I25" s="18">
        <v>0.8</v>
      </c>
      <c r="J25" s="50">
        <f>VLOOKUP(B25,[1]新表!$A:$G,7,0)</f>
        <v>386103.54000000027</v>
      </c>
      <c r="K25" s="50">
        <f>VLOOKUP(B25,[2]新表!$A:$G,7,0)</f>
        <v>286103.53999999998</v>
      </c>
      <c r="L25" s="50">
        <f>VLOOKUP(B25,[2]新表!$A:$H,8,0)</f>
        <v>286103.53999999998</v>
      </c>
      <c r="M25" s="61">
        <f>VLOOKUP(B25,[2]Sheet3!$A:$E,5,0)</f>
        <v>95367.846666666665</v>
      </c>
      <c r="N25" s="27" t="str">
        <f>VLOOKUP(B25,'[3]9.29付款-节前'!B4:BA45,52,0)</f>
        <v>电汇</v>
      </c>
      <c r="O25" s="25">
        <v>28</v>
      </c>
      <c r="P25" s="83" t="s">
        <v>589</v>
      </c>
      <c r="Q25" s="88" t="s">
        <v>611</v>
      </c>
      <c r="R25" s="17" t="s">
        <v>38</v>
      </c>
      <c r="S25" s="8"/>
    </row>
    <row r="26" spans="1:19" s="9" customFormat="1" ht="33" customHeight="1" x14ac:dyDescent="0.25">
      <c r="A26" s="13">
        <f t="shared" si="2"/>
        <v>23</v>
      </c>
      <c r="B26" s="14" t="s">
        <v>473</v>
      </c>
      <c r="C26" s="52" t="s">
        <v>474</v>
      </c>
      <c r="D26" s="15" t="s">
        <v>33</v>
      </c>
      <c r="E26" s="16" t="s">
        <v>57</v>
      </c>
      <c r="F26" s="17" t="s">
        <v>35</v>
      </c>
      <c r="G26" s="17"/>
      <c r="H26" s="17" t="s">
        <v>61</v>
      </c>
      <c r="I26" s="18">
        <v>0.8</v>
      </c>
      <c r="J26" s="50">
        <f>VLOOKUP(B26,[1]新表!$A:$G,7,0)</f>
        <v>3257077.32</v>
      </c>
      <c r="K26" s="50">
        <f>VLOOKUP(B26,[2]新表!$A:$G,7,0)</f>
        <v>3429407.72</v>
      </c>
      <c r="L26" s="50">
        <f>VLOOKUP(B26,[2]新表!$A:$H,8,0)</f>
        <v>2157077.3200000003</v>
      </c>
      <c r="M26" s="61">
        <f>VLOOKUP(B26,[2]Sheet3!$A:$E,5,0)</f>
        <v>857351.93</v>
      </c>
      <c r="N26" s="27" t="s">
        <v>37</v>
      </c>
      <c r="O26" s="25">
        <v>100</v>
      </c>
      <c r="P26" s="83" t="s">
        <v>589</v>
      </c>
      <c r="Q26" s="88" t="s">
        <v>612</v>
      </c>
      <c r="R26" s="17" t="s">
        <v>176</v>
      </c>
      <c r="S26" s="8"/>
    </row>
    <row r="27" spans="1:19" ht="33" customHeight="1" x14ac:dyDescent="0.25">
      <c r="A27" s="13">
        <f t="shared" si="2"/>
        <v>24</v>
      </c>
      <c r="B27" s="14" t="s">
        <v>504</v>
      </c>
      <c r="C27" s="52" t="s">
        <v>505</v>
      </c>
      <c r="D27" s="15" t="s">
        <v>33</v>
      </c>
      <c r="E27" s="16" t="s">
        <v>57</v>
      </c>
      <c r="F27" s="17" t="s">
        <v>98</v>
      </c>
      <c r="G27" s="17"/>
      <c r="H27" s="17" t="s">
        <v>61</v>
      </c>
      <c r="I27" s="18">
        <v>1</v>
      </c>
      <c r="J27" s="50">
        <f>VLOOKUP(B27,[1]新表!$A:$G,7,0)</f>
        <v>1809240.3900000001</v>
      </c>
      <c r="K27" s="50">
        <f>VLOOKUP(B27,[2]新表!$A:$G,7,0)</f>
        <v>1867377.5599999987</v>
      </c>
      <c r="L27" s="50">
        <f>VLOOKUP(B27,[2]新表!$A:$H,8,0)</f>
        <v>1094451.4699999988</v>
      </c>
      <c r="M27" s="61">
        <f>VLOOKUP(B27,[2]Sheet3!$A:$E,5,0)</f>
        <v>233422.19499999983</v>
      </c>
      <c r="N27" s="27" t="s">
        <v>37</v>
      </c>
      <c r="O27" s="25">
        <f>25*0.8</f>
        <v>20</v>
      </c>
      <c r="P27" s="83" t="s">
        <v>588</v>
      </c>
      <c r="Q27" s="88" t="s">
        <v>613</v>
      </c>
      <c r="R27" s="17" t="s">
        <v>121</v>
      </c>
    </row>
    <row r="28" spans="1:19" ht="33" customHeight="1" x14ac:dyDescent="0.25">
      <c r="A28" s="13">
        <f t="shared" si="2"/>
        <v>25</v>
      </c>
      <c r="B28" s="14" t="s">
        <v>507</v>
      </c>
      <c r="C28" s="52" t="s">
        <v>508</v>
      </c>
      <c r="D28" s="15" t="s">
        <v>33</v>
      </c>
      <c r="E28" s="16" t="s">
        <v>57</v>
      </c>
      <c r="F28" s="17" t="s">
        <v>35</v>
      </c>
      <c r="G28" s="17"/>
      <c r="H28" s="17" t="s">
        <v>39</v>
      </c>
      <c r="I28" s="18">
        <v>0.8</v>
      </c>
      <c r="J28" s="50">
        <f>VLOOKUP(B28,[1]新表!$A:$G,7,0)</f>
        <v>2070559.5699999998</v>
      </c>
      <c r="K28" s="50">
        <f>VLOOKUP(B28,[2]新表!$A:$G,7,0)</f>
        <v>1700990.7099999997</v>
      </c>
      <c r="L28" s="50">
        <f>VLOOKUP(B28,[2]新表!$A:$H,8,0)</f>
        <v>1566148.94</v>
      </c>
      <c r="M28" s="61">
        <f>VLOOKUP(B28,[2]Sheet3!$A:$E,5,0)</f>
        <v>170099.07099999997</v>
      </c>
      <c r="N28" s="27" t="s">
        <v>47</v>
      </c>
      <c r="O28" s="25">
        <v>17</v>
      </c>
      <c r="P28" s="83" t="s">
        <v>588</v>
      </c>
      <c r="Q28" s="88" t="s">
        <v>613</v>
      </c>
      <c r="R28" s="17" t="s">
        <v>121</v>
      </c>
    </row>
    <row r="29" spans="1:19" ht="33" customHeight="1" x14ac:dyDescent="0.25">
      <c r="A29" s="13">
        <f t="shared" si="2"/>
        <v>26</v>
      </c>
      <c r="B29" s="14" t="s">
        <v>322</v>
      </c>
      <c r="C29" s="15" t="s">
        <v>323</v>
      </c>
      <c r="D29" s="15" t="s">
        <v>52</v>
      </c>
      <c r="E29" s="16" t="s">
        <v>34</v>
      </c>
      <c r="F29" s="17" t="s">
        <v>35</v>
      </c>
      <c r="G29" s="17"/>
      <c r="H29" s="17" t="s">
        <v>61</v>
      </c>
      <c r="I29" s="18">
        <v>1</v>
      </c>
      <c r="J29" s="50">
        <f>VLOOKUP(B29,[1]新表!$A:$G,7,0)</f>
        <v>412503.79000000004</v>
      </c>
      <c r="K29" s="50">
        <f>VLOOKUP(B29,[2]新表!$A:$G,7,0)</f>
        <v>0</v>
      </c>
      <c r="L29" s="50">
        <f>VLOOKUP(B29,[2]新表!$A:$H,8,0)</f>
        <v>0</v>
      </c>
      <c r="M29" s="50"/>
      <c r="N29" s="27" t="s">
        <v>47</v>
      </c>
      <c r="O29" s="25">
        <v>41.250379000000002</v>
      </c>
      <c r="P29" s="83" t="s">
        <v>594</v>
      </c>
      <c r="Q29" s="88" t="s">
        <v>615</v>
      </c>
      <c r="R29" s="17"/>
    </row>
    <row r="30" spans="1:19" ht="33" customHeight="1" x14ac:dyDescent="0.25">
      <c r="A30" s="13">
        <f t="shared" si="2"/>
        <v>27</v>
      </c>
      <c r="B30" s="14" t="s">
        <v>349</v>
      </c>
      <c r="C30" s="15" t="s">
        <v>350</v>
      </c>
      <c r="D30" s="15" t="s">
        <v>33</v>
      </c>
      <c r="E30" s="16" t="s">
        <v>34</v>
      </c>
      <c r="F30" s="17" t="s">
        <v>98</v>
      </c>
      <c r="G30" s="17"/>
      <c r="H30" s="17" t="s">
        <v>39</v>
      </c>
      <c r="I30" s="18">
        <v>1</v>
      </c>
      <c r="J30" s="50">
        <f>VLOOKUP(B30,[1]新表!$A:$G,7,0)</f>
        <v>50935.51</v>
      </c>
      <c r="K30" s="50">
        <f>VLOOKUP(B30,[2]新表!$A:$G,7,0)</f>
        <v>50935.51</v>
      </c>
      <c r="L30" s="50">
        <f>VLOOKUP(B30,[2]新表!$A:$H,8,0)</f>
        <v>50935.51</v>
      </c>
      <c r="M30" s="61">
        <f>VLOOKUP(B30,[2]Sheet3!$A:$E,5,0)</f>
        <v>25467.755000000001</v>
      </c>
      <c r="N30" s="27" t="s">
        <v>47</v>
      </c>
      <c r="O30" s="91">
        <v>5.0935509999999997</v>
      </c>
      <c r="P30" s="83" t="s">
        <v>594</v>
      </c>
      <c r="Q30" s="88" t="s">
        <v>615</v>
      </c>
      <c r="R30" s="17"/>
    </row>
    <row r="31" spans="1:19" ht="33" customHeight="1" x14ac:dyDescent="0.25">
      <c r="A31" s="13">
        <f t="shared" si="2"/>
        <v>28</v>
      </c>
      <c r="B31" s="14" t="s">
        <v>436</v>
      </c>
      <c r="C31" s="15" t="s">
        <v>437</v>
      </c>
      <c r="D31" s="15" t="s">
        <v>33</v>
      </c>
      <c r="E31" s="16" t="s">
        <v>57</v>
      </c>
      <c r="F31" s="17" t="s">
        <v>67</v>
      </c>
      <c r="G31" s="17"/>
      <c r="H31" s="17" t="s">
        <v>49</v>
      </c>
      <c r="I31" s="18">
        <v>0.8</v>
      </c>
      <c r="J31" s="50">
        <f>VLOOKUP(B31,[1]新表!$A:$G,7,0)</f>
        <v>1133869.1800000002</v>
      </c>
      <c r="K31" s="50">
        <f>VLOOKUP(B31,[2]新表!$A:$G,7,0)</f>
        <v>533869.18000000017</v>
      </c>
      <c r="L31" s="50">
        <f>VLOOKUP(B31,[2]新表!$A:$H,8,0)</f>
        <v>358094.34000000014</v>
      </c>
      <c r="M31" s="61">
        <f>VLOOKUP(B31,[2]Sheet3!$A:$E,5,0)</f>
        <v>88978.196666666699</v>
      </c>
      <c r="N31" s="27" t="s">
        <v>47</v>
      </c>
      <c r="O31" s="25">
        <v>30</v>
      </c>
      <c r="P31" s="83" t="s">
        <v>589</v>
      </c>
      <c r="Q31" s="88" t="s">
        <v>618</v>
      </c>
      <c r="R31" s="17"/>
    </row>
    <row r="32" spans="1:19" ht="33" customHeight="1" x14ac:dyDescent="0.25">
      <c r="A32" s="13">
        <f t="shared" si="2"/>
        <v>29</v>
      </c>
      <c r="B32" s="14" t="s">
        <v>431</v>
      </c>
      <c r="C32" s="15" t="s">
        <v>432</v>
      </c>
      <c r="D32" s="15" t="s">
        <v>33</v>
      </c>
      <c r="E32" s="16" t="s">
        <v>57</v>
      </c>
      <c r="F32" s="17" t="s">
        <v>98</v>
      </c>
      <c r="G32" s="17"/>
      <c r="H32" s="17" t="s">
        <v>61</v>
      </c>
      <c r="I32" s="18">
        <v>0.8</v>
      </c>
      <c r="J32" s="50">
        <f>VLOOKUP(B32,[1]新表!$A:$G,7,0)</f>
        <v>1680225</v>
      </c>
      <c r="K32" s="50">
        <f>VLOOKUP(B32,[2]新表!$A:$G,7,0)</f>
        <v>1610225</v>
      </c>
      <c r="L32" s="50">
        <f>VLOOKUP(B32,[2]新表!$A:$H,8,0)</f>
        <v>1562146.96</v>
      </c>
      <c r="M32" s="61">
        <f>VLOOKUP(B32,[2]Sheet3!$A:$E,5,0)</f>
        <v>146384.09090909091</v>
      </c>
      <c r="N32" s="27" t="s">
        <v>47</v>
      </c>
      <c r="O32" s="25">
        <v>30</v>
      </c>
      <c r="P32" s="83" t="s">
        <v>619</v>
      </c>
      <c r="Q32" s="88" t="s">
        <v>620</v>
      </c>
      <c r="R32" s="17"/>
    </row>
    <row r="33" spans="1:19" s="9" customFormat="1" ht="33" customHeight="1" x14ac:dyDescent="0.25">
      <c r="A33" s="13">
        <f t="shared" ref="A33" si="3">ROW()-3</f>
        <v>30</v>
      </c>
      <c r="B33" s="14" t="s">
        <v>540</v>
      </c>
      <c r="C33" s="52" t="s">
        <v>616</v>
      </c>
      <c r="D33" s="15" t="s">
        <v>33</v>
      </c>
      <c r="E33" s="16" t="s">
        <v>57</v>
      </c>
      <c r="F33" s="17" t="s">
        <v>35</v>
      </c>
      <c r="G33" s="17"/>
      <c r="H33" s="17" t="s">
        <v>54</v>
      </c>
      <c r="I33" s="18">
        <v>1</v>
      </c>
      <c r="J33" s="50">
        <f>VLOOKUP(B33,[1]新表!$A:$G,7,0)</f>
        <v>1662170</v>
      </c>
      <c r="K33" s="50">
        <f>VLOOKUP(B33,[2]新表!$A:$G,7,0)</f>
        <v>1642170</v>
      </c>
      <c r="L33" s="50">
        <f>VLOOKUP(B33,[2]新表!$A:$H,8,0)</f>
        <v>1642170</v>
      </c>
      <c r="M33" s="50">
        <f>VLOOKUP(B33,[2]Sheet3!$A:$E,5,0)</f>
        <v>1642170</v>
      </c>
      <c r="N33" s="27" t="s">
        <v>37</v>
      </c>
      <c r="O33" s="25">
        <v>10</v>
      </c>
      <c r="P33" s="83" t="s">
        <v>594</v>
      </c>
      <c r="Q33" s="88" t="s">
        <v>614</v>
      </c>
      <c r="R33" s="17" t="s">
        <v>103</v>
      </c>
      <c r="S33" s="8"/>
    </row>
    <row r="34" spans="1:19" ht="38.4" customHeight="1" x14ac:dyDescent="0.25"/>
    <row r="35" spans="1:19" s="30" customFormat="1" ht="25.8" customHeight="1" x14ac:dyDescent="0.25">
      <c r="C35" s="30" t="s">
        <v>556</v>
      </c>
      <c r="F35" s="9"/>
      <c r="G35" s="9"/>
      <c r="K35" s="30" t="s">
        <v>557</v>
      </c>
      <c r="N35" s="45"/>
      <c r="O35" s="9"/>
      <c r="P35" s="85"/>
      <c r="Q35" s="90"/>
      <c r="R35" s="45"/>
    </row>
    <row r="36" spans="1:19" ht="25.8" customHeight="1" x14ac:dyDescent="0.25"/>
    <row r="37" spans="1:19" ht="34.799999999999997" customHeight="1" x14ac:dyDescent="0.25"/>
    <row r="38" spans="1:19" ht="34.799999999999997" customHeight="1" x14ac:dyDescent="0.25"/>
    <row r="39" spans="1:19" ht="34.799999999999997" customHeight="1" x14ac:dyDescent="0.25"/>
    <row r="40" spans="1:19" ht="34.799999999999997" customHeight="1" x14ac:dyDescent="0.25"/>
    <row r="41" spans="1:19" ht="34.799999999999997" customHeight="1" x14ac:dyDescent="0.25"/>
    <row r="42" spans="1:19" ht="34.799999999999997" customHeight="1" x14ac:dyDescent="0.25"/>
    <row r="43" spans="1:19" ht="34.799999999999997" customHeight="1" x14ac:dyDescent="0.25"/>
    <row r="44" spans="1:19" ht="34.799999999999997" customHeight="1" x14ac:dyDescent="0.25"/>
    <row r="45" spans="1:19" ht="34.799999999999997" customHeight="1" x14ac:dyDescent="0.25"/>
    <row r="46" spans="1:19" ht="34.799999999999997" customHeight="1" x14ac:dyDescent="0.25"/>
    <row r="47" spans="1:19" ht="34.799999999999997" customHeight="1" x14ac:dyDescent="0.25"/>
    <row r="48" spans="1:19" ht="34.799999999999997" customHeight="1" x14ac:dyDescent="0.25"/>
    <row r="49" ht="34.799999999999997" customHeight="1" x14ac:dyDescent="0.25"/>
  </sheetData>
  <autoFilter ref="A3:R33" xr:uid="{00000000-0009-0000-0000-000003000000}"/>
  <mergeCells count="19">
    <mergeCell ref="O2:O3"/>
    <mergeCell ref="P2:P3"/>
    <mergeCell ref="Q2:Q3"/>
    <mergeCell ref="N2:N3"/>
    <mergeCell ref="R2:R3"/>
    <mergeCell ref="I2:I3"/>
    <mergeCell ref="J2:J3"/>
    <mergeCell ref="K2:K3"/>
    <mergeCell ref="L2:L3"/>
    <mergeCell ref="M2:M3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1" type="noConversion"/>
  <conditionalFormatting sqref="B1:B3">
    <cfRule type="duplicateValues" dxfId="80" priority="699"/>
  </conditionalFormatting>
  <conditionalFormatting sqref="B29">
    <cfRule type="duplicateValues" dxfId="79" priority="821"/>
  </conditionalFormatting>
  <conditionalFormatting sqref="B30">
    <cfRule type="duplicateValues" dxfId="78" priority="13"/>
  </conditionalFormatting>
  <conditionalFormatting sqref="B31">
    <cfRule type="duplicateValues" dxfId="77" priority="8"/>
  </conditionalFormatting>
  <conditionalFormatting sqref="B32">
    <cfRule type="duplicateValues" dxfId="76" priority="4"/>
  </conditionalFormatting>
  <conditionalFormatting sqref="B33">
    <cfRule type="duplicateValues" dxfId="75" priority="471"/>
  </conditionalFormatting>
  <conditionalFormatting sqref="B33:B1048576 B1:B28">
    <cfRule type="duplicateValues" dxfId="74" priority="136"/>
  </conditionalFormatting>
  <conditionalFormatting sqref="C4">
    <cfRule type="duplicateValues" dxfId="73" priority="49"/>
    <cfRule type="duplicateValues" dxfId="72" priority="50"/>
    <cfRule type="duplicateValues" dxfId="71" priority="51"/>
    <cfRule type="duplicateValues" dxfId="70" priority="52"/>
    <cfRule type="duplicateValues" dxfId="69" priority="53"/>
    <cfRule type="duplicateValues" dxfId="68" priority="54"/>
    <cfRule type="duplicateValues" dxfId="67" priority="55"/>
    <cfRule type="duplicateValues" dxfId="66" priority="56"/>
    <cfRule type="duplicateValues" dxfId="65" priority="57"/>
  </conditionalFormatting>
  <conditionalFormatting sqref="C5">
    <cfRule type="duplicateValues" dxfId="64" priority="37"/>
    <cfRule type="duplicateValues" dxfId="63" priority="38"/>
    <cfRule type="duplicateValues" dxfId="62" priority="39"/>
    <cfRule type="duplicateValues" dxfId="61" priority="40"/>
    <cfRule type="duplicateValues" dxfId="60" priority="41"/>
    <cfRule type="duplicateValues" dxfId="59" priority="42"/>
    <cfRule type="duplicateValues" dxfId="58" priority="43"/>
    <cfRule type="duplicateValues" dxfId="57" priority="44"/>
    <cfRule type="duplicateValues" dxfId="56" priority="45"/>
  </conditionalFormatting>
  <conditionalFormatting sqref="C7">
    <cfRule type="duplicateValues" dxfId="55" priority="113"/>
    <cfRule type="duplicateValues" dxfId="54" priority="114"/>
    <cfRule type="duplicateValues" dxfId="53" priority="115"/>
    <cfRule type="duplicateValues" dxfId="52" priority="116"/>
    <cfRule type="duplicateValues" dxfId="51" priority="117"/>
    <cfRule type="duplicateValues" dxfId="50" priority="118"/>
    <cfRule type="duplicateValues" dxfId="49" priority="119"/>
  </conditionalFormatting>
  <conditionalFormatting sqref="C8 F1:G2 C1:C3">
    <cfRule type="duplicateValues" dxfId="48" priority="774"/>
    <cfRule type="duplicateValues" dxfId="47" priority="775"/>
    <cfRule type="duplicateValues" dxfId="46" priority="780"/>
    <cfRule type="duplicateValues" dxfId="45" priority="783"/>
    <cfRule type="duplicateValues" dxfId="44" priority="784"/>
    <cfRule type="duplicateValues" dxfId="43" priority="785"/>
    <cfRule type="duplicateValues" dxfId="42" priority="786"/>
    <cfRule type="duplicateValues" dxfId="41" priority="787"/>
  </conditionalFormatting>
  <conditionalFormatting sqref="C16">
    <cfRule type="duplicateValues" dxfId="40" priority="36"/>
  </conditionalFormatting>
  <conditionalFormatting sqref="C17">
    <cfRule type="duplicateValues" dxfId="39" priority="769"/>
    <cfRule type="duplicateValues" dxfId="38" priority="770"/>
  </conditionalFormatting>
  <conditionalFormatting sqref="C21">
    <cfRule type="duplicateValues" dxfId="37" priority="75"/>
  </conditionalFormatting>
  <conditionalFormatting sqref="C22">
    <cfRule type="duplicateValues" dxfId="36" priority="74"/>
  </conditionalFormatting>
  <conditionalFormatting sqref="C23:C24">
    <cfRule type="duplicateValues" dxfId="35" priority="695"/>
  </conditionalFormatting>
  <conditionalFormatting sqref="C25:C28">
    <cfRule type="duplicateValues" dxfId="34" priority="691"/>
  </conditionalFormatting>
  <conditionalFormatting sqref="C29">
    <cfRule type="duplicateValues" dxfId="33" priority="822"/>
  </conditionalFormatting>
  <conditionalFormatting sqref="C30">
    <cfRule type="duplicateValues" dxfId="32" priority="9"/>
    <cfRule type="duplicateValues" dxfId="31" priority="10"/>
    <cfRule type="duplicateValues" dxfId="30" priority="11"/>
    <cfRule type="duplicateValues" dxfId="29" priority="12"/>
  </conditionalFormatting>
  <conditionalFormatting sqref="C31">
    <cfRule type="duplicateValues" dxfId="28" priority="5"/>
    <cfRule type="duplicateValues" dxfId="27" priority="6"/>
    <cfRule type="duplicateValues" dxfId="26" priority="7"/>
  </conditionalFormatting>
  <conditionalFormatting sqref="C32">
    <cfRule type="duplicateValues" dxfId="25" priority="1"/>
    <cfRule type="duplicateValues" dxfId="24" priority="2"/>
    <cfRule type="duplicateValues" dxfId="23" priority="3"/>
  </conditionalFormatting>
  <conditionalFormatting sqref="C33">
    <cfRule type="duplicateValues" dxfId="22" priority="472"/>
    <cfRule type="duplicateValues" dxfId="21" priority="473"/>
    <cfRule type="duplicateValues" dxfId="20" priority="474"/>
    <cfRule type="duplicateValues" dxfId="19" priority="475"/>
    <cfRule type="duplicateValues" dxfId="18" priority="476"/>
    <cfRule type="duplicateValues" dxfId="17" priority="477"/>
  </conditionalFormatting>
  <conditionalFormatting sqref="C36:C1048576 C1:C3 C17:C24 C6:C15 C33:C34">
    <cfRule type="duplicateValues" dxfId="16" priority="129"/>
  </conditionalFormatting>
  <conditionalFormatting sqref="C36:C1048576 C1:C28 C33:C34">
    <cfRule type="duplicateValues" dxfId="15" priority="128"/>
  </conditionalFormatting>
  <conditionalFormatting sqref="C36:C1048576 F34:G1048576 C8 F1:G2 C1:C3 C34">
    <cfRule type="duplicateValues" dxfId="14" priority="130"/>
    <cfRule type="duplicateValues" dxfId="13" priority="131"/>
    <cfRule type="duplicateValues" dxfId="12" priority="132"/>
    <cfRule type="duplicateValues" dxfId="11" priority="133"/>
  </conditionalFormatting>
  <conditionalFormatting sqref="C36:C1048576 F34:G1048576 F1:G2 C18:C20 C1:C3 C6:C15 C33:C34">
    <cfRule type="duplicateValues" dxfId="10" priority="134"/>
  </conditionalFormatting>
  <conditionalFormatting sqref="C36:C1048576">
    <cfRule type="duplicateValues" dxfId="9" priority="135"/>
  </conditionalFormatting>
  <conditionalFormatting sqref="F1:G2 C1:C3">
    <cfRule type="duplicateValues" dxfId="8" priority="88"/>
    <cfRule type="duplicateValues" dxfId="7" priority="89"/>
    <cfRule type="duplicateValues" dxfId="6" priority="90"/>
  </conditionalFormatting>
  <conditionalFormatting sqref="F2:G2 C2:C3">
    <cfRule type="duplicateValues" dxfId="5" priority="91"/>
    <cfRule type="duplicateValues" dxfId="4" priority="92"/>
    <cfRule type="duplicateValues" dxfId="3" priority="93"/>
    <cfRule type="duplicateValues" dxfId="2" priority="94"/>
    <cfRule type="duplicateValues" dxfId="1" priority="95"/>
    <cfRule type="duplicateValues" dxfId="0" priority="96"/>
  </conditionalFormatting>
  <dataValidations count="5">
    <dataValidation type="list" allowBlank="1" showInputMessage="1" showErrorMessage="1" sqref="H4 H33 H6:H24" xr:uid="{4D95F516-0AE5-4F6F-8EEA-EB20E7DB0091}">
      <formula1>#REF!</formula1>
    </dataValidation>
    <dataValidation type="list" allowBlank="1" showInputMessage="1" showErrorMessage="1" sqref="H5" xr:uid="{E21B0211-EED8-4F77-ACE3-371B365B48D7}">
      <formula1>$R$4:$R$6</formula1>
    </dataValidation>
    <dataValidation type="list" allowBlank="1" showInputMessage="1" showErrorMessage="1" sqref="H29" xr:uid="{B82F1973-F4F8-48C4-8E22-CBF88EB5DCBA}">
      <formula1>$AM$4:$AM$9</formula1>
    </dataValidation>
    <dataValidation type="list" allowBlank="1" showInputMessage="1" showErrorMessage="1" sqref="H30:H31" xr:uid="{89889E8B-BC51-4B92-B0EF-05B47D943531}">
      <formula1>$AM$4:$AM$8</formula1>
    </dataValidation>
    <dataValidation type="list" allowBlank="1" showInputMessage="1" showErrorMessage="1" sqref="H32" xr:uid="{79A9CDE7-B943-4C70-80E0-F911DDA16817}">
      <formula1>$AM$24:$AM$24</formula1>
    </dataValidation>
  </dataValidations>
  <printOptions horizontalCentered="1"/>
  <pageMargins left="0.11811023622047245" right="0.11811023622047245" top="0.74803149606299213" bottom="0.15748031496062992" header="0.31496062992125984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汇总</vt:lpstr>
      <vt:lpstr>月底前付款计划合计</vt:lpstr>
      <vt:lpstr>月底前付款计划合计 -原版</vt:lpstr>
      <vt:lpstr>平均每月供货额</vt:lpstr>
      <vt:lpstr>涉诉</vt:lpstr>
      <vt:lpstr>有回款协议的</vt:lpstr>
      <vt:lpstr>涉诉!Print_Area</vt:lpstr>
      <vt:lpstr>有回款协议的!Print_Area</vt:lpstr>
      <vt:lpstr>涉诉!Print_Titles</vt:lpstr>
      <vt:lpstr>有回款协议的!Print_Titles</vt:lpstr>
      <vt:lpstr>月底前付款计划合计!Print_Titles</vt:lpstr>
      <vt:lpstr>'月底前付款计划合计 -原版'!Print_Titles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2025-03-07T07:45:36Z</dcterms:modified>
</cp:coreProperties>
</file>