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bookViews>
    <workbookView xWindow="0" yWindow="0" windowWidth="24000" windowHeight="9675" activeTab="2"/>
  </bookViews>
  <sheets>
    <sheet name="一汽" sheetId="1" r:id="rId1"/>
    <sheet name="欧曼" sheetId="2" r:id="rId2"/>
    <sheet name="汇总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F5" i="3" l="1"/>
  <c r="D5" i="3"/>
  <c r="L29" i="2"/>
  <c r="L27" i="2"/>
  <c r="L20" i="2" l="1"/>
  <c r="F4" i="3"/>
  <c r="F6" i="3" s="1"/>
  <c r="D4" i="3"/>
  <c r="D6" i="3" s="1"/>
  <c r="C4" i="3"/>
  <c r="K15" i="2"/>
  <c r="D24" i="2"/>
  <c r="J6" i="1"/>
  <c r="E21" i="1"/>
  <c r="E20" i="1"/>
  <c r="L26" i="2" l="1"/>
  <c r="E4" i="3"/>
  <c r="G4" i="3"/>
  <c r="E19" i="1"/>
  <c r="E17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E18" i="1"/>
  <c r="L28" i="2" l="1"/>
  <c r="C5" i="3"/>
  <c r="L30" i="2"/>
  <c r="I6" i="1"/>
  <c r="I3" i="1"/>
  <c r="E5" i="3" l="1"/>
  <c r="G5" i="3"/>
  <c r="C6" i="3"/>
  <c r="G6" i="3" l="1"/>
  <c r="E6" i="3"/>
</calcChain>
</file>

<file path=xl/sharedStrings.xml><?xml version="1.0" encoding="utf-8"?>
<sst xmlns="http://schemas.openxmlformats.org/spreadsheetml/2006/main" count="110" uniqueCount="59">
  <si>
    <r>
      <rPr>
        <b/>
        <sz val="10"/>
        <rFont val="Arial"/>
        <family val="2"/>
      </rPr>
      <t>2024</t>
    </r>
    <r>
      <rPr>
        <b/>
        <sz val="10"/>
        <rFont val="宋体"/>
        <family val="3"/>
        <charset val="134"/>
      </rPr>
      <t>年通风加热产品供货明细及数量</t>
    </r>
  </si>
  <si>
    <t>产品名称</t>
  </si>
  <si>
    <t>24年1月-12月</t>
  </si>
  <si>
    <t>索赔金额</t>
  </si>
  <si>
    <t>退货原因</t>
  </si>
  <si>
    <t>零件号</t>
  </si>
  <si>
    <t>零件名称</t>
  </si>
  <si>
    <t>合计</t>
  </si>
  <si>
    <t>坐垫总成</t>
  </si>
  <si>
    <t>坐垫塌陷、通风功能失效、座垫风扇异响</t>
  </si>
  <si>
    <t>6800010JH13-C00/B</t>
  </si>
  <si>
    <t>驾驶员座总成</t>
  </si>
  <si>
    <t>25年1月-2月</t>
  </si>
  <si>
    <t>6800010NH13-C00/B</t>
  </si>
  <si>
    <t>6800010MH13-C00/A</t>
  </si>
  <si>
    <t>6800010PH13-C00/B</t>
  </si>
  <si>
    <t>6800010SH13-C00/B</t>
  </si>
  <si>
    <t>6800010TH13-C00/B</t>
  </si>
  <si>
    <t>6800010VH13-C00/B</t>
  </si>
  <si>
    <t>6800010WH13-C00/B</t>
  </si>
  <si>
    <t>6800010XH13-C00/B</t>
  </si>
  <si>
    <t>6800010ZH13-C00/A</t>
  </si>
  <si>
    <t>6800010ZD04-C00/A</t>
  </si>
  <si>
    <t>6800010YH13-C00/A</t>
  </si>
  <si>
    <t>6800010ZH43-C00/B</t>
  </si>
  <si>
    <t>故障</t>
  </si>
  <si>
    <t>座椅图号</t>
  </si>
  <si>
    <t>费用</t>
  </si>
  <si>
    <t>数量</t>
  </si>
  <si>
    <t>安全带卡滞</t>
  </si>
  <si>
    <t>2024年</t>
  </si>
  <si>
    <t>2025年1-3月</t>
  </si>
  <si>
    <t>副驾</t>
  </si>
  <si>
    <t>总计</t>
  </si>
  <si>
    <t>通风加热座垫</t>
  </si>
  <si>
    <t>064</t>
  </si>
  <si>
    <t>A0</t>
  </si>
  <si>
    <t>其他</t>
  </si>
  <si>
    <t>金额</t>
    <phoneticPr fontId="6" type="noConversion"/>
  </si>
  <si>
    <t>含税销价</t>
    <phoneticPr fontId="6" type="noConversion"/>
  </si>
  <si>
    <t>合计</t>
    <phoneticPr fontId="6" type="noConversion"/>
  </si>
  <si>
    <t>12月三包</t>
    <phoneticPr fontId="6" type="noConversion"/>
  </si>
  <si>
    <t>12月三包占比</t>
    <phoneticPr fontId="6" type="noConversion"/>
  </si>
  <si>
    <t>预计18月三包</t>
    <phoneticPr fontId="6" type="noConversion"/>
  </si>
  <si>
    <t>预计18月三包占比</t>
    <phoneticPr fontId="6" type="noConversion"/>
  </si>
  <si>
    <r>
      <rPr>
        <sz val="10"/>
        <rFont val="宋体"/>
        <family val="3"/>
        <charset val="134"/>
      </rPr>
      <t>预计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年</t>
    </r>
    <phoneticPr fontId="6" type="noConversion"/>
  </si>
  <si>
    <t>序号</t>
    <phoneticPr fontId="6" type="noConversion"/>
  </si>
  <si>
    <t>主机厂</t>
    <phoneticPr fontId="6" type="noConversion"/>
  </si>
  <si>
    <t>一汽</t>
    <phoneticPr fontId="6" type="noConversion"/>
  </si>
  <si>
    <t>欧曼</t>
    <phoneticPr fontId="6" type="noConversion"/>
  </si>
  <si>
    <t>24年三包相关通风座椅销售金额</t>
    <phoneticPr fontId="6" type="noConversion"/>
  </si>
  <si>
    <t>预计18个月三包相关通风座椅销售金额</t>
    <phoneticPr fontId="6" type="noConversion"/>
  </si>
  <si>
    <t>12个月三包占收入比重</t>
    <phoneticPr fontId="6" type="noConversion"/>
  </si>
  <si>
    <t>预计18个月三包占收入比重</t>
    <phoneticPr fontId="6" type="noConversion"/>
  </si>
  <si>
    <t>24年通风座椅塌陷三包费</t>
    <phoneticPr fontId="6" type="noConversion"/>
  </si>
  <si>
    <t>H468100000064</t>
  </si>
  <si>
    <t>H468100000064</t>
    <phoneticPr fontId="6" type="noConversion"/>
  </si>
  <si>
    <t>通风座椅坐垫塌陷降低三包和质量问题改进项目分析</t>
    <phoneticPr fontId="6" type="noConversion"/>
  </si>
  <si>
    <t>单位：含税、元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</si>
</sst>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0%"/>
    <numFmt numFmtId="177" formatCode="_ * #,##0_ ;_ * \-#,##0_ ;_ * &quot;-&quot;??_ ;_ @_ "/>
  </numFmts>
  <fonts count="10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7" fillId="0" borderId="0" xfId="2" applyFont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E21"/>
    </sheetView>
  </sheetViews>
  <sheetFormatPr defaultColWidth="8.875" defaultRowHeight="12.75"/>
  <cols>
    <col min="1" max="1" width="18.375" style="3" customWidth="1"/>
    <col min="2" max="2" width="14.5" style="3" customWidth="1"/>
    <col min="3" max="3" width="8.875" style="3" customWidth="1"/>
    <col min="4" max="4" width="10.375" style="3" customWidth="1"/>
    <col min="5" max="5" width="13.5" style="3" customWidth="1"/>
    <col min="6" max="6" width="8.875" style="3"/>
    <col min="7" max="7" width="8.875" style="19"/>
    <col min="8" max="8" width="15" style="19" customWidth="1"/>
    <col min="9" max="9" width="9.375" style="19"/>
    <col min="10" max="10" width="37.875" style="19" customWidth="1"/>
    <col min="11" max="16384" width="8.875" style="3"/>
  </cols>
  <sheetData>
    <row r="1" spans="1:11" ht="33.950000000000003" customHeight="1">
      <c r="A1" s="39" t="s">
        <v>0</v>
      </c>
      <c r="B1" s="39"/>
      <c r="C1" s="39"/>
      <c r="D1" s="39"/>
      <c r="E1" s="39"/>
      <c r="G1" s="4" t="s">
        <v>1</v>
      </c>
      <c r="H1" s="5" t="s">
        <v>2</v>
      </c>
      <c r="I1" s="6" t="s">
        <v>3</v>
      </c>
      <c r="J1" s="6" t="s">
        <v>4</v>
      </c>
    </row>
    <row r="2" spans="1:11" ht="18" customHeight="1">
      <c r="A2" s="37" t="s">
        <v>5</v>
      </c>
      <c r="B2" s="37" t="s">
        <v>6</v>
      </c>
      <c r="C2" s="38" t="s">
        <v>7</v>
      </c>
      <c r="D2" s="35" t="s">
        <v>39</v>
      </c>
      <c r="E2" s="35" t="s">
        <v>38</v>
      </c>
      <c r="G2" s="13" t="s">
        <v>8</v>
      </c>
      <c r="H2" s="13">
        <v>138</v>
      </c>
      <c r="I2" s="13">
        <v>62225.58</v>
      </c>
      <c r="J2" s="13" t="s">
        <v>9</v>
      </c>
    </row>
    <row r="3" spans="1:11" ht="13.5">
      <c r="A3" s="37"/>
      <c r="B3" s="37"/>
      <c r="C3" s="38"/>
      <c r="D3" s="36"/>
      <c r="E3" s="36"/>
      <c r="F3" s="8"/>
      <c r="G3" s="9"/>
      <c r="H3" s="9"/>
      <c r="I3" s="9">
        <f>I2/H2</f>
        <v>450.91</v>
      </c>
      <c r="J3" s="9"/>
      <c r="K3" s="8"/>
    </row>
    <row r="4" spans="1:11" ht="21" customHeight="1">
      <c r="A4" s="7" t="s">
        <v>10</v>
      </c>
      <c r="B4" s="7" t="s">
        <v>11</v>
      </c>
      <c r="C4" s="7">
        <v>238</v>
      </c>
      <c r="D4" s="15">
        <v>1766.19</v>
      </c>
      <c r="E4" s="16">
        <f>C4*D4</f>
        <v>420353.22000000003</v>
      </c>
      <c r="G4" s="4" t="s">
        <v>1</v>
      </c>
      <c r="H4" s="5" t="s">
        <v>12</v>
      </c>
      <c r="I4" s="6" t="s">
        <v>3</v>
      </c>
      <c r="J4" s="6" t="s">
        <v>4</v>
      </c>
    </row>
    <row r="5" spans="1:11" ht="21" customHeight="1">
      <c r="A5" s="7" t="s">
        <v>13</v>
      </c>
      <c r="B5" s="7" t="s">
        <v>11</v>
      </c>
      <c r="C5" s="7">
        <v>63</v>
      </c>
      <c r="D5" s="15">
        <v>1750.37</v>
      </c>
      <c r="E5" s="16">
        <f t="shared" ref="E5:E16" si="0">C5*D5</f>
        <v>110273.31</v>
      </c>
      <c r="G5" s="13" t="s">
        <v>8</v>
      </c>
      <c r="H5" s="13">
        <v>28</v>
      </c>
      <c r="I5" s="13">
        <v>12625.48</v>
      </c>
      <c r="J5" s="13" t="s">
        <v>9</v>
      </c>
    </row>
    <row r="6" spans="1:11" ht="21" customHeight="1">
      <c r="A6" s="7" t="s">
        <v>14</v>
      </c>
      <c r="B6" s="7" t="s">
        <v>11</v>
      </c>
      <c r="C6" s="7">
        <v>794</v>
      </c>
      <c r="D6" s="15">
        <v>1921</v>
      </c>
      <c r="E6" s="16">
        <f t="shared" si="0"/>
        <v>1525274</v>
      </c>
      <c r="H6" s="19" t="s">
        <v>45</v>
      </c>
      <c r="I6" s="19">
        <f>I5/H5</f>
        <v>450.90999999999997</v>
      </c>
      <c r="J6" s="19">
        <f>H5/2*12*I6</f>
        <v>75752.87999999999</v>
      </c>
    </row>
    <row r="7" spans="1:11" ht="21" customHeight="1">
      <c r="A7" s="7" t="s">
        <v>15</v>
      </c>
      <c r="B7" s="7" t="s">
        <v>11</v>
      </c>
      <c r="C7" s="7">
        <v>9</v>
      </c>
      <c r="D7" s="15">
        <v>1873.54</v>
      </c>
      <c r="E7" s="16">
        <f t="shared" si="0"/>
        <v>16861.86</v>
      </c>
    </row>
    <row r="8" spans="1:11" ht="21" customHeight="1">
      <c r="A8" s="7" t="s">
        <v>16</v>
      </c>
      <c r="B8" s="7" t="s">
        <v>11</v>
      </c>
      <c r="C8" s="7">
        <v>136</v>
      </c>
      <c r="D8" s="15">
        <v>1935.69</v>
      </c>
      <c r="E8" s="16">
        <f t="shared" si="0"/>
        <v>263253.84000000003</v>
      </c>
    </row>
    <row r="9" spans="1:11" ht="21" customHeight="1">
      <c r="A9" s="7" t="s">
        <v>17</v>
      </c>
      <c r="B9" s="7" t="s">
        <v>11</v>
      </c>
      <c r="C9" s="7">
        <v>5716</v>
      </c>
      <c r="D9" s="15">
        <v>1827.21</v>
      </c>
      <c r="E9" s="16">
        <f t="shared" si="0"/>
        <v>10444332.359999999</v>
      </c>
    </row>
    <row r="10" spans="1:11" ht="21" customHeight="1">
      <c r="A10" s="7" t="s">
        <v>18</v>
      </c>
      <c r="B10" s="7" t="s">
        <v>11</v>
      </c>
      <c r="C10" s="7">
        <v>51</v>
      </c>
      <c r="D10" s="15">
        <v>2904.1</v>
      </c>
      <c r="E10" s="16">
        <f t="shared" si="0"/>
        <v>148109.1</v>
      </c>
    </row>
    <row r="11" spans="1:11" ht="21" customHeight="1">
      <c r="A11" s="7" t="s">
        <v>19</v>
      </c>
      <c r="B11" s="7" t="s">
        <v>11</v>
      </c>
      <c r="C11" s="7">
        <v>1214</v>
      </c>
      <c r="D11" s="15">
        <v>2395.6</v>
      </c>
      <c r="E11" s="16">
        <f t="shared" si="0"/>
        <v>2908258.4</v>
      </c>
    </row>
    <row r="12" spans="1:11" ht="21" customHeight="1">
      <c r="A12" s="7" t="s">
        <v>20</v>
      </c>
      <c r="B12" s="7" t="s">
        <v>11</v>
      </c>
      <c r="C12" s="7">
        <v>5938</v>
      </c>
      <c r="D12" s="15">
        <v>2281.9445999999998</v>
      </c>
      <c r="E12" s="16">
        <f t="shared" si="0"/>
        <v>13550187.034799999</v>
      </c>
    </row>
    <row r="13" spans="1:11" ht="21" customHeight="1">
      <c r="A13" s="7" t="s">
        <v>21</v>
      </c>
      <c r="B13" s="7" t="s">
        <v>11</v>
      </c>
      <c r="C13" s="7">
        <v>287</v>
      </c>
      <c r="D13" s="15"/>
      <c r="E13" s="16">
        <f t="shared" si="0"/>
        <v>0</v>
      </c>
    </row>
    <row r="14" spans="1:11" ht="21" customHeight="1">
      <c r="A14" s="7" t="s">
        <v>22</v>
      </c>
      <c r="B14" s="7" t="s">
        <v>11</v>
      </c>
      <c r="C14" s="7">
        <v>550</v>
      </c>
      <c r="D14" s="15">
        <v>1885.4728</v>
      </c>
      <c r="E14" s="16">
        <f t="shared" si="0"/>
        <v>1037010.04</v>
      </c>
    </row>
    <row r="15" spans="1:11" ht="21" customHeight="1">
      <c r="A15" s="7" t="s">
        <v>23</v>
      </c>
      <c r="B15" s="7" t="s">
        <v>11</v>
      </c>
      <c r="C15" s="7">
        <v>22</v>
      </c>
      <c r="D15" s="11"/>
      <c r="E15" s="16">
        <f t="shared" si="0"/>
        <v>0</v>
      </c>
    </row>
    <row r="16" spans="1:11" ht="21" customHeight="1">
      <c r="A16" s="7" t="s">
        <v>24</v>
      </c>
      <c r="B16" s="7" t="s">
        <v>11</v>
      </c>
      <c r="C16" s="7">
        <v>72</v>
      </c>
      <c r="D16" s="11"/>
      <c r="E16" s="16">
        <f t="shared" si="0"/>
        <v>0</v>
      </c>
    </row>
    <row r="17" spans="1:5" ht="21" customHeight="1">
      <c r="A17" s="7"/>
      <c r="B17" s="14" t="s">
        <v>40</v>
      </c>
      <c r="C17" s="7"/>
      <c r="D17" s="7"/>
      <c r="E17" s="16">
        <f>SUM(E4:E16)</f>
        <v>30423913.164799996</v>
      </c>
    </row>
    <row r="18" spans="1:5" ht="21" customHeight="1">
      <c r="A18" s="7"/>
      <c r="B18" s="14" t="s">
        <v>41</v>
      </c>
      <c r="C18" s="7"/>
      <c r="D18" s="7"/>
      <c r="E18" s="17">
        <f>I2</f>
        <v>62225.58</v>
      </c>
    </row>
    <row r="19" spans="1:5" ht="21" customHeight="1">
      <c r="A19" s="7"/>
      <c r="B19" s="14" t="s">
        <v>42</v>
      </c>
      <c r="C19" s="7"/>
      <c r="D19" s="7"/>
      <c r="E19" s="18">
        <f>E18/E17</f>
        <v>2.045285222283439E-3</v>
      </c>
    </row>
    <row r="20" spans="1:5" ht="21" customHeight="1">
      <c r="A20" s="7"/>
      <c r="B20" s="14" t="s">
        <v>43</v>
      </c>
      <c r="C20" s="7"/>
      <c r="D20" s="7"/>
      <c r="E20" s="17">
        <f>H5/2*18*I6</f>
        <v>113629.31999999999</v>
      </c>
    </row>
    <row r="21" spans="1:5" ht="21" customHeight="1">
      <c r="A21" s="7"/>
      <c r="B21" s="14" t="s">
        <v>44</v>
      </c>
      <c r="C21" s="7"/>
      <c r="D21" s="7"/>
      <c r="E21" s="18">
        <f>E20/E17</f>
        <v>3.7348686667784533E-3</v>
      </c>
    </row>
  </sheetData>
  <mergeCells count="6">
    <mergeCell ref="A1:E1"/>
    <mergeCell ref="E2:E3"/>
    <mergeCell ref="A2:A3"/>
    <mergeCell ref="B2:B3"/>
    <mergeCell ref="C2:C3"/>
    <mergeCell ref="D2:D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M30" sqref="M30"/>
    </sheetView>
  </sheetViews>
  <sheetFormatPr defaultColWidth="9" defaultRowHeight="13.5"/>
  <cols>
    <col min="1" max="1" width="14.25" style="1" customWidth="1"/>
    <col min="2" max="2" width="9" style="1"/>
    <col min="3" max="3" width="11.75" style="1" customWidth="1"/>
    <col min="4" max="4" width="11" style="1" customWidth="1"/>
    <col min="5" max="7" width="9" style="1"/>
    <col min="8" max="8" width="12.5" style="1" customWidth="1"/>
    <col min="9" max="9" width="13.875" style="1" customWidth="1"/>
    <col min="10" max="10" width="9.375" style="1"/>
    <col min="11" max="11" width="10.25" style="1" customWidth="1"/>
    <col min="12" max="12" width="11.375" style="1" customWidth="1"/>
    <col min="13" max="16384" width="9" style="1"/>
  </cols>
  <sheetData>
    <row r="1" spans="1:12" ht="23.25" customHeight="1">
      <c r="A1" s="2" t="s">
        <v>25</v>
      </c>
      <c r="B1" s="2" t="s">
        <v>26</v>
      </c>
      <c r="C1" s="2" t="s">
        <v>27</v>
      </c>
      <c r="D1" s="2" t="s">
        <v>28</v>
      </c>
      <c r="H1" s="2" t="s">
        <v>25</v>
      </c>
      <c r="I1" s="2" t="s">
        <v>26</v>
      </c>
      <c r="J1" s="2" t="s">
        <v>28</v>
      </c>
      <c r="K1" s="2" t="s">
        <v>27</v>
      </c>
    </row>
    <row r="2" spans="1:12">
      <c r="A2" s="40" t="s">
        <v>29</v>
      </c>
      <c r="B2" s="2">
        <v>0</v>
      </c>
      <c r="C2" s="2">
        <v>500.8</v>
      </c>
      <c r="D2" s="2">
        <v>1</v>
      </c>
      <c r="E2" s="40" t="s">
        <v>30</v>
      </c>
      <c r="H2" s="40" t="s">
        <v>29</v>
      </c>
      <c r="I2" s="2">
        <v>0</v>
      </c>
      <c r="J2" s="2">
        <v>2</v>
      </c>
      <c r="K2" s="2">
        <v>1171</v>
      </c>
      <c r="L2" s="41" t="s">
        <v>31</v>
      </c>
    </row>
    <row r="3" spans="1:12">
      <c r="A3" s="40"/>
      <c r="B3" s="2">
        <v>7</v>
      </c>
      <c r="C3" s="2">
        <v>491.1</v>
      </c>
      <c r="D3" s="2">
        <v>1</v>
      </c>
      <c r="E3" s="40"/>
      <c r="H3" s="40"/>
      <c r="I3" s="2">
        <v>44</v>
      </c>
      <c r="J3" s="2">
        <v>3</v>
      </c>
      <c r="K3" s="2">
        <v>839.36</v>
      </c>
      <c r="L3" s="41"/>
    </row>
    <row r="4" spans="1:12">
      <c r="A4" s="40"/>
      <c r="B4" s="2">
        <v>13</v>
      </c>
      <c r="C4" s="2">
        <v>861.16</v>
      </c>
      <c r="D4" s="2">
        <v>2</v>
      </c>
      <c r="E4" s="40"/>
      <c r="H4" s="40"/>
      <c r="I4" s="2">
        <v>64</v>
      </c>
      <c r="J4" s="2">
        <v>21</v>
      </c>
      <c r="K4" s="2">
        <v>10528.03</v>
      </c>
      <c r="L4" s="41"/>
    </row>
    <row r="5" spans="1:12">
      <c r="A5" s="40"/>
      <c r="B5" s="2">
        <v>44</v>
      </c>
      <c r="C5" s="2">
        <v>2593.56</v>
      </c>
      <c r="D5" s="2">
        <v>8</v>
      </c>
      <c r="E5" s="40"/>
      <c r="H5" s="40"/>
      <c r="I5" s="2">
        <v>96</v>
      </c>
      <c r="J5" s="2">
        <v>7</v>
      </c>
      <c r="K5" s="2">
        <v>4079.75</v>
      </c>
      <c r="L5" s="41"/>
    </row>
    <row r="6" spans="1:12">
      <c r="A6" s="40"/>
      <c r="B6" s="2">
        <v>62</v>
      </c>
      <c r="C6" s="2">
        <v>167.58</v>
      </c>
      <c r="D6" s="2">
        <v>1</v>
      </c>
      <c r="E6" s="40"/>
      <c r="H6" s="40"/>
      <c r="I6" s="2">
        <v>222</v>
      </c>
      <c r="J6" s="2">
        <v>5</v>
      </c>
      <c r="K6" s="2">
        <v>2499.94</v>
      </c>
      <c r="L6" s="41"/>
    </row>
    <row r="7" spans="1:12">
      <c r="A7" s="40"/>
      <c r="B7" s="2">
        <v>64</v>
      </c>
      <c r="C7" s="2">
        <v>23796.32</v>
      </c>
      <c r="D7" s="2">
        <v>47</v>
      </c>
      <c r="E7" s="40"/>
      <c r="H7" s="40"/>
      <c r="I7" s="2">
        <v>226</v>
      </c>
      <c r="J7" s="2">
        <v>1</v>
      </c>
      <c r="K7" s="2">
        <v>463</v>
      </c>
      <c r="L7" s="41"/>
    </row>
    <row r="8" spans="1:12">
      <c r="A8" s="40"/>
      <c r="B8" s="2">
        <v>96</v>
      </c>
      <c r="C8" s="2">
        <v>3822.5</v>
      </c>
      <c r="D8" s="2">
        <v>12</v>
      </c>
      <c r="E8" s="40"/>
      <c r="H8" s="40"/>
      <c r="I8" s="2">
        <v>360</v>
      </c>
      <c r="J8" s="2">
        <v>16</v>
      </c>
      <c r="K8" s="2">
        <v>8224.7000000000007</v>
      </c>
      <c r="L8" s="41"/>
    </row>
    <row r="9" spans="1:12">
      <c r="A9" s="40"/>
      <c r="B9" s="2">
        <v>140</v>
      </c>
      <c r="C9" s="2">
        <v>524.23</v>
      </c>
      <c r="D9" s="2">
        <v>2</v>
      </c>
      <c r="E9" s="40"/>
      <c r="H9" s="40"/>
      <c r="I9" s="2" t="s">
        <v>32</v>
      </c>
      <c r="J9" s="2">
        <v>1</v>
      </c>
      <c r="K9" s="2">
        <v>359.1</v>
      </c>
      <c r="L9" s="41"/>
    </row>
    <row r="10" spans="1:12">
      <c r="A10" s="40"/>
      <c r="B10" s="2">
        <v>213</v>
      </c>
      <c r="C10" s="2">
        <v>1390.16</v>
      </c>
      <c r="D10" s="2">
        <v>3</v>
      </c>
      <c r="E10" s="40"/>
      <c r="H10" s="2" t="s">
        <v>33</v>
      </c>
      <c r="I10" s="2"/>
      <c r="J10" s="12">
        <v>56</v>
      </c>
      <c r="K10" s="12">
        <v>28164.880000000001</v>
      </c>
    </row>
    <row r="11" spans="1:12">
      <c r="A11" s="40"/>
      <c r="B11" s="2">
        <v>222</v>
      </c>
      <c r="C11" s="2">
        <v>259.52</v>
      </c>
      <c r="D11" s="2">
        <v>1</v>
      </c>
      <c r="E11" s="40"/>
    </row>
    <row r="12" spans="1:12">
      <c r="A12" s="40"/>
      <c r="B12" s="2">
        <v>226</v>
      </c>
      <c r="C12" s="2">
        <v>9376.61</v>
      </c>
      <c r="D12" s="2">
        <v>16</v>
      </c>
      <c r="E12" s="40"/>
      <c r="H12" s="2" t="s">
        <v>25</v>
      </c>
      <c r="I12" s="2" t="s">
        <v>26</v>
      </c>
      <c r="J12" s="2" t="s">
        <v>27</v>
      </c>
      <c r="K12" s="2" t="s">
        <v>28</v>
      </c>
      <c r="L12" s="41" t="s">
        <v>31</v>
      </c>
    </row>
    <row r="13" spans="1:12">
      <c r="A13" s="40"/>
      <c r="B13" s="2">
        <v>360</v>
      </c>
      <c r="C13" s="2">
        <v>8614.3799999999992</v>
      </c>
      <c r="D13" s="2">
        <v>19</v>
      </c>
      <c r="E13" s="40"/>
      <c r="H13" s="2" t="s">
        <v>34</v>
      </c>
      <c r="I13" s="10" t="s">
        <v>35</v>
      </c>
      <c r="J13" s="2">
        <v>12630.13</v>
      </c>
      <c r="K13" s="2">
        <v>26</v>
      </c>
      <c r="L13" s="41"/>
    </row>
    <row r="14" spans="1:12">
      <c r="A14" s="40"/>
      <c r="B14" s="2" t="s">
        <v>36</v>
      </c>
      <c r="C14" s="2">
        <v>510.88</v>
      </c>
      <c r="D14" s="2">
        <v>2</v>
      </c>
      <c r="E14" s="40"/>
      <c r="H14" s="2" t="s">
        <v>33</v>
      </c>
      <c r="I14" s="2"/>
      <c r="J14" s="12">
        <v>12630.13</v>
      </c>
      <c r="K14" s="12">
        <v>26</v>
      </c>
      <c r="L14" s="41"/>
    </row>
    <row r="15" spans="1:12">
      <c r="A15" s="40"/>
      <c r="B15" s="2" t="s">
        <v>32</v>
      </c>
      <c r="C15" s="2">
        <v>506.69</v>
      </c>
      <c r="D15" s="2">
        <v>1</v>
      </c>
      <c r="E15" s="40"/>
      <c r="K15" s="20">
        <f>J14/K14</f>
        <v>485.77423076923071</v>
      </c>
    </row>
    <row r="16" spans="1:12">
      <c r="A16" s="40"/>
      <c r="B16" s="2" t="s">
        <v>37</v>
      </c>
      <c r="C16" s="2">
        <v>451.04</v>
      </c>
      <c r="D16" s="2">
        <v>1</v>
      </c>
      <c r="E16" s="40"/>
    </row>
    <row r="17" spans="1:12">
      <c r="A17" s="40"/>
      <c r="B17" s="2" t="e">
        <v>#N/A</v>
      </c>
      <c r="C17" s="2">
        <v>14095.31</v>
      </c>
      <c r="D17" s="2">
        <v>31</v>
      </c>
      <c r="E17" s="40"/>
      <c r="H17" s="39" t="s">
        <v>0</v>
      </c>
      <c r="I17" s="39"/>
      <c r="J17" s="39"/>
      <c r="K17" s="39"/>
      <c r="L17" s="39"/>
    </row>
    <row r="18" spans="1:12">
      <c r="A18" s="2" t="s">
        <v>33</v>
      </c>
      <c r="B18" s="2"/>
      <c r="C18" s="12">
        <v>67961.84</v>
      </c>
      <c r="D18" s="12">
        <v>148</v>
      </c>
      <c r="E18" s="40"/>
      <c r="H18" s="37" t="s">
        <v>5</v>
      </c>
      <c r="I18" s="37" t="s">
        <v>6</v>
      </c>
      <c r="J18" s="38" t="s">
        <v>7</v>
      </c>
      <c r="K18" s="35" t="s">
        <v>39</v>
      </c>
      <c r="L18" s="35" t="s">
        <v>38</v>
      </c>
    </row>
    <row r="19" spans="1:12">
      <c r="H19" s="37"/>
      <c r="I19" s="37"/>
      <c r="J19" s="38"/>
      <c r="K19" s="36"/>
      <c r="L19" s="36"/>
    </row>
    <row r="20" spans="1:12">
      <c r="H20" s="7" t="s">
        <v>55</v>
      </c>
      <c r="I20" s="32" t="s">
        <v>11</v>
      </c>
      <c r="J20" s="33">
        <v>3218</v>
      </c>
      <c r="K20" s="34">
        <f>2511.61*1.13</f>
        <v>2838.1192999999998</v>
      </c>
      <c r="L20" s="16">
        <f>J20*K20</f>
        <v>9133067.907399999</v>
      </c>
    </row>
    <row r="21" spans="1:12">
      <c r="A21" s="2" t="s">
        <v>25</v>
      </c>
      <c r="B21" s="2" t="s">
        <v>26</v>
      </c>
      <c r="C21" s="2" t="s">
        <v>27</v>
      </c>
      <c r="D21" s="2" t="s">
        <v>28</v>
      </c>
      <c r="H21" s="7"/>
      <c r="I21" s="7"/>
      <c r="J21" s="7"/>
      <c r="K21" s="17"/>
      <c r="L21" s="16"/>
    </row>
    <row r="22" spans="1:12" ht="15.95" customHeight="1">
      <c r="A22" s="2" t="s">
        <v>34</v>
      </c>
      <c r="B22" s="10" t="s">
        <v>35</v>
      </c>
      <c r="C22" s="2">
        <v>56454.690000000097</v>
      </c>
      <c r="D22" s="2">
        <v>69</v>
      </c>
      <c r="E22" s="40" t="s">
        <v>30</v>
      </c>
      <c r="H22" s="7"/>
      <c r="I22" s="7"/>
      <c r="J22" s="7"/>
      <c r="K22" s="17"/>
      <c r="L22" s="16"/>
    </row>
    <row r="23" spans="1:12">
      <c r="A23" s="2" t="s">
        <v>33</v>
      </c>
      <c r="B23" s="2"/>
      <c r="C23" s="12">
        <v>56454.690000000097</v>
      </c>
      <c r="D23" s="12">
        <v>69</v>
      </c>
      <c r="E23" s="40"/>
      <c r="H23" s="7"/>
      <c r="I23" s="7"/>
      <c r="J23" s="7"/>
      <c r="K23" s="17"/>
      <c r="L23" s="16"/>
    </row>
    <row r="24" spans="1:12">
      <c r="D24" s="20">
        <f>C23/D23</f>
        <v>818.18391304347972</v>
      </c>
      <c r="H24" s="7"/>
      <c r="I24" s="7"/>
      <c r="J24" s="7"/>
      <c r="K24" s="17"/>
      <c r="L24" s="16"/>
    </row>
    <row r="25" spans="1:12">
      <c r="H25" s="7"/>
      <c r="I25" s="7"/>
      <c r="J25" s="7"/>
      <c r="K25" s="17"/>
      <c r="L25" s="16"/>
    </row>
    <row r="26" spans="1:12">
      <c r="H26" s="7"/>
      <c r="I26" s="14" t="s">
        <v>40</v>
      </c>
      <c r="J26" s="7"/>
      <c r="K26" s="7"/>
      <c r="L26" s="16">
        <f>SUM(L20:L25)</f>
        <v>9133067.907399999</v>
      </c>
    </row>
    <row r="27" spans="1:12">
      <c r="B27" s="21" t="s">
        <v>56</v>
      </c>
      <c r="H27" s="7"/>
      <c r="I27" s="14" t="s">
        <v>41</v>
      </c>
      <c r="J27" s="7"/>
      <c r="K27" s="7"/>
      <c r="L27" s="17">
        <f>C23</f>
        <v>56454.690000000097</v>
      </c>
    </row>
    <row r="28" spans="1:12">
      <c r="H28" s="7"/>
      <c r="I28" s="14" t="s">
        <v>42</v>
      </c>
      <c r="J28" s="7"/>
      <c r="K28" s="7"/>
      <c r="L28" s="18">
        <f>L27/L26</f>
        <v>6.1813500756145818E-3</v>
      </c>
    </row>
    <row r="29" spans="1:12">
      <c r="H29" s="7"/>
      <c r="I29" s="14" t="s">
        <v>43</v>
      </c>
      <c r="J29" s="7"/>
      <c r="K29" s="7"/>
      <c r="L29" s="17">
        <f>C23/12*18</f>
        <v>84682.035000000149</v>
      </c>
    </row>
    <row r="30" spans="1:12">
      <c r="H30" s="7"/>
      <c r="I30" s="14" t="s">
        <v>44</v>
      </c>
      <c r="J30" s="7"/>
      <c r="K30" s="7"/>
      <c r="L30" s="18">
        <f>L29/L26</f>
        <v>9.272025113421874E-3</v>
      </c>
    </row>
  </sheetData>
  <mergeCells count="12">
    <mergeCell ref="A2:A17"/>
    <mergeCell ref="E2:E18"/>
    <mergeCell ref="E22:E23"/>
    <mergeCell ref="H2:H9"/>
    <mergeCell ref="L2:L9"/>
    <mergeCell ref="L12:L14"/>
    <mergeCell ref="H17:L17"/>
    <mergeCell ref="H18:H19"/>
    <mergeCell ref="I18:I19"/>
    <mergeCell ref="J18:J19"/>
    <mergeCell ref="K18:K19"/>
    <mergeCell ref="L18:L19"/>
  </mergeCells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I13" sqref="I13"/>
    </sheetView>
  </sheetViews>
  <sheetFormatPr defaultColWidth="9" defaultRowHeight="13.5"/>
  <cols>
    <col min="1" max="1" width="5.625" style="1" customWidth="1"/>
    <col min="2" max="2" width="9" style="1"/>
    <col min="3" max="3" width="15.125" style="1" customWidth="1"/>
    <col min="4" max="4" width="12.25" style="1" customWidth="1"/>
    <col min="5" max="5" width="11.875" style="25" customWidth="1"/>
    <col min="6" max="6" width="11.875" style="1" customWidth="1"/>
    <col min="7" max="7" width="13" style="25" customWidth="1"/>
    <col min="8" max="16384" width="9" style="1"/>
  </cols>
  <sheetData>
    <row r="1" spans="1:7" ht="35.25" customHeight="1">
      <c r="A1" s="42" t="s">
        <v>57</v>
      </c>
      <c r="B1" s="42"/>
      <c r="C1" s="42"/>
      <c r="D1" s="42"/>
      <c r="E1" s="42"/>
      <c r="F1" s="42"/>
      <c r="G1" s="42"/>
    </row>
    <row r="2" spans="1:7" ht="24" customHeight="1">
      <c r="G2" s="43" t="s">
        <v>58</v>
      </c>
    </row>
    <row r="3" spans="1:7" s="23" customFormat="1" ht="58.5" customHeight="1">
      <c r="A3" s="27" t="s">
        <v>46</v>
      </c>
      <c r="B3" s="27" t="s">
        <v>47</v>
      </c>
      <c r="C3" s="27" t="s">
        <v>50</v>
      </c>
      <c r="D3" s="27" t="s">
        <v>54</v>
      </c>
      <c r="E3" s="28" t="s">
        <v>52</v>
      </c>
      <c r="F3" s="27" t="s">
        <v>51</v>
      </c>
      <c r="G3" s="28" t="s">
        <v>53</v>
      </c>
    </row>
    <row r="4" spans="1:7" ht="37.5" customHeight="1">
      <c r="A4" s="13">
        <v>1</v>
      </c>
      <c r="B4" s="22" t="s">
        <v>48</v>
      </c>
      <c r="C4" s="24">
        <f>一汽!E17</f>
        <v>30423913.164799996</v>
      </c>
      <c r="D4" s="24">
        <f>一汽!E18</f>
        <v>62225.58</v>
      </c>
      <c r="E4" s="26">
        <f>D4/C4</f>
        <v>2.045285222283439E-3</v>
      </c>
      <c r="F4" s="24">
        <f>一汽!E20</f>
        <v>113629.31999999999</v>
      </c>
      <c r="G4" s="26">
        <f>F4/C4</f>
        <v>3.7348686667784533E-3</v>
      </c>
    </row>
    <row r="5" spans="1:7" ht="37.5" customHeight="1">
      <c r="A5" s="13">
        <v>2</v>
      </c>
      <c r="B5" s="22" t="s">
        <v>49</v>
      </c>
      <c r="C5" s="24">
        <f>欧曼!L26</f>
        <v>9133067.907399999</v>
      </c>
      <c r="D5" s="24">
        <f>欧曼!L27</f>
        <v>56454.690000000097</v>
      </c>
      <c r="E5" s="26">
        <f t="shared" ref="E5:E6" si="0">D5/C5</f>
        <v>6.1813500756145818E-3</v>
      </c>
      <c r="F5" s="24">
        <f>欧曼!L29</f>
        <v>84682.035000000149</v>
      </c>
      <c r="G5" s="26">
        <f t="shared" ref="G5:G6" si="1">F5/C5</f>
        <v>9.272025113421874E-3</v>
      </c>
    </row>
    <row r="6" spans="1:7" ht="34.5" customHeight="1">
      <c r="A6" s="29"/>
      <c r="B6" s="29" t="s">
        <v>40</v>
      </c>
      <c r="C6" s="30">
        <f>SUM(C4:C5)</f>
        <v>39556981.072199993</v>
      </c>
      <c r="D6" s="30">
        <f>SUM(D4:D5)</f>
        <v>118680.27000000011</v>
      </c>
      <c r="E6" s="31">
        <f t="shared" si="0"/>
        <v>3.0002357809708253E-3</v>
      </c>
      <c r="F6" s="30">
        <f>SUM(F4:F5)</f>
        <v>198311.35500000016</v>
      </c>
      <c r="G6" s="31">
        <f t="shared" si="1"/>
        <v>5.0133086404657448E-3</v>
      </c>
    </row>
  </sheetData>
  <mergeCells count="1">
    <mergeCell ref="A1:G1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一汽</vt:lpstr>
      <vt:lpstr>欧曼</vt:lpstr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ghrc</cp:lastModifiedBy>
  <dcterms:created xsi:type="dcterms:W3CDTF">2023-05-12T11:15:00Z</dcterms:created>
  <dcterms:modified xsi:type="dcterms:W3CDTF">2025-03-12T02:17:39Z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071398ED26C7407C856DACAAF1F876E1_12</vt:lpwstr>
  </property>
</Properties>
</file>