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VOLVO\压铸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Q17" i="1"/>
  <c r="U10" i="1"/>
  <c r="H17" i="1" l="1"/>
  <c r="H9" i="1"/>
  <c r="R9" i="1" l="1"/>
  <c r="S9" i="1"/>
  <c r="Q9" i="1"/>
  <c r="O17" i="1" l="1"/>
  <c r="N17" i="1"/>
  <c r="W8" i="1" l="1"/>
  <c r="W7" i="1"/>
  <c r="W6" i="1"/>
  <c r="I8" i="1" l="1"/>
  <c r="I6" i="1"/>
  <c r="M8" i="1"/>
  <c r="M6" i="1"/>
  <c r="M17" i="1" l="1"/>
  <c r="P15" i="1"/>
  <c r="P16" i="1"/>
  <c r="P14" i="1"/>
  <c r="P17" i="1" s="1"/>
  <c r="J17" i="1" l="1"/>
  <c r="K17" i="1"/>
  <c r="I17" i="1"/>
  <c r="L15" i="1"/>
  <c r="L16" i="1"/>
  <c r="L14" i="1"/>
  <c r="L17" i="1" s="1"/>
  <c r="P7" i="1"/>
  <c r="P8" i="1"/>
  <c r="P6" i="1"/>
  <c r="N9" i="1"/>
  <c r="O9" i="1"/>
  <c r="M9" i="1"/>
  <c r="J9" i="1"/>
  <c r="K9" i="1"/>
  <c r="I9" i="1"/>
  <c r="L7" i="1"/>
  <c r="L8" i="1"/>
  <c r="L6" i="1"/>
  <c r="L9" i="1" l="1"/>
  <c r="P9" i="1"/>
</calcChain>
</file>

<file path=xl/sharedStrings.xml><?xml version="1.0" encoding="utf-8"?>
<sst xmlns="http://schemas.openxmlformats.org/spreadsheetml/2006/main" count="114" uniqueCount="70">
  <si>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</si>
  <si>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</si>
  <si>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</si>
  <si>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</si>
  <si>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</si>
  <si>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</si>
  <si>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</si>
  <si>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</si>
  <si>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</si>
  <si>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</si>
  <si>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</si>
  <si>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</si>
  <si>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</si>
  <si>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</si>
  <si>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</si>
  <si>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</si>
  <si>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</si>
  <si>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 xml:space="preserve">
副总经理
日期：</t>
    <phoneticPr fontId="2" type="noConversion"/>
  </si>
  <si>
    <t>件</t>
    <phoneticPr fontId="2" type="noConversion"/>
  </si>
  <si>
    <t>采购工厂：河北工厂</t>
    <phoneticPr fontId="2" type="noConversion"/>
  </si>
  <si>
    <t xml:space="preserve"> </t>
    <phoneticPr fontId="2" type="noConversion"/>
  </si>
  <si>
    <t>批产阶段—物料采购价格审批表</t>
    <phoneticPr fontId="2" type="noConversion"/>
  </si>
  <si>
    <t>REM0010618</t>
  </si>
  <si>
    <t>REM0010641</t>
  </si>
  <si>
    <t>RSM0010119</t>
  </si>
  <si>
    <t>左下镜座</t>
  </si>
  <si>
    <t>右下镜座</t>
  </si>
  <si>
    <t>镜座</t>
  </si>
  <si>
    <t>汇源</t>
    <phoneticPr fontId="6" type="noConversion"/>
  </si>
  <si>
    <t>材料</t>
    <phoneticPr fontId="2" type="noConversion"/>
  </si>
  <si>
    <t>净重（g)</t>
    <phoneticPr fontId="2" type="noConversion"/>
  </si>
  <si>
    <t>价格</t>
    <phoneticPr fontId="7" type="noConversion"/>
  </si>
  <si>
    <t>表面处理</t>
    <phoneticPr fontId="2" type="noConversion"/>
  </si>
  <si>
    <t>合计</t>
    <phoneticPr fontId="2" type="noConversion"/>
  </si>
  <si>
    <t>汇源优惠价</t>
    <phoneticPr fontId="2" type="noConversion"/>
  </si>
  <si>
    <t>模具费</t>
    <phoneticPr fontId="2" type="noConversion"/>
  </si>
  <si>
    <t>合计</t>
    <phoneticPr fontId="2" type="noConversion"/>
  </si>
  <si>
    <t>1+1</t>
    <phoneticPr fontId="2" type="noConversion"/>
  </si>
  <si>
    <t>1*2</t>
    <phoneticPr fontId="2" type="noConversion"/>
  </si>
  <si>
    <t>模具费(未税）</t>
    <phoneticPr fontId="2" type="noConversion"/>
  </si>
  <si>
    <t>又进</t>
    <phoneticPr fontId="6" type="noConversion"/>
  </si>
  <si>
    <t>又进优惠价</t>
    <phoneticPr fontId="2" type="noConversion"/>
  </si>
  <si>
    <t>模具费(含税）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</si>
  <si>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</si>
  <si>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Volvo新开发产品定价，每年3万件</t>
    <phoneticPr fontId="6" type="noConversion"/>
  </si>
  <si>
    <t>付款方式</t>
    <phoneticPr fontId="2" type="noConversion"/>
  </si>
  <si>
    <t>开发周期</t>
    <phoneticPr fontId="2" type="noConversion"/>
  </si>
  <si>
    <t>60天</t>
    <phoneticPr fontId="2" type="noConversion"/>
  </si>
  <si>
    <t>预付50%，验收合格支付50%</t>
    <phoneticPr fontId="2" type="noConversion"/>
  </si>
  <si>
    <t>LM6</t>
    <phoneticPr fontId="2" type="noConversion"/>
  </si>
  <si>
    <t>模具费（含税）</t>
    <phoneticPr fontId="2" type="noConversion"/>
  </si>
  <si>
    <t>产品价格（未税）</t>
    <phoneticPr fontId="6" type="noConversion"/>
  </si>
  <si>
    <t>表面处理价格（未税）</t>
    <phoneticPr fontId="6" type="noConversion"/>
  </si>
  <si>
    <t>汇源</t>
    <phoneticPr fontId="2" type="noConversion"/>
  </si>
  <si>
    <t>REM0010618</t>
    <phoneticPr fontId="2" type="noConversion"/>
  </si>
  <si>
    <t>REM0010641</t>
    <phoneticPr fontId="2" type="noConversion"/>
  </si>
  <si>
    <t>RSM0010119</t>
    <phoneticPr fontId="2" type="noConversion"/>
  </si>
  <si>
    <t>镜座</t>
    <phoneticPr fontId="2" type="noConversion"/>
  </si>
  <si>
    <t>按照25执行</t>
    <phoneticPr fontId="2" type="noConversion"/>
  </si>
  <si>
    <t>重量和图纸相差0.05KG,材料费相差0.93元，后续按照实际重量测算材料费</t>
    <phoneticPr fontId="2" type="noConversion"/>
  </si>
  <si>
    <t>LM6</t>
    <phoneticPr fontId="2" type="noConversion"/>
  </si>
  <si>
    <t>LM6</t>
    <phoneticPr fontId="2" type="noConversion"/>
  </si>
  <si>
    <t>LM6</t>
    <phoneticPr fontId="2" type="noConversion"/>
  </si>
  <si>
    <t>40天</t>
    <phoneticPr fontId="2" type="noConversion"/>
  </si>
  <si>
    <t>又进</t>
    <phoneticPr fontId="2" type="noConversion"/>
  </si>
  <si>
    <t>说明： 以上所有价格均为未税价格。
1.确认模具型芯的材料，8-10万模；
2.汇源:   型芯：德国2344，模框：40钢；寿命12-15万之间；可以自己复制；复制模框和模芯都需要更换；
3.又进：型芯：德国2344，模框：45#钢 ；寿命：8万；可以自己复制；复制只换模芯；
4.采购建议：价格便宜，优先选择；
5.表面处理我司制定VOLVO体系供应商和价格，压铸供应商和表面处理厂直接沟通，我司在压铸厂购买总成。
5.选择又津，</t>
    <phoneticPr fontId="2" type="noConversion"/>
  </si>
  <si>
    <t>又进价格已经协商最低，请领导审批</t>
    <phoneticPr fontId="6" type="noConversion"/>
  </si>
  <si>
    <t>产品首批供货周期：50天。</t>
    <phoneticPr fontId="6" type="noConversion"/>
  </si>
  <si>
    <t>又进为体系供应商，按河北账期结算。</t>
    <phoneticPr fontId="6" type="noConversion"/>
  </si>
  <si>
    <t>目标价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</si>
</sst>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.0"/>
    <numFmt numFmtId="178" formatCode="0.00_);[Red]\(0.00\)"/>
    <numFmt numFmtId="179" formatCode="0_);[Red]\(0\)"/>
    <numFmt numFmtId="180" formatCode="0_ "/>
    <numFmt numFmtId="181" formatCode="0.0_);[Red]\(0.0\)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2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63">
    <xf numFmtId="0" fontId="0" fillId="0" borderId="0" xfId="0">
      <alignment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4" xfId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78" fontId="5" fillId="2" borderId="5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vertical="center"/>
    </xf>
    <xf numFmtId="178" fontId="5" fillId="2" borderId="1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180" fontId="5" fillId="2" borderId="5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5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1" fontId="5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9" fontId="5" fillId="2" borderId="6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180" fontId="5" fillId="2" borderId="6" xfId="0" applyNumberFormat="1" applyFont="1" applyFill="1" applyBorder="1" applyAlignment="1">
      <alignment horizontal="center" vertical="center" wrapText="1"/>
    </xf>
    <xf numFmtId="180" fontId="5" fillId="2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出口灯类 估价计算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abSelected="1" zoomScale="115" zoomScaleNormal="115" workbookViewId="0">
      <selection activeCell="I13" sqref="I13"/>
    </sheetView>
  </sheetViews>
  <sheetFormatPr defaultRowHeight="14.25" x14ac:dyDescent="0.2"/>
  <cols>
    <col min="2" max="2" width="11.375" customWidth="1"/>
    <col min="3" max="3" width="12.625" customWidth="1"/>
    <col min="4" max="4" width="5.875" customWidth="1"/>
    <col min="5" max="5" width="6.5" customWidth="1"/>
    <col min="7" max="7" width="9.125" bestFit="1" customWidth="1"/>
    <col min="8" max="8" width="6.5" customWidth="1"/>
    <col min="9" max="9" width="15.75" customWidth="1"/>
    <col min="10" max="10" width="7" customWidth="1"/>
    <col min="11" max="11" width="7.75" customWidth="1"/>
    <col min="12" max="12" width="6.875" customWidth="1"/>
    <col min="13" max="13" width="7.875" customWidth="1"/>
    <col min="14" max="14" width="5.75" customWidth="1"/>
    <col min="15" max="15" width="7.375" customWidth="1"/>
    <col min="16" max="16" width="6.125" customWidth="1"/>
    <col min="17" max="17" width="7.875" customWidth="1"/>
    <col min="18" max="18" width="8.625" customWidth="1"/>
    <col min="19" max="19" width="10.5" bestFit="1" customWidth="1"/>
    <col min="20" max="20" width="23.875" customWidth="1"/>
    <col min="21" max="21" width="9" customWidth="1"/>
  </cols>
  <sheetData>
    <row r="1" spans="1:23" ht="22.5" x14ac:dyDescent="0.2">
      <c r="A1" s="39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3" ht="26.25" customHeight="1" x14ac:dyDescent="0.2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3" ht="58.5" customHeight="1" x14ac:dyDescent="0.2">
      <c r="A3" s="42" t="s">
        <v>43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4"/>
    </row>
    <row r="4" spans="1:23" x14ac:dyDescent="0.2">
      <c r="A4" s="45" t="s">
        <v>0</v>
      </c>
      <c r="B4" s="45" t="s">
        <v>1</v>
      </c>
      <c r="C4" s="45" t="s">
        <v>2</v>
      </c>
      <c r="D4" s="57" t="s">
        <v>29</v>
      </c>
      <c r="E4" s="57" t="s">
        <v>30</v>
      </c>
      <c r="F4" s="45" t="s">
        <v>3</v>
      </c>
      <c r="G4" s="45" t="s">
        <v>4</v>
      </c>
      <c r="H4" s="57" t="s">
        <v>69</v>
      </c>
      <c r="I4" s="46" t="s">
        <v>28</v>
      </c>
      <c r="J4" s="47"/>
      <c r="K4" s="47"/>
      <c r="L4" s="48"/>
      <c r="M4" s="46" t="s">
        <v>34</v>
      </c>
      <c r="N4" s="47"/>
      <c r="O4" s="47"/>
      <c r="P4" s="48"/>
      <c r="Q4" s="46" t="s">
        <v>5</v>
      </c>
      <c r="R4" s="47"/>
      <c r="S4" s="48"/>
      <c r="T4" s="45" t="s">
        <v>6</v>
      </c>
      <c r="U4" s="45" t="s">
        <v>7</v>
      </c>
    </row>
    <row r="5" spans="1:23" ht="24" x14ac:dyDescent="0.2">
      <c r="A5" s="45"/>
      <c r="B5" s="45"/>
      <c r="C5" s="45"/>
      <c r="D5" s="58"/>
      <c r="E5" s="58"/>
      <c r="F5" s="45"/>
      <c r="G5" s="45"/>
      <c r="H5" s="58"/>
      <c r="I5" s="5" t="s">
        <v>39</v>
      </c>
      <c r="J5" s="3" t="s">
        <v>31</v>
      </c>
      <c r="K5" s="5" t="s">
        <v>32</v>
      </c>
      <c r="L5" s="5" t="s">
        <v>33</v>
      </c>
      <c r="M5" s="5" t="s">
        <v>35</v>
      </c>
      <c r="N5" s="5" t="s">
        <v>31</v>
      </c>
      <c r="O5" s="5" t="s">
        <v>32</v>
      </c>
      <c r="P5" s="5" t="s">
        <v>33</v>
      </c>
      <c r="Q5" s="23" t="s">
        <v>50</v>
      </c>
      <c r="R5" s="23" t="s">
        <v>51</v>
      </c>
      <c r="S5" s="3" t="s">
        <v>52</v>
      </c>
      <c r="T5" s="45"/>
      <c r="U5" s="45"/>
    </row>
    <row r="6" spans="1:23" x14ac:dyDescent="0.2">
      <c r="A6" s="27">
        <v>1</v>
      </c>
      <c r="B6" s="31" t="s">
        <v>54</v>
      </c>
      <c r="C6" s="32" t="s">
        <v>25</v>
      </c>
      <c r="D6" s="33" t="s">
        <v>49</v>
      </c>
      <c r="E6" s="32">
        <v>259</v>
      </c>
      <c r="F6" s="28" t="s">
        <v>18</v>
      </c>
      <c r="G6" s="1">
        <v>0.13</v>
      </c>
      <c r="H6" s="20">
        <v>9.0500000000000007</v>
      </c>
      <c r="I6" s="59">
        <f>145000*1.13</f>
        <v>163849.99999999997</v>
      </c>
      <c r="J6" s="11">
        <v>13.117907249999998</v>
      </c>
      <c r="K6" s="7">
        <v>5.5</v>
      </c>
      <c r="L6" s="13">
        <f>J6+K6</f>
        <v>18.617907249999998</v>
      </c>
      <c r="M6" s="59">
        <f>135000*1.13</f>
        <v>152550</v>
      </c>
      <c r="N6" s="12">
        <v>11.8032504</v>
      </c>
      <c r="O6" s="7">
        <v>5.5</v>
      </c>
      <c r="P6" s="13">
        <f>O6+N6</f>
        <v>17.3032504</v>
      </c>
      <c r="Q6" s="61">
        <v>138000</v>
      </c>
      <c r="R6" s="26">
        <v>10.36</v>
      </c>
      <c r="S6" s="22">
        <v>5.5</v>
      </c>
      <c r="T6" s="5" t="s">
        <v>53</v>
      </c>
      <c r="U6" s="57" t="s">
        <v>37</v>
      </c>
      <c r="W6">
        <f>V6*230</f>
        <v>0</v>
      </c>
    </row>
    <row r="7" spans="1:23" x14ac:dyDescent="0.2">
      <c r="A7" s="27">
        <v>2</v>
      </c>
      <c r="B7" s="31" t="s">
        <v>55</v>
      </c>
      <c r="C7" s="32" t="s">
        <v>26</v>
      </c>
      <c r="D7" s="33" t="s">
        <v>49</v>
      </c>
      <c r="E7" s="32">
        <v>259</v>
      </c>
      <c r="F7" s="28" t="s">
        <v>18</v>
      </c>
      <c r="G7" s="1">
        <v>0.13</v>
      </c>
      <c r="H7" s="20">
        <v>9.0500000000000007</v>
      </c>
      <c r="I7" s="60"/>
      <c r="J7" s="11">
        <v>13.117907249999998</v>
      </c>
      <c r="K7" s="7">
        <v>5.5</v>
      </c>
      <c r="L7" s="13">
        <f t="shared" ref="L7:L8" si="0">J7+K7</f>
        <v>18.617907249999998</v>
      </c>
      <c r="M7" s="60"/>
      <c r="N7" s="12">
        <v>11.801898</v>
      </c>
      <c r="O7" s="7">
        <v>5.5</v>
      </c>
      <c r="P7" s="13">
        <f t="shared" ref="P7:P8" si="1">O7+N7</f>
        <v>17.301898000000001</v>
      </c>
      <c r="Q7" s="62"/>
      <c r="R7" s="26">
        <v>10.36</v>
      </c>
      <c r="S7" s="22">
        <v>5.5</v>
      </c>
      <c r="T7" s="23" t="s">
        <v>53</v>
      </c>
      <c r="U7" s="58"/>
      <c r="W7">
        <f>V7*230</f>
        <v>0</v>
      </c>
    </row>
    <row r="8" spans="1:23" x14ac:dyDescent="0.2">
      <c r="A8" s="27">
        <v>3</v>
      </c>
      <c r="B8" s="31" t="s">
        <v>56</v>
      </c>
      <c r="C8" s="32" t="s">
        <v>57</v>
      </c>
      <c r="D8" s="33" t="s">
        <v>49</v>
      </c>
      <c r="E8" s="32">
        <v>95</v>
      </c>
      <c r="F8" s="28" t="s">
        <v>18</v>
      </c>
      <c r="G8" s="1">
        <v>0.13</v>
      </c>
      <c r="H8" s="20">
        <v>3.21</v>
      </c>
      <c r="I8" s="17">
        <f>73000*1.13</f>
        <v>82489.999999999985</v>
      </c>
      <c r="J8" s="11">
        <v>5.6535025000000001</v>
      </c>
      <c r="K8" s="7">
        <v>3</v>
      </c>
      <c r="L8" s="13">
        <f t="shared" si="0"/>
        <v>8.6535025000000001</v>
      </c>
      <c r="M8" s="17">
        <f>68000*1.13</f>
        <v>76840</v>
      </c>
      <c r="N8" s="12">
        <v>5.4060350000000001</v>
      </c>
      <c r="O8" s="7">
        <v>3</v>
      </c>
      <c r="P8" s="13">
        <f t="shared" si="1"/>
        <v>8.4060349999999993</v>
      </c>
      <c r="Q8" s="25">
        <v>62000</v>
      </c>
      <c r="R8" s="26">
        <v>4.58</v>
      </c>
      <c r="S8" s="22">
        <v>3</v>
      </c>
      <c r="T8" s="23" t="s">
        <v>53</v>
      </c>
      <c r="U8" s="3" t="s">
        <v>38</v>
      </c>
      <c r="W8">
        <f>V8*230</f>
        <v>0</v>
      </c>
    </row>
    <row r="9" spans="1:23" x14ac:dyDescent="0.2">
      <c r="A9" s="27"/>
      <c r="B9" s="34" t="s">
        <v>36</v>
      </c>
      <c r="C9" s="32"/>
      <c r="D9" s="33"/>
      <c r="E9" s="32"/>
      <c r="F9" s="28"/>
      <c r="G9" s="1"/>
      <c r="H9" s="16">
        <f>H8+H7+H6</f>
        <v>21.310000000000002</v>
      </c>
      <c r="I9" s="17">
        <f>SUM(I6:I8)</f>
        <v>246339.99999999994</v>
      </c>
      <c r="J9" s="17">
        <f t="shared" ref="J9:L9" si="2">SUM(J6:J8)</f>
        <v>31.889316999999998</v>
      </c>
      <c r="K9" s="17">
        <f t="shared" si="2"/>
        <v>14</v>
      </c>
      <c r="L9" s="17">
        <f t="shared" si="2"/>
        <v>45.889316999999998</v>
      </c>
      <c r="M9" s="17">
        <f>SUM(M6:M8)</f>
        <v>229390</v>
      </c>
      <c r="N9" s="18">
        <f t="shared" ref="N9:P9" si="3">SUM(N6:N8)</f>
        <v>29.011183399999997</v>
      </c>
      <c r="O9" s="17">
        <f t="shared" si="3"/>
        <v>14</v>
      </c>
      <c r="P9" s="17">
        <f t="shared" si="3"/>
        <v>43.011183400000007</v>
      </c>
      <c r="Q9" s="21">
        <f>SUM(Q6:Q8)</f>
        <v>200000</v>
      </c>
      <c r="R9" s="16">
        <f t="shared" ref="R9:S9" si="4">SUM(R6:R8)</f>
        <v>25.299999999999997</v>
      </c>
      <c r="S9" s="21">
        <f t="shared" si="4"/>
        <v>14</v>
      </c>
      <c r="T9" s="5"/>
      <c r="U9" s="5"/>
    </row>
    <row r="10" spans="1:23" ht="36" x14ac:dyDescent="0.2">
      <c r="A10" s="27"/>
      <c r="B10" s="34" t="s">
        <v>45</v>
      </c>
      <c r="C10" s="32"/>
      <c r="D10" s="35"/>
      <c r="E10" s="36"/>
      <c r="F10" s="28"/>
      <c r="G10" s="1"/>
      <c r="H10" s="14"/>
      <c r="I10" s="17" t="s">
        <v>48</v>
      </c>
      <c r="J10" s="18"/>
      <c r="K10" s="18"/>
      <c r="L10" s="18"/>
      <c r="M10" s="18"/>
      <c r="N10" s="18"/>
      <c r="O10" s="18"/>
      <c r="P10" s="18"/>
      <c r="Q10" s="18"/>
      <c r="R10" s="18" t="s">
        <v>58</v>
      </c>
      <c r="S10" s="5"/>
      <c r="T10" s="5" t="s">
        <v>59</v>
      </c>
      <c r="U10" s="5">
        <f>25-0.93</f>
        <v>24.07</v>
      </c>
    </row>
    <row r="11" spans="1:23" x14ac:dyDescent="0.2">
      <c r="A11" s="27"/>
      <c r="B11" s="34" t="s">
        <v>46</v>
      </c>
      <c r="C11" s="32"/>
      <c r="D11" s="35"/>
      <c r="E11" s="36"/>
      <c r="F11" s="28"/>
      <c r="G11" s="1"/>
      <c r="H11" s="1"/>
      <c r="I11" s="18" t="s">
        <v>47</v>
      </c>
      <c r="J11" s="19"/>
      <c r="K11" s="19"/>
      <c r="L11" s="19"/>
      <c r="M11" s="19"/>
      <c r="N11" s="19"/>
      <c r="O11" s="19"/>
      <c r="P11" s="19"/>
      <c r="Q11" s="19"/>
      <c r="R11" s="19"/>
      <c r="S11" s="5"/>
      <c r="T11" s="5"/>
      <c r="U11" s="5"/>
    </row>
    <row r="12" spans="1:23" x14ac:dyDescent="0.2">
      <c r="A12" s="45" t="s">
        <v>0</v>
      </c>
      <c r="B12" s="45" t="s">
        <v>1</v>
      </c>
      <c r="C12" s="45" t="s">
        <v>2</v>
      </c>
      <c r="D12" s="57" t="s">
        <v>29</v>
      </c>
      <c r="E12" s="57" t="s">
        <v>30</v>
      </c>
      <c r="F12" s="45" t="s">
        <v>3</v>
      </c>
      <c r="G12" s="45" t="s">
        <v>4</v>
      </c>
      <c r="H12" s="57" t="s">
        <v>69</v>
      </c>
      <c r="I12" s="46" t="s">
        <v>40</v>
      </c>
      <c r="J12" s="47"/>
      <c r="K12" s="47"/>
      <c r="L12" s="48"/>
      <c r="M12" s="46" t="s">
        <v>41</v>
      </c>
      <c r="N12" s="47"/>
      <c r="O12" s="47"/>
      <c r="P12" s="48"/>
      <c r="Q12" s="46" t="s">
        <v>5</v>
      </c>
      <c r="R12" s="47"/>
      <c r="S12" s="48"/>
      <c r="T12" s="45" t="s">
        <v>6</v>
      </c>
      <c r="U12" s="45" t="s">
        <v>7</v>
      </c>
    </row>
    <row r="13" spans="1:23" ht="24" x14ac:dyDescent="0.2">
      <c r="A13" s="45"/>
      <c r="B13" s="45"/>
      <c r="C13" s="45"/>
      <c r="D13" s="58"/>
      <c r="E13" s="58"/>
      <c r="F13" s="45"/>
      <c r="G13" s="45"/>
      <c r="H13" s="58"/>
      <c r="I13" s="5" t="s">
        <v>42</v>
      </c>
      <c r="J13" s="5" t="s">
        <v>31</v>
      </c>
      <c r="K13" s="5" t="s">
        <v>32</v>
      </c>
      <c r="L13" s="5" t="s">
        <v>33</v>
      </c>
      <c r="M13" s="5" t="s">
        <v>35</v>
      </c>
      <c r="N13" s="5" t="s">
        <v>31</v>
      </c>
      <c r="O13" s="5" t="s">
        <v>32</v>
      </c>
      <c r="P13" s="5" t="s">
        <v>33</v>
      </c>
      <c r="Q13" s="30" t="s">
        <v>50</v>
      </c>
      <c r="R13" s="30" t="s">
        <v>51</v>
      </c>
      <c r="S13" s="30" t="s">
        <v>52</v>
      </c>
      <c r="T13" s="45"/>
      <c r="U13" s="45"/>
    </row>
    <row r="14" spans="1:23" x14ac:dyDescent="0.2">
      <c r="A14" s="27">
        <v>1</v>
      </c>
      <c r="B14" s="31" t="s">
        <v>22</v>
      </c>
      <c r="C14" s="32" t="s">
        <v>25</v>
      </c>
      <c r="D14" s="33" t="s">
        <v>61</v>
      </c>
      <c r="E14" s="32">
        <v>259</v>
      </c>
      <c r="F14" s="28" t="s">
        <v>18</v>
      </c>
      <c r="G14" s="1">
        <v>0.13</v>
      </c>
      <c r="H14" s="20">
        <v>9.0500000000000007</v>
      </c>
      <c r="I14" s="59">
        <v>86000</v>
      </c>
      <c r="J14" s="17">
        <v>19.207562939036386</v>
      </c>
      <c r="K14" s="17">
        <v>8.9499999999999993</v>
      </c>
      <c r="L14" s="16">
        <f>J14+K14</f>
        <v>28.157562939036385</v>
      </c>
      <c r="M14" s="59">
        <v>86000</v>
      </c>
      <c r="N14" s="20">
        <v>10.47</v>
      </c>
      <c r="O14" s="17">
        <v>6</v>
      </c>
      <c r="P14" s="16">
        <f>N14+O14</f>
        <v>16.47</v>
      </c>
      <c r="Q14" s="59">
        <v>86000</v>
      </c>
      <c r="R14" s="16">
        <v>8.25</v>
      </c>
      <c r="S14" s="5"/>
      <c r="T14" s="5" t="s">
        <v>64</v>
      </c>
      <c r="U14" s="57" t="s">
        <v>37</v>
      </c>
    </row>
    <row r="15" spans="1:23" x14ac:dyDescent="0.2">
      <c r="A15" s="27">
        <v>2</v>
      </c>
      <c r="B15" s="31" t="s">
        <v>23</v>
      </c>
      <c r="C15" s="32" t="s">
        <v>26</v>
      </c>
      <c r="D15" s="33" t="s">
        <v>62</v>
      </c>
      <c r="E15" s="32">
        <v>259</v>
      </c>
      <c r="F15" s="28" t="s">
        <v>18</v>
      </c>
      <c r="G15" s="1">
        <v>0.13</v>
      </c>
      <c r="H15" s="20">
        <v>9.0500000000000007</v>
      </c>
      <c r="I15" s="60"/>
      <c r="J15" s="17">
        <v>19.207562939036386</v>
      </c>
      <c r="K15" s="17">
        <v>8.9499999999999993</v>
      </c>
      <c r="L15" s="16">
        <f t="shared" ref="L15:L16" si="5">J15+K15</f>
        <v>28.157562939036385</v>
      </c>
      <c r="M15" s="60"/>
      <c r="N15" s="20">
        <v>10.47</v>
      </c>
      <c r="O15" s="17">
        <v>6</v>
      </c>
      <c r="P15" s="16">
        <f t="shared" ref="P15:P16" si="6">N15+O15</f>
        <v>16.47</v>
      </c>
      <c r="Q15" s="60"/>
      <c r="R15" s="16">
        <v>8.25</v>
      </c>
      <c r="S15" s="5"/>
      <c r="T15" s="37" t="s">
        <v>64</v>
      </c>
      <c r="U15" s="58"/>
    </row>
    <row r="16" spans="1:23" x14ac:dyDescent="0.2">
      <c r="A16" s="27">
        <v>3</v>
      </c>
      <c r="B16" s="31" t="s">
        <v>24</v>
      </c>
      <c r="C16" s="32" t="s">
        <v>27</v>
      </c>
      <c r="D16" s="33" t="s">
        <v>60</v>
      </c>
      <c r="E16" s="32">
        <v>95</v>
      </c>
      <c r="F16" s="28" t="s">
        <v>18</v>
      </c>
      <c r="G16" s="1">
        <v>0.13</v>
      </c>
      <c r="H16" s="20">
        <v>3.21</v>
      </c>
      <c r="I16" s="17">
        <v>48000</v>
      </c>
      <c r="J16" s="17">
        <v>6.7183277613896992</v>
      </c>
      <c r="K16" s="17">
        <v>4.8</v>
      </c>
      <c r="L16" s="16">
        <f t="shared" si="5"/>
        <v>11.518327761389699</v>
      </c>
      <c r="M16" s="17">
        <v>48000</v>
      </c>
      <c r="N16" s="20">
        <v>5.25</v>
      </c>
      <c r="O16" s="17">
        <v>3.5</v>
      </c>
      <c r="P16" s="16">
        <f t="shared" si="6"/>
        <v>8.75</v>
      </c>
      <c r="Q16" s="29">
        <v>48000</v>
      </c>
      <c r="R16" s="16">
        <v>4.5</v>
      </c>
      <c r="S16" s="5"/>
      <c r="T16" s="37" t="s">
        <v>64</v>
      </c>
      <c r="U16" s="5" t="s">
        <v>38</v>
      </c>
    </row>
    <row r="17" spans="1:26" x14ac:dyDescent="0.2">
      <c r="A17" s="6"/>
      <c r="B17" s="15" t="s">
        <v>36</v>
      </c>
      <c r="C17" s="9"/>
      <c r="D17" s="10"/>
      <c r="E17" s="9"/>
      <c r="F17" s="8"/>
      <c r="G17" s="1"/>
      <c r="H17" s="16">
        <f>H16+H15+H14</f>
        <v>21.310000000000002</v>
      </c>
      <c r="I17" s="17">
        <f>SUM(I14:I16)</f>
        <v>134000</v>
      </c>
      <c r="J17" s="17">
        <f t="shared" ref="J17:L17" si="7">SUM(J14:J16)</f>
        <v>45.133453639462473</v>
      </c>
      <c r="K17" s="17">
        <f t="shared" si="7"/>
        <v>22.7</v>
      </c>
      <c r="L17" s="17">
        <f t="shared" si="7"/>
        <v>67.833453639462476</v>
      </c>
      <c r="M17" s="17">
        <f t="shared" ref="M17:R17" si="8">SUM(M14:M16)</f>
        <v>134000</v>
      </c>
      <c r="N17" s="18">
        <f t="shared" si="8"/>
        <v>26.19</v>
      </c>
      <c r="O17" s="17">
        <f t="shared" si="8"/>
        <v>15.5</v>
      </c>
      <c r="P17" s="17">
        <f t="shared" si="8"/>
        <v>41.69</v>
      </c>
      <c r="Q17" s="29">
        <f t="shared" si="8"/>
        <v>134000</v>
      </c>
      <c r="R17" s="38">
        <f t="shared" si="8"/>
        <v>21</v>
      </c>
      <c r="S17" s="5"/>
      <c r="T17" s="5"/>
      <c r="U17" s="5"/>
    </row>
    <row r="18" spans="1:26" x14ac:dyDescent="0.2">
      <c r="A18" s="6"/>
      <c r="B18" s="15" t="s">
        <v>45</v>
      </c>
      <c r="C18" s="9"/>
      <c r="D18" s="10"/>
      <c r="E18" s="9"/>
      <c r="F18" s="8"/>
      <c r="G18" s="1"/>
      <c r="H18" s="14"/>
      <c r="I18" s="17" t="s">
        <v>48</v>
      </c>
      <c r="J18" s="17"/>
      <c r="K18" s="17"/>
      <c r="L18" s="17"/>
      <c r="M18" s="17"/>
      <c r="N18" s="18"/>
      <c r="O18" s="17"/>
      <c r="P18" s="17"/>
      <c r="Q18" s="21"/>
      <c r="R18" s="21"/>
      <c r="S18" s="5"/>
      <c r="T18" s="5"/>
      <c r="U18" s="5"/>
    </row>
    <row r="19" spans="1:26" x14ac:dyDescent="0.2">
      <c r="A19" s="6"/>
      <c r="B19" s="15" t="s">
        <v>46</v>
      </c>
      <c r="C19" s="9"/>
      <c r="D19" s="10"/>
      <c r="E19" s="9"/>
      <c r="F19" s="8"/>
      <c r="G19" s="1"/>
      <c r="H19" s="1"/>
      <c r="I19" s="18" t="s">
        <v>63</v>
      </c>
      <c r="J19" s="19"/>
      <c r="K19" s="19"/>
      <c r="L19" s="17"/>
      <c r="M19" s="17"/>
      <c r="N19" s="18"/>
      <c r="O19" s="17"/>
      <c r="P19" s="17"/>
      <c r="Q19" s="21"/>
      <c r="R19" s="21"/>
      <c r="S19" s="5"/>
      <c r="T19" s="5"/>
      <c r="U19" s="5"/>
    </row>
    <row r="20" spans="1:26" ht="85.5" customHeight="1" x14ac:dyDescent="0.2">
      <c r="A20" s="50" t="s">
        <v>65</v>
      </c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</row>
    <row r="21" spans="1:26" ht="27" customHeight="1" x14ac:dyDescent="0.2">
      <c r="A21" s="2">
        <v>1</v>
      </c>
      <c r="B21" s="2" t="s">
        <v>8</v>
      </c>
      <c r="C21" s="53" t="s">
        <v>44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</row>
    <row r="22" spans="1:26" ht="20.100000000000001" customHeight="1" x14ac:dyDescent="0.2">
      <c r="A22" s="2">
        <v>2</v>
      </c>
      <c r="B22" s="2" t="s">
        <v>9</v>
      </c>
      <c r="C22" s="53" t="s">
        <v>66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</row>
    <row r="23" spans="1:26" ht="20.100000000000001" customHeight="1" x14ac:dyDescent="0.2">
      <c r="A23" s="2">
        <v>3</v>
      </c>
      <c r="B23" s="2" t="s">
        <v>10</v>
      </c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6"/>
    </row>
    <row r="24" spans="1:26" ht="20.100000000000001" customHeight="1" x14ac:dyDescent="0.2">
      <c r="A24" s="2">
        <v>4</v>
      </c>
      <c r="B24" s="2" t="s">
        <v>11</v>
      </c>
      <c r="C24" s="53" t="s">
        <v>67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</row>
    <row r="25" spans="1:26" ht="20.100000000000001" customHeight="1" x14ac:dyDescent="0.2">
      <c r="A25" s="2">
        <v>5</v>
      </c>
      <c r="B25" s="2" t="s">
        <v>12</v>
      </c>
      <c r="C25" s="53" t="s">
        <v>13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  <row r="26" spans="1:26" ht="20.100000000000001" customHeight="1" x14ac:dyDescent="0.2">
      <c r="A26" s="2">
        <v>6</v>
      </c>
      <c r="B26" s="2" t="s">
        <v>14</v>
      </c>
      <c r="C26" s="53" t="s">
        <v>68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</row>
    <row r="27" spans="1:26" ht="20.100000000000001" customHeight="1" x14ac:dyDescent="0.2">
      <c r="A27" s="2">
        <v>7</v>
      </c>
      <c r="B27" s="2" t="s">
        <v>7</v>
      </c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6"/>
    </row>
    <row r="28" spans="1:26" ht="76.5" customHeight="1" x14ac:dyDescent="0.2">
      <c r="A28" s="49" t="s">
        <v>15</v>
      </c>
      <c r="B28" s="49"/>
      <c r="C28" s="49"/>
      <c r="D28" s="4"/>
      <c r="E28" s="4"/>
      <c r="F28" s="49" t="s">
        <v>17</v>
      </c>
      <c r="G28" s="49"/>
      <c r="H28" s="49"/>
      <c r="I28" s="49"/>
      <c r="J28" s="49"/>
      <c r="K28" s="4"/>
      <c r="L28" s="4"/>
      <c r="M28" s="4"/>
      <c r="N28" s="4"/>
      <c r="O28" s="4"/>
      <c r="P28" s="4"/>
      <c r="Q28" s="24"/>
      <c r="R28" s="24"/>
      <c r="S28" s="4"/>
      <c r="T28" s="49" t="s">
        <v>16</v>
      </c>
      <c r="U28" s="49"/>
      <c r="Z28" t="s">
        <v>20</v>
      </c>
    </row>
  </sheetData>
  <mergeCells count="48">
    <mergeCell ref="I14:I15"/>
    <mergeCell ref="U14:U15"/>
    <mergeCell ref="I6:I7"/>
    <mergeCell ref="U6:U7"/>
    <mergeCell ref="M6:M7"/>
    <mergeCell ref="U12:U13"/>
    <mergeCell ref="Q6:Q7"/>
    <mergeCell ref="Q12:S12"/>
    <mergeCell ref="Q14:Q15"/>
    <mergeCell ref="A12:A13"/>
    <mergeCell ref="B12:B13"/>
    <mergeCell ref="C12:C13"/>
    <mergeCell ref="D12:D13"/>
    <mergeCell ref="E12:E13"/>
    <mergeCell ref="F12:F13"/>
    <mergeCell ref="G12:G13"/>
    <mergeCell ref="I12:L12"/>
    <mergeCell ref="M12:P12"/>
    <mergeCell ref="T12:T13"/>
    <mergeCell ref="H12:H13"/>
    <mergeCell ref="A28:C28"/>
    <mergeCell ref="F28:J28"/>
    <mergeCell ref="T28:U28"/>
    <mergeCell ref="T4:T5"/>
    <mergeCell ref="U4:U5"/>
    <mergeCell ref="A20:U20"/>
    <mergeCell ref="C21:U21"/>
    <mergeCell ref="C22:U22"/>
    <mergeCell ref="C23:U23"/>
    <mergeCell ref="C24:U24"/>
    <mergeCell ref="C25:U25"/>
    <mergeCell ref="C26:U26"/>
    <mergeCell ref="C27:U27"/>
    <mergeCell ref="D4:D5"/>
    <mergeCell ref="E4:E5"/>
    <mergeCell ref="M14:M15"/>
    <mergeCell ref="A1:U1"/>
    <mergeCell ref="A2:U2"/>
    <mergeCell ref="A3:U3"/>
    <mergeCell ref="A4:A5"/>
    <mergeCell ref="B4:B5"/>
    <mergeCell ref="C4:C5"/>
    <mergeCell ref="F4:F5"/>
    <mergeCell ref="G4:G5"/>
    <mergeCell ref="I4:L4"/>
    <mergeCell ref="M4:P4"/>
    <mergeCell ref="Q4:S4"/>
    <mergeCell ref="H4:H5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2025-03-20T08:56:19Z</dcterms:modified>
</cp:coreProperties>
</file>