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右舵织物" sheetId="4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<sst xmlns="http://schemas.openxmlformats.org/spreadsheetml/2006/main" count="62" uniqueCount="62">
  <si>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 xml:space="preserve">价格执行协议    </t>
  </si>
  <si>
    <t>甲方：湖南光华荣昌汽车部件有限公司</t>
  </si>
  <si>
    <t>乙方：湘乡简美工贸有限公司</t>
  </si>
  <si>
    <t xml:space="preserve">    甲乙双方在保持互惠互利的基础上，保持长久的，双方携手共同占领大市场，特签定价格协议如下：</t>
  </si>
  <si>
    <t>一、乙方供货P203右舵织物低中配 价格：（含运费，以未税价格为准）</t>
  </si>
  <si>
    <t>序号</t>
  </si>
  <si>
    <t>零件代码</t>
  </si>
  <si>
    <t>物料代码</t>
  </si>
  <si>
    <t>零部件名称</t>
  </si>
  <si>
    <t>织物主料</t>
  </si>
  <si>
    <t>黑色织物副料</t>
  </si>
  <si>
    <t>毛毡</t>
  </si>
  <si>
    <t>辅料价格</t>
  </si>
  <si>
    <t>加工费</t>
  </si>
  <si>
    <r>
      <rPr>
        <sz val="9"/>
        <color theme="1"/>
        <rFont val="宋体"/>
        <charset val="134"/>
        <scheme val="minor"/>
      </rPr>
      <t>面套单价（含1</t>
    </r>
    <r>
      <rPr>
        <sz val="9"/>
        <color theme="1"/>
        <rFont val="宋体"/>
        <charset val="134"/>
        <scheme val="minor"/>
      </rPr>
      <t>3%税）</t>
    </r>
  </si>
  <si>
    <t>材料费</t>
  </si>
  <si>
    <t>未税单价</t>
  </si>
  <si>
    <t>件数</t>
  </si>
  <si>
    <t>1台份未税价格</t>
  </si>
  <si>
    <t>1台份含税价格</t>
  </si>
  <si>
    <t>主料用量</t>
  </si>
  <si>
    <t>主料费用</t>
  </si>
  <si>
    <t>副料用量</t>
  </si>
  <si>
    <t>副料费用</t>
  </si>
  <si>
    <t>毛毡用量</t>
  </si>
  <si>
    <t>毛毡费用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</si>
  <si>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.02.1318</t>
    </r>
  </si>
  <si>
    <t>SCS0008130</t>
  </si>
  <si>
    <t>前排头枕护面总成（低配）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</si>
  <si>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.02.1182</t>
    </r>
  </si>
  <si>
    <t>SCS0008134</t>
  </si>
  <si>
    <t>主驾座垫护面总成（低配）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</si>
  <si>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.02.1185</t>
    </r>
  </si>
  <si>
    <t>SCS0008133</t>
  </si>
  <si>
    <t>副座垫护面总成（低配）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</si>
  <si>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.02.1179</t>
    </r>
  </si>
  <si>
    <t>SCS0008060</t>
  </si>
  <si>
    <t>前排靠背右护面总成（中低配）</t>
  </si>
  <si>
    <t>2.02.1179</t>
  </si>
  <si>
    <t>SCS0008061</t>
  </si>
  <si>
    <t>前排靠背左护面总成（中低配）</t>
  </si>
  <si>
    <t>SCS0008199</t>
  </si>
  <si>
    <t>前排靠背护面总成（低配）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</si>
  <si>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.02.1199</t>
    </r>
  </si>
  <si>
    <t>SCS0008228</t>
  </si>
  <si>
    <t>靠背面套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</si>
  <si>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.02.1203</t>
    </r>
  </si>
  <si>
    <t>SCS0008248</t>
  </si>
  <si>
    <t>后排座垫面套总成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</si>
  <si>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.02.1201</t>
    </r>
  </si>
  <si>
    <t>SCS0008247</t>
  </si>
  <si>
    <t>中间头枕面套</t>
  </si>
  <si>
    <t>合计</t>
  </si>
  <si>
    <t>注：织物主料每米28元，幅宽为1.4米；织物辅料每米24元，幅宽为1.4米；毛毡每米12.00元，幅宽为1.55米。（表格明细按含税13%计算）。</t>
  </si>
  <si>
    <t>二、发票开具：乙方必须开具国家规定税率的增值税专用发票。</t>
  </si>
  <si>
    <t>三、价格执行从2024年1月1日起至2024年12月31日。</t>
  </si>
  <si>
    <t>四、结算账期及方式：到货结算，发票挂账后的下个月的第一日起30天返款，现金结算。</t>
  </si>
  <si>
    <t>五、双方合作中出现质量、技术、物料等问题按相应的合同（协议）办理。</t>
  </si>
  <si>
    <t>六、此协议一式四份，经双方代表签字后即生效，同时具备法律效力。</t>
  </si>
  <si>
    <t>七、供应商接到此通知后两日内确认回传，否则视为默认。</t>
  </si>
  <si>
    <t>甲方代表签字：</t>
  </si>
  <si>
    <t>时        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</si>
</sst>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_ "/>
    <numFmt numFmtId="179" formatCode="0_ "/>
  </numFmts>
  <fonts count="34">
    <font>
      <sz val="12"/>
      <name val="宋体"/>
      <charset val="134"/>
    </font>
    <font>
      <sz val="9"/>
      <name val="宋体"/>
      <charset val="134"/>
    </font>
    <font>
      <sz val="11"/>
      <color indexed="8"/>
      <name val="楷体_GB2312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微软雅黑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7" fontId="10" fillId="2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7" fontId="11" fillId="0" borderId="1" xfId="49" applyNumberFormat="1" applyFont="1" applyFill="1" applyBorder="1" applyAlignment="1">
      <alignment horizontal="center" vertical="center"/>
    </xf>
    <xf numFmtId="177" fontId="12" fillId="2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13" fillId="0" borderId="2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7" fontId="13" fillId="0" borderId="3" xfId="50" applyNumberFormat="1" applyFont="1" applyFill="1" applyBorder="1" applyAlignment="1">
      <alignment horizontal="center" vertical="center" wrapText="1"/>
    </xf>
    <xf numFmtId="0" fontId="12" fillId="2" borderId="1" xfId="49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53" xfId="50"/>
  </cellStyles>
  <tableStyles count="0" defaultTableStyle="TableStyleMedium2" defaultPivotStyle="PivotStyleLight16"/>
  <colors>
    <mruColors>
      <color rgb="001A356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9"/>
  <sheetViews>
    <sheetView tabSelected="1" workbookViewId="0">
      <selection activeCell="AD11" sqref="AD11"/>
    </sheetView>
  </sheetViews>
  <sheetFormatPr defaultColWidth="9" defaultRowHeight="13.5"/>
  <cols>
    <col min="1" max="1" width="4.125" style="4" customWidth="1"/>
    <col min="2" max="2" width="8.75" style="4" hidden="1" customWidth="1"/>
    <col min="3" max="3" width="12.125" style="4" customWidth="1"/>
    <col min="4" max="4" width="21.5" style="4" customWidth="1"/>
    <col min="5" max="5" width="6.75" style="5" customWidth="1"/>
    <col min="6" max="6" width="9" style="4" hidden="1" customWidth="1"/>
    <col min="7" max="7" width="8.375" style="4" customWidth="1"/>
    <col min="8" max="8" width="7.5" style="5" customWidth="1"/>
    <col min="9" max="9" width="9" style="4" hidden="1" customWidth="1"/>
    <col min="10" max="10" width="7.75" style="4" customWidth="1"/>
    <col min="11" max="11" width="7.75" style="5" customWidth="1"/>
    <col min="12" max="12" width="9" style="4" hidden="1" customWidth="1"/>
    <col min="13" max="13" width="7.5" style="4" customWidth="1"/>
    <col min="14" max="14" width="8" style="4" customWidth="1"/>
    <col min="15" max="15" width="9.25" style="4" hidden="1" customWidth="1"/>
    <col min="16" max="19" width="9" style="4" hidden="1" customWidth="1"/>
    <col min="20" max="20" width="6.75" style="4" hidden="1" customWidth="1"/>
    <col min="21" max="21" width="9" style="4" hidden="1" customWidth="1"/>
    <col min="22" max="22" width="9" style="4"/>
    <col min="23" max="23" width="9" style="4" customWidth="1"/>
    <col min="24" max="24" width="5.625" style="4" customWidth="1"/>
    <col min="25" max="25" width="8" style="6" customWidth="1"/>
    <col min="26" max="26" width="9" style="4"/>
    <col min="27" max="27" width="22" style="4" customWidth="1"/>
    <col min="28" max="16384" width="9" style="4"/>
  </cols>
  <sheetData>
    <row r="1" ht="22.5" spans="1: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4"/>
      <c r="W1" s="7"/>
      <c r="X1" s="7"/>
      <c r="Y1" s="45"/>
    </row>
    <row r="2" spans="1:1">
      <c r="A2" s="4" t="s">
        <v>1</v>
      </c>
    </row>
    <row r="3" spans="1:1">
      <c r="A3" s="4" t="s">
        <v>2</v>
      </c>
    </row>
    <row r="4" s="1" customFormat="1" ht="24" customHeight="1" spans="1:1">
      <c r="A4" s="1" t="s">
        <v>3</v>
      </c>
    </row>
    <row r="5" ht="23.25" customHeight="1" spans="1:1">
      <c r="A5" s="4" t="s">
        <v>4</v>
      </c>
    </row>
    <row r="6" ht="18" customHeight="1" spans="1:26">
      <c r="A6" s="8" t="s">
        <v>5</v>
      </c>
      <c r="B6" s="8" t="s">
        <v>6</v>
      </c>
      <c r="C6" s="9" t="s">
        <v>7</v>
      </c>
      <c r="D6" s="8" t="s">
        <v>8</v>
      </c>
      <c r="E6" s="10" t="s">
        <v>9</v>
      </c>
      <c r="F6" s="10"/>
      <c r="G6" s="11"/>
      <c r="H6" s="10" t="s">
        <v>10</v>
      </c>
      <c r="I6" s="10"/>
      <c r="J6" s="11"/>
      <c r="K6" s="10" t="s">
        <v>11</v>
      </c>
      <c r="L6" s="10"/>
      <c r="M6" s="11"/>
      <c r="N6" s="8" t="s">
        <v>12</v>
      </c>
      <c r="O6" s="31" t="s">
        <v>13</v>
      </c>
      <c r="P6" s="31"/>
      <c r="Q6" s="31"/>
      <c r="R6" s="31"/>
      <c r="S6" s="31"/>
      <c r="T6" s="31"/>
      <c r="U6" s="8" t="s">
        <v>14</v>
      </c>
      <c r="V6" s="35" t="s">
        <v>15</v>
      </c>
      <c r="W6" s="36" t="s">
        <v>16</v>
      </c>
      <c r="X6" s="8" t="s">
        <v>17</v>
      </c>
      <c r="Y6" s="46" t="s">
        <v>18</v>
      </c>
      <c r="Z6" s="46" t="s">
        <v>19</v>
      </c>
    </row>
    <row r="7" ht="18" customHeight="1" spans="1:26">
      <c r="A7" s="8"/>
      <c r="B7" s="8"/>
      <c r="C7" s="12"/>
      <c r="D7" s="8"/>
      <c r="E7" s="13" t="s">
        <v>20</v>
      </c>
      <c r="F7" s="14"/>
      <c r="G7" s="8" t="s">
        <v>21</v>
      </c>
      <c r="H7" s="13" t="s">
        <v>22</v>
      </c>
      <c r="I7" s="14"/>
      <c r="J7" s="8" t="s">
        <v>23</v>
      </c>
      <c r="K7" s="13" t="s">
        <v>24</v>
      </c>
      <c r="L7" s="14"/>
      <c r="M7" s="8" t="s">
        <v>25</v>
      </c>
      <c r="N7" s="8"/>
      <c r="O7" s="31"/>
      <c r="P7" s="31"/>
      <c r="Q7" s="31"/>
      <c r="R7" s="31"/>
      <c r="S7" s="31"/>
      <c r="T7" s="31"/>
      <c r="U7" s="8"/>
      <c r="V7" s="37"/>
      <c r="W7" s="38"/>
      <c r="X7" s="8"/>
      <c r="Y7" s="46"/>
      <c r="Z7" s="46"/>
    </row>
    <row r="8" ht="18" customHeight="1" spans="1:27">
      <c r="A8" s="15">
        <v>1</v>
      </c>
      <c r="B8" s="15" t="s">
        <v>26</v>
      </c>
      <c r="C8" s="16" t="s">
        <v>27</v>
      </c>
      <c r="D8" s="17" t="s">
        <v>28</v>
      </c>
      <c r="E8" s="18"/>
      <c r="F8" s="19">
        <v>28</v>
      </c>
      <c r="G8" s="19">
        <f>E8*F8</f>
        <v>0</v>
      </c>
      <c r="H8" s="18">
        <f>0.17*1.2</f>
        <v>0.204</v>
      </c>
      <c r="I8" s="19">
        <v>24</v>
      </c>
      <c r="J8" s="19">
        <f>H8*I8</f>
        <v>4.896</v>
      </c>
      <c r="K8" s="18"/>
      <c r="L8" s="32">
        <v>8.85</v>
      </c>
      <c r="M8" s="19">
        <f>K8*L8</f>
        <v>0</v>
      </c>
      <c r="N8" s="33">
        <v>0.85</v>
      </c>
      <c r="O8" s="34">
        <v>3.8</v>
      </c>
      <c r="P8" s="34">
        <v>0.15</v>
      </c>
      <c r="Q8" s="39">
        <v>0.18</v>
      </c>
      <c r="R8" s="39">
        <v>0.41</v>
      </c>
      <c r="S8" s="34">
        <v>0.15</v>
      </c>
      <c r="T8" s="40">
        <v>3.17</v>
      </c>
      <c r="U8" s="41">
        <f>W8*1.13</f>
        <v>8.7688</v>
      </c>
      <c r="V8" s="42">
        <f>G8+J8+M8+N8</f>
        <v>5.746</v>
      </c>
      <c r="W8" s="41">
        <v>7.76</v>
      </c>
      <c r="X8" s="8">
        <v>2</v>
      </c>
      <c r="Y8" s="47">
        <f>W8*X8</f>
        <v>15.52</v>
      </c>
      <c r="Z8" s="37">
        <f>Y8*1.13</f>
        <v>17.5376</v>
      </c>
      <c r="AA8" s="6"/>
    </row>
    <row r="9" ht="18" customHeight="1" spans="1:27">
      <c r="A9" s="15">
        <v>3</v>
      </c>
      <c r="B9" s="15" t="s">
        <v>29</v>
      </c>
      <c r="C9" s="16" t="s">
        <v>30</v>
      </c>
      <c r="D9" s="17" t="s">
        <v>31</v>
      </c>
      <c r="E9" s="18">
        <v>0.2</v>
      </c>
      <c r="F9" s="19">
        <v>28</v>
      </c>
      <c r="G9" s="19">
        <f t="shared" ref="G9:G16" si="0">E9*F9</f>
        <v>5.6</v>
      </c>
      <c r="H9" s="18">
        <f>0.27*1.2</f>
        <v>0.324</v>
      </c>
      <c r="I9" s="19">
        <v>24</v>
      </c>
      <c r="J9" s="19">
        <f t="shared" ref="J9:J16" si="1">H9*I9</f>
        <v>7.776</v>
      </c>
      <c r="K9" s="18">
        <f>0.146*1.1</f>
        <v>0.1606</v>
      </c>
      <c r="L9" s="32">
        <v>8.85</v>
      </c>
      <c r="M9" s="19">
        <f t="shared" ref="M9:M16" si="2">K9*L9</f>
        <v>1.42131</v>
      </c>
      <c r="N9" s="33">
        <v>2.68</v>
      </c>
      <c r="O9" s="34">
        <v>5.32</v>
      </c>
      <c r="P9" s="34">
        <v>0.49</v>
      </c>
      <c r="Q9" s="39">
        <v>0.39</v>
      </c>
      <c r="R9" s="39">
        <v>0.86</v>
      </c>
      <c r="S9" s="34">
        <v>0.59</v>
      </c>
      <c r="T9" s="40">
        <v>8.68</v>
      </c>
      <c r="U9" s="41">
        <f>W9*1.13</f>
        <v>26.6567</v>
      </c>
      <c r="V9" s="42">
        <f t="shared" ref="V9:V16" si="3">G9+J9+M9+N9</f>
        <v>17.47731</v>
      </c>
      <c r="W9" s="41">
        <v>23.59</v>
      </c>
      <c r="X9" s="15">
        <v>1</v>
      </c>
      <c r="Y9" s="47">
        <f t="shared" ref="Y9:Y16" si="4">W9*X9</f>
        <v>23.59</v>
      </c>
      <c r="Z9" s="37">
        <f t="shared" ref="Z9:Z16" si="5">Y9*1.13</f>
        <v>26.6567</v>
      </c>
      <c r="AA9" s="6"/>
    </row>
    <row r="10" ht="18" customHeight="1" spans="1:27">
      <c r="A10" s="15">
        <v>4</v>
      </c>
      <c r="B10" s="15" t="s">
        <v>32</v>
      </c>
      <c r="C10" s="16" t="s">
        <v>33</v>
      </c>
      <c r="D10" s="17" t="s">
        <v>34</v>
      </c>
      <c r="E10" s="18">
        <v>0.2</v>
      </c>
      <c r="F10" s="19">
        <v>28</v>
      </c>
      <c r="G10" s="19">
        <f t="shared" si="0"/>
        <v>5.6</v>
      </c>
      <c r="H10" s="18">
        <f>0.27*1.2</f>
        <v>0.324</v>
      </c>
      <c r="I10" s="19">
        <v>24</v>
      </c>
      <c r="J10" s="19">
        <f t="shared" si="1"/>
        <v>7.776</v>
      </c>
      <c r="K10" s="18">
        <f>0.146*1.1</f>
        <v>0.1606</v>
      </c>
      <c r="L10" s="32">
        <v>8.85</v>
      </c>
      <c r="M10" s="19">
        <f t="shared" si="2"/>
        <v>1.42131</v>
      </c>
      <c r="N10" s="33">
        <v>2.68</v>
      </c>
      <c r="O10" s="34">
        <v>5.32</v>
      </c>
      <c r="P10" s="34">
        <v>0.49</v>
      </c>
      <c r="Q10" s="39">
        <v>0.39</v>
      </c>
      <c r="R10" s="39">
        <v>0.86</v>
      </c>
      <c r="S10" s="34">
        <v>0.59</v>
      </c>
      <c r="T10" s="40">
        <v>8.68</v>
      </c>
      <c r="U10" s="41">
        <f>W10*1.13</f>
        <v>26.6567</v>
      </c>
      <c r="V10" s="42">
        <f t="shared" si="3"/>
        <v>17.47731</v>
      </c>
      <c r="W10" s="41">
        <v>23.59</v>
      </c>
      <c r="X10" s="15">
        <v>1</v>
      </c>
      <c r="Y10" s="47">
        <f t="shared" si="4"/>
        <v>23.59</v>
      </c>
      <c r="Z10" s="37">
        <f t="shared" si="5"/>
        <v>26.6567</v>
      </c>
      <c r="AA10" s="6"/>
    </row>
    <row r="11" ht="18" customHeight="1" spans="1:27">
      <c r="A11" s="15">
        <v>5</v>
      </c>
      <c r="B11" s="15" t="s">
        <v>35</v>
      </c>
      <c r="C11" s="16" t="s">
        <v>36</v>
      </c>
      <c r="D11" s="17" t="s">
        <v>37</v>
      </c>
      <c r="E11" s="18">
        <v>0.28</v>
      </c>
      <c r="F11" s="19">
        <v>28</v>
      </c>
      <c r="G11" s="19">
        <f t="shared" si="0"/>
        <v>7.84</v>
      </c>
      <c r="H11" s="18">
        <f t="shared" ref="H11:H13" si="6">0.74*1.2</f>
        <v>0.888</v>
      </c>
      <c r="I11" s="19">
        <v>24</v>
      </c>
      <c r="J11" s="19">
        <f t="shared" si="1"/>
        <v>21.312</v>
      </c>
      <c r="K11" s="18">
        <f t="shared" ref="K11:K13" si="7">0.133*1.1</f>
        <v>0.1463</v>
      </c>
      <c r="L11" s="32">
        <v>8.85</v>
      </c>
      <c r="M11" s="19">
        <f t="shared" si="2"/>
        <v>1.294755</v>
      </c>
      <c r="N11" s="33">
        <v>8.53</v>
      </c>
      <c r="O11" s="34">
        <v>7.39</v>
      </c>
      <c r="P11" s="34">
        <v>0.54</v>
      </c>
      <c r="Q11" s="39">
        <v>0.44</v>
      </c>
      <c r="R11" s="39">
        <v>1.19</v>
      </c>
      <c r="S11" s="34">
        <v>0.64</v>
      </c>
      <c r="T11" s="40">
        <v>11.15</v>
      </c>
      <c r="U11" s="41">
        <f>W11*1.13</f>
        <v>56.3757</v>
      </c>
      <c r="V11" s="42">
        <f t="shared" si="3"/>
        <v>38.976755</v>
      </c>
      <c r="W11" s="41">
        <v>49.89</v>
      </c>
      <c r="X11" s="15">
        <v>1</v>
      </c>
      <c r="Y11" s="47">
        <f t="shared" si="4"/>
        <v>49.89</v>
      </c>
      <c r="Z11" s="37">
        <f t="shared" si="5"/>
        <v>56.3757</v>
      </c>
      <c r="AA11" s="6"/>
    </row>
    <row r="12" ht="18" customHeight="1" spans="1:27">
      <c r="A12" s="15">
        <v>6</v>
      </c>
      <c r="B12" s="15" t="s">
        <v>38</v>
      </c>
      <c r="C12" s="16" t="s">
        <v>39</v>
      </c>
      <c r="D12" s="17" t="s">
        <v>40</v>
      </c>
      <c r="E12" s="18">
        <v>0.28</v>
      </c>
      <c r="F12" s="19">
        <v>28</v>
      </c>
      <c r="G12" s="19">
        <f t="shared" si="0"/>
        <v>7.84</v>
      </c>
      <c r="H12" s="18">
        <f t="shared" si="6"/>
        <v>0.888</v>
      </c>
      <c r="I12" s="19">
        <v>24</v>
      </c>
      <c r="J12" s="19">
        <f t="shared" si="1"/>
        <v>21.312</v>
      </c>
      <c r="K12" s="18">
        <f t="shared" si="7"/>
        <v>0.1463</v>
      </c>
      <c r="L12" s="32">
        <v>8.85</v>
      </c>
      <c r="M12" s="19">
        <f t="shared" si="2"/>
        <v>1.294755</v>
      </c>
      <c r="N12" s="33">
        <v>8.53</v>
      </c>
      <c r="O12" s="34">
        <v>7.39</v>
      </c>
      <c r="P12" s="34">
        <v>0.54</v>
      </c>
      <c r="Q12" s="39">
        <v>0.44</v>
      </c>
      <c r="R12" s="39">
        <v>1.19</v>
      </c>
      <c r="S12" s="34">
        <v>0.64</v>
      </c>
      <c r="T12" s="40">
        <v>11.15</v>
      </c>
      <c r="U12" s="41">
        <f>W12*1.13</f>
        <v>56.3757</v>
      </c>
      <c r="V12" s="42">
        <f t="shared" si="3"/>
        <v>38.976755</v>
      </c>
      <c r="W12" s="41">
        <v>49.89</v>
      </c>
      <c r="X12" s="15">
        <v>1</v>
      </c>
      <c r="Y12" s="47">
        <f t="shared" si="4"/>
        <v>49.89</v>
      </c>
      <c r="Z12" s="37">
        <f t="shared" si="5"/>
        <v>56.3757</v>
      </c>
      <c r="AA12" s="6"/>
    </row>
    <row r="13" ht="18" customHeight="1" spans="1:27">
      <c r="A13" s="15">
        <v>10</v>
      </c>
      <c r="B13" s="15"/>
      <c r="C13" s="16" t="s">
        <v>41</v>
      </c>
      <c r="D13" s="17" t="s">
        <v>42</v>
      </c>
      <c r="E13" s="18">
        <v>0.28</v>
      </c>
      <c r="F13" s="19">
        <v>28</v>
      </c>
      <c r="G13" s="19">
        <f t="shared" si="0"/>
        <v>7.84</v>
      </c>
      <c r="H13" s="18">
        <f t="shared" si="6"/>
        <v>0.888</v>
      </c>
      <c r="I13" s="19">
        <v>24</v>
      </c>
      <c r="J13" s="19">
        <f t="shared" si="1"/>
        <v>21.312</v>
      </c>
      <c r="K13" s="18">
        <f t="shared" si="7"/>
        <v>0.1463</v>
      </c>
      <c r="L13" s="32">
        <v>8.85</v>
      </c>
      <c r="M13" s="19">
        <f t="shared" si="2"/>
        <v>1.294755</v>
      </c>
      <c r="N13" s="33">
        <v>8.53</v>
      </c>
      <c r="O13" s="34"/>
      <c r="P13" s="34"/>
      <c r="Q13" s="39"/>
      <c r="R13" s="39"/>
      <c r="S13" s="34"/>
      <c r="T13" s="40">
        <v>11.15</v>
      </c>
      <c r="U13" s="41"/>
      <c r="V13" s="42">
        <f t="shared" si="3"/>
        <v>38.976755</v>
      </c>
      <c r="W13" s="41">
        <v>49.89</v>
      </c>
      <c r="X13" s="15">
        <v>1</v>
      </c>
      <c r="Y13" s="47">
        <f t="shared" si="4"/>
        <v>49.89</v>
      </c>
      <c r="Z13" s="37">
        <f t="shared" si="5"/>
        <v>56.3757</v>
      </c>
      <c r="AA13" s="6"/>
    </row>
    <row r="14" ht="20.25" customHeight="1" spans="1:27">
      <c r="A14" s="15">
        <v>7</v>
      </c>
      <c r="B14" s="15" t="s">
        <v>43</v>
      </c>
      <c r="C14" s="16" t="s">
        <v>44</v>
      </c>
      <c r="D14" s="17" t="s">
        <v>45</v>
      </c>
      <c r="E14" s="18">
        <v>0.4</v>
      </c>
      <c r="F14" s="19">
        <v>28</v>
      </c>
      <c r="G14" s="19">
        <f t="shared" si="0"/>
        <v>11.2</v>
      </c>
      <c r="H14" s="18">
        <f>0.784*1.2</f>
        <v>0.9408</v>
      </c>
      <c r="I14" s="19">
        <v>24</v>
      </c>
      <c r="J14" s="19">
        <f t="shared" si="1"/>
        <v>22.5792</v>
      </c>
      <c r="K14" s="18">
        <f>0.31*1.1</f>
        <v>0.341</v>
      </c>
      <c r="L14" s="32">
        <v>8.85</v>
      </c>
      <c r="M14" s="19">
        <f t="shared" si="2"/>
        <v>3.01785</v>
      </c>
      <c r="N14" s="33">
        <v>4.5</v>
      </c>
      <c r="O14" s="34">
        <v>7.39</v>
      </c>
      <c r="P14" s="34">
        <v>0.48</v>
      </c>
      <c r="Q14" s="39">
        <v>0.38</v>
      </c>
      <c r="R14" s="39">
        <v>1.54</v>
      </c>
      <c r="S14" s="34">
        <v>0.58</v>
      </c>
      <c r="T14" s="40">
        <v>15.62</v>
      </c>
      <c r="U14" s="41">
        <f>W14*1.13</f>
        <v>59.7318</v>
      </c>
      <c r="V14" s="42">
        <f t="shared" si="3"/>
        <v>41.29705</v>
      </c>
      <c r="W14" s="41">
        <v>52.86</v>
      </c>
      <c r="X14" s="15">
        <v>1</v>
      </c>
      <c r="Y14" s="47">
        <f t="shared" si="4"/>
        <v>52.86</v>
      </c>
      <c r="Z14" s="37">
        <f t="shared" si="5"/>
        <v>59.7318</v>
      </c>
      <c r="AA14" s="6"/>
    </row>
    <row r="15" ht="18" customHeight="1" spans="1:27">
      <c r="A15" s="15">
        <v>8</v>
      </c>
      <c r="B15" s="15" t="s">
        <v>46</v>
      </c>
      <c r="C15" s="16" t="s">
        <v>47</v>
      </c>
      <c r="D15" s="17" t="s">
        <v>48</v>
      </c>
      <c r="E15" s="18">
        <v>0.3</v>
      </c>
      <c r="F15" s="19">
        <v>28</v>
      </c>
      <c r="G15" s="19">
        <f t="shared" si="0"/>
        <v>8.4</v>
      </c>
      <c r="H15" s="18">
        <f>0.88*1.2</f>
        <v>1.056</v>
      </c>
      <c r="I15" s="19">
        <v>24</v>
      </c>
      <c r="J15" s="19">
        <f t="shared" si="1"/>
        <v>25.344</v>
      </c>
      <c r="K15" s="18">
        <f>0.865*1.1</f>
        <v>0.9515</v>
      </c>
      <c r="L15" s="32">
        <v>8.85</v>
      </c>
      <c r="M15" s="19">
        <f t="shared" si="2"/>
        <v>8.420775</v>
      </c>
      <c r="N15" s="33">
        <v>4.5</v>
      </c>
      <c r="O15" s="34">
        <v>5.38</v>
      </c>
      <c r="P15" s="34">
        <v>0.63</v>
      </c>
      <c r="Q15" s="39">
        <v>0.53</v>
      </c>
      <c r="R15" s="39">
        <v>1.12</v>
      </c>
      <c r="S15" s="34">
        <v>0.73</v>
      </c>
      <c r="T15" s="40">
        <v>14.35</v>
      </c>
      <c r="U15" s="41">
        <f>W15*1.13</f>
        <v>67.4949</v>
      </c>
      <c r="V15" s="42">
        <f t="shared" si="3"/>
        <v>46.664775</v>
      </c>
      <c r="W15" s="41">
        <v>59.73</v>
      </c>
      <c r="X15" s="15">
        <v>1</v>
      </c>
      <c r="Y15" s="47">
        <f t="shared" si="4"/>
        <v>59.73</v>
      </c>
      <c r="Z15" s="37">
        <f t="shared" si="5"/>
        <v>67.4949</v>
      </c>
      <c r="AA15" s="6"/>
    </row>
    <row r="16" ht="18" customHeight="1" spans="1:27">
      <c r="A16" s="15">
        <v>9</v>
      </c>
      <c r="B16" s="15" t="s">
        <v>49</v>
      </c>
      <c r="C16" s="20" t="s">
        <v>50</v>
      </c>
      <c r="D16" s="21" t="s">
        <v>51</v>
      </c>
      <c r="E16" s="18"/>
      <c r="F16" s="19">
        <v>28</v>
      </c>
      <c r="G16" s="19">
        <f t="shared" si="0"/>
        <v>0</v>
      </c>
      <c r="H16" s="18">
        <f>0.086*1.2</f>
        <v>0.1032</v>
      </c>
      <c r="I16" s="19">
        <v>24</v>
      </c>
      <c r="J16" s="19">
        <f t="shared" si="1"/>
        <v>2.4768</v>
      </c>
      <c r="K16" s="18"/>
      <c r="L16" s="32">
        <v>8.85</v>
      </c>
      <c r="M16" s="19">
        <f t="shared" si="2"/>
        <v>0</v>
      </c>
      <c r="N16" s="33">
        <v>0.85</v>
      </c>
      <c r="O16" s="34">
        <v>6.91</v>
      </c>
      <c r="P16" s="34">
        <v>0.65</v>
      </c>
      <c r="Q16" s="39">
        <v>0.55</v>
      </c>
      <c r="R16" s="39">
        <v>1.18</v>
      </c>
      <c r="S16" s="34">
        <v>0.75</v>
      </c>
      <c r="T16" s="40">
        <v>2.5</v>
      </c>
      <c r="U16" s="41">
        <f>W16*1.13</f>
        <v>5.0737</v>
      </c>
      <c r="V16" s="42">
        <f t="shared" si="3"/>
        <v>3.3268</v>
      </c>
      <c r="W16" s="41">
        <v>4.49</v>
      </c>
      <c r="X16" s="15">
        <v>1</v>
      </c>
      <c r="Y16" s="47">
        <f t="shared" si="4"/>
        <v>4.49</v>
      </c>
      <c r="Z16" s="37">
        <f t="shared" si="5"/>
        <v>5.0737</v>
      </c>
      <c r="AA16" s="6"/>
    </row>
    <row r="17" ht="18" customHeight="1" spans="1:26">
      <c r="A17" s="15">
        <v>11</v>
      </c>
      <c r="B17" s="15"/>
      <c r="C17" s="15"/>
      <c r="D17" s="15" t="s">
        <v>52</v>
      </c>
      <c r="E17" s="22">
        <f>E8*2+E9+E10+E11+E12+E14+E15+E16</f>
        <v>1.66</v>
      </c>
      <c r="F17" s="22">
        <f t="shared" ref="F17:W17" si="8">F8*2+F9+F10+F11+F12+F14+F15+F16</f>
        <v>252</v>
      </c>
      <c r="G17" s="22">
        <f t="shared" si="8"/>
        <v>46.48</v>
      </c>
      <c r="H17" s="22">
        <f t="shared" si="8"/>
        <v>4.932</v>
      </c>
      <c r="I17" s="22">
        <f t="shared" si="8"/>
        <v>216</v>
      </c>
      <c r="J17" s="22">
        <f t="shared" si="8"/>
        <v>118.368</v>
      </c>
      <c r="K17" s="22">
        <f t="shared" si="8"/>
        <v>1.9063</v>
      </c>
      <c r="L17" s="22">
        <f t="shared" si="8"/>
        <v>79.65</v>
      </c>
      <c r="M17" s="22">
        <f t="shared" si="8"/>
        <v>16.870755</v>
      </c>
      <c r="N17" s="22">
        <f t="shared" si="8"/>
        <v>33.97</v>
      </c>
      <c r="O17" s="22">
        <f t="shared" si="8"/>
        <v>52.7</v>
      </c>
      <c r="P17" s="22">
        <f t="shared" si="8"/>
        <v>4.12</v>
      </c>
      <c r="Q17" s="22">
        <f t="shared" si="8"/>
        <v>3.48</v>
      </c>
      <c r="R17" s="22">
        <f t="shared" si="8"/>
        <v>8.76</v>
      </c>
      <c r="S17" s="22">
        <f t="shared" si="8"/>
        <v>4.82</v>
      </c>
      <c r="T17" s="22">
        <f t="shared" si="8"/>
        <v>78.47</v>
      </c>
      <c r="U17" s="22">
        <f t="shared" si="8"/>
        <v>315.9028</v>
      </c>
      <c r="V17" s="22">
        <f t="shared" si="8"/>
        <v>215.688755</v>
      </c>
      <c r="W17" s="22">
        <f t="shared" si="8"/>
        <v>279.56</v>
      </c>
      <c r="X17" s="43">
        <v>11</v>
      </c>
      <c r="Y17" s="48">
        <f>SUM(Y8:Y16)-Y12</f>
        <v>279.56</v>
      </c>
      <c r="Z17" s="48">
        <f>SUM(Z8:Z16)-Z12</f>
        <v>315.9028</v>
      </c>
    </row>
    <row r="18" s="2" customFormat="1" ht="18" customHeight="1" spans="1:27">
      <c r="A18" s="2" t="s">
        <v>53</v>
      </c>
      <c r="AA18" s="4"/>
    </row>
    <row r="19" s="3" customFormat="1" ht="18.95" customHeight="1" spans="1:26">
      <c r="A19" s="23" t="s">
        <v>54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3"/>
      <c r="W19" s="23"/>
      <c r="X19" s="23"/>
      <c r="Y19" s="23"/>
      <c r="Z19" s="23"/>
    </row>
    <row r="20" s="3" customFormat="1" ht="18.95" customHeight="1" spans="1:9">
      <c r="A20" s="23" t="s">
        <v>55</v>
      </c>
      <c r="B20" s="23"/>
      <c r="C20" s="23"/>
      <c r="D20" s="23"/>
      <c r="E20" s="23"/>
      <c r="F20" s="23"/>
      <c r="G20" s="23"/>
      <c r="H20" s="23"/>
      <c r="I20" s="23"/>
    </row>
    <row r="21" s="3" customFormat="1" ht="18.95" customHeight="1" spans="1:26">
      <c r="A21" s="23" t="s">
        <v>56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3"/>
      <c r="W21" s="23"/>
      <c r="X21" s="23"/>
      <c r="Y21" s="23"/>
      <c r="Z21" s="23"/>
    </row>
    <row r="22" s="3" customFormat="1" ht="18.95" customHeight="1" spans="1:26">
      <c r="A22" s="23" t="s">
        <v>57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3"/>
      <c r="W22" s="23"/>
      <c r="X22" s="23"/>
      <c r="Y22" s="23"/>
      <c r="Z22" s="23"/>
    </row>
    <row r="23" s="3" customFormat="1" ht="18.95" customHeight="1" spans="1:26">
      <c r="A23" s="23" t="s">
        <v>58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3"/>
      <c r="W23" s="23"/>
      <c r="X23" s="23"/>
      <c r="Y23" s="23"/>
      <c r="Z23" s="23"/>
    </row>
    <row r="24" s="3" customFormat="1" ht="18.95" customHeight="1" spans="1:26">
      <c r="A24" s="23" t="s">
        <v>59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3"/>
      <c r="W24" s="23"/>
      <c r="X24" s="23"/>
      <c r="Y24" s="23"/>
      <c r="Z24" s="23"/>
    </row>
    <row r="25" s="3" customFormat="1" ht="14.25" spans="1:26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3"/>
      <c r="W25" s="23"/>
      <c r="X25" s="23"/>
      <c r="Y25" s="23"/>
      <c r="Z25" s="23"/>
    </row>
    <row r="26" s="3" customFormat="1" ht="14.25" spans="1:6">
      <c r="A26" s="24" t="s">
        <v>60</v>
      </c>
      <c r="B26" s="24"/>
      <c r="C26" s="25"/>
      <c r="D26" s="24"/>
      <c r="F26" s="24"/>
    </row>
    <row r="27" s="3" customFormat="1" ht="14.25" spans="1:8">
      <c r="A27" s="24"/>
      <c r="B27" s="24"/>
      <c r="C27" s="25"/>
      <c r="D27" s="24"/>
      <c r="F27" s="24"/>
      <c r="G27" s="24"/>
      <c r="H27" s="26"/>
    </row>
    <row r="28" s="3" customFormat="1" ht="14.25" spans="1:6">
      <c r="A28" s="24" t="s">
        <v>61</v>
      </c>
      <c r="B28" s="24"/>
      <c r="C28" s="24"/>
      <c r="D28" s="24"/>
      <c r="F28" s="27"/>
    </row>
    <row r="29" spans="1:25">
      <c r="A29" s="28"/>
      <c r="B29" s="28"/>
      <c r="C29" s="28"/>
      <c r="D29" s="28"/>
      <c r="E29" s="29"/>
      <c r="F29" s="30"/>
      <c r="G29" s="28"/>
      <c r="H29" s="29"/>
      <c r="I29" s="30"/>
      <c r="J29" s="28"/>
      <c r="K29" s="29"/>
      <c r="L29" s="30"/>
      <c r="M29" s="28"/>
      <c r="N29" s="28"/>
      <c r="O29" s="28"/>
      <c r="P29" s="28"/>
      <c r="Q29" s="28"/>
      <c r="R29" s="28"/>
      <c r="S29" s="28"/>
      <c r="T29" s="28"/>
      <c r="U29" s="28"/>
      <c r="V29" s="4"/>
      <c r="W29" s="44"/>
      <c r="X29" s="28"/>
      <c r="Y29" s="49"/>
    </row>
  </sheetData>
  <mergeCells count="26">
    <mergeCell ref="A1:Y1"/>
    <mergeCell ref="A4:Q4"/>
    <mergeCell ref="E6:G6"/>
    <mergeCell ref="H6:J6"/>
    <mergeCell ref="K6:M6"/>
    <mergeCell ref="A18:Z18"/>
    <mergeCell ref="A19:Z19"/>
    <mergeCell ref="A20:I20"/>
    <mergeCell ref="A21:Z21"/>
    <mergeCell ref="A22:Z22"/>
    <mergeCell ref="A23:Z23"/>
    <mergeCell ref="A24:Z24"/>
    <mergeCell ref="A25:Z25"/>
    <mergeCell ref="A28:D28"/>
    <mergeCell ref="A6:A7"/>
    <mergeCell ref="B6:B7"/>
    <mergeCell ref="C6:C7"/>
    <mergeCell ref="D6:D7"/>
    <mergeCell ref="N6:N7"/>
    <mergeCell ref="U6:U7"/>
    <mergeCell ref="V6:V7"/>
    <mergeCell ref="W6:W7"/>
    <mergeCell ref="X6:X7"/>
    <mergeCell ref="Y6:Y7"/>
    <mergeCell ref="Z6:Z7"/>
    <mergeCell ref="O6:T7"/>
  </mergeCells>
  <pageMargins left="0.668055555555556" right="0" top="0.590277777777778" bottom="0.196527777777778" header="0.0777777777777778" footer="0.118055555555556"/>
  <pageSetup paperSize="9" scale="79" orientation="landscape"/>
  <headerFooter/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9:G11"/>
  <sheetViews>
    <sheetView workbookViewId="0">
      <selection activeCell="K17" sqref="K17"/>
    </sheetView>
  </sheetViews>
  <sheetFormatPr defaultColWidth="9" defaultRowHeight="14.25" outlineLevelCol="6"/>
  <sheetData>
    <row r="9" spans="7:7">
      <c r="G9">
        <v>710.82</v>
      </c>
    </row>
    <row r="10" spans="7:7">
      <c r="G10">
        <v>771.39</v>
      </c>
    </row>
    <row r="11" spans="7:7">
      <c r="G11">
        <f>G10-G9</f>
        <v>60.5699999999999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右舵织物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2022-09-21T09:17:00Z</dcterms:created>
  <dcterms:modified xsi:type="dcterms:W3CDTF">2025-03-29T07:19:47Z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38F3808DBA0D4A5C977C82960287CD7D_13</vt:lpwstr>
  </property>
  <property fmtid="{D5CDD505-2E9C-101B-9397-08002B2CF9AE}" pid="3" name="KSOProductBuildVer">
    <vt:lpwstr>2052-12.1.0.20305</vt:lpwstr>
  </property>
</Properties>
</file>