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产品成本\重点  成本评审\吉利G3\G3座椅骨架、整椅2025.3.25\"/>
    </mc:Choice>
  </mc:AlternateContent>
  <bookViews>
    <workbookView xWindow="0" yWindow="0" windowWidth="20925" windowHeight="9840" activeTab="4"/>
  </bookViews>
  <sheets>
    <sheet name="报价汇总表" sheetId="1" r:id="rId1"/>
    <sheet name="初版1.0" sheetId="2" r:id="rId2"/>
    <sheet name="初版2.0" sheetId="3" r:id="rId3"/>
    <sheet name="3.0" sheetId="5" r:id="rId4"/>
    <sheet name="202503" sheetId="4" r:id="rId5"/>
  </sheets>
  <externalReferences>
    <externalReference r:id="rId6"/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O6" i="4" l="1"/>
  <c r="P6" i="4" s="1"/>
  <c r="O7" i="4"/>
  <c r="P7" i="4" s="1"/>
  <c r="M7" i="4" l="1"/>
  <c r="M6" i="4"/>
  <c r="L15" i="4" l="1"/>
  <c r="O15" i="5"/>
  <c r="N15" i="5"/>
  <c r="P15" i="5" s="1"/>
  <c r="Q15" i="5" s="1"/>
  <c r="J15" i="5"/>
  <c r="K15" i="5" s="1"/>
  <c r="L15" i="5" s="1"/>
  <c r="I15" i="5"/>
  <c r="E15" i="5"/>
  <c r="F15" i="5" s="1"/>
  <c r="G15" i="5" s="1"/>
  <c r="D15" i="5"/>
  <c r="P11" i="5"/>
  <c r="Q11" i="5" s="1"/>
  <c r="K11" i="5"/>
  <c r="L11" i="5" s="1"/>
  <c r="G11" i="5"/>
  <c r="F11" i="5"/>
  <c r="P10" i="5"/>
  <c r="Q10" i="5" s="1"/>
  <c r="F10" i="5"/>
  <c r="G10" i="5" s="1"/>
  <c r="P9" i="5"/>
  <c r="Q9" i="5" s="1"/>
  <c r="Q8" i="5"/>
  <c r="P8" i="5"/>
  <c r="P7" i="5"/>
  <c r="Q7" i="5" s="1"/>
  <c r="K7" i="5"/>
  <c r="L7" i="5" s="1"/>
  <c r="G7" i="5"/>
  <c r="F7" i="5"/>
  <c r="P6" i="5"/>
  <c r="Q6" i="5" s="1"/>
  <c r="P5" i="5"/>
  <c r="Q5" i="5" s="1"/>
  <c r="L5" i="5"/>
  <c r="K5" i="5"/>
  <c r="F5" i="5"/>
  <c r="G5" i="5" s="1"/>
  <c r="P4" i="5"/>
  <c r="Q4" i="5" s="1"/>
  <c r="L4" i="5"/>
  <c r="K4" i="5"/>
  <c r="F4" i="5"/>
  <c r="G4" i="5" s="1"/>
  <c r="N15" i="4" l="1"/>
  <c r="K15" i="4"/>
  <c r="H14" i="4" l="1"/>
  <c r="I14" i="4" s="1"/>
  <c r="M14" i="4"/>
  <c r="O13" i="4" l="1"/>
  <c r="P13" i="4" s="1"/>
  <c r="O14" i="4"/>
  <c r="P14" i="4" s="1"/>
  <c r="G15" i="4" l="1"/>
  <c r="F15" i="4"/>
  <c r="H8" i="4"/>
  <c r="I8" i="4" s="1"/>
  <c r="H6" i="4"/>
  <c r="I6" i="4" s="1"/>
  <c r="H5" i="4"/>
  <c r="I5" i="4" s="1"/>
  <c r="H4" i="4"/>
  <c r="I4" i="4" s="1"/>
  <c r="H15" i="4" l="1"/>
  <c r="I15" i="4" s="1"/>
  <c r="J10" i="3"/>
  <c r="I10" i="3"/>
  <c r="F10" i="3"/>
  <c r="G10" i="3" s="1"/>
  <c r="E10" i="3"/>
  <c r="D10" i="3"/>
  <c r="K9" i="3"/>
  <c r="L9" i="3" s="1"/>
  <c r="F9" i="3"/>
  <c r="G9" i="3" s="1"/>
  <c r="K7" i="3"/>
  <c r="L7" i="3" s="1"/>
  <c r="G7" i="3"/>
  <c r="F7" i="3"/>
  <c r="F6" i="3"/>
  <c r="G6" i="3" s="1"/>
  <c r="K5" i="3"/>
  <c r="L5" i="3" s="1"/>
  <c r="G5" i="3"/>
  <c r="F5" i="3"/>
  <c r="K4" i="3"/>
  <c r="L4" i="3" s="1"/>
  <c r="F4" i="3"/>
  <c r="G4" i="3" s="1"/>
  <c r="K10" i="3" l="1"/>
  <c r="L10" i="3" s="1"/>
  <c r="K7" i="2"/>
  <c r="J10" i="2"/>
  <c r="I10" i="2"/>
  <c r="E10" i="2"/>
  <c r="D10" i="2"/>
  <c r="F10" i="2" s="1"/>
  <c r="G10" i="2" s="1"/>
  <c r="L9" i="2"/>
  <c r="K9" i="2"/>
  <c r="L7" i="2"/>
  <c r="K5" i="2"/>
  <c r="L5" i="2" s="1"/>
  <c r="K4" i="2"/>
  <c r="L4" i="2" s="1"/>
  <c r="F9" i="2"/>
  <c r="G9" i="2" s="1"/>
  <c r="F7" i="2"/>
  <c r="G7" i="2" s="1"/>
  <c r="F6" i="2"/>
  <c r="G6" i="2" s="1"/>
  <c r="F5" i="2"/>
  <c r="G5" i="2" s="1"/>
  <c r="F4" i="2"/>
  <c r="G4" i="2" s="1"/>
  <c r="F8" i="1"/>
  <c r="G8" i="1" s="1"/>
  <c r="G7" i="1"/>
  <c r="F7" i="1"/>
  <c r="F6" i="1"/>
  <c r="G6" i="1" s="1"/>
  <c r="F5" i="1"/>
  <c r="G5" i="1" s="1"/>
  <c r="G4" i="1"/>
  <c r="F4" i="1"/>
  <c r="F3" i="1"/>
  <c r="G3" i="1" s="1"/>
  <c r="K10" i="2" l="1"/>
  <c r="L10" i="2" s="1"/>
  <c r="M9" i="4" l="1"/>
  <c r="O9" i="4" s="1"/>
  <c r="P9" i="4" s="1"/>
  <c r="M10" i="4"/>
  <c r="O10" i="4" s="1"/>
  <c r="P10" i="4" s="1"/>
  <c r="M11" i="4"/>
  <c r="O11" i="4" s="1"/>
  <c r="P11" i="4" s="1"/>
  <c r="M12" i="4"/>
  <c r="O12" i="4" s="1"/>
  <c r="P12" i="4" s="1"/>
  <c r="M5" i="4"/>
  <c r="O5" i="4" s="1"/>
  <c r="P5" i="4" s="1"/>
  <c r="M8" i="4"/>
  <c r="O8" i="4" s="1"/>
  <c r="P8" i="4" s="1"/>
  <c r="M4" i="4"/>
  <c r="O4" i="4" l="1"/>
  <c r="P4" i="4" s="1"/>
  <c r="M15" i="4"/>
  <c r="O15" i="4" s="1"/>
  <c r="P15" i="4" s="1"/>
</calcChain>
</file>

<file path=xl/comments1.xml><?xml version="1.0" encoding="utf-8"?>
<comments xmlns="http://schemas.openxmlformats.org/spreadsheetml/2006/main">
  <authors>
    <author>ghrc</author>
  </authors>
  <commentList>
    <comment ref="Q4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单件包装132.49运费104.16</t>
        </r>
      </text>
    </comment>
    <comment ref="Q5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单件包装132.49运费104.16</t>
        </r>
      </text>
    </comment>
    <comment ref="Q8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单件包装132.49运费104.16</t>
        </r>
      </text>
    </comment>
    <comment ref="Q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单件包装132.49运费104.16</t>
        </r>
      </text>
    </comment>
    <comment ref="Q10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单件包装132.49运费104.16</t>
        </r>
      </text>
    </comment>
    <comment ref="Q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单件包装132.49运费104.16</t>
        </r>
      </text>
    </comment>
    <comment ref="Q12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单件包装132.49运费104.16</t>
        </r>
      </text>
    </comment>
  </commentList>
</comments>
</file>

<file path=xl/sharedStrings.xml><?xml version="1.0" encoding="utf-8"?>
<sst xmlns="http://schemas.openxmlformats.org/spreadsheetml/2006/main" count="203" uniqueCount="63">
  <si>
    <t>吉利G3项目附加值情况表（未税/元）</t>
  </si>
  <si>
    <t>零件号</t>
  </si>
  <si>
    <t>零件名称</t>
  </si>
  <si>
    <t>预计成本</t>
  </si>
  <si>
    <t>销售提报价格</t>
  </si>
  <si>
    <t>预计附加值</t>
  </si>
  <si>
    <t>预计附加值率</t>
  </si>
  <si>
    <t>68EN2531-00010</t>
  </si>
  <si>
    <t>驾驶员座椅总成</t>
  </si>
  <si>
    <t>68EN2531-00020</t>
  </si>
  <si>
    <t>68EN2531-00030</t>
  </si>
  <si>
    <t>71EN2531-00010</t>
  </si>
  <si>
    <t>乘客单人座椅总成</t>
  </si>
  <si>
    <t>71EN2531-00020</t>
  </si>
  <si>
    <t>合   计</t>
  </si>
  <si>
    <t>物料号</t>
    <phoneticPr fontId="8" type="noConversion"/>
  </si>
  <si>
    <t>SHT0015171</t>
  </si>
  <si>
    <t>SHT0015172</t>
  </si>
  <si>
    <t>SHT0015173</t>
  </si>
  <si>
    <t>SHT0015290</t>
  </si>
  <si>
    <t>SHT0015377</t>
  </si>
  <si>
    <t>标配副驾底支架电泳总成</t>
    <phoneticPr fontId="8" type="noConversion"/>
  </si>
  <si>
    <t>翻折</t>
    <phoneticPr fontId="8" type="noConversion"/>
  </si>
  <si>
    <t>初版BOM预计原材料成本</t>
    <phoneticPr fontId="8" type="noConversion"/>
  </si>
  <si>
    <t>报价预计原材料成本</t>
    <phoneticPr fontId="8" type="noConversion"/>
  </si>
  <si>
    <r>
      <t>无工艺B</t>
    </r>
    <r>
      <rPr>
        <sz val="11"/>
        <color theme="1"/>
        <rFont val="宋体"/>
        <family val="3"/>
        <charset val="134"/>
        <scheme val="minor"/>
      </rPr>
      <t>OM</t>
    </r>
    <phoneticPr fontId="8" type="noConversion"/>
  </si>
  <si>
    <r>
      <rPr>
        <b/>
        <sz val="11"/>
        <color rgb="FFFF0000"/>
        <rFont val="宋体"/>
        <family val="3"/>
        <charset val="134"/>
      </rPr>
      <t>工艺</t>
    </r>
    <r>
      <rPr>
        <b/>
        <sz val="11"/>
        <color rgb="FFFF0000"/>
        <rFont val="Arial"/>
        <family val="2"/>
      </rPr>
      <t>BOM</t>
    </r>
    <r>
      <rPr>
        <b/>
        <sz val="11"/>
        <color rgb="FFFF0000"/>
        <rFont val="宋体"/>
        <family val="3"/>
        <charset val="134"/>
      </rPr>
      <t>有误，缺转盘</t>
    </r>
    <phoneticPr fontId="8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</si>
  <si>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023年</t>
    </r>
    <phoneticPr fontId="8" type="noConversion"/>
  </si>
  <si>
    <t>202503原材料成本</t>
    <phoneticPr fontId="8" type="noConversion"/>
  </si>
  <si>
    <t>SHT0015770</t>
  </si>
  <si>
    <t>无通风加热、普通安全带、</t>
  </si>
  <si>
    <t>通风带加热、普通安全带、带转盘、安全带高度调节</t>
  </si>
  <si>
    <t>SHT0015524</t>
  </si>
  <si>
    <t>通风带加热、普通安全带、安全带高度调节</t>
  </si>
  <si>
    <t>副驾驶员座椅总成</t>
  </si>
  <si>
    <t>通风加热、普通安全带、SBR、带转盘</t>
  </si>
  <si>
    <t>SHT0017777</t>
  </si>
  <si>
    <t>与71EN2531-00020仅倾角、靠背行程不同</t>
  </si>
  <si>
    <t>SHT0015525</t>
  </si>
  <si>
    <t>通风加热、普通安全带、SBR、无转盘、安全带高度调节</t>
  </si>
  <si>
    <t>SHT0015526</t>
  </si>
  <si>
    <t>普通安全带、SBR、无转盘</t>
  </si>
  <si>
    <t>配置</t>
    <phoneticPr fontId="8" type="noConversion"/>
  </si>
  <si>
    <t>新增</t>
    <phoneticPr fontId="8" type="noConversion"/>
  </si>
  <si>
    <t>序号</t>
    <phoneticPr fontId="8" type="noConversion"/>
  </si>
  <si>
    <t>在71EN2531-00010基础上更换PVC面料</t>
  </si>
  <si>
    <t>含纸箱</t>
    <phoneticPr fontId="8" type="noConversion"/>
  </si>
  <si>
    <t>不含纸箱</t>
    <phoneticPr fontId="8" type="noConversion"/>
  </si>
  <si>
    <t>物料号</t>
    <phoneticPr fontId="8" type="noConversion"/>
  </si>
  <si>
    <t>报价预计原材料成本</t>
    <phoneticPr fontId="8" type="noConversion"/>
  </si>
  <si>
    <t>2023.2预计原材料成本</t>
    <phoneticPr fontId="8" type="noConversion"/>
  </si>
  <si>
    <t>2023.9测算原材料成本</t>
    <phoneticPr fontId="8" type="noConversion"/>
  </si>
  <si>
    <t>手动</t>
    <phoneticPr fontId="8" type="noConversion"/>
  </si>
  <si>
    <t>手动</t>
    <phoneticPr fontId="8" type="noConversion"/>
  </si>
  <si>
    <t>手动</t>
    <phoneticPr fontId="8" type="noConversion"/>
  </si>
  <si>
    <t>手动</t>
    <phoneticPr fontId="8" type="noConversion"/>
  </si>
  <si>
    <t>SHT0015770</t>
    <phoneticPr fontId="8" type="noConversion"/>
  </si>
  <si>
    <t>电动</t>
    <phoneticPr fontId="8" type="noConversion"/>
  </si>
  <si>
    <t>翻折</t>
    <phoneticPr fontId="8" type="noConversion"/>
  </si>
  <si>
    <t>手动</t>
    <phoneticPr fontId="8" type="noConversion"/>
  </si>
  <si>
    <t>标配副驾底支架电泳总成</t>
    <phoneticPr fontId="8" type="noConversion"/>
  </si>
  <si>
    <t>202309原材料成本</t>
    <phoneticPr fontId="8" type="noConversion"/>
  </si>
  <si>
    <t>无工艺BOM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</si>
</sst>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_ * #,##0_ ;_ * \-#,##0_ ;_ * &quot;-&quot;??_ ;_ @_ "/>
  </numFmts>
  <fonts count="26" x14ac:knownFonts="1">
    <font>
      <sz val="11"/>
      <color theme="1"/>
      <name val="宋体"/>
      <charset val="134"/>
      <scheme val="minor"/>
    </font>
    <font>
      <sz val="20"/>
      <color rgb="FF000000"/>
      <name val="宋体"/>
      <family val="3"/>
      <charset val="134"/>
    </font>
    <font>
      <sz val="20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2"/>
      <name val="宋体"/>
      <family val="3"/>
      <charset val="134"/>
    </font>
    <font>
      <b/>
      <sz val="11"/>
      <color rgb="FFFF0000"/>
      <name val="Arial"/>
      <family val="2"/>
    </font>
    <font>
      <b/>
      <sz val="11"/>
      <color rgb="FFFF0000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  <xf numFmtId="0" fontId="7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5" fillId="3" borderId="1" xfId="2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77" fontId="5" fillId="3" borderId="1" xfId="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177" fontId="16" fillId="0" borderId="1" xfId="1" applyNumberFormat="1" applyFont="1" applyBorder="1">
      <alignment vertical="center"/>
    </xf>
    <xf numFmtId="177" fontId="18" fillId="0" borderId="1" xfId="1" applyNumberFormat="1" applyFont="1" applyFill="1" applyBorder="1" applyAlignment="1">
      <alignment horizontal="center" vertical="center"/>
    </xf>
    <xf numFmtId="177" fontId="18" fillId="3" borderId="1" xfId="1" applyNumberFormat="1" applyFont="1" applyFill="1" applyBorder="1" applyAlignment="1">
      <alignment horizontal="center" vertical="center"/>
    </xf>
    <xf numFmtId="10" fontId="18" fillId="3" borderId="1" xfId="2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center" vertical="center"/>
    </xf>
    <xf numFmtId="177" fontId="5" fillId="3" borderId="3" xfId="1" applyNumberFormat="1" applyFont="1" applyFill="1" applyBorder="1" applyAlignment="1">
      <alignment horizontal="center" vertical="center"/>
    </xf>
    <xf numFmtId="10" fontId="5" fillId="3" borderId="3" xfId="2" applyNumberFormat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>
      <alignment horizontal="center" vertical="center"/>
    </xf>
    <xf numFmtId="177" fontId="5" fillId="2" borderId="3" xfId="1" applyNumberFormat="1" applyFont="1" applyFill="1" applyBorder="1" applyAlignment="1">
      <alignment horizontal="center" vertical="center"/>
    </xf>
    <xf numFmtId="10" fontId="5" fillId="2" borderId="3" xfId="2" applyNumberFormat="1" applyFont="1" applyFill="1" applyBorder="1" applyAlignment="1">
      <alignment horizontal="center" vertical="center"/>
    </xf>
    <xf numFmtId="0" fontId="7" fillId="0" borderId="0" xfId="4">
      <alignment vertical="center"/>
    </xf>
    <xf numFmtId="0" fontId="9" fillId="0" borderId="0" xfId="4" applyFont="1">
      <alignment vertical="center"/>
    </xf>
    <xf numFmtId="0" fontId="10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176" fontId="3" fillId="0" borderId="1" xfId="4" applyNumberFormat="1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7" fillId="0" borderId="0" xfId="4" applyAlignment="1">
      <alignment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center" vertical="center" wrapText="1"/>
    </xf>
    <xf numFmtId="0" fontId="7" fillId="0" borderId="1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7" fillId="0" borderId="0" xfId="4" applyFont="1">
      <alignment vertical="center"/>
    </xf>
    <xf numFmtId="177" fontId="5" fillId="4" borderId="1" xfId="1" applyNumberFormat="1" applyFont="1" applyFill="1" applyBorder="1" applyAlignment="1">
      <alignment horizontal="center" vertical="center"/>
    </xf>
    <xf numFmtId="10" fontId="5" fillId="4" borderId="1" xfId="2" applyNumberFormat="1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5" fillId="0" borderId="3" xfId="4" applyFont="1" applyFill="1" applyBorder="1" applyAlignment="1">
      <alignment horizontal="center" vertical="center"/>
    </xf>
    <xf numFmtId="177" fontId="5" fillId="4" borderId="3" xfId="1" applyNumberFormat="1" applyFont="1" applyFill="1" applyBorder="1" applyAlignment="1">
      <alignment horizontal="center" vertical="center"/>
    </xf>
    <xf numFmtId="0" fontId="7" fillId="0" borderId="1" xfId="4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177" fontId="23" fillId="0" borderId="1" xfId="1" applyNumberFormat="1" applyFont="1" applyBorder="1">
      <alignment vertical="center"/>
    </xf>
    <xf numFmtId="177" fontId="25" fillId="0" borderId="1" xfId="1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3" borderId="2" xfId="1" applyNumberFormat="1" applyFont="1" applyFill="1" applyBorder="1" applyAlignment="1">
      <alignment horizontal="center" vertical="center"/>
    </xf>
    <xf numFmtId="177" fontId="5" fillId="3" borderId="3" xfId="1" applyNumberFormat="1" applyFont="1" applyFill="1" applyBorder="1" applyAlignment="1">
      <alignment horizontal="center" vertical="center"/>
    </xf>
    <xf numFmtId="10" fontId="5" fillId="3" borderId="2" xfId="2" applyNumberFormat="1" applyFont="1" applyFill="1" applyBorder="1" applyAlignment="1">
      <alignment horizontal="center" vertical="center"/>
    </xf>
    <xf numFmtId="10" fontId="5" fillId="3" borderId="3" xfId="2" applyNumberFormat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>
      <alignment horizontal="center" vertical="center"/>
    </xf>
    <xf numFmtId="177" fontId="5" fillId="2" borderId="2" xfId="1" applyNumberFormat="1" applyFont="1" applyFill="1" applyBorder="1" applyAlignment="1">
      <alignment horizontal="center" vertical="center"/>
    </xf>
    <xf numFmtId="177" fontId="5" fillId="2" borderId="3" xfId="1" applyNumberFormat="1" applyFont="1" applyFill="1" applyBorder="1" applyAlignment="1">
      <alignment horizontal="center" vertical="center"/>
    </xf>
    <xf numFmtId="10" fontId="5" fillId="2" borderId="2" xfId="2" applyNumberFormat="1" applyFont="1" applyFill="1" applyBorder="1" applyAlignment="1">
      <alignment horizontal="center" vertical="center"/>
    </xf>
    <xf numFmtId="10" fontId="5" fillId="2" borderId="3" xfId="2" applyNumberFormat="1" applyFont="1" applyFill="1" applyBorder="1" applyAlignment="1">
      <alignment horizontal="center" vertical="center"/>
    </xf>
    <xf numFmtId="177" fontId="5" fillId="4" borderId="2" xfId="1" applyNumberFormat="1" applyFont="1" applyFill="1" applyBorder="1" applyAlignment="1">
      <alignment horizontal="center" vertical="center"/>
    </xf>
    <xf numFmtId="177" fontId="5" fillId="4" borderId="3" xfId="1" applyNumberFormat="1" applyFont="1" applyFill="1" applyBorder="1" applyAlignment="1">
      <alignment horizontal="center" vertical="center"/>
    </xf>
    <xf numFmtId="10" fontId="5" fillId="4" borderId="2" xfId="2" applyNumberFormat="1" applyFont="1" applyFill="1" applyBorder="1" applyAlignment="1">
      <alignment horizontal="center" vertical="center"/>
    </xf>
    <xf numFmtId="10" fontId="5" fillId="4" borderId="3" xfId="2" applyNumberFormat="1" applyFont="1" applyFill="1" applyBorder="1" applyAlignment="1">
      <alignment horizontal="center" vertical="center"/>
    </xf>
    <xf numFmtId="0" fontId="20" fillId="0" borderId="0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77" fontId="25" fillId="0" borderId="2" xfId="1" applyNumberFormat="1" applyFont="1" applyFill="1" applyBorder="1" applyAlignment="1">
      <alignment horizontal="center" vertical="center"/>
    </xf>
    <xf numFmtId="177" fontId="25" fillId="0" borderId="3" xfId="1" applyNumberFormat="1" applyFont="1" applyFill="1" applyBorder="1" applyAlignment="1">
      <alignment horizontal="center" vertical="center"/>
    </xf>
    <xf numFmtId="177" fontId="25" fillId="2" borderId="2" xfId="1" applyNumberFormat="1" applyFont="1" applyFill="1" applyBorder="1" applyAlignment="1">
      <alignment horizontal="center" vertical="center"/>
    </xf>
    <xf numFmtId="177" fontId="25" fillId="2" borderId="3" xfId="1" applyNumberFormat="1" applyFont="1" applyFill="1" applyBorder="1" applyAlignment="1">
      <alignment horizontal="center" vertical="center"/>
    </xf>
    <xf numFmtId="10" fontId="25" fillId="2" borderId="2" xfId="2" applyNumberFormat="1" applyFont="1" applyFill="1" applyBorder="1" applyAlignment="1">
      <alignment horizontal="center" vertical="center"/>
    </xf>
    <xf numFmtId="10" fontId="25" fillId="2" borderId="3" xfId="2" applyNumberFormat="1" applyFont="1" applyFill="1" applyBorder="1" applyAlignment="1">
      <alignment horizontal="center" vertical="center"/>
    </xf>
    <xf numFmtId="177" fontId="25" fillId="3" borderId="3" xfId="1" applyNumberFormat="1" applyFont="1" applyFill="1" applyBorder="1" applyAlignment="1">
      <alignment vertical="center"/>
    </xf>
  </cellXfs>
  <cellStyles count="5">
    <cellStyle name="百分比" xfId="2" builtinId="5"/>
    <cellStyle name="常规" xfId="0" builtinId="0"/>
    <cellStyle name="常规 2" xfId="4"/>
    <cellStyle name="常规 2 2" xfId="3"/>
    <cellStyle name="千位分隔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250033</xdr:colOff>
      <xdr:row>15</xdr:row>
      <xdr:rowOff>95248</xdr:rowOff>
    </xdr:from>
    <xdr:to>
      <xdr:col>5</xdr:col>
      <xdr:colOff>225350</xdr:colOff>
      <xdr:row>40</xdr:row>
      <xdr:rowOff>127848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33" y="6500811"/>
          <a:ext cx="5630786" cy="43545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63;&#21160;&#24231;&#26885;/G3&#25163;&#21160;&#24231;&#26885;&#24635;&#25104;-&#24037;&#33402;BOM-F-202503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3&#21103;&#39550;&#32763;&#25240;&#24231;&#26885;&#24635;&#25104;&#24037;&#33402;BOM-C-2024112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0005;&#21160;&#24231;&#26885;/G3&#30005;&#21160;&#24231;&#26885;&#24635;&#25104;&#24037;&#33402;BOM-F-20250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首页 (2)"/>
      <sheetName val="驾驶员座椅EBOM首页"/>
      <sheetName val="驾驶员座椅EBOM"/>
      <sheetName val="发泡EBOM"/>
      <sheetName val="G3护面BOM清单"/>
      <sheetName val="标准件统计"/>
    </sheetNames>
    <sheetDataSet>
      <sheetData sheetId="0" refreshError="1"/>
      <sheetData sheetId="1" refreshError="1"/>
      <sheetData sheetId="2" refreshError="1"/>
      <sheetData sheetId="3">
        <row r="8">
          <cell r="BO8">
            <v>1527.1530245046474</v>
          </cell>
          <cell r="BP8">
            <v>2197.1892213140377</v>
          </cell>
          <cell r="BQ8">
            <v>2021.0418312823062</v>
          </cell>
          <cell r="BR8">
            <v>2176.6475693619127</v>
          </cell>
          <cell r="BS8">
            <v>2165.1655151234008</v>
          </cell>
          <cell r="BT8">
            <v>2000.5001793301813</v>
          </cell>
          <cell r="BU8">
            <v>1510.1145441227175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G3首页"/>
      <sheetName val="G3副驾驶功能座椅"/>
      <sheetName val="G3护面BOM清单"/>
    </sheetNames>
    <sheetDataSet>
      <sheetData sheetId="0"/>
      <sheetData sheetId="1"/>
      <sheetData sheetId="2">
        <row r="10">
          <cell r="BE10">
            <v>704.94170123119864</v>
          </cell>
          <cell r="BF10">
            <v>48.002995962339995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首页 (2)"/>
      <sheetName val="驾驶员座椅EBOM"/>
      <sheetName val="发泡EBOM"/>
      <sheetName val="G3护面BOM清单"/>
    </sheetNames>
    <sheetDataSet>
      <sheetData sheetId="0" refreshError="1"/>
      <sheetData sheetId="1" refreshError="1"/>
      <sheetData sheetId="2">
        <row r="9">
          <cell r="BB9">
            <v>2861.7748967653943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zoomScale="80" zoomScaleNormal="80" workbookViewId="0">
      <selection activeCell="G10" sqref="G10"/>
    </sheetView>
  </sheetViews>
  <sheetFormatPr defaultColWidth="9" defaultRowHeight="39" customHeight="1" x14ac:dyDescent="0.15"/>
  <cols>
    <col min="2" max="2" width="18.5" customWidth="1"/>
    <col min="3" max="3" width="18" customWidth="1"/>
    <col min="4" max="4" width="13.375" customWidth="1"/>
    <col min="5" max="5" width="13.75" customWidth="1"/>
    <col min="6" max="6" width="14.125" customWidth="1"/>
    <col min="7" max="7" width="14.25" customWidth="1"/>
  </cols>
  <sheetData>
    <row r="1" spans="2:7" ht="68.25" customHeight="1" x14ac:dyDescent="0.15">
      <c r="B1" s="72" t="s">
        <v>0</v>
      </c>
      <c r="C1" s="73"/>
      <c r="D1" s="73"/>
      <c r="E1" s="73"/>
      <c r="F1" s="73"/>
      <c r="G1" s="73"/>
    </row>
    <row r="2" spans="2:7" ht="39" customHeight="1" x14ac:dyDescent="0.15">
      <c r="B2" s="1" t="s">
        <v>1</v>
      </c>
      <c r="C2" s="1" t="s">
        <v>2</v>
      </c>
      <c r="D2" s="2" t="s">
        <v>3</v>
      </c>
      <c r="E2" s="3" t="s">
        <v>4</v>
      </c>
      <c r="F2" s="3" t="s">
        <v>5</v>
      </c>
      <c r="G2" s="3" t="s">
        <v>6</v>
      </c>
    </row>
    <row r="3" spans="2:7" ht="39" customHeight="1" x14ac:dyDescent="0.15">
      <c r="B3" s="4" t="s">
        <v>7</v>
      </c>
      <c r="C3" s="5" t="s">
        <v>8</v>
      </c>
      <c r="D3" s="6">
        <v>1378.86</v>
      </c>
      <c r="E3" s="7">
        <v>2260</v>
      </c>
      <c r="F3" s="7">
        <f t="shared" ref="F3:F8" si="0">E3-D3</f>
        <v>881.1400000000001</v>
      </c>
      <c r="G3" s="8">
        <f t="shared" ref="G3:G8" si="1">F3/E3</f>
        <v>0.38988495575221244</v>
      </c>
    </row>
    <row r="4" spans="2:7" ht="39" customHeight="1" x14ac:dyDescent="0.15">
      <c r="B4" s="4" t="s">
        <v>9</v>
      </c>
      <c r="C4" s="5" t="s">
        <v>8</v>
      </c>
      <c r="D4" s="6">
        <v>2237.7199999999998</v>
      </c>
      <c r="E4" s="7">
        <v>3100</v>
      </c>
      <c r="F4" s="7">
        <f t="shared" si="0"/>
        <v>862.2800000000002</v>
      </c>
      <c r="G4" s="8">
        <f t="shared" si="1"/>
        <v>0.2781548387096775</v>
      </c>
    </row>
    <row r="5" spans="2:7" ht="39" customHeight="1" x14ac:dyDescent="0.15">
      <c r="B5" s="4" t="s">
        <v>10</v>
      </c>
      <c r="C5" s="5" t="s">
        <v>8</v>
      </c>
      <c r="D5" s="6">
        <v>4266.4279999999999</v>
      </c>
      <c r="E5" s="7">
        <v>4600</v>
      </c>
      <c r="F5" s="7">
        <f t="shared" si="0"/>
        <v>333.57200000000012</v>
      </c>
      <c r="G5" s="8">
        <f t="shared" si="1"/>
        <v>7.2515652173913064E-2</v>
      </c>
    </row>
    <row r="6" spans="2:7" ht="39" customHeight="1" x14ac:dyDescent="0.15">
      <c r="B6" s="4" t="s">
        <v>11</v>
      </c>
      <c r="C6" s="5" t="s">
        <v>12</v>
      </c>
      <c r="D6" s="6">
        <v>780.14</v>
      </c>
      <c r="E6" s="7">
        <v>1050</v>
      </c>
      <c r="F6" s="7">
        <f t="shared" si="0"/>
        <v>269.86</v>
      </c>
      <c r="G6" s="8">
        <f t="shared" si="1"/>
        <v>0.2570095238095238</v>
      </c>
    </row>
    <row r="7" spans="2:7" ht="39" customHeight="1" x14ac:dyDescent="0.15">
      <c r="B7" s="4" t="s">
        <v>13</v>
      </c>
      <c r="C7" s="5" t="s">
        <v>12</v>
      </c>
      <c r="D7" s="6">
        <v>2271.2600000000002</v>
      </c>
      <c r="E7" s="7">
        <v>3100</v>
      </c>
      <c r="F7" s="7">
        <f t="shared" si="0"/>
        <v>828.73999999999978</v>
      </c>
      <c r="G7" s="8">
        <f t="shared" si="1"/>
        <v>0.26733548387096767</v>
      </c>
    </row>
    <row r="8" spans="2:7" ht="39" customHeight="1" x14ac:dyDescent="0.15">
      <c r="B8" s="4" t="s">
        <v>14</v>
      </c>
      <c r="C8" s="5"/>
      <c r="D8" s="6">
        <v>10934.407999999999</v>
      </c>
      <c r="E8" s="7">
        <v>14110</v>
      </c>
      <c r="F8" s="7">
        <f t="shared" si="0"/>
        <v>3175.5920000000006</v>
      </c>
      <c r="G8" s="8">
        <f t="shared" si="1"/>
        <v>0.22505967399007801</v>
      </c>
    </row>
  </sheetData>
  <mergeCells count="1">
    <mergeCell ref="B1:G1"/>
  </mergeCells>
  <phoneticPr fontId="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80" zoomScaleNormal="80" workbookViewId="0">
      <selection activeCell="C31" sqref="C31"/>
    </sheetView>
  </sheetViews>
  <sheetFormatPr defaultColWidth="9" defaultRowHeight="13.5" x14ac:dyDescent="0.15"/>
  <cols>
    <col min="1" max="1" width="13" customWidth="1"/>
    <col min="2" max="2" width="17.25" customWidth="1"/>
    <col min="3" max="3" width="23" customWidth="1"/>
    <col min="4" max="4" width="10.125" customWidth="1"/>
    <col min="5" max="5" width="10.5" customWidth="1"/>
    <col min="6" max="6" width="8" customWidth="1"/>
    <col min="8" max="8" width="6.125" customWidth="1"/>
    <col min="9" max="9" width="11" customWidth="1"/>
    <col min="10" max="10" width="10.25" customWidth="1"/>
    <col min="11" max="11" width="8.5" customWidth="1"/>
    <col min="12" max="12" width="9.25" customWidth="1"/>
    <col min="13" max="13" width="10" customWidth="1"/>
  </cols>
  <sheetData>
    <row r="1" spans="1:13" ht="33.75" customHeight="1" x14ac:dyDescent="0.1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3" s="15" customFormat="1" ht="12" customHeight="1" x14ac:dyDescent="0.15">
      <c r="B2" s="16"/>
      <c r="C2" s="17"/>
      <c r="D2" s="17"/>
      <c r="E2" s="17"/>
      <c r="F2" s="17"/>
      <c r="G2" s="17"/>
    </row>
    <row r="3" spans="1:13" s="11" customFormat="1" ht="43.5" customHeight="1" x14ac:dyDescent="0.15">
      <c r="A3" s="9" t="s">
        <v>15</v>
      </c>
      <c r="B3" s="9" t="s">
        <v>1</v>
      </c>
      <c r="C3" s="9" t="s">
        <v>2</v>
      </c>
      <c r="D3" s="10" t="s">
        <v>24</v>
      </c>
      <c r="E3" s="3" t="s">
        <v>4</v>
      </c>
      <c r="F3" s="3" t="s">
        <v>5</v>
      </c>
      <c r="G3" s="3" t="s">
        <v>6</v>
      </c>
      <c r="I3" s="10" t="s">
        <v>23</v>
      </c>
      <c r="J3" s="18" t="s">
        <v>4</v>
      </c>
      <c r="K3" s="18" t="s">
        <v>5</v>
      </c>
      <c r="L3" s="18" t="s">
        <v>6</v>
      </c>
    </row>
    <row r="4" spans="1:13" ht="21.75" customHeight="1" x14ac:dyDescent="0.15">
      <c r="A4" s="13" t="s">
        <v>16</v>
      </c>
      <c r="B4" s="4" t="s">
        <v>7</v>
      </c>
      <c r="C4" s="5" t="s">
        <v>8</v>
      </c>
      <c r="D4" s="20">
        <v>1378.86</v>
      </c>
      <c r="E4" s="21">
        <v>2260</v>
      </c>
      <c r="F4" s="21">
        <f>E4-D4</f>
        <v>881.1400000000001</v>
      </c>
      <c r="G4" s="8">
        <f t="shared" ref="G4:G10" si="0">F4/E4</f>
        <v>0.38988495575221244</v>
      </c>
      <c r="I4" s="20">
        <v>1424.2811508465727</v>
      </c>
      <c r="J4" s="22">
        <v>2260</v>
      </c>
      <c r="K4" s="22">
        <f>J4-I4</f>
        <v>835.7188491534273</v>
      </c>
      <c r="L4" s="19">
        <f t="shared" ref="L4:L10" si="1">K4/J4</f>
        <v>0.36978710139532184</v>
      </c>
    </row>
    <row r="5" spans="1:13" ht="21.75" customHeight="1" x14ac:dyDescent="0.15">
      <c r="A5" s="13" t="s">
        <v>17</v>
      </c>
      <c r="B5" s="4" t="s">
        <v>9</v>
      </c>
      <c r="C5" s="5" t="s">
        <v>8</v>
      </c>
      <c r="D5" s="20">
        <v>2237.7199999999998</v>
      </c>
      <c r="E5" s="21">
        <v>3100</v>
      </c>
      <c r="F5" s="21">
        <f>E5-D5</f>
        <v>862.2800000000002</v>
      </c>
      <c r="G5" s="8">
        <f t="shared" si="0"/>
        <v>0.2781548387096775</v>
      </c>
      <c r="I5" s="20">
        <v>2332.4511779532281</v>
      </c>
      <c r="J5" s="22">
        <v>3100</v>
      </c>
      <c r="K5" s="22">
        <f>J5-I5</f>
        <v>767.54882204677187</v>
      </c>
      <c r="L5" s="19">
        <f t="shared" si="1"/>
        <v>0.24759639420863608</v>
      </c>
    </row>
    <row r="6" spans="1:13" ht="21.75" customHeight="1" x14ac:dyDescent="0.15">
      <c r="B6" s="4" t="s">
        <v>10</v>
      </c>
      <c r="C6" s="5" t="s">
        <v>8</v>
      </c>
      <c r="D6" s="20">
        <v>4266.4279999999999</v>
      </c>
      <c r="E6" s="21">
        <v>4600</v>
      </c>
      <c r="F6" s="21">
        <f>E6-D6</f>
        <v>333.57200000000012</v>
      </c>
      <c r="G6" s="8">
        <f t="shared" si="0"/>
        <v>7.2515652173913064E-2</v>
      </c>
      <c r="I6" s="20"/>
      <c r="J6" s="22"/>
      <c r="K6" s="22"/>
      <c r="L6" s="19"/>
      <c r="M6" s="14" t="s">
        <v>25</v>
      </c>
    </row>
    <row r="7" spans="1:13" ht="21.75" customHeight="1" x14ac:dyDescent="0.15">
      <c r="A7" s="13" t="s">
        <v>19</v>
      </c>
      <c r="B7" s="74" t="s">
        <v>11</v>
      </c>
      <c r="C7" s="5" t="s">
        <v>12</v>
      </c>
      <c r="D7" s="80">
        <v>780.14</v>
      </c>
      <c r="E7" s="82">
        <v>1050</v>
      </c>
      <c r="F7" s="82">
        <f>E7-D7</f>
        <v>269.86</v>
      </c>
      <c r="G7" s="84">
        <f t="shared" si="0"/>
        <v>0.2570095238095238</v>
      </c>
      <c r="H7" s="14" t="s">
        <v>22</v>
      </c>
      <c r="I7" s="20">
        <v>739.54203323405932</v>
      </c>
      <c r="J7" s="76">
        <v>1050</v>
      </c>
      <c r="K7" s="76">
        <f>J7-I7-I8</f>
        <v>254.33714283494069</v>
      </c>
      <c r="L7" s="78">
        <f t="shared" si="1"/>
        <v>0.24222585031899113</v>
      </c>
    </row>
    <row r="8" spans="1:13" ht="21.75" customHeight="1" x14ac:dyDescent="0.15">
      <c r="A8" s="13" t="s">
        <v>20</v>
      </c>
      <c r="B8" s="75"/>
      <c r="C8" s="5" t="s">
        <v>21</v>
      </c>
      <c r="D8" s="81"/>
      <c r="E8" s="83"/>
      <c r="F8" s="83"/>
      <c r="G8" s="85"/>
      <c r="I8" s="20">
        <v>56.120823930999997</v>
      </c>
      <c r="J8" s="77"/>
      <c r="K8" s="77"/>
      <c r="L8" s="79"/>
    </row>
    <row r="9" spans="1:13" ht="21.75" customHeight="1" x14ac:dyDescent="0.15">
      <c r="A9" s="13" t="s">
        <v>18</v>
      </c>
      <c r="B9" s="4" t="s">
        <v>13</v>
      </c>
      <c r="C9" s="5" t="s">
        <v>12</v>
      </c>
      <c r="D9" s="20">
        <v>2271.2600000000002</v>
      </c>
      <c r="E9" s="21">
        <v>3100</v>
      </c>
      <c r="F9" s="21">
        <f>E9-D9</f>
        <v>828.73999999999978</v>
      </c>
      <c r="G9" s="8">
        <f t="shared" si="0"/>
        <v>0.26733548387096767</v>
      </c>
      <c r="I9" s="20">
        <v>2448.7660185574996</v>
      </c>
      <c r="J9" s="22">
        <v>3100</v>
      </c>
      <c r="K9" s="22">
        <f>J9-I9</f>
        <v>651.23398144250041</v>
      </c>
      <c r="L9" s="19">
        <f t="shared" si="1"/>
        <v>0.21007547788467756</v>
      </c>
    </row>
    <row r="10" spans="1:13" ht="34.5" customHeight="1" x14ac:dyDescent="0.15">
      <c r="A10" s="12"/>
      <c r="B10" s="4" t="s">
        <v>14</v>
      </c>
      <c r="C10" s="5"/>
      <c r="D10" s="20">
        <f>SUM(D4:D9)</f>
        <v>10934.407999999999</v>
      </c>
      <c r="E10" s="21">
        <f>SUM(E4:E9)</f>
        <v>14110</v>
      </c>
      <c r="F10" s="21">
        <f>E10-D10</f>
        <v>3175.5920000000006</v>
      </c>
      <c r="G10" s="8">
        <f t="shared" si="0"/>
        <v>0.22505967399007801</v>
      </c>
      <c r="I10" s="20">
        <f>SUM(I4:I9)</f>
        <v>7001.1612045223592</v>
      </c>
      <c r="J10" s="22">
        <f>SUM(J4:J9)</f>
        <v>9510</v>
      </c>
      <c r="K10" s="22">
        <f>J10-I10</f>
        <v>2508.8387954776408</v>
      </c>
      <c r="L10" s="19">
        <f t="shared" si="1"/>
        <v>0.26381059889354791</v>
      </c>
    </row>
    <row r="12" spans="1:13" ht="43.5" customHeight="1" x14ac:dyDescent="0.15">
      <c r="B12" s="23" t="s">
        <v>26</v>
      </c>
    </row>
  </sheetData>
  <mergeCells count="9">
    <mergeCell ref="A1:L1"/>
    <mergeCell ref="B7:B8"/>
    <mergeCell ref="J7:J8"/>
    <mergeCell ref="K7:K8"/>
    <mergeCell ref="L7:L8"/>
    <mergeCell ref="D7:D8"/>
    <mergeCell ref="E7:E8"/>
    <mergeCell ref="F7:F8"/>
    <mergeCell ref="G7:G8"/>
  </mergeCells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80" zoomScaleNormal="80" workbookViewId="0">
      <selection activeCell="I5" sqref="I5"/>
    </sheetView>
  </sheetViews>
  <sheetFormatPr defaultColWidth="9" defaultRowHeight="13.5" x14ac:dyDescent="0.15"/>
  <cols>
    <col min="1" max="1" width="13" customWidth="1"/>
    <col min="2" max="2" width="17.25" customWidth="1"/>
    <col min="3" max="3" width="23" customWidth="1"/>
    <col min="4" max="4" width="10.125" customWidth="1"/>
    <col min="5" max="5" width="10.5" customWidth="1"/>
    <col min="6" max="6" width="8" customWidth="1"/>
    <col min="8" max="8" width="6.125" customWidth="1"/>
    <col min="9" max="9" width="11" customWidth="1"/>
    <col min="10" max="10" width="10.25" customWidth="1"/>
    <col min="11" max="11" width="8.5" customWidth="1"/>
    <col min="12" max="12" width="9.25" customWidth="1"/>
    <col min="13" max="13" width="10" customWidth="1"/>
  </cols>
  <sheetData>
    <row r="1" spans="1:13" ht="33.75" customHeight="1" x14ac:dyDescent="0.1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3" s="15" customFormat="1" ht="12" customHeight="1" x14ac:dyDescent="0.15">
      <c r="B2" s="16"/>
      <c r="C2" s="17"/>
      <c r="D2" s="17"/>
      <c r="E2" s="17"/>
      <c r="F2" s="17"/>
      <c r="G2" s="17"/>
    </row>
    <row r="3" spans="1:13" s="11" customFormat="1" ht="43.5" customHeight="1" x14ac:dyDescent="0.15">
      <c r="A3" s="9" t="s">
        <v>15</v>
      </c>
      <c r="B3" s="9" t="s">
        <v>1</v>
      </c>
      <c r="C3" s="9" t="s">
        <v>2</v>
      </c>
      <c r="D3" s="10" t="s">
        <v>24</v>
      </c>
      <c r="E3" s="3" t="s">
        <v>4</v>
      </c>
      <c r="F3" s="3" t="s">
        <v>5</v>
      </c>
      <c r="G3" s="3" t="s">
        <v>6</v>
      </c>
      <c r="I3" s="10" t="s">
        <v>23</v>
      </c>
      <c r="J3" s="18" t="s">
        <v>4</v>
      </c>
      <c r="K3" s="18" t="s">
        <v>5</v>
      </c>
      <c r="L3" s="18" t="s">
        <v>6</v>
      </c>
    </row>
    <row r="4" spans="1:13" ht="21.75" customHeight="1" x14ac:dyDescent="0.15">
      <c r="A4" s="13" t="s">
        <v>16</v>
      </c>
      <c r="B4" s="4" t="s">
        <v>7</v>
      </c>
      <c r="C4" s="5" t="s">
        <v>8</v>
      </c>
      <c r="D4" s="20">
        <v>1378.86</v>
      </c>
      <c r="E4" s="21">
        <v>2260</v>
      </c>
      <c r="F4" s="21">
        <f>E4-D4</f>
        <v>881.1400000000001</v>
      </c>
      <c r="G4" s="8">
        <f t="shared" ref="G4:G10" si="0">F4/E4</f>
        <v>0.38988495575221244</v>
      </c>
      <c r="I4" s="20">
        <v>1412.5976503167331</v>
      </c>
      <c r="J4" s="22">
        <v>2260</v>
      </c>
      <c r="K4" s="22">
        <f>J4-I4</f>
        <v>847.40234968326695</v>
      </c>
      <c r="L4" s="19">
        <f t="shared" ref="L4:L10" si="1">K4/J4</f>
        <v>0.37495679189525088</v>
      </c>
    </row>
    <row r="5" spans="1:13" ht="21.75" customHeight="1" x14ac:dyDescent="0.15">
      <c r="A5" s="13" t="s">
        <v>17</v>
      </c>
      <c r="B5" s="4" t="s">
        <v>9</v>
      </c>
      <c r="C5" s="5" t="s">
        <v>8</v>
      </c>
      <c r="D5" s="20">
        <v>2237.7199999999998</v>
      </c>
      <c r="E5" s="21">
        <v>3100</v>
      </c>
      <c r="F5" s="21">
        <f>E5-D5</f>
        <v>862.2800000000002</v>
      </c>
      <c r="G5" s="8">
        <f t="shared" si="0"/>
        <v>0.2781548387096775</v>
      </c>
      <c r="I5" s="20">
        <v>2499.1711779532279</v>
      </c>
      <c r="J5" s="22">
        <v>3100</v>
      </c>
      <c r="K5" s="22">
        <f>J5-I5</f>
        <v>600.82882204677207</v>
      </c>
      <c r="L5" s="19">
        <f t="shared" si="1"/>
        <v>0.19381574904734583</v>
      </c>
    </row>
    <row r="6" spans="1:13" ht="21.75" customHeight="1" x14ac:dyDescent="0.15">
      <c r="B6" s="4" t="s">
        <v>10</v>
      </c>
      <c r="C6" s="5" t="s">
        <v>8</v>
      </c>
      <c r="D6" s="20">
        <v>4266.4279999999999</v>
      </c>
      <c r="E6" s="21">
        <v>4600</v>
      </c>
      <c r="F6" s="21">
        <f>E6-D6</f>
        <v>333.57200000000012</v>
      </c>
      <c r="G6" s="8">
        <f t="shared" si="0"/>
        <v>7.2515652173913064E-2</v>
      </c>
      <c r="I6" s="20"/>
      <c r="J6" s="22"/>
      <c r="K6" s="22"/>
      <c r="L6" s="19"/>
      <c r="M6" s="14" t="s">
        <v>25</v>
      </c>
    </row>
    <row r="7" spans="1:13" ht="21.75" customHeight="1" x14ac:dyDescent="0.15">
      <c r="A7" s="13" t="s">
        <v>19</v>
      </c>
      <c r="B7" s="74" t="s">
        <v>11</v>
      </c>
      <c r="C7" s="5" t="s">
        <v>12</v>
      </c>
      <c r="D7" s="80">
        <v>780.14</v>
      </c>
      <c r="E7" s="82">
        <v>1050</v>
      </c>
      <c r="F7" s="82">
        <f>E7-D7</f>
        <v>269.86</v>
      </c>
      <c r="G7" s="84">
        <f t="shared" si="0"/>
        <v>0.2570095238095238</v>
      </c>
      <c r="H7" s="14" t="s">
        <v>22</v>
      </c>
      <c r="I7" s="20">
        <v>739.54203323405932</v>
      </c>
      <c r="J7" s="76">
        <v>1050</v>
      </c>
      <c r="K7" s="76">
        <f>J7-I7-I8</f>
        <v>254.33714283494069</v>
      </c>
      <c r="L7" s="78">
        <f t="shared" si="1"/>
        <v>0.24222585031899113</v>
      </c>
    </row>
    <row r="8" spans="1:13" ht="21.75" customHeight="1" x14ac:dyDescent="0.15">
      <c r="A8" s="13" t="s">
        <v>20</v>
      </c>
      <c r="B8" s="75"/>
      <c r="C8" s="5" t="s">
        <v>21</v>
      </c>
      <c r="D8" s="81"/>
      <c r="E8" s="83"/>
      <c r="F8" s="83"/>
      <c r="G8" s="85"/>
      <c r="I8" s="20">
        <v>56.120823930999997</v>
      </c>
      <c r="J8" s="77"/>
      <c r="K8" s="77"/>
      <c r="L8" s="79"/>
    </row>
    <row r="9" spans="1:13" ht="21.75" customHeight="1" x14ac:dyDescent="0.15">
      <c r="A9" s="13" t="s">
        <v>18</v>
      </c>
      <c r="B9" s="4" t="s">
        <v>13</v>
      </c>
      <c r="C9" s="5" t="s">
        <v>12</v>
      </c>
      <c r="D9" s="20">
        <v>2271.2600000000002</v>
      </c>
      <c r="E9" s="21">
        <v>3100</v>
      </c>
      <c r="F9" s="21">
        <f>E9-D9</f>
        <v>828.73999999999978</v>
      </c>
      <c r="G9" s="8">
        <f t="shared" si="0"/>
        <v>0.26733548387096767</v>
      </c>
      <c r="I9" s="20">
        <v>2616.6860185574992</v>
      </c>
      <c r="J9" s="22">
        <v>3100</v>
      </c>
      <c r="K9" s="22">
        <f>J9-I9</f>
        <v>483.31398144250079</v>
      </c>
      <c r="L9" s="19">
        <f t="shared" si="1"/>
        <v>0.1559077359491938</v>
      </c>
    </row>
    <row r="10" spans="1:13" ht="34.5" customHeight="1" x14ac:dyDescent="0.15">
      <c r="A10" s="12"/>
      <c r="B10" s="4" t="s">
        <v>14</v>
      </c>
      <c r="C10" s="5"/>
      <c r="D10" s="20">
        <f>SUM(D4:D9)</f>
        <v>10934.407999999999</v>
      </c>
      <c r="E10" s="21">
        <f>SUM(E4:E9)</f>
        <v>14110</v>
      </c>
      <c r="F10" s="21">
        <f>E10-D10</f>
        <v>3175.5920000000006</v>
      </c>
      <c r="G10" s="8">
        <f t="shared" si="0"/>
        <v>0.22505967399007801</v>
      </c>
      <c r="I10" s="20">
        <f>SUM(I4:I9)</f>
        <v>7324.1177039925187</v>
      </c>
      <c r="J10" s="22">
        <f>SUM(J4:J9)</f>
        <v>9510</v>
      </c>
      <c r="K10" s="22">
        <f>J10-I10</f>
        <v>2185.8822960074813</v>
      </c>
      <c r="L10" s="19">
        <f t="shared" si="1"/>
        <v>0.22985092492192233</v>
      </c>
    </row>
    <row r="12" spans="1:13" ht="30.75" customHeight="1" x14ac:dyDescent="0.15">
      <c r="J12" s="14" t="s">
        <v>27</v>
      </c>
    </row>
  </sheetData>
  <mergeCells count="9">
    <mergeCell ref="A1:L1"/>
    <mergeCell ref="B7:B8"/>
    <mergeCell ref="D7:D8"/>
    <mergeCell ref="E7:E8"/>
    <mergeCell ref="F7:F8"/>
    <mergeCell ref="G7:G8"/>
    <mergeCell ref="J7:J8"/>
    <mergeCell ref="K7:K8"/>
    <mergeCell ref="L7:L8"/>
  </mergeCells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="80" zoomScaleNormal="80" workbookViewId="0">
      <selection activeCell="N14" sqref="N14"/>
    </sheetView>
  </sheetViews>
  <sheetFormatPr defaultColWidth="9" defaultRowHeight="13.5" x14ac:dyDescent="0.15"/>
  <cols>
    <col min="1" max="1" width="13" style="44" customWidth="1"/>
    <col min="2" max="2" width="17.25" style="44" customWidth="1"/>
    <col min="3" max="3" width="23" style="44" customWidth="1"/>
    <col min="4" max="4" width="10.125" style="44" customWidth="1"/>
    <col min="5" max="5" width="10.5" style="44" customWidth="1"/>
    <col min="6" max="6" width="8" style="44" customWidth="1"/>
    <col min="7" max="7" width="9" style="44"/>
    <col min="8" max="8" width="3.875" style="44" customWidth="1"/>
    <col min="9" max="9" width="11" style="44" customWidth="1"/>
    <col min="10" max="10" width="10.25" style="44" customWidth="1"/>
    <col min="11" max="11" width="8.5" style="44" customWidth="1"/>
    <col min="12" max="12" width="9.25" style="44" customWidth="1"/>
    <col min="13" max="13" width="4.625" style="44" customWidth="1"/>
    <col min="14" max="14" width="10.75" style="44" customWidth="1"/>
    <col min="15" max="16384" width="9" style="44"/>
  </cols>
  <sheetData>
    <row r="1" spans="1:18" ht="33.75" customHeight="1" x14ac:dyDescent="0.1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s="45" customFormat="1" ht="12" customHeight="1" x14ac:dyDescent="0.15">
      <c r="B2" s="46"/>
      <c r="C2" s="47"/>
      <c r="D2" s="47"/>
      <c r="E2" s="47"/>
      <c r="F2" s="47"/>
      <c r="G2" s="47"/>
    </row>
    <row r="3" spans="1:18" s="51" customFormat="1" ht="43.5" customHeight="1" x14ac:dyDescent="0.15">
      <c r="A3" s="48" t="s">
        <v>48</v>
      </c>
      <c r="B3" s="48" t="s">
        <v>1</v>
      </c>
      <c r="C3" s="48" t="s">
        <v>2</v>
      </c>
      <c r="D3" s="49" t="s">
        <v>49</v>
      </c>
      <c r="E3" s="50" t="s">
        <v>4</v>
      </c>
      <c r="F3" s="50" t="s">
        <v>5</v>
      </c>
      <c r="G3" s="50" t="s">
        <v>6</v>
      </c>
      <c r="I3" s="49" t="s">
        <v>50</v>
      </c>
      <c r="J3" s="52" t="s">
        <v>4</v>
      </c>
      <c r="K3" s="52" t="s">
        <v>5</v>
      </c>
      <c r="L3" s="52" t="s">
        <v>6</v>
      </c>
      <c r="N3" s="49" t="s">
        <v>51</v>
      </c>
      <c r="O3" s="53" t="s">
        <v>4</v>
      </c>
      <c r="P3" s="53" t="s">
        <v>5</v>
      </c>
      <c r="Q3" s="53" t="s">
        <v>6</v>
      </c>
    </row>
    <row r="4" spans="1:18" ht="21.75" customHeight="1" x14ac:dyDescent="0.15">
      <c r="A4" s="54" t="s">
        <v>16</v>
      </c>
      <c r="B4" s="55" t="s">
        <v>7</v>
      </c>
      <c r="C4" s="56" t="s">
        <v>8</v>
      </c>
      <c r="D4" s="20">
        <v>1378.86</v>
      </c>
      <c r="E4" s="21">
        <v>2260</v>
      </c>
      <c r="F4" s="21">
        <f>E4-D4</f>
        <v>881.1400000000001</v>
      </c>
      <c r="G4" s="8">
        <f t="shared" ref="G4:G15" si="0">F4/E4</f>
        <v>0.38988495575221244</v>
      </c>
      <c r="I4" s="20">
        <v>1412.5976503167331</v>
      </c>
      <c r="J4" s="22">
        <v>2260</v>
      </c>
      <c r="K4" s="22">
        <f>J4-I4</f>
        <v>847.40234968326695</v>
      </c>
      <c r="L4" s="19">
        <f t="shared" ref="L4:L15" si="1">K4/J4</f>
        <v>0.37495679189525088</v>
      </c>
      <c r="M4" s="57" t="s">
        <v>53</v>
      </c>
      <c r="N4" s="20">
        <v>1368.7727994281513</v>
      </c>
      <c r="O4" s="58">
        <v>2260</v>
      </c>
      <c r="P4" s="58">
        <f>O4-N4</f>
        <v>891.2272005718487</v>
      </c>
      <c r="Q4" s="59">
        <f t="shared" ref="Q4:Q11" si="2">P4/O4</f>
        <v>0.3943483188371012</v>
      </c>
      <c r="R4" s="44" t="s">
        <v>30</v>
      </c>
    </row>
    <row r="5" spans="1:18" ht="21.75" customHeight="1" x14ac:dyDescent="0.15">
      <c r="A5" s="54" t="s">
        <v>17</v>
      </c>
      <c r="B5" s="55" t="s">
        <v>9</v>
      </c>
      <c r="C5" s="56" t="s">
        <v>8</v>
      </c>
      <c r="D5" s="20">
        <v>2237.7199999999998</v>
      </c>
      <c r="E5" s="21">
        <v>3100</v>
      </c>
      <c r="F5" s="21">
        <f>E5-D5</f>
        <v>862.2800000000002</v>
      </c>
      <c r="G5" s="8">
        <f t="shared" si="0"/>
        <v>0.2781548387096775</v>
      </c>
      <c r="I5" s="20">
        <v>2499.1711779532279</v>
      </c>
      <c r="J5" s="22">
        <v>3100</v>
      </c>
      <c r="K5" s="22">
        <f>J5-I5</f>
        <v>600.82882204677207</v>
      </c>
      <c r="L5" s="19">
        <f t="shared" si="1"/>
        <v>0.19381574904734583</v>
      </c>
      <c r="M5" s="57" t="s">
        <v>54</v>
      </c>
      <c r="N5" s="20">
        <v>2361.1107824370288</v>
      </c>
      <c r="O5" s="58">
        <v>3100</v>
      </c>
      <c r="P5" s="58">
        <f>O5-N5</f>
        <v>738.88921756297123</v>
      </c>
      <c r="Q5" s="59">
        <f t="shared" si="2"/>
        <v>0.23835136050418426</v>
      </c>
      <c r="R5" s="44" t="s">
        <v>31</v>
      </c>
    </row>
    <row r="6" spans="1:18" ht="21.75" customHeight="1" x14ac:dyDescent="0.15">
      <c r="A6" s="54" t="s">
        <v>32</v>
      </c>
      <c r="B6" s="55">
        <v>9900152903</v>
      </c>
      <c r="C6" s="56" t="s">
        <v>8</v>
      </c>
      <c r="D6" s="20"/>
      <c r="E6" s="21"/>
      <c r="F6" s="21"/>
      <c r="G6" s="8"/>
      <c r="I6" s="20"/>
      <c r="J6" s="22"/>
      <c r="K6" s="22"/>
      <c r="L6" s="19"/>
      <c r="M6" s="57" t="s">
        <v>52</v>
      </c>
      <c r="N6" s="20">
        <v>2134.0055235798868</v>
      </c>
      <c r="O6" s="58">
        <v>2926</v>
      </c>
      <c r="P6" s="58">
        <f>O6-N6</f>
        <v>791.99447642011319</v>
      </c>
      <c r="Q6" s="59">
        <f t="shared" si="2"/>
        <v>0.27067480397133054</v>
      </c>
      <c r="R6" s="44" t="s">
        <v>33</v>
      </c>
    </row>
    <row r="7" spans="1:18" ht="21.75" customHeight="1" x14ac:dyDescent="0.15">
      <c r="A7" s="54" t="s">
        <v>18</v>
      </c>
      <c r="B7" s="55" t="s">
        <v>13</v>
      </c>
      <c r="C7" s="56" t="s">
        <v>12</v>
      </c>
      <c r="D7" s="20">
        <v>2271.2600000000002</v>
      </c>
      <c r="E7" s="21">
        <v>3100</v>
      </c>
      <c r="F7" s="21">
        <f>E7-D7</f>
        <v>828.73999999999978</v>
      </c>
      <c r="G7" s="8">
        <f t="shared" ref="G7" si="3">F7/E7</f>
        <v>0.26733548387096767</v>
      </c>
      <c r="I7" s="20">
        <v>2616.6860185574992</v>
      </c>
      <c r="J7" s="22">
        <v>3100</v>
      </c>
      <c r="K7" s="22">
        <f>J7-I7</f>
        <v>483.31398144250079</v>
      </c>
      <c r="L7" s="19">
        <f t="shared" ref="L7" si="4">K7/J7</f>
        <v>0.1559077359491938</v>
      </c>
      <c r="M7" s="57" t="s">
        <v>55</v>
      </c>
      <c r="N7" s="20">
        <v>2354.0358824370287</v>
      </c>
      <c r="O7" s="58">
        <v>3100</v>
      </c>
      <c r="P7" s="58">
        <f>O7-N7</f>
        <v>745.9641175629713</v>
      </c>
      <c r="Q7" s="59">
        <f t="shared" si="2"/>
        <v>0.24063358631063589</v>
      </c>
      <c r="R7" s="44" t="s">
        <v>35</v>
      </c>
    </row>
    <row r="8" spans="1:18" ht="21.75" customHeight="1" x14ac:dyDescent="0.15">
      <c r="A8" s="54" t="s">
        <v>38</v>
      </c>
      <c r="B8" s="55">
        <v>9900152906</v>
      </c>
      <c r="C8" s="56" t="s">
        <v>34</v>
      </c>
      <c r="D8" s="20"/>
      <c r="E8" s="21"/>
      <c r="F8" s="21"/>
      <c r="G8" s="8"/>
      <c r="I8" s="20"/>
      <c r="J8" s="22"/>
      <c r="K8" s="22"/>
      <c r="L8" s="19"/>
      <c r="M8" s="57" t="s">
        <v>55</v>
      </c>
      <c r="N8" s="20">
        <v>2126.9306235798867</v>
      </c>
      <c r="O8" s="58">
        <v>2962.5</v>
      </c>
      <c r="P8" s="58">
        <f t="shared" ref="P8:P10" si="5">O8-N8</f>
        <v>835.56937642011326</v>
      </c>
      <c r="Q8" s="59">
        <f t="shared" si="2"/>
        <v>0.28204873465657831</v>
      </c>
      <c r="R8" s="44" t="s">
        <v>39</v>
      </c>
    </row>
    <row r="9" spans="1:18" ht="21.75" customHeight="1" x14ac:dyDescent="0.15">
      <c r="A9" s="54" t="s">
        <v>40</v>
      </c>
      <c r="B9" s="55">
        <v>9900152905</v>
      </c>
      <c r="C9" s="56" t="s">
        <v>34</v>
      </c>
      <c r="D9" s="20"/>
      <c r="E9" s="21"/>
      <c r="F9" s="21"/>
      <c r="G9" s="8"/>
      <c r="I9" s="20"/>
      <c r="J9" s="22"/>
      <c r="K9" s="22"/>
      <c r="L9" s="19"/>
      <c r="M9" s="57" t="s">
        <v>55</v>
      </c>
      <c r="N9" s="20">
        <v>1425.2552850231511</v>
      </c>
      <c r="O9" s="58">
        <v>2387.5</v>
      </c>
      <c r="P9" s="58">
        <f t="shared" si="5"/>
        <v>962.24471497684885</v>
      </c>
      <c r="Q9" s="59">
        <f t="shared" si="2"/>
        <v>0.40303443559239743</v>
      </c>
      <c r="R9" s="44" t="s">
        <v>41</v>
      </c>
    </row>
    <row r="10" spans="1:18" ht="21.75" customHeight="1" x14ac:dyDescent="0.15">
      <c r="A10" s="60" t="s">
        <v>56</v>
      </c>
      <c r="B10" s="55" t="s">
        <v>10</v>
      </c>
      <c r="C10" s="56" t="s">
        <v>8</v>
      </c>
      <c r="D10" s="20">
        <v>4266.4279999999999</v>
      </c>
      <c r="E10" s="21">
        <v>4600</v>
      </c>
      <c r="F10" s="21">
        <f>E10-D10</f>
        <v>333.57200000000012</v>
      </c>
      <c r="G10" s="8">
        <f t="shared" si="0"/>
        <v>7.2515652173913064E-2</v>
      </c>
      <c r="I10" s="20"/>
      <c r="J10" s="22"/>
      <c r="K10" s="22"/>
      <c r="L10" s="19"/>
      <c r="M10" s="61" t="s">
        <v>57</v>
      </c>
      <c r="N10" s="20">
        <v>4253.5514519390717</v>
      </c>
      <c r="O10" s="58">
        <v>4600</v>
      </c>
      <c r="P10" s="58">
        <f t="shared" si="5"/>
        <v>346.44854806092826</v>
      </c>
      <c r="Q10" s="59">
        <f t="shared" si="2"/>
        <v>7.5314901752375707E-2</v>
      </c>
    </row>
    <row r="11" spans="1:18" ht="22.5" customHeight="1" x14ac:dyDescent="0.15">
      <c r="A11" s="54" t="s">
        <v>19</v>
      </c>
      <c r="B11" s="91" t="s">
        <v>11</v>
      </c>
      <c r="C11" s="56" t="s">
        <v>12</v>
      </c>
      <c r="D11" s="80">
        <v>780.14</v>
      </c>
      <c r="E11" s="82">
        <v>1050</v>
      </c>
      <c r="F11" s="82">
        <f>E11-D11</f>
        <v>269.86</v>
      </c>
      <c r="G11" s="84">
        <f t="shared" si="0"/>
        <v>0.2570095238095238</v>
      </c>
      <c r="H11" s="57" t="s">
        <v>58</v>
      </c>
      <c r="I11" s="20">
        <v>739.54203323405932</v>
      </c>
      <c r="J11" s="76">
        <v>1050</v>
      </c>
      <c r="K11" s="76">
        <f>J11-I11-I12</f>
        <v>254.33714283494069</v>
      </c>
      <c r="L11" s="78">
        <f t="shared" si="1"/>
        <v>0.24222585031899113</v>
      </c>
      <c r="M11" s="57" t="s">
        <v>59</v>
      </c>
      <c r="N11" s="20">
        <v>744.15303221093018</v>
      </c>
      <c r="O11" s="86">
        <v>1050</v>
      </c>
      <c r="P11" s="86">
        <f>O11-N11-N12</f>
        <v>248.04614385806983</v>
      </c>
      <c r="Q11" s="88">
        <f t="shared" si="2"/>
        <v>0.23623442272197126</v>
      </c>
    </row>
    <row r="12" spans="1:18" ht="21.75" customHeight="1" x14ac:dyDescent="0.15">
      <c r="A12" s="54" t="s">
        <v>20</v>
      </c>
      <c r="B12" s="92"/>
      <c r="C12" s="56" t="s">
        <v>60</v>
      </c>
      <c r="D12" s="81"/>
      <c r="E12" s="83"/>
      <c r="F12" s="83"/>
      <c r="G12" s="85"/>
      <c r="I12" s="20">
        <v>56.120823930999997</v>
      </c>
      <c r="J12" s="77"/>
      <c r="K12" s="77"/>
      <c r="L12" s="79"/>
      <c r="M12" s="57" t="s">
        <v>59</v>
      </c>
      <c r="N12" s="20">
        <v>57.800823931000004</v>
      </c>
      <c r="O12" s="87"/>
      <c r="P12" s="87"/>
      <c r="Q12" s="89"/>
    </row>
    <row r="13" spans="1:18" ht="21.75" customHeight="1" x14ac:dyDescent="0.15">
      <c r="A13" s="54"/>
      <c r="B13" s="62"/>
      <c r="C13" s="56"/>
      <c r="D13" s="41"/>
      <c r="E13" s="42"/>
      <c r="F13" s="42"/>
      <c r="G13" s="43"/>
      <c r="I13" s="20"/>
      <c r="J13" s="39"/>
      <c r="K13" s="39"/>
      <c r="L13" s="40"/>
      <c r="N13" s="20"/>
      <c r="O13" s="63"/>
      <c r="P13" s="58"/>
      <c r="Q13" s="59"/>
    </row>
    <row r="14" spans="1:18" ht="21.75" customHeight="1" x14ac:dyDescent="0.15">
      <c r="A14" s="54"/>
      <c r="B14" s="62"/>
      <c r="C14" s="56"/>
      <c r="D14" s="41"/>
      <c r="E14" s="42"/>
      <c r="F14" s="42"/>
      <c r="G14" s="43"/>
      <c r="I14" s="20"/>
      <c r="J14" s="39"/>
      <c r="K14" s="39"/>
      <c r="L14" s="40"/>
      <c r="N14" s="20"/>
      <c r="O14" s="63"/>
      <c r="P14" s="58"/>
      <c r="Q14" s="59"/>
    </row>
    <row r="15" spans="1:18" ht="34.5" customHeight="1" x14ac:dyDescent="0.15">
      <c r="A15" s="64"/>
      <c r="B15" s="55" t="s">
        <v>14</v>
      </c>
      <c r="C15" s="56"/>
      <c r="D15" s="20">
        <f>SUM(D4:D14)</f>
        <v>10934.407999999999</v>
      </c>
      <c r="E15" s="21">
        <f>SUM(E4:E14)</f>
        <v>14110</v>
      </c>
      <c r="F15" s="21">
        <f>E15-D15</f>
        <v>3175.5920000000006</v>
      </c>
      <c r="G15" s="8">
        <f t="shared" si="0"/>
        <v>0.22505967399007801</v>
      </c>
      <c r="I15" s="20">
        <f>SUM(I4:I14)</f>
        <v>7324.1177039925196</v>
      </c>
      <c r="J15" s="22">
        <f>SUM(J4:J14)</f>
        <v>9510</v>
      </c>
      <c r="K15" s="22">
        <f>J15-I15</f>
        <v>2185.8822960074804</v>
      </c>
      <c r="L15" s="19">
        <f t="shared" si="1"/>
        <v>0.22985092492192222</v>
      </c>
      <c r="N15" s="20">
        <f>SUM(N4:N14)</f>
        <v>16825.616204566133</v>
      </c>
      <c r="O15" s="58">
        <f>SUM(O4:O14)</f>
        <v>22386</v>
      </c>
      <c r="P15" s="58">
        <f>O15-N15</f>
        <v>5560.3837954338669</v>
      </c>
      <c r="Q15" s="59">
        <f t="shared" ref="Q15" si="6">P15/O15</f>
        <v>0.24838666110220078</v>
      </c>
    </row>
  </sheetData>
  <mergeCells count="12">
    <mergeCell ref="P11:P12"/>
    <mergeCell ref="Q11:Q12"/>
    <mergeCell ref="A1:Q1"/>
    <mergeCell ref="B11:B12"/>
    <mergeCell ref="D11:D12"/>
    <mergeCell ref="E11:E12"/>
    <mergeCell ref="F11:F12"/>
    <mergeCell ref="G11:G12"/>
    <mergeCell ref="J11:J12"/>
    <mergeCell ref="K11:K12"/>
    <mergeCell ref="L11:L12"/>
    <mergeCell ref="O11:O12"/>
  </mergeCells>
  <phoneticPr fontId="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"/>
  <sheetViews>
    <sheetView tabSelected="1" zoomScale="80" zoomScaleNormal="80" workbookViewId="0">
      <selection activeCell="T11" sqref="T11"/>
    </sheetView>
  </sheetViews>
  <sheetFormatPr defaultColWidth="9" defaultRowHeight="13.5" outlineLevelCol="1" x14ac:dyDescent="0.15"/>
  <cols>
    <col min="1" max="1" width="5.625" customWidth="1"/>
    <col min="2" max="2" width="11.75" customWidth="1"/>
    <col min="3" max="3" width="13.25" customWidth="1"/>
    <col min="4" max="4" width="17.375" customWidth="1"/>
    <col min="5" max="5" width="26.25" customWidth="1"/>
    <col min="6" max="6" width="10.125" customWidth="1"/>
    <col min="7" max="7" width="8.625" customWidth="1"/>
    <col min="8" max="8" width="8" hidden="1" customWidth="1" outlineLevel="1"/>
    <col min="9" max="9" width="0" hidden="1" customWidth="1" outlineLevel="1"/>
    <col min="10" max="10" width="4.5" hidden="1" customWidth="1" outlineLevel="1"/>
    <col min="11" max="11" width="10.375" customWidth="1" collapsed="1"/>
    <col min="12" max="12" width="10.375" customWidth="1"/>
    <col min="13" max="13" width="11" customWidth="1"/>
    <col min="14" max="14" width="10.25" customWidth="1"/>
    <col min="15" max="15" width="8.5" customWidth="1"/>
    <col min="16" max="16" width="9.25" customWidth="1"/>
    <col min="17" max="17" width="10" customWidth="1"/>
    <col min="18" max="18" width="6.625" customWidth="1"/>
    <col min="19" max="19" width="5.75" customWidth="1"/>
  </cols>
  <sheetData>
    <row r="1" spans="1:20" ht="47.25" customHeight="1" x14ac:dyDescent="0.1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0" s="15" customFormat="1" ht="22.5" customHeight="1" x14ac:dyDescent="0.15">
      <c r="C2" s="17"/>
      <c r="D2" s="17"/>
      <c r="E2" s="17"/>
      <c r="F2" s="17"/>
      <c r="G2" s="17"/>
      <c r="H2" s="17"/>
      <c r="I2" s="17"/>
    </row>
    <row r="3" spans="1:20" s="11" customFormat="1" ht="49.5" customHeight="1" x14ac:dyDescent="0.15">
      <c r="A3" s="9" t="s">
        <v>44</v>
      </c>
      <c r="B3" s="9" t="s">
        <v>15</v>
      </c>
      <c r="C3" s="9" t="s">
        <v>2</v>
      </c>
      <c r="D3" s="9" t="s">
        <v>1</v>
      </c>
      <c r="E3" s="9" t="s">
        <v>42</v>
      </c>
      <c r="F3" s="10" t="s">
        <v>24</v>
      </c>
      <c r="G3" s="3" t="s">
        <v>4</v>
      </c>
      <c r="H3" s="3" t="s">
        <v>5</v>
      </c>
      <c r="I3" s="3" t="s">
        <v>6</v>
      </c>
      <c r="K3" s="10" t="s">
        <v>23</v>
      </c>
      <c r="L3" s="10" t="s">
        <v>61</v>
      </c>
      <c r="M3" s="10" t="s">
        <v>28</v>
      </c>
      <c r="N3" s="18" t="s">
        <v>4</v>
      </c>
      <c r="O3" s="18" t="s">
        <v>5</v>
      </c>
      <c r="P3" s="18" t="s">
        <v>6</v>
      </c>
    </row>
    <row r="4" spans="1:20" ht="31.5" customHeight="1" x14ac:dyDescent="0.15">
      <c r="A4" s="13">
        <v>1</v>
      </c>
      <c r="B4" s="13" t="s">
        <v>16</v>
      </c>
      <c r="C4" s="26" t="s">
        <v>8</v>
      </c>
      <c r="D4" s="27" t="s">
        <v>7</v>
      </c>
      <c r="E4" s="25" t="s">
        <v>30</v>
      </c>
      <c r="F4" s="20">
        <v>1378.86</v>
      </c>
      <c r="G4" s="21">
        <v>2260</v>
      </c>
      <c r="H4" s="21">
        <f>G4-F4</f>
        <v>881.1400000000001</v>
      </c>
      <c r="I4" s="8">
        <f>H4/G4</f>
        <v>0.38988495575221244</v>
      </c>
      <c r="K4" s="24">
        <v>1412.5976503167331</v>
      </c>
      <c r="L4" s="24">
        <v>1368.7727994281513</v>
      </c>
      <c r="M4" s="20">
        <f>[1]驾驶员座椅EBOM!$BO$8</f>
        <v>1527.1530245046474</v>
      </c>
      <c r="N4" s="22">
        <v>2225.42</v>
      </c>
      <c r="O4" s="22">
        <f>N4-M4</f>
        <v>698.26697549535265</v>
      </c>
      <c r="P4" s="19">
        <f>O4/N4</f>
        <v>0.31376862592020949</v>
      </c>
      <c r="Q4" s="14" t="s">
        <v>46</v>
      </c>
      <c r="R4">
        <v>132.49</v>
      </c>
    </row>
    <row r="5" spans="1:20" ht="31.5" customHeight="1" x14ac:dyDescent="0.15">
      <c r="A5" s="13">
        <v>2</v>
      </c>
      <c r="B5" s="13" t="s">
        <v>17</v>
      </c>
      <c r="C5" s="26" t="s">
        <v>8</v>
      </c>
      <c r="D5" s="27" t="s">
        <v>9</v>
      </c>
      <c r="E5" s="25" t="s">
        <v>31</v>
      </c>
      <c r="F5" s="20">
        <v>2237.7199999999998</v>
      </c>
      <c r="G5" s="21">
        <v>3100</v>
      </c>
      <c r="H5" s="21">
        <f>G5-F5</f>
        <v>862.2800000000002</v>
      </c>
      <c r="I5" s="8">
        <f>H5/G5</f>
        <v>0.2781548387096775</v>
      </c>
      <c r="K5" s="24">
        <v>2499.1711779532279</v>
      </c>
      <c r="L5" s="24">
        <v>2361.1107824370288</v>
      </c>
      <c r="M5" s="20">
        <f>[1]驾驶员座椅EBOM!$BP$8</f>
        <v>2197.1892213140377</v>
      </c>
      <c r="N5" s="22">
        <v>2970.98</v>
      </c>
      <c r="O5" s="22">
        <f>N5-M5</f>
        <v>773.79077868596232</v>
      </c>
      <c r="P5" s="19">
        <f>O5/N5</f>
        <v>0.26044967609541708</v>
      </c>
      <c r="Q5" s="14" t="s">
        <v>46</v>
      </c>
      <c r="R5">
        <v>132.49</v>
      </c>
    </row>
    <row r="6" spans="1:20" s="68" customFormat="1" ht="31.5" customHeight="1" x14ac:dyDescent="0.15">
      <c r="A6" s="65">
        <v>3</v>
      </c>
      <c r="B6" s="65" t="s">
        <v>19</v>
      </c>
      <c r="C6" s="66" t="s">
        <v>12</v>
      </c>
      <c r="D6" s="27" t="s">
        <v>11</v>
      </c>
      <c r="E6" s="67"/>
      <c r="F6" s="94">
        <v>780.14</v>
      </c>
      <c r="G6" s="96">
        <v>1050</v>
      </c>
      <c r="H6" s="96">
        <f>G6-F6</f>
        <v>269.86</v>
      </c>
      <c r="I6" s="98">
        <f>H6/G6</f>
        <v>0.2570095238095238</v>
      </c>
      <c r="J6" s="68" t="s">
        <v>22</v>
      </c>
      <c r="K6" s="69">
        <v>739.54203323405932</v>
      </c>
      <c r="L6" s="69">
        <v>744.15303221093018</v>
      </c>
      <c r="M6" s="70">
        <f>[2]G3副驾驶功能座椅!$BE$10</f>
        <v>704.94170123119864</v>
      </c>
      <c r="N6" s="22">
        <v>969.61</v>
      </c>
      <c r="O6" s="22">
        <f t="shared" ref="O6:O7" si="0">N6-M6</f>
        <v>264.66829876880138</v>
      </c>
      <c r="P6" s="19">
        <f t="shared" ref="P6:P7" si="1">O6/N6</f>
        <v>0.27296366453398929</v>
      </c>
      <c r="Q6" s="30" t="s">
        <v>47</v>
      </c>
      <c r="T6" s="68">
        <v>969.61</v>
      </c>
    </row>
    <row r="7" spans="1:20" s="68" customFormat="1" ht="31.5" customHeight="1" x14ac:dyDescent="0.15">
      <c r="A7" s="65">
        <v>4</v>
      </c>
      <c r="B7" s="65" t="s">
        <v>20</v>
      </c>
      <c r="C7" s="66" t="s">
        <v>21</v>
      </c>
      <c r="D7" s="35">
        <v>9900252982</v>
      </c>
      <c r="E7" s="71"/>
      <c r="F7" s="95"/>
      <c r="G7" s="97"/>
      <c r="H7" s="97"/>
      <c r="I7" s="99"/>
      <c r="K7" s="69">
        <v>56.120823930999997</v>
      </c>
      <c r="L7" s="69">
        <v>57.800823931000004</v>
      </c>
      <c r="M7" s="70">
        <f>[2]G3副驾驶功能座椅!$BF$10</f>
        <v>48.002995962339995</v>
      </c>
      <c r="N7" s="100">
        <v>52.25</v>
      </c>
      <c r="O7" s="22">
        <f t="shared" si="0"/>
        <v>4.2470040376600053</v>
      </c>
      <c r="P7" s="19">
        <f t="shared" si="1"/>
        <v>8.1282373926507279E-2</v>
      </c>
      <c r="Q7" s="30" t="s">
        <v>47</v>
      </c>
      <c r="T7" s="68">
        <v>52.25</v>
      </c>
    </row>
    <row r="8" spans="1:20" ht="31.5" customHeight="1" x14ac:dyDescent="0.15">
      <c r="A8" s="13">
        <v>5</v>
      </c>
      <c r="B8" s="13" t="s">
        <v>18</v>
      </c>
      <c r="C8" s="26" t="s">
        <v>12</v>
      </c>
      <c r="D8" s="27" t="s">
        <v>13</v>
      </c>
      <c r="E8" s="25" t="s">
        <v>35</v>
      </c>
      <c r="F8" s="20">
        <v>2271.2600000000002</v>
      </c>
      <c r="G8" s="21">
        <v>3100</v>
      </c>
      <c r="H8" s="21">
        <f>G8-F8</f>
        <v>828.73999999999978</v>
      </c>
      <c r="I8" s="8">
        <f>H8/G8</f>
        <v>0.26733548387096767</v>
      </c>
      <c r="K8" s="24">
        <v>2616.6860185574992</v>
      </c>
      <c r="L8" s="24">
        <v>2354.0358824370287</v>
      </c>
      <c r="M8" s="20">
        <f>[1]驾驶员座椅EBOM!$BR$8</f>
        <v>2176.6475693619127</v>
      </c>
      <c r="N8" s="22">
        <v>2937.48</v>
      </c>
      <c r="O8" s="22">
        <f>N8-M8</f>
        <v>760.83243063808732</v>
      </c>
      <c r="P8" s="19">
        <f>O8/N8</f>
        <v>0.25900854836052922</v>
      </c>
      <c r="Q8" s="14" t="s">
        <v>46</v>
      </c>
      <c r="R8">
        <v>132.49</v>
      </c>
    </row>
    <row r="9" spans="1:20" ht="31.5" customHeight="1" x14ac:dyDescent="0.15">
      <c r="A9" s="13">
        <v>6</v>
      </c>
      <c r="B9" s="13" t="s">
        <v>32</v>
      </c>
      <c r="C9" s="26" t="s">
        <v>8</v>
      </c>
      <c r="D9" s="27">
        <v>9900152903</v>
      </c>
      <c r="E9" s="25" t="s">
        <v>33</v>
      </c>
      <c r="F9" s="20"/>
      <c r="G9" s="21"/>
      <c r="H9" s="21"/>
      <c r="I9" s="8"/>
      <c r="K9" s="24"/>
      <c r="L9" s="24">
        <v>2134.0055235798868</v>
      </c>
      <c r="M9" s="20">
        <f>[1]驾驶员座椅EBOM!$BQ$8</f>
        <v>2021.0418312823062</v>
      </c>
      <c r="N9" s="22">
        <v>2791.71</v>
      </c>
      <c r="O9" s="22">
        <f t="shared" ref="O9:O14" si="2">N9-M9</f>
        <v>770.66816871769379</v>
      </c>
      <c r="P9" s="19">
        <f t="shared" ref="P9:P14" si="3">O9/N9</f>
        <v>0.27605595449301462</v>
      </c>
      <c r="Q9" s="14" t="s">
        <v>46</v>
      </c>
      <c r="R9">
        <v>132.49</v>
      </c>
    </row>
    <row r="10" spans="1:20" ht="31.5" customHeight="1" x14ac:dyDescent="0.15">
      <c r="A10" s="13">
        <v>7</v>
      </c>
      <c r="B10" s="13" t="s">
        <v>36</v>
      </c>
      <c r="C10" s="26" t="s">
        <v>34</v>
      </c>
      <c r="D10" s="27">
        <v>9900232474</v>
      </c>
      <c r="E10" s="25" t="s">
        <v>37</v>
      </c>
      <c r="F10" s="20"/>
      <c r="G10" s="21"/>
      <c r="H10" s="21"/>
      <c r="I10" s="8"/>
      <c r="K10" s="24"/>
      <c r="L10" s="24"/>
      <c r="M10" s="20">
        <f>[1]驾驶员座椅EBOM!$BS$8</f>
        <v>2165.1655151234008</v>
      </c>
      <c r="N10" s="22">
        <v>2937.91</v>
      </c>
      <c r="O10" s="22">
        <f t="shared" si="2"/>
        <v>772.74448487659902</v>
      </c>
      <c r="P10" s="19">
        <f t="shared" si="3"/>
        <v>0.26302524069035438</v>
      </c>
      <c r="Q10" s="14" t="s">
        <v>46</v>
      </c>
      <c r="R10">
        <v>132.49</v>
      </c>
      <c r="S10" s="14" t="s">
        <v>43</v>
      </c>
    </row>
    <row r="11" spans="1:20" ht="31.5" customHeight="1" x14ac:dyDescent="0.15">
      <c r="A11" s="13">
        <v>8</v>
      </c>
      <c r="B11" s="13" t="s">
        <v>38</v>
      </c>
      <c r="C11" s="26" t="s">
        <v>34</v>
      </c>
      <c r="D11" s="27">
        <v>9900152906</v>
      </c>
      <c r="E11" s="25" t="s">
        <v>39</v>
      </c>
      <c r="F11" s="20"/>
      <c r="G11" s="21"/>
      <c r="H11" s="21"/>
      <c r="I11" s="8"/>
      <c r="K11" s="24"/>
      <c r="L11" s="24">
        <v>2126.9306235798867</v>
      </c>
      <c r="M11" s="20">
        <f>[1]驾驶员座椅EBOM!$BT$8</f>
        <v>2000.5001793301813</v>
      </c>
      <c r="N11" s="22">
        <v>2758.21</v>
      </c>
      <c r="O11" s="22">
        <f t="shared" si="2"/>
        <v>757.70982066981878</v>
      </c>
      <c r="P11" s="19">
        <f t="shared" si="3"/>
        <v>0.27471070754939569</v>
      </c>
      <c r="Q11" s="14" t="s">
        <v>46</v>
      </c>
      <c r="R11">
        <v>132.49</v>
      </c>
    </row>
    <row r="12" spans="1:20" ht="31.5" customHeight="1" x14ac:dyDescent="0.15">
      <c r="A12" s="13">
        <v>9</v>
      </c>
      <c r="B12" s="13" t="s">
        <v>40</v>
      </c>
      <c r="C12" s="26" t="s">
        <v>34</v>
      </c>
      <c r="D12" s="27">
        <v>9900152905</v>
      </c>
      <c r="E12" s="25" t="s">
        <v>41</v>
      </c>
      <c r="F12" s="20"/>
      <c r="G12" s="21"/>
      <c r="H12" s="21"/>
      <c r="I12" s="8"/>
      <c r="K12" s="24"/>
      <c r="L12" s="24">
        <v>1425.2552850231511</v>
      </c>
      <c r="M12" s="20">
        <f>[1]驾驶员座椅EBOM!$BU$8</f>
        <v>1510.1145441227175</v>
      </c>
      <c r="N12" s="22">
        <v>2239.9699999999998</v>
      </c>
      <c r="O12" s="22">
        <f t="shared" si="2"/>
        <v>729.85545587728234</v>
      </c>
      <c r="P12" s="19">
        <f t="shared" si="3"/>
        <v>0.32583269234734502</v>
      </c>
      <c r="Q12" s="14" t="s">
        <v>46</v>
      </c>
      <c r="R12">
        <v>132.49</v>
      </c>
    </row>
    <row r="13" spans="1:20" ht="31.5" customHeight="1" x14ac:dyDescent="0.15">
      <c r="A13" s="13">
        <v>10</v>
      </c>
      <c r="B13" s="28"/>
      <c r="C13" s="29" t="s">
        <v>12</v>
      </c>
      <c r="D13" s="35">
        <v>9900252980</v>
      </c>
      <c r="E13" s="36" t="s">
        <v>45</v>
      </c>
      <c r="F13" s="32"/>
      <c r="G13" s="37"/>
      <c r="H13" s="37"/>
      <c r="I13" s="38"/>
      <c r="J13" s="30"/>
      <c r="K13" s="31"/>
      <c r="L13" s="24"/>
      <c r="M13" s="32"/>
      <c r="N13" s="33">
        <v>1017.5</v>
      </c>
      <c r="O13" s="33">
        <f t="shared" si="2"/>
        <v>1017.5</v>
      </c>
      <c r="P13" s="34">
        <f t="shared" si="3"/>
        <v>1</v>
      </c>
      <c r="Q13" s="30" t="s">
        <v>62</v>
      </c>
      <c r="R13" s="30" t="s">
        <v>43</v>
      </c>
    </row>
    <row r="14" spans="1:20" ht="31.5" customHeight="1" x14ac:dyDescent="0.15">
      <c r="A14" s="13">
        <v>11</v>
      </c>
      <c r="B14" s="13" t="s">
        <v>29</v>
      </c>
      <c r="C14" s="26" t="s">
        <v>8</v>
      </c>
      <c r="D14" s="27" t="s">
        <v>10</v>
      </c>
      <c r="E14" s="27"/>
      <c r="F14" s="20">
        <v>4266.4279999999999</v>
      </c>
      <c r="G14" s="21">
        <v>4600</v>
      </c>
      <c r="H14" s="21">
        <f>G14-F14</f>
        <v>333.57200000000012</v>
      </c>
      <c r="I14" s="8">
        <f>H14/G14</f>
        <v>7.2515652173913064E-2</v>
      </c>
      <c r="K14" s="24">
        <v>4253.55</v>
      </c>
      <c r="L14" s="24">
        <v>4253.5514519390717</v>
      </c>
      <c r="M14" s="20">
        <f>[3]驾驶员座椅EBOM!$BB$9</f>
        <v>2861.7748967653943</v>
      </c>
      <c r="N14" s="22">
        <v>4324.12</v>
      </c>
      <c r="O14" s="22">
        <f t="shared" si="2"/>
        <v>1462.3451032346056</v>
      </c>
      <c r="P14" s="19">
        <f t="shared" si="3"/>
        <v>0.33818328428318495</v>
      </c>
      <c r="Q14" s="30" t="s">
        <v>47</v>
      </c>
      <c r="R14">
        <v>132.49</v>
      </c>
    </row>
    <row r="15" spans="1:20" ht="34.5" customHeight="1" x14ac:dyDescent="0.15">
      <c r="A15" s="12"/>
      <c r="B15" s="12"/>
      <c r="C15" s="26"/>
      <c r="D15" s="27" t="s">
        <v>14</v>
      </c>
      <c r="E15" s="27"/>
      <c r="F15" s="20">
        <f>SUM(F4:F14)</f>
        <v>10934.407999999999</v>
      </c>
      <c r="G15" s="21">
        <f>SUM(G4:G14)</f>
        <v>14110</v>
      </c>
      <c r="H15" s="21">
        <f>G15-F15</f>
        <v>3175.5920000000006</v>
      </c>
      <c r="I15" s="8">
        <f>H15/G15</f>
        <v>0.22505967399007801</v>
      </c>
      <c r="K15" s="24">
        <f>SUM(K4:K14)</f>
        <v>11577.66770399252</v>
      </c>
      <c r="L15" s="24">
        <f>SUM(L4:L14)</f>
        <v>16825.616204566137</v>
      </c>
      <c r="M15" s="20">
        <f>SUM(M4:M14)</f>
        <v>17212.531478998138</v>
      </c>
      <c r="N15" s="22">
        <f>SUM(N4:N14)</f>
        <v>25225.16</v>
      </c>
      <c r="O15" s="22">
        <f>N15-M15</f>
        <v>8012.6285210018614</v>
      </c>
      <c r="P15" s="19">
        <f>O15/N15</f>
        <v>0.31764430913428743</v>
      </c>
    </row>
    <row r="17" ht="25.5" customHeight="1" x14ac:dyDescent="0.15"/>
  </sheetData>
  <mergeCells count="5">
    <mergeCell ref="A1:P1"/>
    <mergeCell ref="F6:F7"/>
    <mergeCell ref="G6:G7"/>
    <mergeCell ref="H6:H7"/>
    <mergeCell ref="I6:I7"/>
  </mergeCells>
  <phoneticPr fontId="8" type="noConversion"/>
  <conditionalFormatting sqref="D4:D14">
    <cfRule type="duplicateValues" dxfId="2" priority="2"/>
  </conditionalFormatting>
  <pageMargins left="0.7" right="0.7" top="0.75" bottom="0.75" header="0.3" footer="0.3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报价汇总表</vt:lpstr>
      <vt:lpstr>初版1.0</vt:lpstr>
      <vt:lpstr>初版2.0</vt:lpstr>
      <vt:lpstr>3.0</vt:lpstr>
      <vt:lpstr>202503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2022-11-02T06:29:00Z</dcterms:created>
  <dcterms:modified xsi:type="dcterms:W3CDTF">2025-04-02T08:43:09Z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99A38C4AF7DA4A518836AA2954B6B3B7</vt:lpwstr>
  </property>
  <property fmtid="{D5CDD505-2E9C-101B-9397-08002B2CF9AE}" pid="3" name="KSOProductBuildVer">
    <vt:lpwstr>2052-11.1.0.12313</vt:lpwstr>
  </property>
</Properties>
</file>