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项目\VOLVO\机芯\"/>
    </mc:Choice>
  </mc:AlternateContent>
  <bookViews>
    <workbookView xWindow="600" yWindow="570" windowWidth="27735" windowHeight="11700"/>
  </bookViews>
  <sheets>
    <sheet name="光华荣昌插板新大客报价 (财务)+社保" sheetId="21" r:id="rId1"/>
  </sheets>
  <calcPr calcId="162913"/>
</workbook>
</file>

<file path=xl/calcChain.xml><?xml version="1.0" encoding="utf-8"?>
<calcChain xmlns="http://schemas.openxmlformats.org/spreadsheetml/2006/main">
  <c r="J31" i="21" l="1"/>
  <c r="J27" i="21"/>
  <c r="J26" i="21"/>
  <c r="I25" i="21"/>
  <c r="J25" i="21" s="1"/>
  <c r="I24" i="21"/>
  <c r="J24" i="21" s="1"/>
  <c r="J23" i="21"/>
  <c r="J22" i="21"/>
  <c r="J21" i="21"/>
  <c r="J20" i="21"/>
  <c r="J19" i="21"/>
  <c r="J18" i="21"/>
  <c r="J17" i="21"/>
  <c r="J16" i="21"/>
  <c r="J15" i="21"/>
  <c r="K14" i="21"/>
  <c r="J14" i="21"/>
  <c r="K13" i="21"/>
  <c r="J13" i="21"/>
  <c r="K12" i="21"/>
  <c r="J12" i="21"/>
  <c r="K11" i="21"/>
  <c r="J11" i="21"/>
  <c r="N10" i="21"/>
  <c r="J10" i="21"/>
  <c r="N9" i="21"/>
  <c r="K9" i="21"/>
  <c r="J9" i="21"/>
  <c r="K8" i="21"/>
  <c r="J8" i="21"/>
  <c r="K7" i="21"/>
  <c r="J7" i="21"/>
  <c r="I6" i="21"/>
  <c r="J6" i="21" s="1"/>
  <c r="N5" i="21"/>
  <c r="N28" i="21" s="1"/>
  <c r="K5" i="21"/>
  <c r="J5" i="21"/>
  <c r="J28" i="21" l="1"/>
  <c r="J32" i="21" s="1"/>
  <c r="J33" i="21" s="1"/>
  <c r="J34" i="21" s="1"/>
  <c r="J35" i="21" s="1"/>
  <c r="K28" i="21"/>
  <c r="L34" i="21" s="1"/>
  <c r="M34" i="21" s="1"/>
  <c r="J36" i="21" l="1"/>
  <c r="J37" i="21" l="1"/>
  <c r="J38" i="21" s="1"/>
  <c r="J39" i="21" s="1"/>
</calcChain>
</file>

<file path=xl/sharedStrings.xml><?xml version="1.0" encoding="utf-8"?>
<sst xmlns="http://schemas.openxmlformats.org/spreadsheetml/2006/main" count="146" uniqueCount="116">
  <si>
    <t/>
  </si>
  <si>
    <t>成 本 预 算 书</t>
  </si>
  <si>
    <t>产品型号:ZPDEL-000.0000系列（24V）                                                  产品名称:光华荣昌插板新大客</t>
  </si>
  <si>
    <t>序号</t>
  </si>
  <si>
    <t>零件名称</t>
  </si>
  <si>
    <t>料   号</t>
  </si>
  <si>
    <t>材质和规格</t>
  </si>
  <si>
    <t>单位</t>
  </si>
  <si>
    <t>图片</t>
  </si>
  <si>
    <t>重量</t>
  </si>
  <si>
    <t>用量</t>
  </si>
  <si>
    <t>不含税单价（元）</t>
  </si>
  <si>
    <t>不含税材料成本价（元）</t>
  </si>
  <si>
    <t>模穴数</t>
  </si>
  <si>
    <t>成型周期（秒）</t>
  </si>
  <si>
    <t>抄数费</t>
  </si>
  <si>
    <t>工装夹具</t>
  </si>
  <si>
    <t>备注</t>
  </si>
  <si>
    <t>浮动板</t>
  </si>
  <si>
    <t>PBT+30GF
尺寸：165x150x22mm
侧面放M5铜嵌件2个，正面3个球头</t>
  </si>
  <si>
    <t>pcs</t>
  </si>
  <si>
    <t>净重152g+料头10g</t>
  </si>
  <si>
    <t>1出1</t>
  </si>
  <si>
    <t>60S</t>
  </si>
  <si>
    <t>浮动板M5X10MM铜嵌件</t>
  </si>
  <si>
    <t>固定半球</t>
  </si>
  <si>
    <t>POM  M90-44
尺寸：直径34mmx11mm高</t>
  </si>
  <si>
    <t>净重6g+料头10g/4</t>
  </si>
  <si>
    <t>1出4</t>
  </si>
  <si>
    <t>45S</t>
  </si>
  <si>
    <t>防尘套</t>
  </si>
  <si>
    <t>EPDM
尺寸：直径29mmx42mm高</t>
  </si>
  <si>
    <t>4g</t>
  </si>
  <si>
    <t>1出30</t>
  </si>
  <si>
    <t>上盖</t>
  </si>
  <si>
    <t>POM  M90-44
尺寸：120.5x120.5x41mm高</t>
  </si>
  <si>
    <t>净重66g+料头10g</t>
  </si>
  <si>
    <t>1+1</t>
  </si>
  <si>
    <t>50S</t>
  </si>
  <si>
    <t>底座</t>
  </si>
  <si>
    <t>POM  M90-44
尺寸：128.6x120.5x31mm高</t>
  </si>
  <si>
    <t>净重82g+料头10g</t>
  </si>
  <si>
    <t>升降杆</t>
  </si>
  <si>
    <t>POM  F20-03
尺寸：22.7x22.7x39.5mm</t>
  </si>
  <si>
    <t>净重2.4g</t>
  </si>
  <si>
    <t>1出2</t>
  </si>
  <si>
    <t>传动齿轮</t>
  </si>
  <si>
    <t>POM 100P
尺寸：直径12x45mm高</t>
  </si>
  <si>
    <t>净重3.8g</t>
  </si>
  <si>
    <t>斜齿轮</t>
  </si>
  <si>
    <t>PA66+30GF
尺寸：直径30x24mm高</t>
  </si>
  <si>
    <t>净重6g</t>
  </si>
  <si>
    <t>电机蜗杆</t>
  </si>
  <si>
    <t>POM 500P
尺寸：直径10x25mm长</t>
  </si>
  <si>
    <t>箍簧</t>
  </si>
  <si>
    <t>SWP 达克罗电镀
尺寸：内直径11.8mmx丝直径0.67x3圈</t>
  </si>
  <si>
    <t>280电机(24V)</t>
  </si>
  <si>
    <t>ZPE-0166</t>
  </si>
  <si>
    <t>24V 280</t>
  </si>
  <si>
    <t>弹簧垫片</t>
  </si>
  <si>
    <t>ZPM-0087</t>
  </si>
  <si>
    <t>0.045700</t>
  </si>
  <si>
    <t>弹簧</t>
  </si>
  <si>
    <t>SWP达克罗电镀
尺寸：内直径11.8mmx丝直径0.7x3圈</t>
  </si>
  <si>
    <t>十字槽盘头自攻螺钉</t>
  </si>
  <si>
    <t>ZPM-0088</t>
  </si>
  <si>
    <t>ST4X17.5MM</t>
  </si>
  <si>
    <t>插脚1</t>
  </si>
  <si>
    <t>H62</t>
  </si>
  <si>
    <t>插脚2</t>
  </si>
  <si>
    <t>插脚3</t>
  </si>
  <si>
    <t>润滑脂</t>
  </si>
  <si>
    <t>ZPA-0033</t>
  </si>
  <si>
    <t>EUBO E3562</t>
  </si>
  <si>
    <t>g</t>
  </si>
  <si>
    <t>2g</t>
  </si>
  <si>
    <t>纸箱</t>
  </si>
  <si>
    <t>53x63x29cm</t>
  </si>
  <si>
    <t>1/36</t>
  </si>
  <si>
    <t>隔板</t>
  </si>
  <si>
    <t>58x48cm</t>
  </si>
  <si>
    <t>4/36</t>
  </si>
  <si>
    <t>打包带</t>
  </si>
  <si>
    <t>ZPB-0011</t>
  </si>
  <si>
    <t>84.955750</t>
  </si>
  <si>
    <t>直接材料小计(不含税)</t>
  </si>
  <si>
    <t xml:space="preserve">工人直接工资 </t>
  </si>
  <si>
    <t>参照2024年ZPDEL-111.0003平均产能17只/小时与实际人工计算 +社保</t>
  </si>
  <si>
    <t>制造费用</t>
  </si>
  <si>
    <t>参照2024年ZPDEL-111.0003平均产能17只/小时与实际制造费计算</t>
  </si>
  <si>
    <t>小计</t>
  </si>
  <si>
    <t>变动成本小计</t>
  </si>
  <si>
    <t>期间费用</t>
  </si>
  <si>
    <t>固定成本小计</t>
  </si>
  <si>
    <t>总计费用：</t>
  </si>
  <si>
    <t>元</t>
  </si>
  <si>
    <t>总成本</t>
  </si>
  <si>
    <t>利润</t>
  </si>
  <si>
    <t>税费</t>
  </si>
  <si>
    <t>含税报价</t>
  </si>
  <si>
    <t>不含税报价</t>
  </si>
  <si>
    <t>编制：</t>
  </si>
  <si>
    <t>曹光岚</t>
  </si>
  <si>
    <t>核算：江虹</t>
  </si>
  <si>
    <t>审核：</t>
  </si>
  <si>
    <t>批准：</t>
  </si>
  <si>
    <t>日期：</t>
  </si>
  <si>
    <t>2025.4.2</t>
  </si>
  <si>
    <t>日期：2025.04.02</t>
  </si>
  <si>
    <t>新开模具费(未税13%,30万模次)</t>
    <phoneticPr fontId="10" type="noConversion"/>
  </si>
  <si>
    <t>未税价</t>
    <phoneticPr fontId="10" type="noConversion"/>
  </si>
  <si>
    <t>模具含税</t>
    <phoneticPr fontId="10" type="noConversion"/>
  </si>
  <si>
    <t>预付50%，模具件验收单支付50%</t>
    <phoneticPr fontId="10" type="noConversion"/>
  </si>
  <si>
    <r>
      <t>6</t>
    </r>
    <r>
      <rPr>
        <sz val="11"/>
        <color theme="1"/>
        <rFont val="宋体"/>
        <family val="3"/>
        <charset val="134"/>
        <scheme val="minor"/>
      </rPr>
      <t>0天承兑</t>
    </r>
    <phoneticPr fontId="10" type="noConversion"/>
  </si>
  <si>
    <r>
      <t>实验是越博的不含E</t>
    </r>
    <r>
      <rPr>
        <sz val="11"/>
        <color theme="1"/>
        <rFont val="宋体"/>
        <family val="3"/>
        <charset val="134"/>
        <scheme val="minor"/>
      </rPr>
      <t>MC.</t>
    </r>
    <phoneticPr fontId="10" type="noConversion"/>
  </si>
  <si>
    <r>
      <t>开发周期：5月</t>
    </r>
    <r>
      <rPr>
        <sz val="11"/>
        <color theme="1"/>
        <rFont val="宋体"/>
        <family val="3"/>
        <charset val="134"/>
        <scheme val="minor"/>
      </rPr>
      <t>30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</si>
</sst>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0_ "/>
    <numFmt numFmtId="177" formatCode="0.0000_ "/>
  </numFmts>
  <fonts count="13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Arial"/>
      <family val="2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</cellXfs>
  <cellStyles count="3">
    <cellStyle name="百分比" xfId="1" builtinId="5"/>
    <cellStyle name="常规" xfId="0" builtinId="0"/>
    <cellStyle name="常规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topLeftCell="A11" workbookViewId="0">
      <selection activeCell="S41" sqref="S41"/>
    </sheetView>
  </sheetViews>
  <sheetFormatPr defaultRowHeight="13.5" x14ac:dyDescent="0.15"/>
  <cols>
    <col min="13" max="13" width="8.625" customWidth="1"/>
    <col min="14" max="14" width="12.375" customWidth="1"/>
  </cols>
  <sheetData>
    <row r="1" spans="1:16" ht="26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0.25" x14ac:dyDescent="0.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8" x14ac:dyDescent="0.1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20" t="s">
        <v>11</v>
      </c>
      <c r="J4" s="20" t="s">
        <v>12</v>
      </c>
      <c r="K4" s="35" t="s">
        <v>109</v>
      </c>
      <c r="L4" s="20" t="s">
        <v>13</v>
      </c>
      <c r="M4" s="20" t="s">
        <v>14</v>
      </c>
      <c r="N4" s="21" t="s">
        <v>15</v>
      </c>
      <c r="O4" s="21" t="s">
        <v>16</v>
      </c>
      <c r="P4" s="4" t="s">
        <v>17</v>
      </c>
    </row>
    <row r="5" spans="1:16" ht="96" x14ac:dyDescent="0.15">
      <c r="A5" s="5">
        <v>1</v>
      </c>
      <c r="B5" s="6" t="s">
        <v>18</v>
      </c>
      <c r="C5" s="6"/>
      <c r="D5" s="6" t="s">
        <v>19</v>
      </c>
      <c r="E5" s="6" t="s">
        <v>20</v>
      </c>
      <c r="F5" s="6"/>
      <c r="G5" s="6" t="s">
        <v>21</v>
      </c>
      <c r="H5" s="6">
        <v>1</v>
      </c>
      <c r="I5" s="6">
        <v>3.18</v>
      </c>
      <c r="J5" s="6">
        <f>H5*I5</f>
        <v>3.18</v>
      </c>
      <c r="K5" s="5">
        <f>120000/1.13</f>
        <v>106194.69026548673</v>
      </c>
      <c r="L5" s="5" t="s">
        <v>22</v>
      </c>
      <c r="M5" s="5" t="s">
        <v>23</v>
      </c>
      <c r="N5" s="22">
        <f t="shared" ref="N5:N10" si="0">1500/1.13</f>
        <v>1327.4336283185842</v>
      </c>
      <c r="O5" s="22"/>
      <c r="P5" s="6"/>
    </row>
    <row r="6" spans="1:16" ht="36" x14ac:dyDescent="0.15">
      <c r="A6" s="5">
        <v>2</v>
      </c>
      <c r="B6" s="6" t="s">
        <v>24</v>
      </c>
      <c r="C6" s="6"/>
      <c r="D6" s="6"/>
      <c r="E6" s="6" t="s">
        <v>20</v>
      </c>
      <c r="F6" s="6"/>
      <c r="G6" s="6"/>
      <c r="H6" s="6">
        <v>2</v>
      </c>
      <c r="I6" s="6">
        <f>7/50</f>
        <v>0.14000000000000001</v>
      </c>
      <c r="J6" s="6">
        <f>I6*H6</f>
        <v>0.28000000000000003</v>
      </c>
      <c r="K6" s="5"/>
      <c r="L6" s="5"/>
      <c r="M6" s="5"/>
      <c r="N6" s="22"/>
      <c r="O6" s="22"/>
      <c r="P6" s="6"/>
    </row>
    <row r="7" spans="1:16" ht="60" x14ac:dyDescent="0.15">
      <c r="A7" s="5">
        <v>3</v>
      </c>
      <c r="B7" s="6" t="s">
        <v>25</v>
      </c>
      <c r="C7" s="6"/>
      <c r="D7" s="6" t="s">
        <v>26</v>
      </c>
      <c r="E7" s="6" t="s">
        <v>20</v>
      </c>
      <c r="F7" s="6"/>
      <c r="G7" s="6" t="s">
        <v>27</v>
      </c>
      <c r="H7" s="6">
        <v>1</v>
      </c>
      <c r="I7" s="5">
        <v>0.57999999999999996</v>
      </c>
      <c r="J7" s="5">
        <f>H7*I7</f>
        <v>0.57999999999999996</v>
      </c>
      <c r="K7" s="5">
        <f>80000/1.13</f>
        <v>70796.460176991153</v>
      </c>
      <c r="L7" s="5" t="s">
        <v>28</v>
      </c>
      <c r="M7" s="5" t="s">
        <v>29</v>
      </c>
      <c r="N7" s="22"/>
      <c r="O7" s="22"/>
      <c r="P7" s="5"/>
    </row>
    <row r="8" spans="1:16" ht="48" x14ac:dyDescent="0.15">
      <c r="A8" s="5">
        <v>4</v>
      </c>
      <c r="B8" s="6" t="s">
        <v>30</v>
      </c>
      <c r="C8" s="6"/>
      <c r="D8" s="6" t="s">
        <v>31</v>
      </c>
      <c r="E8" s="6" t="s">
        <v>20</v>
      </c>
      <c r="F8" s="6"/>
      <c r="G8" s="6" t="s">
        <v>32</v>
      </c>
      <c r="H8" s="6">
        <v>2</v>
      </c>
      <c r="I8" s="6">
        <v>0.8</v>
      </c>
      <c r="J8" s="6">
        <f>H8*I8</f>
        <v>1.6</v>
      </c>
      <c r="K8" s="5">
        <f>25000/1.13</f>
        <v>22123.893805309737</v>
      </c>
      <c r="L8" s="5" t="s">
        <v>33</v>
      </c>
      <c r="M8" s="5"/>
      <c r="N8" s="22"/>
      <c r="O8" s="22"/>
      <c r="P8" s="5"/>
    </row>
    <row r="9" spans="1:16" ht="72" x14ac:dyDescent="0.15">
      <c r="A9" s="5">
        <v>5</v>
      </c>
      <c r="B9" s="6" t="s">
        <v>34</v>
      </c>
      <c r="C9" s="6"/>
      <c r="D9" s="6" t="s">
        <v>35</v>
      </c>
      <c r="E9" s="6" t="s">
        <v>20</v>
      </c>
      <c r="F9" s="6"/>
      <c r="G9" s="6" t="s">
        <v>36</v>
      </c>
      <c r="H9" s="6">
        <v>1</v>
      </c>
      <c r="I9" s="6">
        <v>1.9</v>
      </c>
      <c r="J9" s="6">
        <f>H9*I9</f>
        <v>1.9</v>
      </c>
      <c r="K9" s="5">
        <f>100000/1.13</f>
        <v>88495.575221238949</v>
      </c>
      <c r="L9" s="5" t="s">
        <v>37</v>
      </c>
      <c r="M9" s="23" t="s">
        <v>38</v>
      </c>
      <c r="N9" s="22">
        <f t="shared" si="0"/>
        <v>1327.4336283185842</v>
      </c>
      <c r="O9" s="22"/>
      <c r="P9" s="6"/>
    </row>
    <row r="10" spans="1:16" ht="60" x14ac:dyDescent="0.15">
      <c r="A10" s="5">
        <v>6</v>
      </c>
      <c r="B10" s="6" t="s">
        <v>39</v>
      </c>
      <c r="C10" s="6"/>
      <c r="D10" s="6" t="s">
        <v>40</v>
      </c>
      <c r="E10" s="6" t="s">
        <v>20</v>
      </c>
      <c r="F10" s="6"/>
      <c r="G10" s="6" t="s">
        <v>41</v>
      </c>
      <c r="H10" s="6">
        <v>1</v>
      </c>
      <c r="I10" s="6">
        <v>1.9</v>
      </c>
      <c r="J10" s="6">
        <f>H10*I10</f>
        <v>1.9</v>
      </c>
      <c r="K10" s="5"/>
      <c r="L10" s="5"/>
      <c r="M10" s="24"/>
      <c r="N10" s="22">
        <f t="shared" si="0"/>
        <v>1327.4336283185842</v>
      </c>
      <c r="O10" s="22"/>
      <c r="P10" s="6"/>
    </row>
    <row r="11" spans="1:16" ht="60" x14ac:dyDescent="0.15">
      <c r="A11" s="5">
        <v>7</v>
      </c>
      <c r="B11" s="6" t="s">
        <v>42</v>
      </c>
      <c r="C11" s="6"/>
      <c r="D11" s="6" t="s">
        <v>43</v>
      </c>
      <c r="E11" s="6" t="s">
        <v>20</v>
      </c>
      <c r="F11" s="6"/>
      <c r="G11" s="6" t="s">
        <v>44</v>
      </c>
      <c r="H11" s="6">
        <v>2</v>
      </c>
      <c r="I11" s="6">
        <v>0.65</v>
      </c>
      <c r="J11" s="6">
        <f>I11*H11</f>
        <v>1.3</v>
      </c>
      <c r="K11" s="5">
        <f>25000/1.13</f>
        <v>22123.893805309737</v>
      </c>
      <c r="L11" s="5" t="s">
        <v>45</v>
      </c>
      <c r="M11" s="5"/>
      <c r="N11" s="22"/>
      <c r="O11" s="22"/>
      <c r="P11" s="5"/>
    </row>
    <row r="12" spans="1:16" ht="36" x14ac:dyDescent="0.15">
      <c r="A12" s="5">
        <v>8</v>
      </c>
      <c r="B12" s="6" t="s">
        <v>46</v>
      </c>
      <c r="C12" s="6"/>
      <c r="D12" s="6" t="s">
        <v>47</v>
      </c>
      <c r="E12" s="6" t="s">
        <v>20</v>
      </c>
      <c r="F12" s="6"/>
      <c r="G12" s="6" t="s">
        <v>48</v>
      </c>
      <c r="H12" s="6">
        <v>2</v>
      </c>
      <c r="I12" s="6">
        <v>0.82</v>
      </c>
      <c r="J12" s="6">
        <f>I12*H12</f>
        <v>1.64</v>
      </c>
      <c r="K12" s="5">
        <f>25000/1.13</f>
        <v>22123.893805309737</v>
      </c>
      <c r="L12" s="5" t="s">
        <v>45</v>
      </c>
      <c r="M12" s="5"/>
      <c r="N12" s="22"/>
      <c r="O12" s="22"/>
      <c r="P12" s="5"/>
    </row>
    <row r="13" spans="1:16" ht="36" x14ac:dyDescent="0.15">
      <c r="A13" s="5">
        <v>9</v>
      </c>
      <c r="B13" s="6" t="s">
        <v>49</v>
      </c>
      <c r="C13" s="6"/>
      <c r="D13" s="6" t="s">
        <v>50</v>
      </c>
      <c r="E13" s="6" t="s">
        <v>20</v>
      </c>
      <c r="F13" s="6"/>
      <c r="G13" s="6" t="s">
        <v>51</v>
      </c>
      <c r="H13" s="6">
        <v>2</v>
      </c>
      <c r="I13" s="6">
        <v>1.1000000000000001</v>
      </c>
      <c r="J13" s="6">
        <f>I13*H13</f>
        <v>2.2000000000000002</v>
      </c>
      <c r="K13" s="5">
        <f>25000/1.13</f>
        <v>22123.893805309737</v>
      </c>
      <c r="L13" s="5" t="s">
        <v>45</v>
      </c>
      <c r="M13" s="5"/>
      <c r="N13" s="22"/>
      <c r="O13" s="22"/>
      <c r="P13" s="5"/>
    </row>
    <row r="14" spans="1:16" ht="36" x14ac:dyDescent="0.15">
      <c r="A14" s="5">
        <v>10</v>
      </c>
      <c r="B14" s="6" t="s">
        <v>52</v>
      </c>
      <c r="C14" s="6"/>
      <c r="D14" s="6" t="s">
        <v>53</v>
      </c>
      <c r="E14" s="6" t="s">
        <v>20</v>
      </c>
      <c r="F14" s="6"/>
      <c r="G14" s="6" t="s">
        <v>44</v>
      </c>
      <c r="H14" s="6">
        <v>2</v>
      </c>
      <c r="I14" s="6">
        <v>0.92</v>
      </c>
      <c r="J14" s="6">
        <f>I14*H14</f>
        <v>1.84</v>
      </c>
      <c r="K14" s="5">
        <f>30000/1.13</f>
        <v>26548.672566371682</v>
      </c>
      <c r="L14" s="5" t="s">
        <v>45</v>
      </c>
      <c r="M14" s="5"/>
      <c r="N14" s="22"/>
      <c r="O14" s="22"/>
      <c r="P14" s="6"/>
    </row>
    <row r="15" spans="1:16" ht="72" x14ac:dyDescent="0.15">
      <c r="A15" s="5">
        <v>11</v>
      </c>
      <c r="B15" s="6" t="s">
        <v>54</v>
      </c>
      <c r="C15" s="6"/>
      <c r="D15" s="6" t="s">
        <v>55</v>
      </c>
      <c r="E15" s="6" t="s">
        <v>20</v>
      </c>
      <c r="F15" s="6"/>
      <c r="G15" s="6"/>
      <c r="H15" s="6">
        <v>2</v>
      </c>
      <c r="I15" s="6">
        <v>0.17</v>
      </c>
      <c r="J15" s="6">
        <f>I15*H15</f>
        <v>0.34</v>
      </c>
      <c r="K15" s="5"/>
      <c r="L15" s="5"/>
      <c r="M15" s="5"/>
      <c r="N15" s="22"/>
      <c r="O15" s="22"/>
      <c r="P15" s="5"/>
    </row>
    <row r="16" spans="1:16" ht="24" x14ac:dyDescent="0.15">
      <c r="A16" s="5">
        <v>12</v>
      </c>
      <c r="B16" s="6" t="s">
        <v>56</v>
      </c>
      <c r="C16" s="6" t="s">
        <v>57</v>
      </c>
      <c r="D16" s="6" t="s">
        <v>58</v>
      </c>
      <c r="E16" s="6" t="s">
        <v>20</v>
      </c>
      <c r="F16" s="6"/>
      <c r="G16" s="6"/>
      <c r="H16" s="6">
        <v>2</v>
      </c>
      <c r="I16" s="6">
        <v>2.3354004505139998</v>
      </c>
      <c r="J16" s="6">
        <f>H16*I16</f>
        <v>4.6708009010279996</v>
      </c>
      <c r="K16" s="5"/>
      <c r="L16" s="5"/>
      <c r="M16" s="5"/>
      <c r="N16" s="22"/>
      <c r="O16" s="22"/>
      <c r="P16" s="5"/>
    </row>
    <row r="17" spans="1:16" x14ac:dyDescent="0.15">
      <c r="A17" s="5">
        <v>13</v>
      </c>
      <c r="B17" s="6" t="s">
        <v>59</v>
      </c>
      <c r="C17" s="6" t="s">
        <v>60</v>
      </c>
      <c r="D17" s="6"/>
      <c r="E17" s="6" t="s">
        <v>20</v>
      </c>
      <c r="F17" s="6"/>
      <c r="G17" s="6"/>
      <c r="H17" s="6">
        <v>1</v>
      </c>
      <c r="I17" s="6" t="s">
        <v>61</v>
      </c>
      <c r="J17" s="6">
        <f>H17*I17</f>
        <v>4.5699999999999998E-2</v>
      </c>
      <c r="K17" s="5"/>
      <c r="L17" s="5"/>
      <c r="M17" s="5"/>
      <c r="N17" s="22"/>
      <c r="O17" s="22"/>
      <c r="P17" s="5"/>
    </row>
    <row r="18" spans="1:16" ht="72" x14ac:dyDescent="0.15">
      <c r="A18" s="5">
        <v>14</v>
      </c>
      <c r="B18" s="6" t="s">
        <v>62</v>
      </c>
      <c r="C18" s="6"/>
      <c r="D18" s="6" t="s">
        <v>63</v>
      </c>
      <c r="E18" s="6" t="s">
        <v>20</v>
      </c>
      <c r="F18" s="6"/>
      <c r="G18" s="6"/>
      <c r="H18" s="6">
        <v>1</v>
      </c>
      <c r="I18" s="6">
        <v>0.66</v>
      </c>
      <c r="J18" s="6">
        <f>I18*H18</f>
        <v>0.66</v>
      </c>
      <c r="K18" s="5"/>
      <c r="L18" s="5"/>
      <c r="M18" s="5"/>
      <c r="N18" s="22"/>
      <c r="O18" s="22"/>
      <c r="P18" s="5"/>
    </row>
    <row r="19" spans="1:16" ht="24" x14ac:dyDescent="0.15">
      <c r="A19" s="5">
        <v>15</v>
      </c>
      <c r="B19" s="6" t="s">
        <v>64</v>
      </c>
      <c r="C19" s="6" t="s">
        <v>65</v>
      </c>
      <c r="D19" s="7" t="s">
        <v>66</v>
      </c>
      <c r="E19" s="6" t="s">
        <v>20</v>
      </c>
      <c r="F19" s="6"/>
      <c r="G19" s="6"/>
      <c r="H19" s="6">
        <v>1</v>
      </c>
      <c r="I19" s="6">
        <v>0.08</v>
      </c>
      <c r="J19" s="6">
        <f>H19*I19</f>
        <v>0.08</v>
      </c>
      <c r="K19" s="5"/>
      <c r="L19" s="5"/>
      <c r="M19" s="5"/>
      <c r="N19" s="22"/>
      <c r="O19" s="22"/>
      <c r="P19" s="5"/>
    </row>
    <row r="20" spans="1:16" x14ac:dyDescent="0.15">
      <c r="A20" s="5">
        <v>16</v>
      </c>
      <c r="B20" s="6" t="s">
        <v>67</v>
      </c>
      <c r="C20" s="8"/>
      <c r="D20" s="6" t="s">
        <v>68</v>
      </c>
      <c r="E20" s="6" t="s">
        <v>20</v>
      </c>
      <c r="F20" s="6"/>
      <c r="G20" s="6"/>
      <c r="H20" s="6">
        <v>1</v>
      </c>
      <c r="I20" s="6">
        <v>0.31</v>
      </c>
      <c r="J20" s="6">
        <f t="shared" ref="J20:J22" si="1">H20*I20</f>
        <v>0.31</v>
      </c>
      <c r="K20" s="5">
        <v>9000</v>
      </c>
      <c r="L20" s="5"/>
      <c r="M20" s="5"/>
      <c r="N20" s="22"/>
      <c r="O20" s="22"/>
      <c r="P20" s="5"/>
    </row>
    <row r="21" spans="1:16" x14ac:dyDescent="0.15">
      <c r="A21" s="5">
        <v>17</v>
      </c>
      <c r="B21" s="6" t="s">
        <v>69</v>
      </c>
      <c r="C21" s="6"/>
      <c r="D21" s="6" t="s">
        <v>68</v>
      </c>
      <c r="E21" s="6" t="s">
        <v>20</v>
      </c>
      <c r="F21" s="6"/>
      <c r="G21" s="6"/>
      <c r="H21" s="6">
        <v>1</v>
      </c>
      <c r="I21" s="6">
        <v>0.26</v>
      </c>
      <c r="J21" s="6">
        <f t="shared" si="1"/>
        <v>0.26</v>
      </c>
      <c r="K21" s="5">
        <v>9000</v>
      </c>
      <c r="L21" s="5"/>
      <c r="M21" s="5"/>
      <c r="N21" s="22"/>
      <c r="O21" s="22"/>
      <c r="P21" s="5"/>
    </row>
    <row r="22" spans="1:16" x14ac:dyDescent="0.15">
      <c r="A22" s="5">
        <v>18</v>
      </c>
      <c r="B22" s="6" t="s">
        <v>70</v>
      </c>
      <c r="C22" s="6"/>
      <c r="D22" s="6" t="s">
        <v>68</v>
      </c>
      <c r="E22" s="6" t="s">
        <v>20</v>
      </c>
      <c r="F22" s="6"/>
      <c r="G22" s="6"/>
      <c r="H22" s="6">
        <v>1</v>
      </c>
      <c r="I22" s="6">
        <v>0.24</v>
      </c>
      <c r="J22" s="6">
        <f t="shared" si="1"/>
        <v>0.24</v>
      </c>
      <c r="K22" s="5">
        <v>9000</v>
      </c>
      <c r="L22" s="5"/>
      <c r="M22" s="5"/>
      <c r="N22" s="22"/>
      <c r="O22" s="22"/>
      <c r="P22" s="5"/>
    </row>
    <row r="23" spans="1:16" ht="24" x14ac:dyDescent="0.15">
      <c r="A23" s="5">
        <v>19</v>
      </c>
      <c r="B23" s="6" t="s">
        <v>71</v>
      </c>
      <c r="C23" s="6" t="s">
        <v>72</v>
      </c>
      <c r="D23" s="6" t="s">
        <v>73</v>
      </c>
      <c r="E23" s="6" t="s">
        <v>74</v>
      </c>
      <c r="F23" s="6"/>
      <c r="G23" s="6"/>
      <c r="H23" s="6" t="s">
        <v>75</v>
      </c>
      <c r="I23" s="25">
        <v>91.150454999999994</v>
      </c>
      <c r="J23" s="25">
        <f>2*I23*0.001</f>
        <v>0.18230090999999998</v>
      </c>
      <c r="K23" s="5"/>
      <c r="L23" s="5"/>
      <c r="M23" s="5"/>
      <c r="N23" s="22"/>
      <c r="O23" s="22"/>
      <c r="P23" s="5"/>
    </row>
    <row r="24" spans="1:16" ht="24" x14ac:dyDescent="0.15">
      <c r="A24" s="5">
        <v>20</v>
      </c>
      <c r="B24" s="6" t="s">
        <v>76</v>
      </c>
      <c r="C24" s="6"/>
      <c r="D24" s="6" t="s">
        <v>77</v>
      </c>
      <c r="E24" s="6" t="s">
        <v>20</v>
      </c>
      <c r="F24" s="6"/>
      <c r="G24" s="6"/>
      <c r="H24" s="6" t="s">
        <v>78</v>
      </c>
      <c r="I24" s="25">
        <f>6.6/1.13</f>
        <v>5.8407079646017701</v>
      </c>
      <c r="J24" s="25">
        <f>I24/36</f>
        <v>0.16224188790560473</v>
      </c>
      <c r="K24" s="5"/>
      <c r="L24" s="5"/>
      <c r="M24" s="5"/>
      <c r="N24" s="22"/>
      <c r="O24" s="22"/>
      <c r="P24" s="5"/>
    </row>
    <row r="25" spans="1:16" x14ac:dyDescent="0.15">
      <c r="A25" s="5">
        <v>21</v>
      </c>
      <c r="B25" s="6" t="s">
        <v>79</v>
      </c>
      <c r="C25" s="6"/>
      <c r="D25" s="6" t="s">
        <v>80</v>
      </c>
      <c r="E25" s="6" t="s">
        <v>20</v>
      </c>
      <c r="F25" s="6"/>
      <c r="G25" s="6"/>
      <c r="H25" s="6" t="s">
        <v>81</v>
      </c>
      <c r="I25" s="25">
        <f>0.5/1.13</f>
        <v>0.44247787610619471</v>
      </c>
      <c r="J25" s="25">
        <f>4*I25/36</f>
        <v>4.9164208456243856E-2</v>
      </c>
      <c r="K25" s="5"/>
      <c r="L25" s="5"/>
      <c r="M25" s="5"/>
      <c r="N25" s="22"/>
      <c r="O25" s="22"/>
      <c r="P25" s="5"/>
    </row>
    <row r="26" spans="1:16" x14ac:dyDescent="0.15">
      <c r="A26" s="5">
        <v>22</v>
      </c>
      <c r="B26" s="6" t="s">
        <v>82</v>
      </c>
      <c r="C26" s="6" t="s">
        <v>83</v>
      </c>
      <c r="D26" s="6"/>
      <c r="E26" s="6" t="s">
        <v>20</v>
      </c>
      <c r="F26" s="6"/>
      <c r="G26" s="6"/>
      <c r="H26" s="6" t="s">
        <v>81</v>
      </c>
      <c r="I26" s="25" t="s">
        <v>84</v>
      </c>
      <c r="J26" s="25">
        <f>I26/800*7.04/36</f>
        <v>2.076696111111111E-2</v>
      </c>
      <c r="K26" s="5"/>
      <c r="L26" s="5"/>
      <c r="M26" s="5"/>
      <c r="N26" s="22"/>
      <c r="O26" s="22"/>
      <c r="P26" s="5"/>
    </row>
    <row r="27" spans="1:16" x14ac:dyDescent="0.15">
      <c r="A27" s="5">
        <v>23</v>
      </c>
      <c r="B27" s="6" t="s">
        <v>16</v>
      </c>
      <c r="C27" s="6"/>
      <c r="D27" s="6"/>
      <c r="E27" s="6"/>
      <c r="F27" s="6"/>
      <c r="G27" s="6"/>
      <c r="H27" s="6"/>
      <c r="I27" s="26"/>
      <c r="J27" s="25">
        <f>30000/100000</f>
        <v>0.3</v>
      </c>
      <c r="K27" s="5"/>
      <c r="L27" s="5"/>
      <c r="M27" s="5"/>
      <c r="N27" s="22"/>
      <c r="O27" s="27">
        <v>30000</v>
      </c>
      <c r="P27" s="5"/>
    </row>
    <row r="28" spans="1:16" x14ac:dyDescent="0.15">
      <c r="A28" s="5"/>
      <c r="B28" s="4" t="s">
        <v>85</v>
      </c>
      <c r="C28" s="5"/>
      <c r="D28" s="5"/>
      <c r="E28" s="5"/>
      <c r="F28" s="5"/>
      <c r="G28" s="5"/>
      <c r="H28" s="5"/>
      <c r="I28" s="5"/>
      <c r="J28" s="4">
        <f>SUM(J5:J27)</f>
        <v>23.740974868500956</v>
      </c>
      <c r="K28" s="9">
        <f>SUM(K5:K26)</f>
        <v>407530.97345132742</v>
      </c>
      <c r="L28" s="9"/>
      <c r="M28" s="9"/>
      <c r="N28" s="27">
        <f>SUM(N4:N26)</f>
        <v>3982.3008849557527</v>
      </c>
      <c r="O28" s="27"/>
      <c r="P28" s="9"/>
    </row>
    <row r="29" spans="1:16" x14ac:dyDescent="0.15">
      <c r="A29" s="5"/>
      <c r="B29" s="9" t="s">
        <v>86</v>
      </c>
      <c r="C29" s="10" t="s">
        <v>87</v>
      </c>
      <c r="D29" s="10"/>
      <c r="E29" s="10"/>
      <c r="F29" s="10"/>
      <c r="G29" s="10"/>
      <c r="H29" s="9"/>
      <c r="I29" s="9"/>
      <c r="J29" s="28">
        <v>1.8294999999999999</v>
      </c>
      <c r="K29" s="9"/>
      <c r="L29" s="9"/>
      <c r="M29" s="9"/>
      <c r="N29" s="29"/>
      <c r="O29" s="29"/>
      <c r="P29" s="9"/>
    </row>
    <row r="30" spans="1:16" x14ac:dyDescent="0.15">
      <c r="A30" s="5"/>
      <c r="B30" s="9" t="s">
        <v>88</v>
      </c>
      <c r="C30" s="10" t="s">
        <v>89</v>
      </c>
      <c r="D30" s="10"/>
      <c r="E30" s="10"/>
      <c r="F30" s="10"/>
      <c r="G30" s="10"/>
      <c r="H30" s="9"/>
      <c r="I30" s="9"/>
      <c r="J30" s="28">
        <v>0.35289999999999999</v>
      </c>
      <c r="K30" s="9"/>
      <c r="L30" s="9"/>
      <c r="M30" s="9"/>
      <c r="N30" s="9"/>
      <c r="O30" s="9"/>
      <c r="P30" s="9"/>
    </row>
    <row r="31" spans="1:16" x14ac:dyDescent="0.15">
      <c r="A31" s="5"/>
      <c r="B31" s="11" t="s">
        <v>90</v>
      </c>
      <c r="C31" s="9"/>
      <c r="D31" s="9"/>
      <c r="E31" s="9"/>
      <c r="F31" s="9"/>
      <c r="G31" s="9"/>
      <c r="H31" s="9"/>
      <c r="I31" s="9"/>
      <c r="J31" s="30">
        <f>SUM(J29:J30)</f>
        <v>2.1823999999999999</v>
      </c>
      <c r="K31" s="9"/>
      <c r="L31" s="9"/>
      <c r="M31" s="9"/>
      <c r="N31" s="29"/>
      <c r="O31" s="29"/>
      <c r="P31" s="9"/>
    </row>
    <row r="32" spans="1:16" x14ac:dyDescent="0.15">
      <c r="A32" s="4" t="s">
        <v>91</v>
      </c>
      <c r="B32" s="4"/>
      <c r="C32" s="9"/>
      <c r="D32" s="9"/>
      <c r="E32" s="9"/>
      <c r="F32" s="9"/>
      <c r="G32" s="9"/>
      <c r="H32" s="9"/>
      <c r="I32" s="9"/>
      <c r="J32" s="30">
        <f>J28+J31</f>
        <v>25.923374868500957</v>
      </c>
      <c r="K32" s="9"/>
      <c r="L32" s="9"/>
      <c r="M32" s="9"/>
      <c r="N32" s="29"/>
      <c r="O32" s="29"/>
      <c r="P32" s="9"/>
    </row>
    <row r="33" spans="1:16" x14ac:dyDescent="0.15">
      <c r="A33" s="5"/>
      <c r="B33" s="9" t="s">
        <v>92</v>
      </c>
      <c r="C33" s="12">
        <v>0.28999999999999998</v>
      </c>
      <c r="D33" s="12"/>
      <c r="E33" s="12"/>
      <c r="F33" s="12"/>
      <c r="G33" s="12"/>
      <c r="H33" s="9"/>
      <c r="I33" s="9"/>
      <c r="J33" s="31">
        <f>J32*C33</f>
        <v>7.5177787118652768</v>
      </c>
      <c r="K33" s="9"/>
      <c r="L33" s="9"/>
      <c r="M33" s="9"/>
      <c r="N33" s="29"/>
      <c r="O33" s="29"/>
      <c r="P33" s="9"/>
    </row>
    <row r="34" spans="1:16" x14ac:dyDescent="0.15">
      <c r="A34" s="4" t="s">
        <v>93</v>
      </c>
      <c r="B34" s="4"/>
      <c r="C34" s="13"/>
      <c r="D34" s="13"/>
      <c r="E34" s="13"/>
      <c r="F34" s="13"/>
      <c r="G34" s="13"/>
      <c r="H34" s="13"/>
      <c r="I34" s="13"/>
      <c r="J34" s="30">
        <f>J33</f>
        <v>7.5177787118652768</v>
      </c>
      <c r="K34" s="9" t="s">
        <v>94</v>
      </c>
      <c r="L34" s="9">
        <f>K28+N28+O27</f>
        <v>441513.27433628315</v>
      </c>
      <c r="M34" s="9">
        <f>L34*1.13</f>
        <v>498909.99999999994</v>
      </c>
      <c r="N34" s="29" t="s">
        <v>95</v>
      </c>
      <c r="O34" s="29"/>
      <c r="P34" s="9"/>
    </row>
    <row r="35" spans="1:16" x14ac:dyDescent="0.15">
      <c r="A35" s="11" t="s">
        <v>96</v>
      </c>
      <c r="B35" s="11"/>
      <c r="C35" s="13"/>
      <c r="D35" s="13"/>
      <c r="E35" s="13"/>
      <c r="F35" s="13"/>
      <c r="G35" s="13"/>
      <c r="H35" s="13"/>
      <c r="I35" s="13"/>
      <c r="J35" s="30">
        <f>J32+J34</f>
        <v>33.441153580366233</v>
      </c>
      <c r="K35" s="9"/>
      <c r="L35" s="9"/>
      <c r="M35" s="9"/>
      <c r="N35" s="29"/>
      <c r="O35" s="29"/>
      <c r="P35" s="9"/>
    </row>
    <row r="36" spans="1:16" x14ac:dyDescent="0.15">
      <c r="A36" s="11" t="s">
        <v>97</v>
      </c>
      <c r="B36" s="11"/>
      <c r="C36" s="14">
        <v>0.1</v>
      </c>
      <c r="D36" s="14"/>
      <c r="E36" s="14"/>
      <c r="F36" s="14"/>
      <c r="G36" s="14"/>
      <c r="H36" s="14"/>
      <c r="I36" s="14"/>
      <c r="J36" s="30">
        <f>J35*C36</f>
        <v>3.3441153580366234</v>
      </c>
      <c r="K36" s="9"/>
      <c r="L36" s="9"/>
      <c r="M36" s="9"/>
      <c r="N36" s="29"/>
      <c r="O36" s="29"/>
      <c r="P36" s="9"/>
    </row>
    <row r="37" spans="1:16" x14ac:dyDescent="0.15">
      <c r="A37" s="4" t="s">
        <v>98</v>
      </c>
      <c r="B37" s="4"/>
      <c r="C37" s="15">
        <v>0.14299999999999999</v>
      </c>
      <c r="D37" s="15"/>
      <c r="E37" s="15"/>
      <c r="F37" s="15"/>
      <c r="G37" s="15"/>
      <c r="H37" s="15"/>
      <c r="I37" s="15"/>
      <c r="J37" s="32">
        <f>(J35+J36)*C37</f>
        <v>5.2602934581916081</v>
      </c>
      <c r="K37" s="9"/>
      <c r="L37" s="9"/>
      <c r="M37" s="9"/>
      <c r="N37" s="29"/>
      <c r="O37" s="29"/>
      <c r="P37" s="9"/>
    </row>
    <row r="38" spans="1:16" x14ac:dyDescent="0.15">
      <c r="A38" s="4" t="s">
        <v>99</v>
      </c>
      <c r="B38" s="4"/>
      <c r="C38" s="16"/>
      <c r="D38" s="16"/>
      <c r="E38" s="16"/>
      <c r="F38" s="16"/>
      <c r="G38" s="16"/>
      <c r="H38" s="16"/>
      <c r="I38" s="16"/>
      <c r="J38" s="32">
        <f>SUM(J35:J37)</f>
        <v>42.045562396594462</v>
      </c>
      <c r="K38" s="9"/>
      <c r="L38" s="9"/>
      <c r="M38" s="9"/>
      <c r="N38" s="29"/>
      <c r="O38" s="29"/>
      <c r="P38" s="9"/>
    </row>
    <row r="39" spans="1:16" x14ac:dyDescent="0.15">
      <c r="A39" s="4" t="s">
        <v>100</v>
      </c>
      <c r="B39" s="4"/>
      <c r="C39" s="16"/>
      <c r="D39" s="16"/>
      <c r="E39" s="16"/>
      <c r="F39" s="16"/>
      <c r="G39" s="16"/>
      <c r="H39" s="16"/>
      <c r="I39" s="16"/>
      <c r="J39" s="32">
        <f>J38/1.13</f>
        <v>37.208462297871208</v>
      </c>
      <c r="K39" s="5"/>
      <c r="L39" s="5"/>
      <c r="M39" s="5"/>
      <c r="N39" s="33"/>
      <c r="O39" s="33"/>
      <c r="P39" s="5"/>
    </row>
    <row r="40" spans="1:16" x14ac:dyDescent="0.15">
      <c r="A40" s="17" t="s">
        <v>101</v>
      </c>
      <c r="B40" s="17" t="s">
        <v>102</v>
      </c>
      <c r="C40" s="17"/>
      <c r="D40" s="17" t="s">
        <v>103</v>
      </c>
      <c r="E40" s="17"/>
      <c r="F40" s="18" t="s">
        <v>104</v>
      </c>
      <c r="G40" s="17"/>
      <c r="H40" s="17"/>
      <c r="I40" s="17" t="s">
        <v>105</v>
      </c>
      <c r="J40" s="17"/>
      <c r="K40" s="17"/>
      <c r="L40" s="17"/>
      <c r="M40" s="17"/>
      <c r="N40" s="34"/>
      <c r="O40" s="34"/>
      <c r="P40" s="17"/>
    </row>
    <row r="41" spans="1:16" x14ac:dyDescent="0.15">
      <c r="A41" s="19" t="s">
        <v>106</v>
      </c>
      <c r="B41" s="17" t="s">
        <v>107</v>
      </c>
      <c r="C41" s="17"/>
      <c r="D41" s="17" t="s">
        <v>108</v>
      </c>
      <c r="E41" s="17"/>
      <c r="F41" s="18" t="s">
        <v>106</v>
      </c>
      <c r="G41" s="17"/>
      <c r="H41" s="17"/>
      <c r="I41" s="17" t="s">
        <v>106</v>
      </c>
      <c r="J41" s="17"/>
      <c r="K41" s="17"/>
      <c r="L41" s="17"/>
      <c r="M41" s="17"/>
      <c r="N41" s="34"/>
      <c r="O41" s="34"/>
      <c r="P41" s="17"/>
    </row>
    <row r="45" spans="1:16" x14ac:dyDescent="0.15">
      <c r="K45" s="36" t="s">
        <v>110</v>
      </c>
      <c r="L45">
        <v>37</v>
      </c>
      <c r="M45" s="36" t="s">
        <v>113</v>
      </c>
    </row>
    <row r="46" spans="1:16" x14ac:dyDescent="0.15">
      <c r="K46" s="36" t="s">
        <v>111</v>
      </c>
      <c r="L46">
        <v>498910</v>
      </c>
      <c r="M46" s="36" t="s">
        <v>112</v>
      </c>
      <c r="P46" s="36" t="s">
        <v>115</v>
      </c>
    </row>
    <row r="47" spans="1:16" x14ac:dyDescent="0.15">
      <c r="K47" s="36" t="s">
        <v>114</v>
      </c>
    </row>
  </sheetData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光华荣昌插板新大客报价 (财务)+社保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2025-04-08T08:07:09Z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DB09F1DC439940DE9D10AB3B9CE5C4EE_12</vt:lpwstr>
  </property>
  <property fmtid="{D5CDD505-2E9C-101B-9397-08002B2CF9AE}" pid="3" name="KSOProductBuildVer">
    <vt:lpwstr>2052-12.1.0.20305</vt:lpwstr>
  </property>
</Properties>
</file>