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报价单" sheetId="1" r:id="rId1"/>
    <sheet name="Sheet1" sheetId="2" r:id="rId2"/>
  </sheets>
  <definedNames>
    <definedName name="_xlnm.Print_Area" localSheetId="0">报价单!$A$1:$Z$38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0F67D7FBE3DB4C449D407C2A196144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75485" y="1223010"/>
          <a:ext cx="639445" cy="424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C004C4EE04A42FABF0D5814AFF03EEA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959610" y="2241550"/>
          <a:ext cx="572770" cy="184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68CE904927E438ABE7CACA5B5F2CED7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70405" y="2948305"/>
          <a:ext cx="552450" cy="221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3ED1FB574FA47AEBB4C0991A68F96A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005965" y="3822700"/>
          <a:ext cx="586740" cy="417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67B55AA1E1BE4368B16DE910A0B874C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964690" y="4634230"/>
          <a:ext cx="661670" cy="36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CE500D9B0CEB42DEB4E81978636400B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965960" y="5556250"/>
          <a:ext cx="657225" cy="155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40FF417C134418A89897C5E0A3BA3FB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962150" y="6320790"/>
          <a:ext cx="709295" cy="2438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<sst xmlns="http://schemas.openxmlformats.org/spreadsheetml/2006/main" count="151" uniqueCount="72">
  <si>
    <t>天津方昕易通科技发展有限公司_报价单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</si>
  <si>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</si>
  <si>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</si>
  <si>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</si>
  <si>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</si>
  <si>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</si>
  <si>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</si>
  <si>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</si>
  <si>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</si>
  <si>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</si>
  <si>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坯料信息</t>
  </si>
  <si>
    <t>单件
步距重
（kg）</t>
  </si>
  <si>
    <t>材料
利用率
%</t>
  </si>
  <si>
    <t>工序号</t>
  </si>
  <si>
    <t>工序内容</t>
  </si>
  <si>
    <t>说明</t>
  </si>
  <si>
    <t>数量
（套）</t>
  </si>
  <si>
    <t>模具尺寸预估</t>
  </si>
  <si>
    <t>设备</t>
  </si>
  <si>
    <t>系数</t>
  </si>
  <si>
    <t>重量</t>
  </si>
  <si>
    <t>模具金额
（含税）</t>
  </si>
  <si>
    <t>备注</t>
  </si>
  <si>
    <t>长</t>
  </si>
  <si>
    <t>宽</t>
  </si>
  <si>
    <t>料宽
（mm）</t>
  </si>
  <si>
    <t>料长
（mm）</t>
  </si>
  <si>
    <t>出数</t>
  </si>
  <si>
    <t>长
（mm）</t>
  </si>
  <si>
    <t>宽
（mm）</t>
  </si>
  <si>
    <t>高
（mm）</t>
  </si>
  <si>
    <t>SHT0017890</t>
  </si>
  <si>
    <t>宽车主驾驶前侧钣金</t>
  </si>
  <si>
    <t>SPFH590</t>
  </si>
  <si>
    <t>OP05</t>
  </si>
  <si>
    <t>落料</t>
  </si>
  <si>
    <t>延用</t>
  </si>
  <si>
    <t>OP10</t>
  </si>
  <si>
    <t>成型</t>
  </si>
  <si>
    <t>OP20</t>
  </si>
  <si>
    <t>翻边</t>
  </si>
  <si>
    <t>OP30</t>
  </si>
  <si>
    <t>冲孔</t>
  </si>
  <si>
    <t>新开发</t>
  </si>
  <si>
    <t>260T</t>
  </si>
  <si>
    <t>需要提供序件</t>
  </si>
  <si>
    <t>SHT0017892</t>
  </si>
  <si>
    <t>宽车主驾驶左侧钣金</t>
  </si>
  <si>
    <t>落料冲孔</t>
  </si>
  <si>
    <t>改造延用</t>
  </si>
  <si>
    <t>拉回改造</t>
  </si>
  <si>
    <t>需要拉回出全序件看孔位</t>
  </si>
  <si>
    <t>SHT0017893</t>
  </si>
  <si>
    <t>宽车主驾驶右侧钣金</t>
  </si>
  <si>
    <t>左右件共用</t>
  </si>
  <si>
    <t>SHT0017891</t>
  </si>
  <si>
    <t>宽车主驾驶后侧钣金</t>
  </si>
  <si>
    <t>整形</t>
  </si>
  <si>
    <t>OP40</t>
  </si>
  <si>
    <t>SHT0017894</t>
  </si>
  <si>
    <t>A6宽车副司机座椅底支架上板</t>
  </si>
  <si>
    <t>拉延</t>
  </si>
  <si>
    <t>修边冲孔</t>
  </si>
  <si>
    <t>400T</t>
  </si>
  <si>
    <t>拉回改造，需要提供序件</t>
  </si>
  <si>
    <t>压舌</t>
  </si>
  <si>
    <t>SHT0017895</t>
  </si>
  <si>
    <t>A6宽车副司机座椅底支架左下板</t>
  </si>
  <si>
    <t>需要提供试模料</t>
  </si>
  <si>
    <t>SHT0017896</t>
  </si>
  <si>
    <t>A6宽车副司机座椅底支架右下板</t>
  </si>
  <si>
    <t>单工序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</si>
</sst>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  <numFmt numFmtId="179" formatCode="0_ "/>
    <numFmt numFmtId="180" formatCode="\¥#,##0.00;\¥\-#,##0.00"/>
    <numFmt numFmtId="181" formatCode="\¥#,##0;\¥\-#,##0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sz val="7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/>
    </xf>
    <xf numFmtId="178" fontId="4" fillId="2" borderId="6" xfId="0" applyNumberFormat="1" applyFont="1" applyFill="1" applyBorder="1" applyAlignment="1" applyProtection="1">
      <alignment horizontal="center" vertical="center"/>
    </xf>
    <xf numFmtId="178" fontId="7" fillId="2" borderId="6" xfId="0" applyNumberFormat="1" applyFont="1" applyFill="1" applyBorder="1" applyAlignment="1" applyProtection="1">
      <alignment horizontal="center" vertical="center"/>
    </xf>
    <xf numFmtId="178" fontId="7" fillId="2" borderId="6" xfId="0" applyNumberFormat="1" applyFont="1" applyFill="1" applyBorder="1" applyAlignment="1" applyProtection="1">
      <alignment horizontal="center" vertical="center" wrapText="1"/>
    </xf>
    <xf numFmtId="178" fontId="4" fillId="2" borderId="6" xfId="0" applyNumberFormat="1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8" fontId="7" fillId="0" borderId="6" xfId="0" applyNumberFormat="1" applyFont="1" applyFill="1" applyBorder="1" applyAlignment="1" applyProtection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78" fontId="4" fillId="2" borderId="6" xfId="0" applyNumberFormat="1" applyFont="1" applyFill="1" applyBorder="1" applyAlignment="1" applyProtection="1">
      <alignment horizontal="center" vertical="center" wrapText="1"/>
    </xf>
    <xf numFmtId="179" fontId="4" fillId="2" borderId="6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178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79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>
      <alignment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178" fontId="4" fillId="0" borderId="10" xfId="0" applyNumberFormat="1" applyFont="1" applyBorder="1" applyAlignment="1">
      <alignment horizontal="center" vertical="center" wrapText="1"/>
    </xf>
    <xf numFmtId="179" fontId="4" fillId="0" borderId="6" xfId="0" applyNumberFormat="1" applyFont="1" applyFill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178" fontId="4" fillId="0" borderId="12" xfId="0" applyNumberFormat="1" applyFont="1" applyBorder="1" applyAlignment="1">
      <alignment horizontal="center" vertical="center" wrapText="1"/>
    </xf>
    <xf numFmtId="178" fontId="4" fillId="0" borderId="13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/>
    </xf>
    <xf numFmtId="181" fontId="8" fillId="0" borderId="6" xfId="0" applyNumberFormat="1" applyFont="1" applyBorder="1" applyAlignment="1">
      <alignment horizontal="center" vertical="center"/>
    </xf>
    <xf numFmtId="181" fontId="8" fillId="2" borderId="6" xfId="0" applyNumberFormat="1" applyFont="1" applyFill="1" applyBorder="1" applyAlignment="1" applyProtection="1">
      <alignment horizontal="center" vertical="center"/>
    </xf>
    <xf numFmtId="181" fontId="8" fillId="2" borderId="6" xfId="0" applyNumberFormat="1" applyFont="1" applyFill="1" applyBorder="1" applyAlignment="1">
      <alignment horizontal="center" vertical="center"/>
    </xf>
    <xf numFmtId="181" fontId="8" fillId="0" borderId="3" xfId="0" applyNumberFormat="1" applyFont="1" applyFill="1" applyBorder="1" applyAlignment="1" applyProtection="1">
      <alignment horizontal="center" vertical="center"/>
    </xf>
    <xf numFmtId="181" fontId="8" fillId="0" borderId="3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81" fontId="8" fillId="0" borderId="6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1.png"/><Relationship Id="rId6" Type="http://schemas.openxmlformats.org/officeDocument/2006/relationships/image" Target="media/image10.png"/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249084</xdr:colOff>
      <xdr:row>0</xdr:row>
      <xdr:rowOff>38169</xdr:rowOff>
    </xdr:from>
    <xdr:to>
      <xdr:col>1</xdr:col>
      <xdr:colOff>426811</xdr:colOff>
      <xdr:row>0</xdr:row>
      <xdr:rowOff>436523</xdr:rowOff>
    </xdr:to>
    <xdr:pic>
      <xdr:nvPicPr>
        <xdr:cNvPr id="5" name="图片 4" descr="方昕单独logo抠图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8920" y="38100"/>
          <a:ext cx="429260" cy="398145"/>
        </a:xfrm>
        <a:prstGeom prst="rect">
          <a:avLst/>
        </a:prstGeom>
      </xdr:spPr>
    </xdr:pic>
    <xdr:clientData/>
  </xdr:twoCellAnchor>
  <xdr:twoCellAnchor editAs="oneCell">
    <xdr:from>
      <xdr:col>9</xdr:col>
      <xdr:colOff>146538</xdr:colOff>
      <xdr:row>5</xdr:row>
      <xdr:rowOff>148060</xdr:rowOff>
    </xdr:from>
    <xdr:to>
      <xdr:col>11</xdr:col>
      <xdr:colOff>96552</xdr:colOff>
      <xdr:row>7</xdr:row>
      <xdr:rowOff>123093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5015230" y="1546225"/>
          <a:ext cx="727710" cy="306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68580</xdr:colOff>
      <xdr:row>21</xdr:row>
      <xdr:rowOff>16897</xdr:rowOff>
    </xdr:from>
    <xdr:to>
      <xdr:col>10</xdr:col>
      <xdr:colOff>373380</xdr:colOff>
      <xdr:row>22</xdr:row>
      <xdr:rowOff>146519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937760" y="4066540"/>
          <a:ext cx="693420" cy="295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441960</xdr:colOff>
      <xdr:row>1</xdr:row>
      <xdr:rowOff>106680</xdr:rowOff>
    </xdr:from>
    <xdr:to>
      <xdr:col>13</xdr:col>
      <xdr:colOff>312420</xdr:colOff>
      <xdr:row>13</xdr:row>
      <xdr:rowOff>17780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1560" y="289560"/>
          <a:ext cx="7185660" cy="210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7620</xdr:colOff>
      <xdr:row>14</xdr:row>
      <xdr:rowOff>121920</xdr:rowOff>
    </xdr:from>
    <xdr:to>
      <xdr:col>12</xdr:col>
      <xdr:colOff>152400</xdr:colOff>
      <xdr:row>21</xdr:row>
      <xdr:rowOff>0</xdr:rowOff>
    </xdr:to>
    <xdr:sp>
      <xdr:nvSpPr>
        <xdr:cNvPr id="3" name="文本框 2"/>
        <xdr:cNvSpPr txBox="1"/>
      </xdr:nvSpPr>
      <xdr:spPr>
        <a:xfrm>
          <a:off x="3055620" y="2682240"/>
          <a:ext cx="4411980" cy="1158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en-US" altLang="zh-CN" sz="1100"/>
            <a:t>148/149</a:t>
          </a:r>
          <a:r>
            <a:rPr lang="zh-CN" altLang="en-US" sz="1100"/>
            <a:t>的翻边工序，设变后产品边线长，翻边镶块无法全部付型。暂定试模后看效果再定。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A39"/>
  <sheetViews>
    <sheetView tabSelected="1" zoomScale="85" zoomScaleNormal="85" workbookViewId="0">
      <pane xSplit="14" ySplit="3" topLeftCell="O4" activePane="bottomRight" state="frozen"/>
      <selection/>
      <selection pane="topRight"/>
      <selection pane="bottomLeft"/>
      <selection pane="bottomRight" activeCell="AB19" sqref="AB19"/>
    </sheetView>
  </sheetViews>
  <sheetFormatPr defaultColWidth="8.88888888888889" defaultRowHeight="10.8"/>
  <cols>
    <col min="1" max="1" width="3.66666666666667" style="1" customWidth="1"/>
    <col min="2" max="2" width="9.22222222222222" style="1" customWidth="1"/>
    <col min="3" max="3" width="15.3333333333333" style="1" customWidth="1"/>
    <col min="4" max="4" width="10.6666666666667" style="1" customWidth="1"/>
    <col min="5" max="5" width="7.22222222222222" style="1" customWidth="1"/>
    <col min="6" max="6" width="6.22222222222222" style="1" customWidth="1"/>
    <col min="7" max="8" width="5.66666666666667" style="1" customWidth="1"/>
    <col min="9" max="9" width="7.33333333333333" style="2" customWidth="1"/>
    <col min="10" max="12" width="5.66666666666667" style="1" customWidth="1"/>
    <col min="13" max="15" width="6" style="1" customWidth="1"/>
    <col min="16" max="16" width="10.6666666666667" style="1" customWidth="1"/>
    <col min="17" max="17" width="8.11111111111111" style="1" customWidth="1"/>
    <col min="18" max="18" width="5.66666666666667" style="1" customWidth="1"/>
    <col min="19" max="24" width="6.66666666666667" style="1" customWidth="1"/>
    <col min="25" max="25" width="10.6666666666667" style="1" customWidth="1"/>
    <col min="26" max="26" width="20.1296296296296" style="1" customWidth="1"/>
    <col min="27" max="28" width="11.3333333333333" style="1"/>
    <col min="29" max="16384" width="8.88888888888889" style="1"/>
  </cols>
  <sheetData>
    <row r="1" ht="37.95" customHeight="1" spans="1:26">
      <c r="A1" s="3"/>
      <c r="B1" s="3"/>
      <c r="C1" s="4" t="s">
        <v>0</v>
      </c>
      <c r="D1" s="4"/>
      <c r="E1" s="4"/>
      <c r="F1" s="4"/>
      <c r="G1" s="4"/>
      <c r="H1" s="4"/>
      <c r="I1" s="16"/>
      <c r="J1" s="4"/>
      <c r="K1" s="17" t="s">
        <v>1</v>
      </c>
      <c r="L1" s="17"/>
      <c r="M1" s="18">
        <v>45764</v>
      </c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18" customHeight="1" spans="1:26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7" t="s">
        <v>8</v>
      </c>
      <c r="H2" s="8"/>
      <c r="I2" s="21" t="s">
        <v>9</v>
      </c>
      <c r="J2" s="11" t="s">
        <v>10</v>
      </c>
      <c r="K2" s="11"/>
      <c r="L2" s="11"/>
      <c r="M2" s="22" t="s">
        <v>11</v>
      </c>
      <c r="N2" s="22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43" t="s">
        <v>17</v>
      </c>
      <c r="T2" s="44"/>
      <c r="U2" s="45"/>
      <c r="V2" s="5" t="s">
        <v>18</v>
      </c>
      <c r="W2" s="5" t="s">
        <v>19</v>
      </c>
      <c r="X2" s="5" t="s">
        <v>20</v>
      </c>
      <c r="Y2" s="5" t="s">
        <v>21</v>
      </c>
      <c r="Z2" s="6" t="s">
        <v>22</v>
      </c>
    </row>
    <row r="3" ht="28.05" customHeight="1" spans="1:26">
      <c r="A3" s="9"/>
      <c r="B3" s="9"/>
      <c r="C3" s="9"/>
      <c r="D3" s="9"/>
      <c r="E3" s="9"/>
      <c r="F3" s="10"/>
      <c r="G3" s="11" t="s">
        <v>23</v>
      </c>
      <c r="H3" s="11" t="s">
        <v>24</v>
      </c>
      <c r="I3" s="23"/>
      <c r="J3" s="24" t="s">
        <v>25</v>
      </c>
      <c r="K3" s="24" t="s">
        <v>26</v>
      </c>
      <c r="L3" s="11" t="s">
        <v>27</v>
      </c>
      <c r="M3" s="25"/>
      <c r="N3" s="25"/>
      <c r="O3" s="10"/>
      <c r="P3" s="10"/>
      <c r="Q3" s="10"/>
      <c r="R3" s="10"/>
      <c r="S3" s="46" t="s">
        <v>28</v>
      </c>
      <c r="T3" s="46" t="s">
        <v>29</v>
      </c>
      <c r="U3" s="46" t="s">
        <v>30</v>
      </c>
      <c r="V3" s="10"/>
      <c r="W3" s="10"/>
      <c r="X3" s="10"/>
      <c r="Y3" s="10"/>
      <c r="Z3" s="9"/>
    </row>
    <row r="4" ht="13.05" customHeight="1" spans="1:26">
      <c r="A4" s="12">
        <v>1</v>
      </c>
      <c r="B4" s="13" t="s">
        <v>31</v>
      </c>
      <c r="C4" s="13" t="s">
        <v>32</v>
      </c>
      <c r="D4" s="13" t="str">
        <f>_xlfn.DISPIMG("ID_0F67D7FBE3DB4C449D407C2A19614447",1)</f>
        <v>=DISPIMG("ID_0F67D7FBE3DB4C449D407C2A19614447",1)</v>
      </c>
      <c r="E4" s="14" t="s">
        <v>33</v>
      </c>
      <c r="F4" s="15">
        <v>2</v>
      </c>
      <c r="G4" s="12">
        <v>260</v>
      </c>
      <c r="H4" s="12">
        <v>195</v>
      </c>
      <c r="I4" s="26">
        <v>0.737978</v>
      </c>
      <c r="J4" s="12">
        <v>273</v>
      </c>
      <c r="K4" s="12">
        <v>1010</v>
      </c>
      <c r="L4" s="12">
        <v>5</v>
      </c>
      <c r="M4" s="27">
        <f>J4*K4*F4*0.00785/1000/L4</f>
        <v>0.8657922</v>
      </c>
      <c r="N4" s="28">
        <f>I4/M4*100</f>
        <v>85.2373121402572</v>
      </c>
      <c r="O4" s="29" t="s">
        <v>34</v>
      </c>
      <c r="P4" s="30" t="s">
        <v>35</v>
      </c>
      <c r="Q4" s="47" t="s">
        <v>36</v>
      </c>
      <c r="R4" s="48"/>
      <c r="S4" s="49"/>
      <c r="T4" s="49"/>
      <c r="U4" s="49"/>
      <c r="V4" s="49"/>
      <c r="W4" s="49"/>
      <c r="X4" s="29"/>
      <c r="Y4" s="74"/>
      <c r="Z4" s="14"/>
    </row>
    <row r="5" ht="13.05" customHeight="1" spans="1:26">
      <c r="A5" s="12"/>
      <c r="B5" s="13"/>
      <c r="C5" s="13"/>
      <c r="D5" s="13"/>
      <c r="E5" s="14"/>
      <c r="F5" s="15"/>
      <c r="G5" s="12"/>
      <c r="H5" s="12"/>
      <c r="I5" s="26"/>
      <c r="J5" s="12"/>
      <c r="K5" s="12"/>
      <c r="L5" s="12"/>
      <c r="M5" s="27"/>
      <c r="N5" s="28"/>
      <c r="O5" s="29" t="s">
        <v>37</v>
      </c>
      <c r="P5" s="31" t="s">
        <v>38</v>
      </c>
      <c r="Q5" s="47" t="s">
        <v>36</v>
      </c>
      <c r="R5" s="48"/>
      <c r="S5" s="49"/>
      <c r="T5" s="49"/>
      <c r="U5" s="49"/>
      <c r="V5" s="49"/>
      <c r="W5" s="49"/>
      <c r="X5" s="29"/>
      <c r="Y5" s="74"/>
      <c r="Z5" s="14"/>
    </row>
    <row r="6" ht="13.05" customHeight="1" spans="1:26">
      <c r="A6" s="12"/>
      <c r="B6" s="13"/>
      <c r="C6" s="13"/>
      <c r="D6" s="13"/>
      <c r="E6" s="14"/>
      <c r="F6" s="15"/>
      <c r="G6" s="12"/>
      <c r="H6" s="12"/>
      <c r="I6" s="26"/>
      <c r="J6" s="12"/>
      <c r="K6" s="12"/>
      <c r="L6" s="12"/>
      <c r="M6" s="27"/>
      <c r="N6" s="28"/>
      <c r="O6" s="29" t="s">
        <v>39</v>
      </c>
      <c r="P6" s="31" t="s">
        <v>40</v>
      </c>
      <c r="Q6" s="47" t="s">
        <v>36</v>
      </c>
      <c r="R6" s="48"/>
      <c r="S6" s="49"/>
      <c r="T6" s="49"/>
      <c r="U6" s="49"/>
      <c r="V6" s="49"/>
      <c r="W6" s="49"/>
      <c r="X6" s="29"/>
      <c r="Y6" s="74"/>
      <c r="Z6" s="14"/>
    </row>
    <row r="7" ht="13.05" customHeight="1" spans="1:26">
      <c r="A7" s="12"/>
      <c r="B7" s="13"/>
      <c r="C7" s="13"/>
      <c r="D7" s="13"/>
      <c r="E7" s="14"/>
      <c r="F7" s="15"/>
      <c r="G7" s="12"/>
      <c r="H7" s="12"/>
      <c r="I7" s="26"/>
      <c r="J7" s="12"/>
      <c r="K7" s="12"/>
      <c r="L7" s="12"/>
      <c r="M7" s="27"/>
      <c r="N7" s="28"/>
      <c r="O7" s="32" t="s">
        <v>41</v>
      </c>
      <c r="P7" s="33" t="s">
        <v>42</v>
      </c>
      <c r="Q7" s="50" t="s">
        <v>43</v>
      </c>
      <c r="R7" s="51">
        <v>1</v>
      </c>
      <c r="S7" s="52">
        <v>500</v>
      </c>
      <c r="T7" s="52">
        <v>400</v>
      </c>
      <c r="U7" s="52">
        <v>430</v>
      </c>
      <c r="V7" s="52" t="s">
        <v>44</v>
      </c>
      <c r="W7" s="52">
        <v>0.6</v>
      </c>
      <c r="X7" s="32">
        <f>S7*T7*U7*0.00785/1000/1000*W7</f>
        <v>0.40506</v>
      </c>
      <c r="Y7" s="75">
        <v>14000</v>
      </c>
      <c r="Z7" s="14" t="s">
        <v>45</v>
      </c>
    </row>
    <row r="8" ht="13.05" customHeight="1" spans="1:26">
      <c r="A8" s="12"/>
      <c r="B8" s="13"/>
      <c r="C8" s="13"/>
      <c r="D8" s="13"/>
      <c r="E8" s="14"/>
      <c r="F8" s="15"/>
      <c r="G8" s="12"/>
      <c r="H8" s="12"/>
      <c r="I8" s="26"/>
      <c r="J8" s="12"/>
      <c r="K8" s="12"/>
      <c r="L8" s="12"/>
      <c r="M8" s="27"/>
      <c r="N8" s="28"/>
      <c r="O8" s="29"/>
      <c r="P8" s="31"/>
      <c r="Q8" s="47"/>
      <c r="R8" s="48"/>
      <c r="S8" s="49"/>
      <c r="T8" s="49"/>
      <c r="U8" s="49"/>
      <c r="V8" s="49"/>
      <c r="W8" s="49"/>
      <c r="X8" s="49"/>
      <c r="Y8" s="74"/>
      <c r="Z8" s="14"/>
    </row>
    <row r="9" ht="13.05" customHeight="1" spans="1:26">
      <c r="A9" s="12">
        <v>2</v>
      </c>
      <c r="B9" s="13" t="s">
        <v>46</v>
      </c>
      <c r="C9" s="13" t="s">
        <v>47</v>
      </c>
      <c r="D9" s="13" t="str">
        <f>_xlfn.DISPIMG("ID_9C004C4EE04A42FABF0D5814AFF03EEA",1)</f>
        <v>=DISPIMG("ID_9C004C4EE04A42FABF0D5814AFF03EEA",1)</v>
      </c>
      <c r="E9" s="14" t="s">
        <v>33</v>
      </c>
      <c r="F9" s="15">
        <v>2</v>
      </c>
      <c r="G9" s="12"/>
      <c r="H9" s="12"/>
      <c r="I9" s="26"/>
      <c r="J9" s="12"/>
      <c r="K9" s="12"/>
      <c r="L9" s="12"/>
      <c r="M9" s="27" t="e">
        <f>J9*K9*F9*0.00785/1000/L9</f>
        <v>#DIV/0!</v>
      </c>
      <c r="N9" s="28" t="e">
        <f>I9/M9*100</f>
        <v>#DIV/0!</v>
      </c>
      <c r="O9" s="32" t="s">
        <v>34</v>
      </c>
      <c r="P9" s="34" t="s">
        <v>48</v>
      </c>
      <c r="Q9" s="50" t="s">
        <v>43</v>
      </c>
      <c r="R9" s="51">
        <v>1</v>
      </c>
      <c r="S9" s="53">
        <v>990</v>
      </c>
      <c r="T9" s="53">
        <v>480</v>
      </c>
      <c r="U9" s="53">
        <v>430</v>
      </c>
      <c r="V9" s="52" t="s">
        <v>44</v>
      </c>
      <c r="W9" s="52">
        <v>0.6</v>
      </c>
      <c r="X9" s="32">
        <f>S9*T9*U9*0.00785/1000/1000*W9</f>
        <v>0.96242256</v>
      </c>
      <c r="Y9" s="75">
        <v>30000</v>
      </c>
      <c r="Z9" s="14"/>
    </row>
    <row r="10" ht="13.05" customHeight="1" spans="1:26">
      <c r="A10" s="12"/>
      <c r="B10" s="13"/>
      <c r="C10" s="13"/>
      <c r="D10" s="13"/>
      <c r="E10" s="14"/>
      <c r="F10" s="15"/>
      <c r="G10" s="12"/>
      <c r="H10" s="12"/>
      <c r="I10" s="26"/>
      <c r="J10" s="12"/>
      <c r="K10" s="12"/>
      <c r="L10" s="12"/>
      <c r="M10" s="27"/>
      <c r="N10" s="28"/>
      <c r="O10" s="35" t="s">
        <v>37</v>
      </c>
      <c r="P10" s="36" t="s">
        <v>38</v>
      </c>
      <c r="Q10" s="54" t="s">
        <v>49</v>
      </c>
      <c r="R10" s="55"/>
      <c r="S10" s="55"/>
      <c r="T10" s="55"/>
      <c r="U10" s="55"/>
      <c r="V10" s="55"/>
      <c r="W10" s="55"/>
      <c r="X10" s="55"/>
      <c r="Y10" s="75">
        <v>5000</v>
      </c>
      <c r="Z10" s="14" t="s">
        <v>50</v>
      </c>
    </row>
    <row r="11" ht="13.05" customHeight="1" spans="1:26">
      <c r="A11" s="12"/>
      <c r="B11" s="13"/>
      <c r="C11" s="13"/>
      <c r="D11" s="13"/>
      <c r="E11" s="14"/>
      <c r="F11" s="15"/>
      <c r="G11" s="12"/>
      <c r="H11" s="12"/>
      <c r="I11" s="26"/>
      <c r="J11" s="12"/>
      <c r="K11" s="12"/>
      <c r="L11" s="12"/>
      <c r="M11" s="27"/>
      <c r="N11" s="28"/>
      <c r="O11" s="32" t="s">
        <v>39</v>
      </c>
      <c r="P11" s="33" t="s">
        <v>42</v>
      </c>
      <c r="Q11" s="50" t="s">
        <v>43</v>
      </c>
      <c r="R11" s="51">
        <v>1</v>
      </c>
      <c r="S11" s="53">
        <v>940</v>
      </c>
      <c r="T11" s="53">
        <v>400</v>
      </c>
      <c r="U11" s="53">
        <v>430</v>
      </c>
      <c r="V11" s="52" t="s">
        <v>44</v>
      </c>
      <c r="W11" s="52">
        <v>0.6</v>
      </c>
      <c r="X11" s="32">
        <f>S11*T11*U11*0.00785/1000/1000*W11</f>
        <v>0.7615128</v>
      </c>
      <c r="Y11" s="75">
        <v>26000</v>
      </c>
      <c r="Z11" s="14"/>
    </row>
    <row r="12" ht="13.05" customHeight="1" spans="1:26">
      <c r="A12" s="12"/>
      <c r="B12" s="13"/>
      <c r="C12" s="13"/>
      <c r="D12" s="13"/>
      <c r="E12" s="14"/>
      <c r="F12" s="15"/>
      <c r="G12" s="12"/>
      <c r="H12" s="12"/>
      <c r="I12" s="26"/>
      <c r="J12" s="12"/>
      <c r="K12" s="12"/>
      <c r="L12" s="12"/>
      <c r="M12" s="27"/>
      <c r="N12" s="28"/>
      <c r="O12" s="29" t="s">
        <v>41</v>
      </c>
      <c r="P12" s="31" t="s">
        <v>40</v>
      </c>
      <c r="Q12" s="47" t="s">
        <v>36</v>
      </c>
      <c r="R12" s="40"/>
      <c r="S12" s="40"/>
      <c r="T12" s="40"/>
      <c r="U12" s="40"/>
      <c r="V12" s="40"/>
      <c r="W12" s="40"/>
      <c r="X12" s="40"/>
      <c r="Y12" s="40"/>
      <c r="Z12" s="14" t="s">
        <v>51</v>
      </c>
    </row>
    <row r="13" ht="13.05" customHeight="1" spans="1:26">
      <c r="A13" s="12"/>
      <c r="B13" s="13"/>
      <c r="C13" s="13"/>
      <c r="D13" s="13"/>
      <c r="E13" s="14"/>
      <c r="F13" s="15"/>
      <c r="G13" s="12"/>
      <c r="H13" s="12"/>
      <c r="I13" s="26"/>
      <c r="J13" s="12"/>
      <c r="K13" s="12"/>
      <c r="L13" s="12"/>
      <c r="M13" s="27"/>
      <c r="N13" s="28"/>
      <c r="O13" s="29"/>
      <c r="P13" s="31"/>
      <c r="Q13" s="47"/>
      <c r="R13" s="48"/>
      <c r="S13" s="49"/>
      <c r="T13" s="49"/>
      <c r="U13" s="49"/>
      <c r="V13" s="49"/>
      <c r="W13" s="49"/>
      <c r="X13" s="29"/>
      <c r="Y13" s="74"/>
      <c r="Z13" s="14"/>
    </row>
    <row r="14" ht="13.05" customHeight="1" spans="1:26">
      <c r="A14" s="12">
        <v>3</v>
      </c>
      <c r="B14" s="13" t="s">
        <v>52</v>
      </c>
      <c r="C14" s="13" t="s">
        <v>53</v>
      </c>
      <c r="D14" s="13" t="str">
        <f>_xlfn.DISPIMG("ID_268CE904927E438ABE7CACA5B5F2CED7",1)</f>
        <v>=DISPIMG("ID_268CE904927E438ABE7CACA5B5F2CED7",1)</v>
      </c>
      <c r="E14" s="14" t="s">
        <v>33</v>
      </c>
      <c r="F14" s="15">
        <v>2</v>
      </c>
      <c r="G14" s="12"/>
      <c r="H14" s="12"/>
      <c r="I14" s="26"/>
      <c r="J14" s="12"/>
      <c r="K14" s="12"/>
      <c r="L14" s="12"/>
      <c r="M14" s="27" t="e">
        <f>J14*K14*F14*0.00785/1000/L14</f>
        <v>#DIV/0!</v>
      </c>
      <c r="N14" s="28" t="e">
        <f>I14/M14*100</f>
        <v>#DIV/0!</v>
      </c>
      <c r="O14" s="35" t="s">
        <v>34</v>
      </c>
      <c r="P14" s="37" t="s">
        <v>48</v>
      </c>
      <c r="Q14" s="54"/>
      <c r="R14" s="56"/>
      <c r="S14" s="57" t="s">
        <v>54</v>
      </c>
      <c r="T14" s="57"/>
      <c r="U14" s="57"/>
      <c r="V14" s="57"/>
      <c r="W14" s="57"/>
      <c r="X14" s="57"/>
      <c r="Y14" s="76"/>
      <c r="Z14" s="14"/>
    </row>
    <row r="15" ht="13.05" customHeight="1" spans="1:26">
      <c r="A15" s="12"/>
      <c r="B15" s="13"/>
      <c r="C15" s="13"/>
      <c r="D15" s="13"/>
      <c r="E15" s="14"/>
      <c r="F15" s="15"/>
      <c r="G15" s="12"/>
      <c r="H15" s="12"/>
      <c r="I15" s="26"/>
      <c r="J15" s="12"/>
      <c r="K15" s="12"/>
      <c r="L15" s="12"/>
      <c r="M15" s="27"/>
      <c r="N15" s="28"/>
      <c r="O15" s="35" t="s">
        <v>37</v>
      </c>
      <c r="P15" s="36" t="s">
        <v>38</v>
      </c>
      <c r="Q15" s="54" t="s">
        <v>49</v>
      </c>
      <c r="R15" s="55"/>
      <c r="S15" s="55"/>
      <c r="T15" s="55"/>
      <c r="U15" s="55"/>
      <c r="V15" s="55"/>
      <c r="W15" s="55"/>
      <c r="X15" s="55"/>
      <c r="Y15" s="75">
        <v>5000</v>
      </c>
      <c r="Z15" s="14" t="s">
        <v>50</v>
      </c>
    </row>
    <row r="16" ht="13.05" customHeight="1" spans="1:26">
      <c r="A16" s="12"/>
      <c r="B16" s="13"/>
      <c r="C16" s="13"/>
      <c r="D16" s="13"/>
      <c r="E16" s="14"/>
      <c r="F16" s="15"/>
      <c r="G16" s="12"/>
      <c r="H16" s="12"/>
      <c r="I16" s="26"/>
      <c r="J16" s="12"/>
      <c r="K16" s="12"/>
      <c r="L16" s="12"/>
      <c r="M16" s="27"/>
      <c r="N16" s="28"/>
      <c r="O16" s="32" t="s">
        <v>39</v>
      </c>
      <c r="P16" s="33" t="s">
        <v>42</v>
      </c>
      <c r="Q16" s="50" t="s">
        <v>43</v>
      </c>
      <c r="R16" s="51">
        <v>1</v>
      </c>
      <c r="S16" s="53">
        <v>940</v>
      </c>
      <c r="T16" s="53">
        <v>400</v>
      </c>
      <c r="U16" s="53">
        <v>430</v>
      </c>
      <c r="V16" s="52" t="s">
        <v>44</v>
      </c>
      <c r="W16" s="52">
        <v>0.6</v>
      </c>
      <c r="X16" s="32">
        <f>S16*T16*U16*0.00785/1000/1000*W16</f>
        <v>0.7615128</v>
      </c>
      <c r="Y16" s="75">
        <v>26000</v>
      </c>
      <c r="Z16" s="14"/>
    </row>
    <row r="17" ht="13.05" customHeight="1" spans="1:26">
      <c r="A17" s="12"/>
      <c r="B17" s="13"/>
      <c r="C17" s="13"/>
      <c r="D17" s="13"/>
      <c r="E17" s="14"/>
      <c r="F17" s="15"/>
      <c r="G17" s="12"/>
      <c r="H17" s="12"/>
      <c r="I17" s="26"/>
      <c r="J17" s="12"/>
      <c r="K17" s="12"/>
      <c r="L17" s="12"/>
      <c r="M17" s="27"/>
      <c r="N17" s="28"/>
      <c r="O17" s="29" t="s">
        <v>41</v>
      </c>
      <c r="P17" s="31" t="s">
        <v>40</v>
      </c>
      <c r="Q17" s="47" t="s">
        <v>36</v>
      </c>
      <c r="R17" s="58"/>
      <c r="S17" s="59"/>
      <c r="T17" s="59"/>
      <c r="U17" s="59"/>
      <c r="V17" s="60"/>
      <c r="W17" s="60"/>
      <c r="X17" s="38"/>
      <c r="Y17" s="77"/>
      <c r="Z17" s="14" t="s">
        <v>51</v>
      </c>
    </row>
    <row r="18" ht="13.05" customHeight="1" spans="1:26">
      <c r="A18" s="12"/>
      <c r="B18" s="13"/>
      <c r="C18" s="13"/>
      <c r="D18" s="13"/>
      <c r="E18" s="14"/>
      <c r="F18" s="15"/>
      <c r="G18" s="12"/>
      <c r="H18" s="12"/>
      <c r="I18" s="26"/>
      <c r="J18" s="12"/>
      <c r="K18" s="12"/>
      <c r="L18" s="12"/>
      <c r="M18" s="27"/>
      <c r="N18" s="28"/>
      <c r="O18" s="29"/>
      <c r="P18" s="31"/>
      <c r="Q18" s="47"/>
      <c r="R18" s="48"/>
      <c r="S18" s="49"/>
      <c r="T18" s="49"/>
      <c r="U18" s="49"/>
      <c r="V18" s="49"/>
      <c r="W18" s="49"/>
      <c r="X18" s="49"/>
      <c r="Y18" s="78"/>
      <c r="Z18" s="14"/>
    </row>
    <row r="19" ht="13.05" customHeight="1" spans="1:27">
      <c r="A19" s="12">
        <v>4</v>
      </c>
      <c r="B19" s="13" t="s">
        <v>55</v>
      </c>
      <c r="C19" s="13" t="s">
        <v>56</v>
      </c>
      <c r="D19" s="13" t="str">
        <f>_xlfn.DISPIMG("ID_B3ED1FB574FA47AEBB4C0991A68F96A2",1)</f>
        <v>=DISPIMG("ID_B3ED1FB574FA47AEBB4C0991A68F96A2",1)</v>
      </c>
      <c r="E19" s="14" t="s">
        <v>33</v>
      </c>
      <c r="F19" s="15">
        <v>2</v>
      </c>
      <c r="G19" s="12">
        <v>350</v>
      </c>
      <c r="H19" s="12">
        <v>255</v>
      </c>
      <c r="I19" s="26">
        <v>0.866297</v>
      </c>
      <c r="J19" s="12">
        <v>464</v>
      </c>
      <c r="K19" s="12">
        <v>1138</v>
      </c>
      <c r="L19" s="12">
        <v>6</v>
      </c>
      <c r="M19" s="27">
        <f>J19*K19*F19*0.00785/1000/L19</f>
        <v>1.38168373333333</v>
      </c>
      <c r="N19" s="28">
        <f>I19/M19*100</f>
        <v>62.6986465209404</v>
      </c>
      <c r="O19" s="29" t="s">
        <v>34</v>
      </c>
      <c r="P19" s="30" t="s">
        <v>48</v>
      </c>
      <c r="Q19" s="47" t="s">
        <v>36</v>
      </c>
      <c r="R19" s="48"/>
      <c r="S19" s="49"/>
      <c r="T19" s="49"/>
      <c r="U19" s="49"/>
      <c r="V19" s="49"/>
      <c r="W19" s="49"/>
      <c r="X19" s="29"/>
      <c r="Y19" s="78"/>
      <c r="Z19" s="79"/>
      <c r="AA19" s="80"/>
    </row>
    <row r="20" ht="13.05" customHeight="1" spans="1:27">
      <c r="A20" s="12"/>
      <c r="B20" s="13"/>
      <c r="C20" s="13"/>
      <c r="D20" s="13"/>
      <c r="E20" s="14"/>
      <c r="F20" s="15"/>
      <c r="G20" s="12"/>
      <c r="H20" s="12"/>
      <c r="I20" s="26"/>
      <c r="J20" s="12"/>
      <c r="K20" s="12"/>
      <c r="L20" s="12"/>
      <c r="M20" s="27"/>
      <c r="N20" s="28"/>
      <c r="O20" s="29" t="s">
        <v>37</v>
      </c>
      <c r="P20" s="31" t="s">
        <v>38</v>
      </c>
      <c r="Q20" s="47" t="s">
        <v>36</v>
      </c>
      <c r="R20" s="48"/>
      <c r="S20" s="49"/>
      <c r="T20" s="49"/>
      <c r="U20" s="49"/>
      <c r="V20" s="49"/>
      <c r="W20" s="49"/>
      <c r="X20" s="29"/>
      <c r="Y20" s="78"/>
      <c r="Z20" s="79"/>
      <c r="AA20" s="80"/>
    </row>
    <row r="21" ht="13.05" customHeight="1" spans="1:27">
      <c r="A21" s="12"/>
      <c r="B21" s="13"/>
      <c r="C21" s="13"/>
      <c r="D21" s="13"/>
      <c r="E21" s="14"/>
      <c r="F21" s="15"/>
      <c r="G21" s="12"/>
      <c r="H21" s="12"/>
      <c r="I21" s="26"/>
      <c r="J21" s="12"/>
      <c r="K21" s="12"/>
      <c r="L21" s="12"/>
      <c r="M21" s="27"/>
      <c r="N21" s="28"/>
      <c r="O21" s="29" t="s">
        <v>39</v>
      </c>
      <c r="P21" s="31" t="s">
        <v>40</v>
      </c>
      <c r="Q21" s="47" t="s">
        <v>36</v>
      </c>
      <c r="R21" s="48"/>
      <c r="S21" s="49"/>
      <c r="T21" s="49"/>
      <c r="U21" s="49"/>
      <c r="V21" s="49"/>
      <c r="W21" s="49"/>
      <c r="X21" s="29"/>
      <c r="Y21" s="78"/>
      <c r="Z21" s="79"/>
      <c r="AA21" s="80"/>
    </row>
    <row r="22" ht="13.05" customHeight="1" spans="1:27">
      <c r="A22" s="12"/>
      <c r="B22" s="13"/>
      <c r="C22" s="13"/>
      <c r="D22" s="13"/>
      <c r="E22" s="14"/>
      <c r="F22" s="15"/>
      <c r="G22" s="12"/>
      <c r="H22" s="12"/>
      <c r="I22" s="26"/>
      <c r="J22" s="12"/>
      <c r="K22" s="12"/>
      <c r="L22" s="12"/>
      <c r="M22" s="27"/>
      <c r="N22" s="28"/>
      <c r="O22" s="29" t="s">
        <v>41</v>
      </c>
      <c r="P22" s="31" t="s">
        <v>57</v>
      </c>
      <c r="Q22" s="47" t="s">
        <v>36</v>
      </c>
      <c r="R22" s="48"/>
      <c r="S22" s="49"/>
      <c r="T22" s="49"/>
      <c r="U22" s="49"/>
      <c r="V22" s="49"/>
      <c r="W22" s="49"/>
      <c r="X22" s="29"/>
      <c r="Y22" s="78"/>
      <c r="Z22" s="79"/>
      <c r="AA22" s="80"/>
    </row>
    <row r="23" ht="13.05" customHeight="1" spans="1:27">
      <c r="A23" s="12"/>
      <c r="B23" s="13"/>
      <c r="C23" s="13"/>
      <c r="D23" s="13"/>
      <c r="E23" s="14"/>
      <c r="F23" s="15"/>
      <c r="G23" s="12"/>
      <c r="H23" s="12"/>
      <c r="I23" s="26"/>
      <c r="J23" s="12"/>
      <c r="K23" s="12"/>
      <c r="L23" s="12"/>
      <c r="M23" s="27"/>
      <c r="N23" s="28"/>
      <c r="O23" s="32" t="s">
        <v>58</v>
      </c>
      <c r="P23" s="33" t="s">
        <v>42</v>
      </c>
      <c r="Q23" s="50" t="s">
        <v>43</v>
      </c>
      <c r="R23" s="51">
        <v>1</v>
      </c>
      <c r="S23" s="52">
        <v>700</v>
      </c>
      <c r="T23" s="52">
        <v>400</v>
      </c>
      <c r="U23" s="52">
        <v>430</v>
      </c>
      <c r="V23" s="52" t="s">
        <v>44</v>
      </c>
      <c r="W23" s="52">
        <v>0.6</v>
      </c>
      <c r="X23" s="32">
        <f>S23*T23*U23*0.00785/1000/1000*W23</f>
        <v>0.567084</v>
      </c>
      <c r="Y23" s="75">
        <v>20000</v>
      </c>
      <c r="Z23" s="14" t="s">
        <v>45</v>
      </c>
      <c r="AA23" s="80"/>
    </row>
    <row r="24" ht="13.05" customHeight="1" spans="1:27">
      <c r="A24" s="12">
        <v>5</v>
      </c>
      <c r="B24" s="13" t="s">
        <v>59</v>
      </c>
      <c r="C24" s="14" t="s">
        <v>60</v>
      </c>
      <c r="D24" s="13" t="str">
        <f>_xlfn.DISPIMG("ID_67B55AA1E1BE4368B16DE910A0B874C8",1)</f>
        <v>=DISPIMG("ID_67B55AA1E1BE4368B16DE910A0B874C8",1)</v>
      </c>
      <c r="E24" s="14" t="s">
        <v>33</v>
      </c>
      <c r="F24" s="15">
        <v>2.5</v>
      </c>
      <c r="G24" s="12">
        <v>530</v>
      </c>
      <c r="H24" s="12">
        <v>360</v>
      </c>
      <c r="I24" s="26">
        <v>3.116</v>
      </c>
      <c r="J24" s="12">
        <v>530</v>
      </c>
      <c r="K24" s="12">
        <v>360</v>
      </c>
      <c r="L24" s="12">
        <v>1</v>
      </c>
      <c r="M24" s="27">
        <f>J24*K24*F24*0.00785/1000/L24</f>
        <v>3.74445</v>
      </c>
      <c r="N24" s="28">
        <f>I24/M24*100</f>
        <v>83.2164937440746</v>
      </c>
      <c r="O24" s="38" t="s">
        <v>37</v>
      </c>
      <c r="P24" s="39" t="s">
        <v>61</v>
      </c>
      <c r="Q24" s="61" t="s">
        <v>36</v>
      </c>
      <c r="R24" s="58"/>
      <c r="S24" s="60"/>
      <c r="T24" s="60"/>
      <c r="U24" s="60"/>
      <c r="V24" s="60"/>
      <c r="W24" s="60"/>
      <c r="X24" s="38"/>
      <c r="Y24" s="81"/>
      <c r="Z24" s="79"/>
      <c r="AA24" s="80"/>
    </row>
    <row r="25" ht="13.05" customHeight="1" spans="1:27">
      <c r="A25" s="12"/>
      <c r="B25" s="13"/>
      <c r="C25" s="14"/>
      <c r="D25" s="13"/>
      <c r="E25" s="14"/>
      <c r="F25" s="15"/>
      <c r="G25" s="12"/>
      <c r="H25" s="12"/>
      <c r="I25" s="26"/>
      <c r="J25" s="12"/>
      <c r="K25" s="12"/>
      <c r="L25" s="12"/>
      <c r="M25" s="27"/>
      <c r="N25" s="28"/>
      <c r="O25" s="38" t="s">
        <v>39</v>
      </c>
      <c r="P25" s="39" t="s">
        <v>57</v>
      </c>
      <c r="Q25" s="61" t="s">
        <v>36</v>
      </c>
      <c r="R25" s="58"/>
      <c r="S25" s="60"/>
      <c r="T25" s="60"/>
      <c r="U25" s="60"/>
      <c r="V25" s="60"/>
      <c r="W25" s="60"/>
      <c r="X25" s="38"/>
      <c r="Y25" s="81"/>
      <c r="Z25" s="79"/>
      <c r="AA25" s="80"/>
    </row>
    <row r="26" ht="13.05" customHeight="1" spans="1:27">
      <c r="A26" s="12"/>
      <c r="B26" s="13"/>
      <c r="C26" s="14"/>
      <c r="D26" s="13"/>
      <c r="E26" s="14"/>
      <c r="F26" s="15"/>
      <c r="G26" s="12"/>
      <c r="H26" s="12"/>
      <c r="I26" s="26"/>
      <c r="J26" s="12"/>
      <c r="K26" s="12"/>
      <c r="L26" s="12"/>
      <c r="M26" s="27"/>
      <c r="N26" s="28"/>
      <c r="O26" s="32" t="s">
        <v>41</v>
      </c>
      <c r="P26" s="34" t="s">
        <v>62</v>
      </c>
      <c r="Q26" s="50" t="s">
        <v>43</v>
      </c>
      <c r="R26" s="51">
        <v>1</v>
      </c>
      <c r="S26" s="52">
        <v>950</v>
      </c>
      <c r="T26" s="52">
        <v>680</v>
      </c>
      <c r="U26" s="52">
        <v>430</v>
      </c>
      <c r="V26" s="52" t="s">
        <v>63</v>
      </c>
      <c r="W26" s="52">
        <v>0.6</v>
      </c>
      <c r="X26" s="32">
        <f>S26*T26*U26*0.00785/1000/1000*W26</f>
        <v>1.3083438</v>
      </c>
      <c r="Y26" s="75">
        <v>40000</v>
      </c>
      <c r="Z26" s="14" t="s">
        <v>64</v>
      </c>
      <c r="AA26" s="80"/>
    </row>
    <row r="27" ht="13.05" customHeight="1" spans="1:27">
      <c r="A27" s="12"/>
      <c r="B27" s="13"/>
      <c r="C27" s="14"/>
      <c r="D27" s="13"/>
      <c r="E27" s="14"/>
      <c r="F27" s="15"/>
      <c r="G27" s="12"/>
      <c r="H27" s="12"/>
      <c r="I27" s="26"/>
      <c r="J27" s="12"/>
      <c r="K27" s="12"/>
      <c r="L27" s="12"/>
      <c r="M27" s="27"/>
      <c r="N27" s="28"/>
      <c r="O27" s="38" t="s">
        <v>58</v>
      </c>
      <c r="P27" s="39" t="s">
        <v>65</v>
      </c>
      <c r="Q27" s="61" t="s">
        <v>36</v>
      </c>
      <c r="R27" s="58"/>
      <c r="S27" s="60"/>
      <c r="T27" s="60"/>
      <c r="U27" s="60"/>
      <c r="V27" s="60"/>
      <c r="W27" s="60"/>
      <c r="X27" s="38"/>
      <c r="Y27" s="81"/>
      <c r="Z27" s="79"/>
      <c r="AA27" s="80"/>
    </row>
    <row r="28" ht="13.05" customHeight="1" spans="1:27">
      <c r="A28" s="12"/>
      <c r="B28" s="13"/>
      <c r="C28" s="14"/>
      <c r="D28" s="13"/>
      <c r="E28" s="14"/>
      <c r="F28" s="15"/>
      <c r="G28" s="12"/>
      <c r="H28" s="12"/>
      <c r="I28" s="26"/>
      <c r="J28" s="12"/>
      <c r="K28" s="12"/>
      <c r="L28" s="12"/>
      <c r="M28" s="27"/>
      <c r="N28" s="28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14"/>
      <c r="AA28" s="80"/>
    </row>
    <row r="29" ht="13.05" customHeight="1" spans="1:27">
      <c r="A29" s="12">
        <v>6</v>
      </c>
      <c r="B29" s="13" t="s">
        <v>66</v>
      </c>
      <c r="C29" s="14" t="s">
        <v>67</v>
      </c>
      <c r="D29" s="13" t="str">
        <f>_xlfn.DISPIMG("ID_CE500D9B0CEB42DEB4E81978636400B6",1)</f>
        <v>=DISPIMG("ID_CE500D9B0CEB42DEB4E81978636400B6",1)</v>
      </c>
      <c r="E29" s="14" t="s">
        <v>33</v>
      </c>
      <c r="F29" s="15">
        <v>2</v>
      </c>
      <c r="G29" s="12"/>
      <c r="H29" s="12"/>
      <c r="I29" s="26"/>
      <c r="J29" s="12"/>
      <c r="K29" s="12"/>
      <c r="L29" s="12"/>
      <c r="M29" s="27" t="e">
        <f>J29*K29*F29*0.00785/1000/L29</f>
        <v>#DIV/0!</v>
      </c>
      <c r="N29" s="28" t="e">
        <f>I29/M29*100</f>
        <v>#DIV/0!</v>
      </c>
      <c r="O29" s="32" t="s">
        <v>34</v>
      </c>
      <c r="P29" s="34" t="s">
        <v>48</v>
      </c>
      <c r="Q29" s="50" t="s">
        <v>43</v>
      </c>
      <c r="R29" s="51">
        <v>1</v>
      </c>
      <c r="S29" s="52">
        <v>900</v>
      </c>
      <c r="T29" s="52">
        <v>380</v>
      </c>
      <c r="U29" s="52">
        <v>430</v>
      </c>
      <c r="V29" s="52" t="s">
        <v>44</v>
      </c>
      <c r="W29" s="52">
        <v>0.6</v>
      </c>
      <c r="X29" s="32">
        <f t="shared" ref="X29:X31" si="0">S29*T29*U29*0.00785/1000/1000*W29</f>
        <v>0.6926526</v>
      </c>
      <c r="Y29" s="75">
        <v>24000</v>
      </c>
      <c r="Z29" s="82" t="s">
        <v>68</v>
      </c>
      <c r="AA29" s="83"/>
    </row>
    <row r="30" ht="13.05" customHeight="1" spans="1:27">
      <c r="A30" s="12"/>
      <c r="B30" s="13"/>
      <c r="C30" s="14"/>
      <c r="D30" s="13"/>
      <c r="E30" s="14"/>
      <c r="F30" s="15"/>
      <c r="G30" s="12"/>
      <c r="H30" s="12"/>
      <c r="I30" s="26"/>
      <c r="J30" s="12"/>
      <c r="K30" s="12"/>
      <c r="L30" s="12"/>
      <c r="M30" s="27"/>
      <c r="N30" s="28"/>
      <c r="O30" s="32" t="s">
        <v>37</v>
      </c>
      <c r="P30" s="33" t="s">
        <v>38</v>
      </c>
      <c r="Q30" s="50" t="s">
        <v>43</v>
      </c>
      <c r="R30" s="51">
        <v>1</v>
      </c>
      <c r="S30" s="52">
        <v>700</v>
      </c>
      <c r="T30" s="52">
        <v>500</v>
      </c>
      <c r="U30" s="52">
        <v>430</v>
      </c>
      <c r="V30" s="52" t="s">
        <v>44</v>
      </c>
      <c r="W30" s="52">
        <v>0.6</v>
      </c>
      <c r="X30" s="32">
        <f t="shared" si="0"/>
        <v>0.708855</v>
      </c>
      <c r="Y30" s="75">
        <v>25000</v>
      </c>
      <c r="Z30" s="84"/>
      <c r="AA30" s="83"/>
    </row>
    <row r="31" ht="13.05" customHeight="1" spans="1:27">
      <c r="A31" s="12"/>
      <c r="B31" s="13"/>
      <c r="C31" s="14"/>
      <c r="D31" s="13"/>
      <c r="E31" s="14"/>
      <c r="F31" s="15"/>
      <c r="G31" s="12"/>
      <c r="H31" s="12"/>
      <c r="I31" s="26"/>
      <c r="J31" s="12"/>
      <c r="K31" s="12"/>
      <c r="L31" s="12"/>
      <c r="M31" s="27"/>
      <c r="N31" s="28"/>
      <c r="O31" s="32" t="s">
        <v>39</v>
      </c>
      <c r="P31" s="36" t="s">
        <v>40</v>
      </c>
      <c r="Q31" s="50" t="s">
        <v>43</v>
      </c>
      <c r="R31" s="51">
        <v>1</v>
      </c>
      <c r="S31" s="52">
        <v>700</v>
      </c>
      <c r="T31" s="52">
        <v>500</v>
      </c>
      <c r="U31" s="52">
        <v>430</v>
      </c>
      <c r="V31" s="52" t="s">
        <v>44</v>
      </c>
      <c r="W31" s="52">
        <v>0.6</v>
      </c>
      <c r="X31" s="32">
        <f t="shared" si="0"/>
        <v>0.708855</v>
      </c>
      <c r="Y31" s="75">
        <v>25000</v>
      </c>
      <c r="Z31" s="85"/>
      <c r="AA31" s="83"/>
    </row>
    <row r="32" ht="13.05" customHeight="1" spans="1:27">
      <c r="A32" s="12"/>
      <c r="B32" s="13"/>
      <c r="C32" s="14"/>
      <c r="D32" s="13"/>
      <c r="E32" s="14"/>
      <c r="F32" s="15"/>
      <c r="G32" s="12"/>
      <c r="H32" s="12"/>
      <c r="I32" s="26"/>
      <c r="J32" s="12"/>
      <c r="K32" s="12"/>
      <c r="L32" s="12"/>
      <c r="M32" s="27"/>
      <c r="N32" s="28"/>
      <c r="O32" s="29"/>
      <c r="P32" s="31"/>
      <c r="Q32" s="47"/>
      <c r="R32" s="48"/>
      <c r="S32" s="49"/>
      <c r="T32" s="49"/>
      <c r="U32" s="49"/>
      <c r="V32" s="49"/>
      <c r="W32" s="49"/>
      <c r="X32" s="49"/>
      <c r="Y32" s="74"/>
      <c r="Z32" s="14"/>
      <c r="AA32" s="83"/>
    </row>
    <row r="33" ht="13.05" customHeight="1" spans="1:27">
      <c r="A33" s="12"/>
      <c r="B33" s="13"/>
      <c r="C33" s="14"/>
      <c r="D33" s="13"/>
      <c r="E33" s="14"/>
      <c r="F33" s="15"/>
      <c r="G33" s="12"/>
      <c r="H33" s="12"/>
      <c r="I33" s="26"/>
      <c r="J33" s="12"/>
      <c r="K33" s="12"/>
      <c r="L33" s="12"/>
      <c r="M33" s="27"/>
      <c r="N33" s="28"/>
      <c r="O33" s="29"/>
      <c r="P33" s="31"/>
      <c r="Q33" s="47"/>
      <c r="R33" s="48"/>
      <c r="S33" s="49"/>
      <c r="T33" s="49"/>
      <c r="U33" s="49"/>
      <c r="V33" s="49"/>
      <c r="W33" s="49"/>
      <c r="X33" s="49"/>
      <c r="Y33" s="74"/>
      <c r="Z33" s="14"/>
      <c r="AA33" s="83"/>
    </row>
    <row r="34" ht="13.05" customHeight="1" spans="1:27">
      <c r="A34" s="12">
        <v>7</v>
      </c>
      <c r="B34" s="13" t="s">
        <v>69</v>
      </c>
      <c r="C34" s="14" t="s">
        <v>70</v>
      </c>
      <c r="D34" s="13" t="str">
        <f>_xlfn.DISPIMG("ID_840FF417C134418A89897C5E0A3BA3FB",1)</f>
        <v>=DISPIMG("ID_840FF417C134418A89897C5E0A3BA3FB",1)</v>
      </c>
      <c r="E34" s="14" t="s">
        <v>33</v>
      </c>
      <c r="F34" s="15">
        <v>2</v>
      </c>
      <c r="G34" s="12"/>
      <c r="H34" s="12"/>
      <c r="I34" s="26"/>
      <c r="J34" s="12"/>
      <c r="K34" s="12"/>
      <c r="L34" s="12"/>
      <c r="M34" s="27" t="e">
        <f>J34*K34*F34*0.00785/1000/L34</f>
        <v>#DIV/0!</v>
      </c>
      <c r="N34" s="28" t="e">
        <f>I34/M34*100</f>
        <v>#DIV/0!</v>
      </c>
      <c r="O34" s="38" t="s">
        <v>34</v>
      </c>
      <c r="P34" s="39" t="s">
        <v>48</v>
      </c>
      <c r="Q34" s="61" t="s">
        <v>71</v>
      </c>
      <c r="R34" s="62"/>
      <c r="S34" s="63" t="s">
        <v>54</v>
      </c>
      <c r="T34" s="64"/>
      <c r="U34" s="64"/>
      <c r="V34" s="64"/>
      <c r="W34" s="64"/>
      <c r="X34" s="65"/>
      <c r="Y34" s="74"/>
      <c r="Z34" s="14"/>
      <c r="AA34" s="83"/>
    </row>
    <row r="35" ht="13.05" customHeight="1" spans="1:27">
      <c r="A35" s="12"/>
      <c r="B35" s="13"/>
      <c r="C35" s="14"/>
      <c r="D35" s="13"/>
      <c r="E35" s="14"/>
      <c r="F35" s="15"/>
      <c r="G35" s="12"/>
      <c r="H35" s="12"/>
      <c r="I35" s="26"/>
      <c r="J35" s="12"/>
      <c r="K35" s="12"/>
      <c r="L35" s="12"/>
      <c r="M35" s="27"/>
      <c r="N35" s="28"/>
      <c r="O35" s="38" t="s">
        <v>37</v>
      </c>
      <c r="P35" s="41" t="s">
        <v>38</v>
      </c>
      <c r="Q35" s="61" t="s">
        <v>71</v>
      </c>
      <c r="R35" s="66"/>
      <c r="S35" s="67"/>
      <c r="T35" s="68"/>
      <c r="U35" s="68"/>
      <c r="V35" s="68"/>
      <c r="W35" s="68"/>
      <c r="X35" s="69"/>
      <c r="Y35" s="74"/>
      <c r="Z35" s="14"/>
      <c r="AA35" s="83"/>
    </row>
    <row r="36" ht="13.05" customHeight="1" spans="1:27">
      <c r="A36" s="12"/>
      <c r="B36" s="13"/>
      <c r="C36" s="14"/>
      <c r="D36" s="13"/>
      <c r="E36" s="14"/>
      <c r="F36" s="15"/>
      <c r="G36" s="12"/>
      <c r="H36" s="12"/>
      <c r="I36" s="26"/>
      <c r="J36" s="12"/>
      <c r="K36" s="12"/>
      <c r="L36" s="12"/>
      <c r="M36" s="27"/>
      <c r="N36" s="28"/>
      <c r="O36" s="38" t="s">
        <v>39</v>
      </c>
      <c r="P36" s="42" t="s">
        <v>40</v>
      </c>
      <c r="Q36" s="61" t="s">
        <v>71</v>
      </c>
      <c r="R36" s="66"/>
      <c r="S36" s="70"/>
      <c r="T36" s="71"/>
      <c r="U36" s="71"/>
      <c r="V36" s="71"/>
      <c r="W36" s="71"/>
      <c r="X36" s="72"/>
      <c r="Y36" s="74"/>
      <c r="Z36" s="14"/>
      <c r="AA36" s="83"/>
    </row>
    <row r="37" ht="13.05" customHeight="1" spans="1:27">
      <c r="A37" s="12"/>
      <c r="B37" s="13"/>
      <c r="C37" s="14"/>
      <c r="D37" s="13"/>
      <c r="E37" s="14"/>
      <c r="F37" s="15"/>
      <c r="G37" s="12"/>
      <c r="H37" s="12"/>
      <c r="I37" s="26"/>
      <c r="J37" s="12"/>
      <c r="K37" s="12"/>
      <c r="L37" s="12"/>
      <c r="M37" s="27"/>
      <c r="N37" s="28"/>
      <c r="O37" s="29"/>
      <c r="P37" s="31"/>
      <c r="Q37" s="47"/>
      <c r="R37" s="48"/>
      <c r="S37" s="49"/>
      <c r="T37" s="49"/>
      <c r="U37" s="49"/>
      <c r="V37" s="49"/>
      <c r="W37" s="49"/>
      <c r="X37" s="49"/>
      <c r="Y37" s="74"/>
      <c r="Z37" s="14"/>
      <c r="AA37" s="83"/>
    </row>
    <row r="38" ht="13.05" customHeight="1" spans="1:27">
      <c r="A38" s="12"/>
      <c r="B38" s="13"/>
      <c r="C38" s="14"/>
      <c r="D38" s="13"/>
      <c r="E38" s="14"/>
      <c r="F38" s="15"/>
      <c r="G38" s="12"/>
      <c r="H38" s="12"/>
      <c r="I38" s="26"/>
      <c r="J38" s="12"/>
      <c r="K38" s="12"/>
      <c r="L38" s="12"/>
      <c r="M38" s="27"/>
      <c r="N38" s="28"/>
      <c r="O38" s="29"/>
      <c r="P38" s="31"/>
      <c r="Q38" s="47"/>
      <c r="R38" s="48"/>
      <c r="S38" s="49"/>
      <c r="T38" s="49"/>
      <c r="U38" s="49"/>
      <c r="V38" s="49"/>
      <c r="W38" s="49"/>
      <c r="X38" s="49"/>
      <c r="Y38" s="74"/>
      <c r="Z38" s="14"/>
      <c r="AA38" s="83"/>
    </row>
    <row r="39" ht="15" customHeight="1" spans="24:25">
      <c r="X39" s="73"/>
      <c r="Y39" s="86">
        <f>SUM(Y4:Y38)</f>
        <v>240000</v>
      </c>
    </row>
  </sheetData>
  <mergeCells count="126">
    <mergeCell ref="A1:B1"/>
    <mergeCell ref="C1:J1"/>
    <mergeCell ref="K1:L1"/>
    <mergeCell ref="M1:N1"/>
    <mergeCell ref="G2:H2"/>
    <mergeCell ref="J2:L2"/>
    <mergeCell ref="S2:U2"/>
    <mergeCell ref="S14:X14"/>
    <mergeCell ref="A2:A3"/>
    <mergeCell ref="A4:A8"/>
    <mergeCell ref="A9:A13"/>
    <mergeCell ref="A14:A18"/>
    <mergeCell ref="A19:A23"/>
    <mergeCell ref="A24:A28"/>
    <mergeCell ref="A29:A33"/>
    <mergeCell ref="A34:A38"/>
    <mergeCell ref="B2:B3"/>
    <mergeCell ref="B4:B8"/>
    <mergeCell ref="B9:B13"/>
    <mergeCell ref="B14:B18"/>
    <mergeCell ref="B19:B23"/>
    <mergeCell ref="B24:B28"/>
    <mergeCell ref="B29:B33"/>
    <mergeCell ref="B34:B38"/>
    <mergeCell ref="C2:C3"/>
    <mergeCell ref="C4:C8"/>
    <mergeCell ref="C9:C13"/>
    <mergeCell ref="C14:C18"/>
    <mergeCell ref="C19:C23"/>
    <mergeCell ref="C24:C28"/>
    <mergeCell ref="C29:C33"/>
    <mergeCell ref="C34:C38"/>
    <mergeCell ref="D2:D3"/>
    <mergeCell ref="D4:D8"/>
    <mergeCell ref="D9:D13"/>
    <mergeCell ref="D14:D18"/>
    <mergeCell ref="D19:D23"/>
    <mergeCell ref="D24:D28"/>
    <mergeCell ref="D29:D33"/>
    <mergeCell ref="D34:D38"/>
    <mergeCell ref="E2:E3"/>
    <mergeCell ref="E4:E8"/>
    <mergeCell ref="E9:E13"/>
    <mergeCell ref="E14:E18"/>
    <mergeCell ref="E19:E23"/>
    <mergeCell ref="E24:E28"/>
    <mergeCell ref="E29:E33"/>
    <mergeCell ref="E34:E38"/>
    <mergeCell ref="F2:F3"/>
    <mergeCell ref="F4:F8"/>
    <mergeCell ref="F9:F13"/>
    <mergeCell ref="F14:F18"/>
    <mergeCell ref="F19:F23"/>
    <mergeCell ref="F24:F28"/>
    <mergeCell ref="F29:F33"/>
    <mergeCell ref="F34:F38"/>
    <mergeCell ref="G4:G8"/>
    <mergeCell ref="G9:G13"/>
    <mergeCell ref="G14:G18"/>
    <mergeCell ref="G19:G23"/>
    <mergeCell ref="G24:G28"/>
    <mergeCell ref="G29:G33"/>
    <mergeCell ref="G34:G38"/>
    <mergeCell ref="H4:H8"/>
    <mergeCell ref="H9:H13"/>
    <mergeCell ref="H14:H18"/>
    <mergeCell ref="H19:H23"/>
    <mergeCell ref="H24:H28"/>
    <mergeCell ref="H29:H33"/>
    <mergeCell ref="H34:H38"/>
    <mergeCell ref="I2:I3"/>
    <mergeCell ref="I4:I8"/>
    <mergeCell ref="I9:I13"/>
    <mergeCell ref="I14:I18"/>
    <mergeCell ref="I19:I23"/>
    <mergeCell ref="I24:I28"/>
    <mergeCell ref="I29:I33"/>
    <mergeCell ref="I34:I38"/>
    <mergeCell ref="J4:J8"/>
    <mergeCell ref="J9:J13"/>
    <mergeCell ref="J14:J18"/>
    <mergeCell ref="J19:J23"/>
    <mergeCell ref="J24:J28"/>
    <mergeCell ref="J29:J33"/>
    <mergeCell ref="J34:J38"/>
    <mergeCell ref="K4:K8"/>
    <mergeCell ref="K9:K13"/>
    <mergeCell ref="K14:K18"/>
    <mergeCell ref="K19:K23"/>
    <mergeCell ref="K24:K28"/>
    <mergeCell ref="K29:K33"/>
    <mergeCell ref="K34:K38"/>
    <mergeCell ref="L4:L8"/>
    <mergeCell ref="L9:L13"/>
    <mergeCell ref="L14:L18"/>
    <mergeCell ref="L19:L23"/>
    <mergeCell ref="L24:L28"/>
    <mergeCell ref="L29:L33"/>
    <mergeCell ref="L34:L38"/>
    <mergeCell ref="M2:M3"/>
    <mergeCell ref="M4:M8"/>
    <mergeCell ref="M9:M13"/>
    <mergeCell ref="M14:M18"/>
    <mergeCell ref="M19:M23"/>
    <mergeCell ref="M24:M28"/>
    <mergeCell ref="M29:M33"/>
    <mergeCell ref="M34:M38"/>
    <mergeCell ref="N2:N3"/>
    <mergeCell ref="N4:N8"/>
    <mergeCell ref="N9:N13"/>
    <mergeCell ref="N14:N18"/>
    <mergeCell ref="N19:N23"/>
    <mergeCell ref="N24:N28"/>
    <mergeCell ref="N29:N33"/>
    <mergeCell ref="N34:N38"/>
    <mergeCell ref="O2:O3"/>
    <mergeCell ref="P2:P3"/>
    <mergeCell ref="Q2:Q3"/>
    <mergeCell ref="R2:R3"/>
    <mergeCell ref="V2:V3"/>
    <mergeCell ref="W2:W3"/>
    <mergeCell ref="X2:X3"/>
    <mergeCell ref="Y2:Y3"/>
    <mergeCell ref="Z2:Z3"/>
    <mergeCell ref="Z29:Z31"/>
    <mergeCell ref="S34:X36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R16" sqref="R16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企业用户_867358560</cp:lastModifiedBy>
  <dcterms:created xsi:type="dcterms:W3CDTF">2017-07-07T01:13:00Z</dcterms:created>
  <cp:lastPrinted>2023-07-14T09:16:00Z</cp:lastPrinted>
  <dcterms:modified xsi:type="dcterms:W3CDTF">2025-04-17T04:17:21Z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BBCF5B2D763C4A3BA009DB76F5E440B6_13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