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8895"/>
  </bookViews>
  <sheets>
    <sheet name="B40罩壳-测算实际工艺后目标价 (2)" sheetId="2" r:id="rId1"/>
    <sheet name="B40罩壳-测算实际工艺后目标价 (3)" sheetId="3" state="hidden" r:id="rId2"/>
  </sheets>
  <externalReferences>
    <externalReference r:id="rId3"/>
  </externalReferences>
  <definedNames>
    <definedName name="_xlnm._FilterDatabase" localSheetId="0" hidden="1">'B40罩壳-测算实际工艺后目标价 (2)'!$A$5:$R$18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R4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不含模具摊销费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W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不含模具摊销费</t>
        </r>
      </text>
    </comment>
    <comment ref="R17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不含模具摊销费</t>
        </r>
      </text>
    </comment>
  </commentList>
</comments>
</file>

<file path=xl/sharedStrings.xml><?xml version="1.0" encoding="utf-8"?>
<sst xmlns="http://schemas.openxmlformats.org/spreadsheetml/2006/main" count="153" uniqueCount="82">
  <si>
    <t/>
  </si>
  <si>
    <t>目标价核算</t>
  </si>
  <si>
    <t>序</t>
  </si>
  <si>
    <t>材质</t>
  </si>
  <si>
    <t>重量/㎏</t>
  </si>
  <si>
    <t>未税
材料单价</t>
  </si>
  <si>
    <t>料费</t>
  </si>
  <si>
    <t>设备</t>
  </si>
  <si>
    <t>开模数</t>
  </si>
  <si>
    <t>一模数量</t>
  </si>
  <si>
    <t>电费</t>
  </si>
  <si>
    <t>工时费</t>
  </si>
  <si>
    <t>未税
核算价</t>
  </si>
  <si>
    <t>号</t>
  </si>
  <si>
    <t>物料号</t>
  </si>
  <si>
    <t>物料名称</t>
  </si>
  <si>
    <t>净重</t>
  </si>
  <si>
    <t>毛重</t>
  </si>
  <si>
    <t>电功率（kw）</t>
  </si>
  <si>
    <t>电费(元/kwh)</t>
  </si>
  <si>
    <t>设备运行功率</t>
  </si>
  <si>
    <t>电费（元/件）</t>
  </si>
  <si>
    <t>工资/小时</t>
  </si>
  <si>
    <t>工资/件</t>
  </si>
  <si>
    <t>系统上的价格</t>
  </si>
  <si>
    <t>与系统价格的差异</t>
  </si>
  <si>
    <t>REM0002170</t>
  </si>
  <si>
    <t>H4改型镜体左下右上盖02ABS黑色</t>
  </si>
  <si>
    <t>ABS417</t>
  </si>
  <si>
    <t>REM0000988</t>
  </si>
  <si>
    <t>H4改型镜体左上右下盖03ABS黑色</t>
  </si>
  <si>
    <t>REM0000994</t>
  </si>
  <si>
    <t>H4下镜杆护套盖ABS黑色</t>
  </si>
  <si>
    <t>REM0001086</t>
  </si>
  <si>
    <t>VT左后视镜后盖上罩L1ABS黑色</t>
  </si>
  <si>
    <t>REM0001087</t>
  </si>
  <si>
    <t>VT左后视镜镜体上罩L2ABS黑色</t>
  </si>
  <si>
    <t>REM0001088</t>
  </si>
  <si>
    <t>VT左后视镜后盖下罩L3ABS黑色</t>
  </si>
  <si>
    <t>REM0001089</t>
  </si>
  <si>
    <t>VT左后视镜镜体下罩L4ABS黑色</t>
  </si>
  <si>
    <t>REM0001091</t>
  </si>
  <si>
    <t>VT右后视镜后盖上罩R1ABS黑色</t>
  </si>
  <si>
    <t>REM0001092</t>
  </si>
  <si>
    <t>VT右后视镜镜体上罩R2ABS黑色</t>
  </si>
  <si>
    <t>REM0001093</t>
  </si>
  <si>
    <t>VT右后视镜后盖下罩R3ABS黑色</t>
  </si>
  <si>
    <t>REM0001094</t>
  </si>
  <si>
    <t>VT右后视镜镜体下罩R4ABS黑色</t>
  </si>
  <si>
    <t>REM0003385</t>
  </si>
  <si>
    <t>欧马可防水帽PP 黑色</t>
  </si>
  <si>
    <t>pp</t>
  </si>
  <si>
    <t>RSM0000255</t>
  </si>
  <si>
    <t>A2路面镜座盖板ABS黑色</t>
  </si>
  <si>
    <t>保定兆龙所供B40罩壳目标价核算明细表</t>
  </si>
  <si>
    <t>物料代码</t>
  </si>
  <si>
    <t>名称</t>
  </si>
  <si>
    <t>外购件</t>
  </si>
  <si>
    <t>损耗</t>
  </si>
  <si>
    <t>管理费</t>
  </si>
  <si>
    <t>包装</t>
  </si>
  <si>
    <t>运费</t>
  </si>
  <si>
    <t>结算价</t>
  </si>
  <si>
    <t>报价-成本价</t>
  </si>
  <si>
    <t>差异率</t>
  </si>
  <si>
    <t>设备开动率</t>
  </si>
  <si>
    <t>SCS0004199</t>
  </si>
  <si>
    <t>左座椅右侧外饰盖组合</t>
  </si>
  <si>
    <t>PP-EPDM-T20</t>
  </si>
  <si>
    <t>PL360</t>
  </si>
  <si>
    <t>TPE</t>
  </si>
  <si>
    <t>SCS0004242</t>
  </si>
  <si>
    <t>右座椅左侧外饰盖组合</t>
  </si>
  <si>
    <t>SCS0004168</t>
  </si>
  <si>
    <t>左座椅左侧外饰盖组合</t>
  </si>
  <si>
    <t>SCS0004244</t>
  </si>
  <si>
    <t>右座椅右侧外饰盖组合</t>
  </si>
  <si>
    <t>电功率</t>
  </si>
  <si>
    <t>报价</t>
  </si>
  <si>
    <t>MA3200/1700</t>
  </si>
  <si>
    <t xml:space="preserve">    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</si>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</sst>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  <numFmt numFmtId="178" formatCode="0.00_);[Red]\(0.00\)"/>
    <numFmt numFmtId="179" formatCode="0.0000_);[Red]\(0.0000\)"/>
    <numFmt numFmtId="180" formatCode="0.0000"/>
    <numFmt numFmtId="181" formatCode="0.0000_ "/>
  </numFmts>
  <fonts count="22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10" applyNumberFormat="0" applyAlignment="0" applyProtection="0">
      <alignment vertical="center"/>
    </xf>
    <xf numFmtId="0" fontId="10" fillId="6" borderId="11" applyNumberFormat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12" fillId="7" borderId="12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178" fontId="0" fillId="0" borderId="5" xfId="0" applyNumberForma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76" fontId="0" fillId="2" borderId="4" xfId="0" applyNumberFormat="1" applyFill="1" applyBorder="1">
      <alignment vertical="center"/>
    </xf>
    <xf numFmtId="179" fontId="0" fillId="2" borderId="4" xfId="0" applyNumberFormat="1" applyFill="1" applyBorder="1">
      <alignment vertical="center"/>
    </xf>
    <xf numFmtId="178" fontId="0" fillId="2" borderId="4" xfId="0" applyNumberFormat="1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>
      <alignment vertical="center"/>
    </xf>
    <xf numFmtId="0" fontId="0" fillId="0" borderId="2" xfId="0" applyBorder="1" applyAlignment="1">
      <alignment horizontal="center" vertical="center" wrapText="1"/>
    </xf>
    <xf numFmtId="176" fontId="0" fillId="0" borderId="4" xfId="0" applyNumberFormat="1" applyBorder="1">
      <alignment vertical="center"/>
    </xf>
    <xf numFmtId="179" fontId="0" fillId="0" borderId="4" xfId="0" applyNumberFormat="1" applyBorder="1">
      <alignment vertical="center"/>
    </xf>
    <xf numFmtId="178" fontId="0" fillId="0" borderId="4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/>
    </xf>
    <xf numFmtId="180" fontId="0" fillId="2" borderId="4" xfId="0" applyNumberFormat="1" applyFill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180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9" fontId="0" fillId="2" borderId="4" xfId="3" applyFont="1" applyFill="1" applyBorder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/>
    </xf>
    <xf numFmtId="178" fontId="0" fillId="2" borderId="5" xfId="0" applyNumberFormat="1" applyFill="1" applyBorder="1" applyAlignment="1">
      <alignment horizontal="center" vertical="center"/>
    </xf>
    <xf numFmtId="9" fontId="0" fillId="0" borderId="4" xfId="3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4" xfId="3" applyNumberFormat="1" applyFont="1" applyBorder="1" applyAlignment="1">
      <alignment horizontal="center" vertical="center"/>
    </xf>
    <xf numFmtId="0" fontId="0" fillId="0" borderId="2" xfId="3" applyNumberFormat="1" applyFont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/>
    </xf>
    <xf numFmtId="0" fontId="0" fillId="0" borderId="5" xfId="3" applyNumberFormat="1" applyFont="1" applyBorder="1" applyAlignment="1">
      <alignment horizontal="center" vertical="center"/>
    </xf>
    <xf numFmtId="178" fontId="0" fillId="3" borderId="5" xfId="0" applyNumberFormat="1" applyFill="1" applyBorder="1" applyAlignment="1">
      <alignment horizontal="center" vertical="center"/>
    </xf>
    <xf numFmtId="2" fontId="0" fillId="0" borderId="0" xfId="0" applyNumberFormat="1">
      <alignment vertical="center"/>
    </xf>
    <xf numFmtId="43" fontId="0" fillId="0" borderId="0" xfId="1" applyFont="1">
      <alignment vertical="center"/>
    </xf>
    <xf numFmtId="9" fontId="0" fillId="0" borderId="0" xfId="0" applyNumberFormat="1">
      <alignment vertical="center"/>
    </xf>
    <xf numFmtId="43" fontId="0" fillId="0" borderId="0" xfId="1" applyFont="1" applyFill="1" applyBorder="1" applyAlignment="1">
      <alignment horizontal="center" vertical="center"/>
    </xf>
    <xf numFmtId="9" fontId="0" fillId="0" borderId="0" xfId="3" applyFont="1">
      <alignment vertical="center"/>
    </xf>
    <xf numFmtId="10" fontId="0" fillId="2" borderId="2" xfId="0" applyNumberFormat="1" applyFill="1" applyBorder="1" applyAlignment="1">
      <alignment horizontal="center" vertical="center"/>
    </xf>
    <xf numFmtId="10" fontId="0" fillId="2" borderId="5" xfId="0" applyNumberForma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181" fontId="0" fillId="0" borderId="0" xfId="0" applyNumberFormat="1">
      <alignment vertical="center"/>
    </xf>
    <xf numFmtId="181" fontId="0" fillId="0" borderId="1" xfId="0" applyNumberFormat="1" applyBorder="1" applyAlignment="1">
      <alignment horizontal="center" vertical="center"/>
    </xf>
    <xf numFmtId="181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/>
    </xf>
    <xf numFmtId="181" fontId="0" fillId="0" borderId="4" xfId="0" applyNumberForma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50" applyBorder="1" applyAlignment="1">
      <alignment horizontal="center" vertical="center" wrapText="1"/>
    </xf>
    <xf numFmtId="9" fontId="0" fillId="0" borderId="4" xfId="0" applyNumberFormat="1" applyFill="1" applyBorder="1" applyAlignment="1">
      <alignment horizontal="center" vertical="center"/>
    </xf>
    <xf numFmtId="180" fontId="0" fillId="0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quotePrefix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58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169333</xdr:colOff>
      <xdr:row>16</xdr:row>
      <xdr:rowOff>143931</xdr:rowOff>
    </xdr:from>
    <xdr:to>
      <xdr:col>17</xdr:col>
      <xdr:colOff>340381</xdr:colOff>
      <xdr:row>56</xdr:row>
      <xdr:rowOff>6084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2458085" y="408305"/>
          <a:ext cx="6897370" cy="114757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8812\AppData\Local\Temp\Shell\tmp2439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搜索条件"/>
      <sheetName val="信息"/>
    </sheetNames>
    <sheetDataSet>
      <sheetData sheetId="0">
        <row r="1">
          <cell r="I1" t="str">
            <v>物料号</v>
          </cell>
          <cell r="J1" t="str">
            <v>零件描述合并</v>
          </cell>
          <cell r="K1" t="str">
            <v>类型</v>
          </cell>
          <cell r="L1" t="str">
            <v>生产订单ID</v>
          </cell>
          <cell r="M1" t="str">
            <v>工序</v>
          </cell>
          <cell r="N1" t="str">
            <v>采购单位</v>
          </cell>
          <cell r="O1" t="str">
            <v>库存单位</v>
          </cell>
          <cell r="P1" t="str">
            <v>单位换算因子</v>
          </cell>
          <cell r="Q1" t="str">
            <v>固定价格</v>
          </cell>
          <cell r="R1" t="str">
            <v>应纳税</v>
          </cell>
          <cell r="S1" t="str">
            <v>纳税级别</v>
          </cell>
          <cell r="T1" t="str">
            <v>含税</v>
          </cell>
          <cell r="U1" t="str">
            <v>价目表</v>
          </cell>
          <cell r="V1" t="str">
            <v>采购成本</v>
          </cell>
        </row>
        <row r="2">
          <cell r="I2" t="str">
            <v>REM0001798</v>
          </cell>
          <cell r="J2" t="str">
            <v>豪泺大镜片托ABS黑色</v>
          </cell>
          <cell r="K2" t="str">
            <v/>
          </cell>
          <cell r="L2" t="str">
            <v/>
          </cell>
          <cell r="M2">
            <v>0</v>
          </cell>
          <cell r="N2" t="str">
            <v>Ea</v>
          </cell>
          <cell r="O2" t="str">
            <v>Ea</v>
          </cell>
          <cell r="P2">
            <v>1</v>
          </cell>
          <cell r="Q2" t="str">
            <v>No</v>
          </cell>
          <cell r="R2" t="str">
            <v>Yes</v>
          </cell>
          <cell r="S2" t="str">
            <v>13</v>
          </cell>
          <cell r="T2" t="str">
            <v>No</v>
          </cell>
          <cell r="U2" t="str">
            <v>S413051</v>
          </cell>
          <cell r="V2">
            <v>6.764</v>
          </cell>
        </row>
        <row r="3">
          <cell r="I3" t="str">
            <v>RIM0000076</v>
          </cell>
          <cell r="J3" t="str">
            <v>1028室镜体压框黑色(套)组件黑色</v>
          </cell>
          <cell r="K3" t="str">
            <v/>
          </cell>
          <cell r="L3" t="str">
            <v/>
          </cell>
          <cell r="M3">
            <v>0</v>
          </cell>
          <cell r="N3" t="str">
            <v>Ea</v>
          </cell>
          <cell r="O3" t="str">
            <v>Ea</v>
          </cell>
          <cell r="P3">
            <v>1</v>
          </cell>
          <cell r="Q3" t="str">
            <v>No</v>
          </cell>
          <cell r="R3" t="str">
            <v>Yes</v>
          </cell>
          <cell r="S3" t="str">
            <v>13</v>
          </cell>
          <cell r="T3" t="str">
            <v>No</v>
          </cell>
          <cell r="U3" t="str">
            <v>S413051</v>
          </cell>
          <cell r="V3">
            <v>1.9978</v>
          </cell>
        </row>
        <row r="4">
          <cell r="I4" t="str">
            <v>RIM0000077</v>
          </cell>
          <cell r="J4" t="str">
            <v>1029室镜体压框黑色(套)组件黑色</v>
          </cell>
          <cell r="K4" t="str">
            <v/>
          </cell>
          <cell r="L4" t="str">
            <v/>
          </cell>
          <cell r="M4">
            <v>0</v>
          </cell>
          <cell r="N4" t="str">
            <v>Ea</v>
          </cell>
          <cell r="O4" t="str">
            <v>Ea</v>
          </cell>
          <cell r="P4">
            <v>1</v>
          </cell>
          <cell r="Q4" t="str">
            <v>No</v>
          </cell>
          <cell r="R4" t="str">
            <v>Yes</v>
          </cell>
          <cell r="S4" t="str">
            <v>13</v>
          </cell>
          <cell r="T4" t="str">
            <v>No</v>
          </cell>
          <cell r="U4" t="str">
            <v>S413051</v>
          </cell>
          <cell r="V4">
            <v>1.9978</v>
          </cell>
        </row>
        <row r="5">
          <cell r="I5" t="str">
            <v>REM0001989</v>
          </cell>
          <cell r="J5" t="str">
            <v>欧马克内视镜头(黑色)组件黑色</v>
          </cell>
          <cell r="K5" t="str">
            <v/>
          </cell>
          <cell r="L5" t="str">
            <v/>
          </cell>
          <cell r="M5">
            <v>0</v>
          </cell>
          <cell r="N5" t="str">
            <v>Ea</v>
          </cell>
          <cell r="O5" t="str">
            <v>Ea</v>
          </cell>
          <cell r="P5">
            <v>1</v>
          </cell>
          <cell r="Q5" t="str">
            <v>No</v>
          </cell>
          <cell r="R5" t="str">
            <v>Yes</v>
          </cell>
          <cell r="S5" t="str">
            <v>13</v>
          </cell>
          <cell r="T5" t="str">
            <v>No</v>
          </cell>
          <cell r="U5" t="str">
            <v>S413051</v>
          </cell>
          <cell r="V5">
            <v>4.8586</v>
          </cell>
        </row>
        <row r="6">
          <cell r="I6" t="str">
            <v>REM0001746</v>
          </cell>
          <cell r="J6" t="str">
            <v>1600通边ABS 黑色</v>
          </cell>
          <cell r="K6" t="str">
            <v/>
          </cell>
          <cell r="L6" t="str">
            <v/>
          </cell>
          <cell r="M6">
            <v>0</v>
          </cell>
          <cell r="N6" t="str">
            <v>Ea</v>
          </cell>
          <cell r="O6" t="str">
            <v>Ea</v>
          </cell>
          <cell r="P6">
            <v>1</v>
          </cell>
          <cell r="Q6" t="str">
            <v>No</v>
          </cell>
          <cell r="R6" t="str">
            <v>Yes</v>
          </cell>
          <cell r="S6" t="str">
            <v>13</v>
          </cell>
          <cell r="T6" t="str">
            <v>No</v>
          </cell>
          <cell r="U6" t="str">
            <v>S413051</v>
          </cell>
          <cell r="V6">
            <v>0</v>
          </cell>
        </row>
        <row r="7">
          <cell r="I7" t="str">
            <v>REM0001715</v>
          </cell>
          <cell r="J7" t="str">
            <v>奥驰左镜体ABS黑色</v>
          </cell>
          <cell r="K7" t="str">
            <v/>
          </cell>
          <cell r="L7" t="str">
            <v/>
          </cell>
          <cell r="M7">
            <v>0</v>
          </cell>
          <cell r="N7" t="str">
            <v>Ea</v>
          </cell>
          <cell r="O7" t="str">
            <v>Ea</v>
          </cell>
          <cell r="P7">
            <v>1</v>
          </cell>
          <cell r="Q7" t="str">
            <v>No</v>
          </cell>
          <cell r="R7" t="str">
            <v>Yes</v>
          </cell>
          <cell r="S7" t="str">
            <v>13</v>
          </cell>
          <cell r="T7" t="str">
            <v>No</v>
          </cell>
          <cell r="U7" t="str">
            <v>S413051</v>
          </cell>
          <cell r="V7">
            <v>0</v>
          </cell>
        </row>
        <row r="8">
          <cell r="I8" t="str">
            <v>REM0001655</v>
          </cell>
          <cell r="J8" t="str">
            <v>1029球头盖Pa6</v>
          </cell>
          <cell r="K8" t="str">
            <v/>
          </cell>
          <cell r="L8" t="str">
            <v/>
          </cell>
          <cell r="M8">
            <v>0</v>
          </cell>
          <cell r="N8" t="str">
            <v>Ea</v>
          </cell>
          <cell r="O8" t="str">
            <v>Ea</v>
          </cell>
          <cell r="P8">
            <v>1</v>
          </cell>
          <cell r="Q8" t="str">
            <v>No</v>
          </cell>
          <cell r="R8" t="str">
            <v>Yes</v>
          </cell>
          <cell r="S8" t="str">
            <v>13</v>
          </cell>
          <cell r="T8" t="str">
            <v>No</v>
          </cell>
          <cell r="U8" t="str">
            <v>S413051</v>
          </cell>
          <cell r="V8">
            <v>0.0509</v>
          </cell>
        </row>
        <row r="9">
          <cell r="I9" t="str">
            <v>RIM0000069</v>
          </cell>
          <cell r="J9" t="str">
            <v>1029室尼龙垫Pa6</v>
          </cell>
          <cell r="K9" t="str">
            <v/>
          </cell>
          <cell r="L9" t="str">
            <v/>
          </cell>
          <cell r="M9">
            <v>0</v>
          </cell>
          <cell r="N9" t="str">
            <v>Ea</v>
          </cell>
          <cell r="O9" t="str">
            <v>Ea</v>
          </cell>
          <cell r="P9">
            <v>1</v>
          </cell>
          <cell r="Q9" t="str">
            <v>No</v>
          </cell>
          <cell r="R9" t="str">
            <v>Yes</v>
          </cell>
          <cell r="S9" t="str">
            <v>13</v>
          </cell>
          <cell r="T9" t="str">
            <v>No</v>
          </cell>
          <cell r="U9" t="str">
            <v>S413051</v>
          </cell>
          <cell r="V9">
            <v>0.0402</v>
          </cell>
        </row>
        <row r="10">
          <cell r="I10" t="str">
            <v>REM0001905</v>
          </cell>
          <cell r="J10" t="str">
            <v>欧曼重卡防水帽PP黑色</v>
          </cell>
          <cell r="K10" t="str">
            <v/>
          </cell>
          <cell r="L10" t="str">
            <v/>
          </cell>
          <cell r="M10">
            <v>0</v>
          </cell>
          <cell r="N10" t="str">
            <v>Ea</v>
          </cell>
          <cell r="O10" t="str">
            <v>Ea</v>
          </cell>
          <cell r="P10">
            <v>1</v>
          </cell>
          <cell r="Q10" t="str">
            <v>No</v>
          </cell>
          <cell r="R10" t="str">
            <v>Yes</v>
          </cell>
          <cell r="S10" t="str">
            <v>13</v>
          </cell>
          <cell r="T10" t="str">
            <v>No</v>
          </cell>
          <cell r="U10" t="str">
            <v>S413051</v>
          </cell>
          <cell r="V10">
            <v>0.0714</v>
          </cell>
        </row>
        <row r="11">
          <cell r="I11" t="str">
            <v>REM0001656</v>
          </cell>
          <cell r="J11" t="str">
            <v>1780防水帽PP 黑色</v>
          </cell>
          <cell r="K11" t="str">
            <v/>
          </cell>
          <cell r="L11" t="str">
            <v/>
          </cell>
          <cell r="M11">
            <v>0</v>
          </cell>
          <cell r="N11" t="str">
            <v>Ea</v>
          </cell>
          <cell r="O11" t="str">
            <v>Ea</v>
          </cell>
          <cell r="P11">
            <v>1</v>
          </cell>
          <cell r="Q11" t="str">
            <v>No</v>
          </cell>
          <cell r="R11" t="str">
            <v>Yes</v>
          </cell>
          <cell r="S11" t="str">
            <v>13</v>
          </cell>
          <cell r="T11" t="str">
            <v>No</v>
          </cell>
          <cell r="U11" t="str">
            <v>S413051</v>
          </cell>
          <cell r="V11">
            <v>0.2216</v>
          </cell>
        </row>
        <row r="12">
          <cell r="I12" t="str">
            <v>REM0001717</v>
          </cell>
          <cell r="J12" t="str">
            <v>奥驰左后盖ABS黑色</v>
          </cell>
          <cell r="K12" t="str">
            <v/>
          </cell>
          <cell r="L12" t="str">
            <v/>
          </cell>
          <cell r="M12">
            <v>0</v>
          </cell>
          <cell r="N12" t="str">
            <v>Ea</v>
          </cell>
          <cell r="O12" t="str">
            <v>Ea</v>
          </cell>
          <cell r="P12">
            <v>1</v>
          </cell>
          <cell r="Q12" t="str">
            <v>No</v>
          </cell>
          <cell r="R12" t="str">
            <v>Yes</v>
          </cell>
          <cell r="S12" t="str">
            <v>13</v>
          </cell>
          <cell r="T12" t="str">
            <v>No</v>
          </cell>
          <cell r="U12" t="str">
            <v>S413051</v>
          </cell>
          <cell r="V12">
            <v>0.5745</v>
          </cell>
        </row>
        <row r="13">
          <cell r="I13" t="str">
            <v>REM0001727</v>
          </cell>
          <cell r="J13" t="str">
            <v>奥驰右后盖ABS黑色</v>
          </cell>
          <cell r="K13" t="str">
            <v/>
          </cell>
          <cell r="L13" t="str">
            <v/>
          </cell>
          <cell r="M13">
            <v>0</v>
          </cell>
          <cell r="N13" t="str">
            <v>Ea</v>
          </cell>
          <cell r="O13" t="str">
            <v>Ea</v>
          </cell>
          <cell r="P13">
            <v>1</v>
          </cell>
          <cell r="Q13" t="str">
            <v>No</v>
          </cell>
          <cell r="R13" t="str">
            <v>Yes</v>
          </cell>
          <cell r="S13" t="str">
            <v>13</v>
          </cell>
          <cell r="T13" t="str">
            <v>No</v>
          </cell>
          <cell r="U13" t="str">
            <v>S413051</v>
          </cell>
          <cell r="V13">
            <v>0.5745</v>
          </cell>
        </row>
        <row r="14">
          <cell r="I14" t="str">
            <v>RSM0000041</v>
          </cell>
          <cell r="J14" t="str">
            <v>奥铃升级补盲球头盖PA6</v>
          </cell>
          <cell r="K14" t="str">
            <v/>
          </cell>
          <cell r="L14" t="str">
            <v/>
          </cell>
          <cell r="M14">
            <v>0</v>
          </cell>
          <cell r="N14" t="str">
            <v>Ea</v>
          </cell>
          <cell r="O14" t="str">
            <v>Ea</v>
          </cell>
          <cell r="P14">
            <v>1</v>
          </cell>
          <cell r="Q14" t="str">
            <v>No</v>
          </cell>
          <cell r="R14" t="str">
            <v>Yes</v>
          </cell>
          <cell r="S14" t="str">
            <v>13</v>
          </cell>
          <cell r="T14" t="str">
            <v>No</v>
          </cell>
          <cell r="U14" t="str">
            <v>S413051</v>
          </cell>
          <cell r="V14">
            <v>0.1313</v>
          </cell>
        </row>
        <row r="15">
          <cell r="I15" t="str">
            <v>RCA0000085</v>
          </cell>
          <cell r="J15" t="str">
            <v>铰链衬碗尼龙 PA66(黑)</v>
          </cell>
          <cell r="K15" t="str">
            <v/>
          </cell>
          <cell r="L15" t="str">
            <v/>
          </cell>
          <cell r="M15">
            <v>0</v>
          </cell>
          <cell r="N15" t="str">
            <v>Ea</v>
          </cell>
          <cell r="O15" t="str">
            <v>Ea</v>
          </cell>
          <cell r="P15">
            <v>1</v>
          </cell>
          <cell r="Q15" t="str">
            <v>No</v>
          </cell>
          <cell r="R15" t="str">
            <v>Yes</v>
          </cell>
          <cell r="S15" t="str">
            <v>13</v>
          </cell>
          <cell r="T15" t="str">
            <v>No</v>
          </cell>
          <cell r="U15" t="str">
            <v>S413051</v>
          </cell>
          <cell r="V15">
            <v>0.0837</v>
          </cell>
        </row>
        <row r="16">
          <cell r="I16" t="str">
            <v>REM0001924</v>
          </cell>
          <cell r="J16" t="str">
            <v>驭菱左镜座下盖ABS黑色</v>
          </cell>
          <cell r="K16" t="str">
            <v/>
          </cell>
          <cell r="L16" t="str">
            <v/>
          </cell>
          <cell r="M16">
            <v>0</v>
          </cell>
          <cell r="N16" t="str">
            <v>Ea</v>
          </cell>
          <cell r="O16" t="str">
            <v>Ea</v>
          </cell>
          <cell r="P16">
            <v>1</v>
          </cell>
          <cell r="Q16" t="str">
            <v>No</v>
          </cell>
          <cell r="R16" t="str">
            <v>Yes</v>
          </cell>
          <cell r="S16" t="str">
            <v>13</v>
          </cell>
          <cell r="T16" t="str">
            <v>No</v>
          </cell>
          <cell r="U16" t="str">
            <v>S413051</v>
          </cell>
          <cell r="V16">
            <v>0</v>
          </cell>
        </row>
        <row r="17">
          <cell r="I17" t="str">
            <v>REM0001930</v>
          </cell>
          <cell r="J17" t="str">
            <v>驭菱右镜座下盖ABS 黑色</v>
          </cell>
          <cell r="K17" t="str">
            <v/>
          </cell>
          <cell r="L17" t="str">
            <v/>
          </cell>
          <cell r="M17">
            <v>0</v>
          </cell>
          <cell r="N17" t="str">
            <v>Ea</v>
          </cell>
          <cell r="O17" t="str">
            <v>Ea</v>
          </cell>
          <cell r="P17">
            <v>1</v>
          </cell>
          <cell r="Q17" t="str">
            <v>No</v>
          </cell>
          <cell r="R17" t="str">
            <v>Yes</v>
          </cell>
          <cell r="S17" t="str">
            <v>13</v>
          </cell>
          <cell r="T17" t="str">
            <v>No</v>
          </cell>
          <cell r="U17" t="str">
            <v>S413051</v>
          </cell>
          <cell r="V17">
            <v>0</v>
          </cell>
        </row>
        <row r="18">
          <cell r="I18" t="str">
            <v>REM0000968</v>
          </cell>
          <cell r="J18" t="str">
            <v>ETX卡子1ABS黑色</v>
          </cell>
          <cell r="K18" t="str">
            <v/>
          </cell>
          <cell r="L18" t="str">
            <v/>
          </cell>
          <cell r="M18">
            <v>0</v>
          </cell>
          <cell r="N18" t="str">
            <v>Ea</v>
          </cell>
          <cell r="O18" t="str">
            <v>Ea</v>
          </cell>
          <cell r="P18">
            <v>1</v>
          </cell>
          <cell r="Q18" t="str">
            <v>No</v>
          </cell>
          <cell r="R18" t="str">
            <v>Yes</v>
          </cell>
          <cell r="S18" t="str">
            <v>13</v>
          </cell>
          <cell r="T18" t="str">
            <v>No</v>
          </cell>
          <cell r="U18" t="str">
            <v>S413051</v>
          </cell>
          <cell r="V18">
            <v>0</v>
          </cell>
        </row>
        <row r="19">
          <cell r="I19" t="str">
            <v>REM0000969</v>
          </cell>
          <cell r="J19" t="str">
            <v>ETX卡子2ABS黑色</v>
          </cell>
          <cell r="K19" t="str">
            <v/>
          </cell>
          <cell r="L19" t="str">
            <v/>
          </cell>
          <cell r="M19">
            <v>0</v>
          </cell>
          <cell r="N19" t="str">
            <v>Ea</v>
          </cell>
          <cell r="O19" t="str">
            <v>Ea</v>
          </cell>
          <cell r="P19">
            <v>1</v>
          </cell>
          <cell r="Q19" t="str">
            <v>No</v>
          </cell>
          <cell r="R19" t="str">
            <v>Yes</v>
          </cell>
          <cell r="S19" t="str">
            <v>13</v>
          </cell>
          <cell r="T19" t="str">
            <v>No</v>
          </cell>
          <cell r="U19" t="str">
            <v>S413051</v>
          </cell>
          <cell r="V19">
            <v>0</v>
          </cell>
        </row>
        <row r="20">
          <cell r="I20" t="str">
            <v>REM0000970</v>
          </cell>
          <cell r="J20" t="str">
            <v>ETX卡子3ABS黑色</v>
          </cell>
          <cell r="K20" t="str">
            <v/>
          </cell>
          <cell r="L20" t="str">
            <v/>
          </cell>
          <cell r="M20">
            <v>0</v>
          </cell>
          <cell r="N20" t="str">
            <v>Ea</v>
          </cell>
          <cell r="O20" t="str">
            <v>Ea</v>
          </cell>
          <cell r="P20">
            <v>1</v>
          </cell>
          <cell r="Q20" t="str">
            <v>No</v>
          </cell>
          <cell r="R20" t="str">
            <v>Yes</v>
          </cell>
          <cell r="S20" t="str">
            <v>13</v>
          </cell>
          <cell r="T20" t="str">
            <v>No</v>
          </cell>
          <cell r="U20" t="str">
            <v>S413051</v>
          </cell>
          <cell r="V20">
            <v>0</v>
          </cell>
        </row>
        <row r="21">
          <cell r="I21" t="str">
            <v>REM0000971</v>
          </cell>
          <cell r="J21" t="str">
            <v>ETX卡子4ABS黑色</v>
          </cell>
          <cell r="K21" t="str">
            <v/>
          </cell>
          <cell r="L21" t="str">
            <v/>
          </cell>
          <cell r="M21">
            <v>0</v>
          </cell>
          <cell r="N21" t="str">
            <v>Ea</v>
          </cell>
          <cell r="O21" t="str">
            <v>Ea</v>
          </cell>
          <cell r="P21">
            <v>1</v>
          </cell>
          <cell r="Q21" t="str">
            <v>No</v>
          </cell>
          <cell r="R21" t="str">
            <v>Yes</v>
          </cell>
          <cell r="S21" t="str">
            <v>13</v>
          </cell>
          <cell r="T21" t="str">
            <v>No</v>
          </cell>
          <cell r="U21" t="str">
            <v>S413051</v>
          </cell>
          <cell r="V21">
            <v>0</v>
          </cell>
        </row>
        <row r="22">
          <cell r="I22" t="str">
            <v>RSM0000321</v>
          </cell>
          <cell r="J22" t="str">
            <v>A2前下视镜杆装饰盖1</v>
          </cell>
          <cell r="K22" t="str">
            <v/>
          </cell>
          <cell r="L22" t="str">
            <v/>
          </cell>
          <cell r="M22">
            <v>0</v>
          </cell>
          <cell r="N22" t="str">
            <v>Ea</v>
          </cell>
          <cell r="O22" t="str">
            <v>Ea</v>
          </cell>
          <cell r="P22">
            <v>1</v>
          </cell>
          <cell r="Q22" t="str">
            <v>No</v>
          </cell>
          <cell r="R22" t="str">
            <v>Yes</v>
          </cell>
          <cell r="S22" t="str">
            <v>13</v>
          </cell>
          <cell r="T22" t="str">
            <v>No</v>
          </cell>
          <cell r="U22" t="str">
            <v>S413051</v>
          </cell>
          <cell r="V22">
            <v>0</v>
          </cell>
        </row>
        <row r="23">
          <cell r="I23" t="str">
            <v>RSM0000322</v>
          </cell>
          <cell r="J23" t="str">
            <v>A2前下视镜杆装饰盖2</v>
          </cell>
          <cell r="K23" t="str">
            <v/>
          </cell>
          <cell r="L23" t="str">
            <v/>
          </cell>
          <cell r="M23">
            <v>0</v>
          </cell>
          <cell r="N23" t="str">
            <v>Ea</v>
          </cell>
          <cell r="O23" t="str">
            <v>Ea</v>
          </cell>
          <cell r="P23">
            <v>1</v>
          </cell>
          <cell r="Q23" t="str">
            <v>No</v>
          </cell>
          <cell r="R23" t="str">
            <v>Yes</v>
          </cell>
          <cell r="S23" t="str">
            <v>13</v>
          </cell>
          <cell r="T23" t="str">
            <v>No</v>
          </cell>
          <cell r="U23" t="str">
            <v>S413051</v>
          </cell>
          <cell r="V23">
            <v>0</v>
          </cell>
        </row>
        <row r="24">
          <cell r="I24" t="str">
            <v>REM0000506</v>
          </cell>
          <cell r="J24" t="str">
            <v>北奔橡胶堵圈</v>
          </cell>
          <cell r="K24" t="str">
            <v/>
          </cell>
          <cell r="L24" t="str">
            <v/>
          </cell>
          <cell r="M24">
            <v>0</v>
          </cell>
          <cell r="N24" t="str">
            <v>Ea</v>
          </cell>
          <cell r="O24" t="str">
            <v>Ea</v>
          </cell>
          <cell r="P24">
            <v>1</v>
          </cell>
          <cell r="Q24" t="str">
            <v>No</v>
          </cell>
          <cell r="R24" t="str">
            <v>Yes</v>
          </cell>
          <cell r="S24" t="str">
            <v>13</v>
          </cell>
          <cell r="T24" t="str">
            <v>No</v>
          </cell>
          <cell r="U24" t="str">
            <v>S413051</v>
          </cell>
          <cell r="V24">
            <v>0</v>
          </cell>
        </row>
        <row r="25">
          <cell r="I25" t="str">
            <v>RIM0000064</v>
          </cell>
          <cell r="J25" t="str">
            <v>1029室杆盘黑色(短)ABS黑色</v>
          </cell>
          <cell r="K25" t="str">
            <v/>
          </cell>
          <cell r="L25" t="str">
            <v/>
          </cell>
          <cell r="M25">
            <v>0</v>
          </cell>
          <cell r="N25" t="str">
            <v>Ea</v>
          </cell>
          <cell r="O25" t="str">
            <v>Ea</v>
          </cell>
          <cell r="P25">
            <v>1</v>
          </cell>
          <cell r="Q25" t="str">
            <v>No</v>
          </cell>
          <cell r="R25" t="str">
            <v>Yes</v>
          </cell>
          <cell r="S25" t="str">
            <v>13</v>
          </cell>
          <cell r="T25" t="str">
            <v>No</v>
          </cell>
          <cell r="U25" t="str">
            <v>S413051</v>
          </cell>
          <cell r="V25">
            <v>1.3294</v>
          </cell>
        </row>
        <row r="26">
          <cell r="I26" t="str">
            <v>REM0002084</v>
          </cell>
          <cell r="J26" t="str">
            <v>1475杆盘(黑色)ABS黑色</v>
          </cell>
          <cell r="K26" t="str">
            <v/>
          </cell>
          <cell r="L26" t="str">
            <v/>
          </cell>
          <cell r="M26">
            <v>0</v>
          </cell>
          <cell r="N26" t="str">
            <v>Ea</v>
          </cell>
          <cell r="O26" t="str">
            <v>Ea</v>
          </cell>
          <cell r="P26">
            <v>1</v>
          </cell>
          <cell r="Q26" t="str">
            <v>No</v>
          </cell>
          <cell r="R26" t="str">
            <v>Yes</v>
          </cell>
          <cell r="S26" t="str">
            <v>13</v>
          </cell>
          <cell r="T26" t="str">
            <v>No</v>
          </cell>
          <cell r="U26" t="str">
            <v>S413051</v>
          </cell>
          <cell r="V26">
            <v>1.0346</v>
          </cell>
        </row>
        <row r="27">
          <cell r="I27" t="str">
            <v>REM0001634</v>
          </cell>
          <cell r="J27" t="str">
            <v>1475尼龙弹垫Pa66+GF30</v>
          </cell>
          <cell r="K27" t="str">
            <v/>
          </cell>
          <cell r="L27" t="str">
            <v/>
          </cell>
          <cell r="M27">
            <v>0</v>
          </cell>
          <cell r="N27" t="str">
            <v>Ea</v>
          </cell>
          <cell r="O27" t="str">
            <v>Ea</v>
          </cell>
          <cell r="P27">
            <v>1</v>
          </cell>
          <cell r="Q27" t="str">
            <v>No</v>
          </cell>
          <cell r="R27" t="str">
            <v>Yes</v>
          </cell>
          <cell r="S27" t="str">
            <v>13</v>
          </cell>
          <cell r="T27" t="str">
            <v>No</v>
          </cell>
          <cell r="U27" t="str">
            <v>S413051</v>
          </cell>
          <cell r="V27">
            <v>0.0704</v>
          </cell>
        </row>
        <row r="28">
          <cell r="I28" t="str">
            <v>RIM0000071</v>
          </cell>
          <cell r="J28" t="str">
            <v>1475室内蒙子PC透明</v>
          </cell>
          <cell r="K28" t="str">
            <v/>
          </cell>
          <cell r="L28" t="str">
            <v/>
          </cell>
          <cell r="M28">
            <v>0</v>
          </cell>
          <cell r="N28" t="str">
            <v>Ea</v>
          </cell>
          <cell r="O28" t="str">
            <v>Ea</v>
          </cell>
          <cell r="P28">
            <v>1</v>
          </cell>
          <cell r="Q28" t="str">
            <v>No</v>
          </cell>
          <cell r="R28" t="str">
            <v>Yes</v>
          </cell>
          <cell r="S28" t="str">
            <v>13</v>
          </cell>
          <cell r="T28" t="str">
            <v>No</v>
          </cell>
          <cell r="U28" t="str">
            <v>S413051</v>
          </cell>
          <cell r="V28">
            <v>1.0346</v>
          </cell>
        </row>
        <row r="29">
          <cell r="I29" t="str">
            <v>REM0001644</v>
          </cell>
          <cell r="J29" t="str">
            <v>1475右置车底盖左</v>
          </cell>
          <cell r="K29" t="str">
            <v/>
          </cell>
          <cell r="L29" t="str">
            <v/>
          </cell>
          <cell r="M29">
            <v>0</v>
          </cell>
          <cell r="N29" t="str">
            <v>EA</v>
          </cell>
          <cell r="O29" t="str">
            <v>EA</v>
          </cell>
          <cell r="P29">
            <v>1</v>
          </cell>
          <cell r="Q29" t="str">
            <v>No</v>
          </cell>
          <cell r="R29" t="str">
            <v>Yes</v>
          </cell>
          <cell r="S29" t="str">
            <v>13</v>
          </cell>
          <cell r="T29" t="str">
            <v>No</v>
          </cell>
          <cell r="U29" t="str">
            <v>S413051</v>
          </cell>
          <cell r="V29">
            <v>0</v>
          </cell>
        </row>
        <row r="30">
          <cell r="I30" t="str">
            <v>RSM0000106</v>
          </cell>
          <cell r="J30" t="str">
            <v>2020S室内镜框</v>
          </cell>
          <cell r="K30" t="str">
            <v/>
          </cell>
          <cell r="L30" t="str">
            <v/>
          </cell>
          <cell r="M30">
            <v>0</v>
          </cell>
          <cell r="N30" t="str">
            <v>Ea</v>
          </cell>
          <cell r="O30" t="str">
            <v>Ea</v>
          </cell>
          <cell r="P30">
            <v>1</v>
          </cell>
          <cell r="Q30" t="str">
            <v>No</v>
          </cell>
          <cell r="R30" t="str">
            <v>Yes</v>
          </cell>
          <cell r="S30" t="str">
            <v>13</v>
          </cell>
          <cell r="T30" t="str">
            <v>No</v>
          </cell>
          <cell r="U30" t="str">
            <v>S413051</v>
          </cell>
          <cell r="V30">
            <v>0</v>
          </cell>
        </row>
        <row r="31">
          <cell r="I31" t="str">
            <v>RSM0000255</v>
          </cell>
          <cell r="J31" t="str">
            <v>A2路面镜座盖板ABS黑色</v>
          </cell>
          <cell r="K31" t="str">
            <v/>
          </cell>
          <cell r="L31" t="str">
            <v/>
          </cell>
          <cell r="M31">
            <v>0</v>
          </cell>
          <cell r="N31" t="str">
            <v>Ea</v>
          </cell>
          <cell r="O31" t="str">
            <v>Ea</v>
          </cell>
          <cell r="P31">
            <v>1</v>
          </cell>
          <cell r="Q31" t="str">
            <v>No</v>
          </cell>
          <cell r="R31" t="str">
            <v>Yes</v>
          </cell>
          <cell r="S31" t="str">
            <v>13</v>
          </cell>
          <cell r="T31" t="str">
            <v>No</v>
          </cell>
          <cell r="U31" t="str">
            <v>S413051</v>
          </cell>
          <cell r="V31">
            <v>2.2</v>
          </cell>
        </row>
        <row r="32">
          <cell r="I32" t="str">
            <v>SCS0003391</v>
          </cell>
          <cell r="J32" t="str">
            <v>B40L中改扶手泡棉加强板</v>
          </cell>
          <cell r="K32" t="str">
            <v/>
          </cell>
          <cell r="L32" t="str">
            <v/>
          </cell>
          <cell r="M32">
            <v>0</v>
          </cell>
          <cell r="N32" t="str">
            <v>EA</v>
          </cell>
          <cell r="O32" t="str">
            <v>EA</v>
          </cell>
          <cell r="P32">
            <v>1</v>
          </cell>
          <cell r="Q32" t="str">
            <v>No</v>
          </cell>
          <cell r="R32" t="str">
            <v>Yes</v>
          </cell>
          <cell r="S32" t="str">
            <v>13</v>
          </cell>
          <cell r="T32" t="str">
            <v>No</v>
          </cell>
          <cell r="U32" t="str">
            <v>S413051</v>
          </cell>
          <cell r="V32">
            <v>0</v>
          </cell>
        </row>
        <row r="33">
          <cell r="I33" t="str">
            <v>SHT0000503</v>
          </cell>
          <cell r="J33" t="str">
            <v>H4按钮堵盖H4B-6806160</v>
          </cell>
          <cell r="K33" t="str">
            <v/>
          </cell>
          <cell r="L33" t="str">
            <v/>
          </cell>
          <cell r="M33">
            <v>0</v>
          </cell>
          <cell r="N33" t="str">
            <v>Ea</v>
          </cell>
          <cell r="O33" t="str">
            <v>Ea</v>
          </cell>
          <cell r="P33">
            <v>1</v>
          </cell>
          <cell r="Q33" t="str">
            <v>No</v>
          </cell>
          <cell r="R33" t="str">
            <v>Yes</v>
          </cell>
          <cell r="S33" t="str">
            <v>13</v>
          </cell>
          <cell r="T33" t="str">
            <v>No</v>
          </cell>
          <cell r="U33" t="str">
            <v>S413051</v>
          </cell>
          <cell r="V33">
            <v>0</v>
          </cell>
        </row>
        <row r="34">
          <cell r="I34" t="str">
            <v>REM0000988</v>
          </cell>
          <cell r="J34" t="str">
            <v>H4改型镜体左上右下盖03ABS黑色</v>
          </cell>
          <cell r="K34" t="str">
            <v/>
          </cell>
          <cell r="L34" t="str">
            <v/>
          </cell>
          <cell r="M34">
            <v>0</v>
          </cell>
          <cell r="N34" t="str">
            <v>Ea</v>
          </cell>
          <cell r="O34" t="str">
            <v>Ea</v>
          </cell>
          <cell r="P34">
            <v>1</v>
          </cell>
          <cell r="Q34" t="str">
            <v>No</v>
          </cell>
          <cell r="R34" t="str">
            <v>Yes</v>
          </cell>
          <cell r="S34" t="str">
            <v>13</v>
          </cell>
          <cell r="T34" t="str">
            <v>No</v>
          </cell>
          <cell r="U34" t="str">
            <v>S413051</v>
          </cell>
          <cell r="V34">
            <v>1.6</v>
          </cell>
        </row>
        <row r="35">
          <cell r="I35" t="str">
            <v>REM0002170</v>
          </cell>
          <cell r="J35" t="str">
            <v>H4改型镜体左下右上盖02ABS黑色</v>
          </cell>
          <cell r="K35" t="str">
            <v/>
          </cell>
          <cell r="L35" t="str">
            <v/>
          </cell>
          <cell r="M35">
            <v>0</v>
          </cell>
          <cell r="N35" t="str">
            <v>Ea</v>
          </cell>
          <cell r="O35" t="str">
            <v>Ea</v>
          </cell>
          <cell r="P35">
            <v>1</v>
          </cell>
          <cell r="Q35" t="str">
            <v>No</v>
          </cell>
          <cell r="R35" t="str">
            <v>Yes</v>
          </cell>
          <cell r="S35" t="str">
            <v>13</v>
          </cell>
          <cell r="T35" t="str">
            <v>No</v>
          </cell>
          <cell r="U35" t="str">
            <v>S413051</v>
          </cell>
          <cell r="V35">
            <v>3.23</v>
          </cell>
        </row>
        <row r="36">
          <cell r="I36" t="str">
            <v>SHT0000452</v>
          </cell>
          <cell r="J36" t="str">
            <v>H4速降按钮17\18\19款</v>
          </cell>
          <cell r="K36" t="str">
            <v/>
          </cell>
          <cell r="L36" t="str">
            <v/>
          </cell>
          <cell r="M36">
            <v>0</v>
          </cell>
          <cell r="N36" t="str">
            <v>Ea</v>
          </cell>
          <cell r="O36" t="str">
            <v>Ea</v>
          </cell>
          <cell r="P36">
            <v>1</v>
          </cell>
          <cell r="Q36" t="str">
            <v>No</v>
          </cell>
          <cell r="R36" t="str">
            <v>Yes</v>
          </cell>
          <cell r="S36" t="str">
            <v>13</v>
          </cell>
          <cell r="T36" t="str">
            <v>No</v>
          </cell>
          <cell r="U36" t="str">
            <v>S413051</v>
          </cell>
          <cell r="V36">
            <v>0.096</v>
          </cell>
        </row>
        <row r="37">
          <cell r="I37" t="str">
            <v>REM0000994</v>
          </cell>
          <cell r="J37" t="str">
            <v>H4下镜杆护套盖ABS黑色</v>
          </cell>
          <cell r="K37" t="str">
            <v/>
          </cell>
          <cell r="L37" t="str">
            <v/>
          </cell>
          <cell r="M37">
            <v>0</v>
          </cell>
          <cell r="N37" t="str">
            <v>Ea</v>
          </cell>
          <cell r="O37" t="str">
            <v>Ea</v>
          </cell>
          <cell r="P37">
            <v>1</v>
          </cell>
          <cell r="Q37" t="str">
            <v>No</v>
          </cell>
          <cell r="R37" t="str">
            <v>Yes</v>
          </cell>
          <cell r="S37" t="str">
            <v>13</v>
          </cell>
          <cell r="T37" t="str">
            <v>No</v>
          </cell>
          <cell r="U37" t="str">
            <v>S413051</v>
          </cell>
          <cell r="V37">
            <v>1.5</v>
          </cell>
        </row>
        <row r="38">
          <cell r="I38" t="str">
            <v>SHT0000502</v>
          </cell>
          <cell r="J38" t="str">
            <v>H4正副安全带导向塑料件</v>
          </cell>
          <cell r="K38" t="str">
            <v/>
          </cell>
          <cell r="L38" t="str">
            <v/>
          </cell>
          <cell r="M38">
            <v>0</v>
          </cell>
          <cell r="N38" t="str">
            <v>Ea</v>
          </cell>
          <cell r="O38" t="str">
            <v>Ea</v>
          </cell>
          <cell r="P38">
            <v>1</v>
          </cell>
          <cell r="Q38" t="str">
            <v>No</v>
          </cell>
          <cell r="R38" t="str">
            <v>Yes</v>
          </cell>
          <cell r="S38" t="str">
            <v>13</v>
          </cell>
          <cell r="T38" t="str">
            <v>No</v>
          </cell>
          <cell r="U38" t="str">
            <v>S413051</v>
          </cell>
          <cell r="V38">
            <v>0</v>
          </cell>
        </row>
        <row r="39">
          <cell r="I39" t="str">
            <v>REM0001709</v>
          </cell>
          <cell r="J39" t="str">
            <v>K1堵盖右ABS黑色</v>
          </cell>
          <cell r="K39" t="str">
            <v/>
          </cell>
          <cell r="L39" t="str">
            <v/>
          </cell>
          <cell r="M39">
            <v>0</v>
          </cell>
          <cell r="N39" t="str">
            <v>Ea</v>
          </cell>
          <cell r="O39" t="str">
            <v>Ea</v>
          </cell>
          <cell r="P39">
            <v>1</v>
          </cell>
          <cell r="Q39" t="str">
            <v>No</v>
          </cell>
          <cell r="R39" t="str">
            <v>Yes</v>
          </cell>
          <cell r="S39" t="str">
            <v>13</v>
          </cell>
          <cell r="T39" t="str">
            <v>No</v>
          </cell>
          <cell r="U39" t="str">
            <v>S413051</v>
          </cell>
          <cell r="V39">
            <v>0.2094</v>
          </cell>
        </row>
        <row r="40">
          <cell r="I40" t="str">
            <v>REM0001699</v>
          </cell>
          <cell r="J40" t="str">
            <v>K1堵盖左ABS黑色</v>
          </cell>
          <cell r="K40" t="str">
            <v/>
          </cell>
          <cell r="L40" t="str">
            <v/>
          </cell>
          <cell r="M40">
            <v>0</v>
          </cell>
          <cell r="N40" t="str">
            <v>Ea</v>
          </cell>
          <cell r="O40" t="str">
            <v>Ea</v>
          </cell>
          <cell r="P40">
            <v>1</v>
          </cell>
          <cell r="Q40" t="str">
            <v>No</v>
          </cell>
          <cell r="R40" t="str">
            <v>Yes</v>
          </cell>
          <cell r="S40" t="str">
            <v>13</v>
          </cell>
          <cell r="T40" t="str">
            <v>No</v>
          </cell>
          <cell r="U40" t="str">
            <v>S413051</v>
          </cell>
          <cell r="V40">
            <v>0.2094</v>
          </cell>
        </row>
        <row r="41">
          <cell r="I41" t="str">
            <v>RSM0000034</v>
          </cell>
          <cell r="J41" t="str">
            <v>M8螺栓护套PP 黑</v>
          </cell>
          <cell r="K41" t="str">
            <v/>
          </cell>
          <cell r="L41" t="str">
            <v/>
          </cell>
          <cell r="M41">
            <v>0</v>
          </cell>
          <cell r="N41" t="str">
            <v>Ea</v>
          </cell>
          <cell r="O41" t="str">
            <v>Ea</v>
          </cell>
          <cell r="P41">
            <v>1</v>
          </cell>
          <cell r="Q41" t="str">
            <v>No</v>
          </cell>
          <cell r="R41" t="str">
            <v>Yes</v>
          </cell>
          <cell r="S41" t="str">
            <v>13</v>
          </cell>
          <cell r="T41" t="str">
            <v>No</v>
          </cell>
          <cell r="U41" t="str">
            <v>S413051</v>
          </cell>
          <cell r="V41">
            <v>0.1078</v>
          </cell>
        </row>
        <row r="42">
          <cell r="I42" t="str">
            <v>REM0001091</v>
          </cell>
          <cell r="J42" t="str">
            <v>VT右后视镜后盖上罩R1ABS黑色</v>
          </cell>
          <cell r="K42" t="str">
            <v/>
          </cell>
          <cell r="L42" t="str">
            <v/>
          </cell>
          <cell r="M42">
            <v>0</v>
          </cell>
          <cell r="N42" t="str">
            <v>Ea</v>
          </cell>
          <cell r="O42" t="str">
            <v>Ea</v>
          </cell>
          <cell r="P42">
            <v>1</v>
          </cell>
          <cell r="Q42" t="str">
            <v>No</v>
          </cell>
          <cell r="R42" t="str">
            <v>Yes</v>
          </cell>
          <cell r="S42" t="str">
            <v>13</v>
          </cell>
          <cell r="T42" t="str">
            <v>No</v>
          </cell>
          <cell r="U42" t="str">
            <v>S413051</v>
          </cell>
          <cell r="V42">
            <v>2.2</v>
          </cell>
        </row>
        <row r="43">
          <cell r="I43" t="str">
            <v>REM0001093</v>
          </cell>
          <cell r="J43" t="str">
            <v>VT右后视镜后盖下罩R3ABS黑色</v>
          </cell>
          <cell r="K43" t="str">
            <v/>
          </cell>
          <cell r="L43" t="str">
            <v/>
          </cell>
          <cell r="M43">
            <v>0</v>
          </cell>
          <cell r="N43" t="str">
            <v>Ea</v>
          </cell>
          <cell r="O43" t="str">
            <v>Ea</v>
          </cell>
          <cell r="P43">
            <v>1</v>
          </cell>
          <cell r="Q43" t="str">
            <v>No</v>
          </cell>
          <cell r="R43" t="str">
            <v>Yes</v>
          </cell>
          <cell r="S43" t="str">
            <v>13</v>
          </cell>
          <cell r="T43" t="str">
            <v>No</v>
          </cell>
          <cell r="U43" t="str">
            <v>S413051</v>
          </cell>
          <cell r="V43">
            <v>1</v>
          </cell>
        </row>
        <row r="44">
          <cell r="I44" t="str">
            <v>REM0001092</v>
          </cell>
          <cell r="J44" t="str">
            <v>VT右后视镜镜体上罩R2ABS黑色</v>
          </cell>
          <cell r="K44" t="str">
            <v/>
          </cell>
          <cell r="L44" t="str">
            <v/>
          </cell>
          <cell r="M44">
            <v>0</v>
          </cell>
          <cell r="N44" t="str">
            <v>Ea</v>
          </cell>
          <cell r="O44" t="str">
            <v>Ea</v>
          </cell>
          <cell r="P44">
            <v>1</v>
          </cell>
          <cell r="Q44" t="str">
            <v>No</v>
          </cell>
          <cell r="R44" t="str">
            <v>Yes</v>
          </cell>
          <cell r="S44" t="str">
            <v>13</v>
          </cell>
          <cell r="T44" t="str">
            <v>No</v>
          </cell>
          <cell r="U44" t="str">
            <v>S413051</v>
          </cell>
          <cell r="V44">
            <v>0.4425</v>
          </cell>
        </row>
        <row r="45">
          <cell r="I45" t="str">
            <v>REM0001094</v>
          </cell>
          <cell r="J45" t="str">
            <v>VT右后视镜镜体下罩R4ABS黑色</v>
          </cell>
          <cell r="K45" t="str">
            <v/>
          </cell>
          <cell r="L45" t="str">
            <v/>
          </cell>
          <cell r="M45">
            <v>0</v>
          </cell>
          <cell r="N45" t="str">
            <v>Ea</v>
          </cell>
          <cell r="O45" t="str">
            <v>Ea</v>
          </cell>
          <cell r="P45">
            <v>1</v>
          </cell>
          <cell r="Q45" t="str">
            <v>No</v>
          </cell>
          <cell r="R45" t="str">
            <v>Yes</v>
          </cell>
          <cell r="S45" t="str">
            <v>13</v>
          </cell>
          <cell r="T45" t="str">
            <v>No</v>
          </cell>
          <cell r="U45" t="str">
            <v>S413051</v>
          </cell>
          <cell r="V45">
            <v>1.6</v>
          </cell>
        </row>
        <row r="46">
          <cell r="I46" t="str">
            <v>REM0001086</v>
          </cell>
          <cell r="J46" t="str">
            <v>VT左后视镜后盖上罩L1ABS黑色</v>
          </cell>
          <cell r="K46" t="str">
            <v/>
          </cell>
          <cell r="L46" t="str">
            <v/>
          </cell>
          <cell r="M46">
            <v>0</v>
          </cell>
          <cell r="N46" t="str">
            <v>Ea</v>
          </cell>
          <cell r="O46" t="str">
            <v>Ea</v>
          </cell>
          <cell r="P46">
            <v>1</v>
          </cell>
          <cell r="Q46" t="str">
            <v>No</v>
          </cell>
          <cell r="R46" t="str">
            <v>Yes</v>
          </cell>
          <cell r="S46" t="str">
            <v>13</v>
          </cell>
          <cell r="T46" t="str">
            <v>No</v>
          </cell>
          <cell r="U46" t="str">
            <v>S413051</v>
          </cell>
          <cell r="V46">
            <v>2.2</v>
          </cell>
        </row>
        <row r="47">
          <cell r="I47" t="str">
            <v>REM0001088</v>
          </cell>
          <cell r="J47" t="str">
            <v>VT左后视镜后盖下罩L3ABS黑色</v>
          </cell>
          <cell r="K47" t="str">
            <v/>
          </cell>
          <cell r="L47" t="str">
            <v/>
          </cell>
          <cell r="M47">
            <v>0</v>
          </cell>
          <cell r="N47" t="str">
            <v>Ea</v>
          </cell>
          <cell r="O47" t="str">
            <v>Ea</v>
          </cell>
          <cell r="P47">
            <v>1</v>
          </cell>
          <cell r="Q47" t="str">
            <v>No</v>
          </cell>
          <cell r="R47" t="str">
            <v>Yes</v>
          </cell>
          <cell r="S47" t="str">
            <v>13</v>
          </cell>
          <cell r="T47" t="str">
            <v>No</v>
          </cell>
          <cell r="U47" t="str">
            <v>S413051</v>
          </cell>
          <cell r="V47">
            <v>1</v>
          </cell>
        </row>
        <row r="48">
          <cell r="I48" t="str">
            <v>REM0001087</v>
          </cell>
          <cell r="J48" t="str">
            <v>VT左后视镜镜体上罩L2ABS黑色</v>
          </cell>
          <cell r="K48" t="str">
            <v/>
          </cell>
          <cell r="L48" t="str">
            <v/>
          </cell>
          <cell r="M48">
            <v>0</v>
          </cell>
          <cell r="N48" t="str">
            <v>Ea</v>
          </cell>
          <cell r="O48" t="str">
            <v>Ea</v>
          </cell>
          <cell r="P48">
            <v>1</v>
          </cell>
          <cell r="Q48" t="str">
            <v>No</v>
          </cell>
          <cell r="R48" t="str">
            <v>Yes</v>
          </cell>
          <cell r="S48" t="str">
            <v>13</v>
          </cell>
          <cell r="T48" t="str">
            <v>No</v>
          </cell>
          <cell r="U48" t="str">
            <v>S413051</v>
          </cell>
          <cell r="V48">
            <v>1.5</v>
          </cell>
        </row>
        <row r="49">
          <cell r="I49" t="str">
            <v>REM0001089</v>
          </cell>
          <cell r="J49" t="str">
            <v>VT左后视镜镜体下罩L4ABS黑色</v>
          </cell>
          <cell r="K49" t="str">
            <v/>
          </cell>
          <cell r="L49" t="str">
            <v/>
          </cell>
          <cell r="M49">
            <v>0</v>
          </cell>
          <cell r="N49" t="str">
            <v>Ea</v>
          </cell>
          <cell r="O49" t="str">
            <v>Ea</v>
          </cell>
          <cell r="P49">
            <v>1</v>
          </cell>
          <cell r="Q49" t="str">
            <v>No</v>
          </cell>
          <cell r="R49" t="str">
            <v>Yes</v>
          </cell>
          <cell r="S49" t="str">
            <v>13</v>
          </cell>
          <cell r="T49" t="str">
            <v>No</v>
          </cell>
          <cell r="U49" t="str">
            <v>S413051</v>
          </cell>
          <cell r="V49">
            <v>1.6</v>
          </cell>
        </row>
        <row r="50">
          <cell r="I50" t="str">
            <v>REM0000339</v>
          </cell>
          <cell r="J50" t="str">
            <v>出口澳洲大镜体(电动)ASA黑色</v>
          </cell>
          <cell r="K50" t="str">
            <v/>
          </cell>
          <cell r="L50" t="str">
            <v/>
          </cell>
          <cell r="M50">
            <v>0</v>
          </cell>
          <cell r="N50" t="str">
            <v>Ea</v>
          </cell>
          <cell r="O50" t="str">
            <v>Ea</v>
          </cell>
          <cell r="P50">
            <v>1</v>
          </cell>
          <cell r="Q50" t="str">
            <v>No</v>
          </cell>
          <cell r="R50" t="str">
            <v>Yes</v>
          </cell>
          <cell r="S50" t="str">
            <v>13</v>
          </cell>
          <cell r="T50" t="str">
            <v>No</v>
          </cell>
          <cell r="U50" t="str">
            <v>S413051</v>
          </cell>
          <cell r="V50">
            <v>20.9591</v>
          </cell>
        </row>
        <row r="51">
          <cell r="I51" t="str">
            <v>REM0000341</v>
          </cell>
          <cell r="J51" t="str">
            <v>出口澳洲后视镜大镜片托ASA黑色</v>
          </cell>
          <cell r="K51" t="str">
            <v/>
          </cell>
          <cell r="L51" t="str">
            <v/>
          </cell>
          <cell r="M51">
            <v>0</v>
          </cell>
          <cell r="N51" t="str">
            <v>Ea</v>
          </cell>
          <cell r="O51" t="str">
            <v>Ea</v>
          </cell>
          <cell r="P51">
            <v>1</v>
          </cell>
          <cell r="Q51" t="str">
            <v>No</v>
          </cell>
          <cell r="R51" t="str">
            <v>Yes</v>
          </cell>
          <cell r="S51" t="str">
            <v>13</v>
          </cell>
          <cell r="T51" t="str">
            <v>No</v>
          </cell>
          <cell r="U51" t="str">
            <v>S413051</v>
          </cell>
          <cell r="V51">
            <v>3.6015</v>
          </cell>
        </row>
        <row r="52">
          <cell r="I52" t="str">
            <v>RSM0000044</v>
          </cell>
          <cell r="J52" t="str">
            <v>豪泺路面镜胶垫ABS黑色</v>
          </cell>
          <cell r="K52" t="str">
            <v/>
          </cell>
          <cell r="L52" t="str">
            <v/>
          </cell>
          <cell r="M52">
            <v>0</v>
          </cell>
          <cell r="N52" t="str">
            <v>Ea</v>
          </cell>
          <cell r="O52" t="str">
            <v>Ea</v>
          </cell>
          <cell r="P52">
            <v>1</v>
          </cell>
          <cell r="Q52" t="str">
            <v>No</v>
          </cell>
          <cell r="R52" t="str">
            <v>Yes</v>
          </cell>
          <cell r="S52" t="str">
            <v>13</v>
          </cell>
          <cell r="T52" t="str">
            <v>No</v>
          </cell>
          <cell r="U52" t="str">
            <v>S413051</v>
          </cell>
          <cell r="V52">
            <v>0.4457</v>
          </cell>
        </row>
        <row r="53">
          <cell r="I53" t="str">
            <v>RSM0000045</v>
          </cell>
          <cell r="J53" t="str">
            <v>豪泺路面镜镜托ABS黑色</v>
          </cell>
          <cell r="K53" t="str">
            <v/>
          </cell>
          <cell r="L53" t="str">
            <v/>
          </cell>
          <cell r="M53">
            <v>0</v>
          </cell>
          <cell r="N53" t="str">
            <v>Ea</v>
          </cell>
          <cell r="O53" t="str">
            <v>Ea</v>
          </cell>
          <cell r="P53">
            <v>1</v>
          </cell>
          <cell r="Q53" t="str">
            <v>No</v>
          </cell>
          <cell r="R53" t="str">
            <v>Yes</v>
          </cell>
          <cell r="S53" t="str">
            <v>13</v>
          </cell>
          <cell r="T53" t="str">
            <v>No</v>
          </cell>
          <cell r="U53" t="str">
            <v>S413051</v>
          </cell>
          <cell r="V53">
            <v>3.8517</v>
          </cell>
        </row>
        <row r="54">
          <cell r="I54" t="str">
            <v>REM0001870</v>
          </cell>
          <cell r="J54" t="str">
            <v>济南轻卡右舵镜体左</v>
          </cell>
          <cell r="K54" t="str">
            <v/>
          </cell>
          <cell r="L54" t="str">
            <v/>
          </cell>
          <cell r="M54">
            <v>0</v>
          </cell>
          <cell r="N54" t="str">
            <v>EA</v>
          </cell>
          <cell r="O54" t="str">
            <v>EA</v>
          </cell>
          <cell r="P54">
            <v>1</v>
          </cell>
          <cell r="Q54" t="str">
            <v>No</v>
          </cell>
          <cell r="R54" t="str">
            <v>Yes</v>
          </cell>
          <cell r="S54" t="str">
            <v>13</v>
          </cell>
          <cell r="T54" t="str">
            <v>No</v>
          </cell>
          <cell r="U54" t="str">
            <v>S413051</v>
          </cell>
          <cell r="V54">
            <v>0</v>
          </cell>
        </row>
        <row r="55">
          <cell r="I55" t="str">
            <v>REM0000536</v>
          </cell>
          <cell r="J55" t="str">
            <v>济南轻卡右置右镜体</v>
          </cell>
          <cell r="K55" t="str">
            <v/>
          </cell>
          <cell r="L55" t="str">
            <v/>
          </cell>
          <cell r="M55">
            <v>0</v>
          </cell>
          <cell r="N55" t="str">
            <v>EA</v>
          </cell>
          <cell r="O55" t="str">
            <v>EA</v>
          </cell>
          <cell r="P55">
            <v>1</v>
          </cell>
          <cell r="Q55" t="str">
            <v>No</v>
          </cell>
          <cell r="R55" t="str">
            <v>Yes</v>
          </cell>
          <cell r="S55" t="str">
            <v>13</v>
          </cell>
          <cell r="T55" t="str">
            <v>No</v>
          </cell>
          <cell r="U55" t="str">
            <v>S413051</v>
          </cell>
          <cell r="V55">
            <v>0</v>
          </cell>
        </row>
        <row r="56">
          <cell r="I56" t="str">
            <v>REM0003385</v>
          </cell>
          <cell r="J56" t="str">
            <v>欧马可防水帽PP 黑色</v>
          </cell>
          <cell r="K56" t="str">
            <v/>
          </cell>
          <cell r="L56" t="str">
            <v/>
          </cell>
          <cell r="M56">
            <v>0</v>
          </cell>
          <cell r="N56" t="str">
            <v>Ea</v>
          </cell>
          <cell r="O56" t="str">
            <v>Ea</v>
          </cell>
          <cell r="P56">
            <v>1</v>
          </cell>
          <cell r="Q56" t="str">
            <v>No</v>
          </cell>
          <cell r="R56" t="str">
            <v>Yes</v>
          </cell>
          <cell r="S56" t="str">
            <v>13</v>
          </cell>
          <cell r="T56" t="str">
            <v>No</v>
          </cell>
          <cell r="U56" t="str">
            <v>S413051</v>
          </cell>
          <cell r="V56">
            <v>0</v>
          </cell>
        </row>
        <row r="57">
          <cell r="I57" t="str">
            <v>REM0001889</v>
          </cell>
          <cell r="J57" t="str">
            <v>一汽军车镜体ABS黑色</v>
          </cell>
          <cell r="K57" t="str">
            <v/>
          </cell>
          <cell r="L57" t="str">
            <v/>
          </cell>
          <cell r="M57">
            <v>0</v>
          </cell>
          <cell r="N57" t="str">
            <v>Ea</v>
          </cell>
          <cell r="O57" t="str">
            <v>Ea</v>
          </cell>
          <cell r="P57">
            <v>1</v>
          </cell>
          <cell r="Q57" t="str">
            <v>No</v>
          </cell>
          <cell r="R57" t="str">
            <v>Yes</v>
          </cell>
          <cell r="S57" t="str">
            <v>13</v>
          </cell>
          <cell r="T57" t="str">
            <v>No</v>
          </cell>
          <cell r="U57" t="str">
            <v>S413051</v>
          </cell>
          <cell r="V57">
            <v>0</v>
          </cell>
        </row>
        <row r="58">
          <cell r="I58" t="str">
            <v>REM0001668</v>
          </cell>
          <cell r="J58" t="str">
            <v>重卡下视镜球头盖Pa6</v>
          </cell>
          <cell r="K58" t="str">
            <v/>
          </cell>
          <cell r="L58" t="str">
            <v/>
          </cell>
          <cell r="M58">
            <v>0</v>
          </cell>
          <cell r="N58" t="str">
            <v>Ea</v>
          </cell>
          <cell r="O58" t="str">
            <v>Ea</v>
          </cell>
          <cell r="P58">
            <v>1</v>
          </cell>
          <cell r="Q58" t="str">
            <v>No</v>
          </cell>
          <cell r="R58" t="str">
            <v>Yes</v>
          </cell>
          <cell r="S58" t="str">
            <v>13</v>
          </cell>
          <cell r="T58" t="str">
            <v>No</v>
          </cell>
          <cell r="U58" t="str">
            <v>S413051</v>
          </cell>
          <cell r="V58">
            <v>0.1039</v>
          </cell>
        </row>
        <row r="59">
          <cell r="I59" t="str">
            <v>REM0000620</v>
          </cell>
          <cell r="J59" t="str">
            <v>转轴防尘帽二0A-0088-S05</v>
          </cell>
          <cell r="K59" t="str">
            <v/>
          </cell>
          <cell r="L59" t="str">
            <v/>
          </cell>
          <cell r="M59">
            <v>0</v>
          </cell>
          <cell r="N59" t="str">
            <v>Ea</v>
          </cell>
          <cell r="O59" t="str">
            <v>Ea</v>
          </cell>
          <cell r="P59">
            <v>1</v>
          </cell>
          <cell r="Q59" t="str">
            <v>No</v>
          </cell>
          <cell r="R59" t="str">
            <v>Yes</v>
          </cell>
          <cell r="S59" t="str">
            <v>13</v>
          </cell>
          <cell r="T59" t="str">
            <v>No</v>
          </cell>
          <cell r="U59" t="str">
            <v>S413051</v>
          </cell>
          <cell r="V59">
            <v>0.6637</v>
          </cell>
        </row>
        <row r="60">
          <cell r="I60" t="str">
            <v>BCL0000048</v>
          </cell>
          <cell r="J60" t="str">
            <v>塑料铆钉(卡扣)1B16984500005</v>
          </cell>
          <cell r="K60" t="str">
            <v/>
          </cell>
          <cell r="L60" t="str">
            <v/>
          </cell>
          <cell r="M60">
            <v>0</v>
          </cell>
          <cell r="N60" t="str">
            <v>Ea</v>
          </cell>
          <cell r="O60" t="str">
            <v>Ea</v>
          </cell>
          <cell r="P60">
            <v>1</v>
          </cell>
          <cell r="Q60" t="str">
            <v>No</v>
          </cell>
          <cell r="R60" t="str">
            <v>Yes</v>
          </cell>
          <cell r="S60" t="str">
            <v>13</v>
          </cell>
          <cell r="T60" t="str">
            <v>No</v>
          </cell>
          <cell r="U60" t="str">
            <v>S413051</v>
          </cell>
          <cell r="V60">
            <v>0.0679</v>
          </cell>
        </row>
        <row r="61">
          <cell r="I61" t="str">
            <v>BCL0000047</v>
          </cell>
          <cell r="J61" t="str">
            <v>塑料铆钉(卡扣)1B16951200010</v>
          </cell>
          <cell r="K61" t="str">
            <v/>
          </cell>
          <cell r="L61" t="str">
            <v/>
          </cell>
          <cell r="M61">
            <v>0</v>
          </cell>
          <cell r="N61" t="str">
            <v>Ea</v>
          </cell>
          <cell r="O61" t="str">
            <v>Ea</v>
          </cell>
          <cell r="P61">
            <v>1</v>
          </cell>
          <cell r="Q61" t="str">
            <v>No</v>
          </cell>
          <cell r="R61" t="str">
            <v>Yes</v>
          </cell>
          <cell r="S61" t="str">
            <v>13</v>
          </cell>
          <cell r="T61" t="str">
            <v>No</v>
          </cell>
          <cell r="U61" t="str">
            <v>S413051</v>
          </cell>
          <cell r="V61">
            <v>0.0335</v>
          </cell>
        </row>
        <row r="62">
          <cell r="I62" t="str">
            <v>RCA0000090</v>
          </cell>
          <cell r="J62" t="str">
            <v>门灯堵板1B16937100090</v>
          </cell>
          <cell r="K62" t="str">
            <v/>
          </cell>
          <cell r="L62" t="str">
            <v/>
          </cell>
          <cell r="M62">
            <v>0</v>
          </cell>
          <cell r="N62" t="str">
            <v>Ea</v>
          </cell>
          <cell r="O62" t="str">
            <v>Ea</v>
          </cell>
          <cell r="P62">
            <v>1</v>
          </cell>
          <cell r="Q62" t="str">
            <v>No</v>
          </cell>
          <cell r="R62" t="str">
            <v>Yes</v>
          </cell>
          <cell r="S62" t="str">
            <v>13</v>
          </cell>
          <cell r="T62" t="str">
            <v>No</v>
          </cell>
          <cell r="U62" t="str">
            <v>S413051</v>
          </cell>
          <cell r="V62">
            <v>0.0615</v>
          </cell>
        </row>
        <row r="63">
          <cell r="I63" t="str">
            <v>RCA0000089</v>
          </cell>
          <cell r="J63" t="str">
            <v>车门拉手1B14861200049</v>
          </cell>
          <cell r="K63" t="str">
            <v/>
          </cell>
          <cell r="L63" t="str">
            <v/>
          </cell>
          <cell r="M63">
            <v>0</v>
          </cell>
          <cell r="N63" t="str">
            <v>Ea</v>
          </cell>
          <cell r="O63" t="str">
            <v>Ea</v>
          </cell>
          <cell r="P63">
            <v>1</v>
          </cell>
          <cell r="Q63" t="str">
            <v>No</v>
          </cell>
          <cell r="R63" t="str">
            <v>Yes</v>
          </cell>
          <cell r="S63" t="str">
            <v>13</v>
          </cell>
          <cell r="T63" t="str">
            <v>No</v>
          </cell>
          <cell r="U63" t="str">
            <v>S413051</v>
          </cell>
          <cell r="V63">
            <v>0.6417</v>
          </cell>
        </row>
        <row r="64">
          <cell r="I64" t="str">
            <v>RCA0000017</v>
          </cell>
          <cell r="J64" t="str">
            <v>后侧围扶手1B24954100030</v>
          </cell>
          <cell r="K64" t="str">
            <v/>
          </cell>
          <cell r="L64" t="str">
            <v/>
          </cell>
          <cell r="M64">
            <v>0</v>
          </cell>
          <cell r="N64" t="str">
            <v>Ea</v>
          </cell>
          <cell r="O64" t="str">
            <v>Ea</v>
          </cell>
          <cell r="P64">
            <v>1</v>
          </cell>
          <cell r="Q64" t="str">
            <v>No</v>
          </cell>
          <cell r="R64" t="str">
            <v>Yes</v>
          </cell>
          <cell r="S64" t="str">
            <v>13</v>
          </cell>
          <cell r="T64" t="str">
            <v>No</v>
          </cell>
          <cell r="U64" t="str">
            <v>S413051</v>
          </cell>
          <cell r="V64">
            <v>1.858</v>
          </cell>
        </row>
        <row r="65">
          <cell r="I65" t="str">
            <v>RCA0000201</v>
          </cell>
          <cell r="J65" t="str">
            <v>卡扣1B202531X0012</v>
          </cell>
          <cell r="K65" t="str">
            <v/>
          </cell>
          <cell r="L65" t="str">
            <v/>
          </cell>
          <cell r="M65">
            <v>0</v>
          </cell>
          <cell r="N65" t="str">
            <v>Ea</v>
          </cell>
          <cell r="O65" t="str">
            <v>Ea</v>
          </cell>
          <cell r="P65">
            <v>1</v>
          </cell>
          <cell r="Q65" t="str">
            <v>No</v>
          </cell>
          <cell r="R65" t="str">
            <v>Yes</v>
          </cell>
          <cell r="S65" t="str">
            <v>13</v>
          </cell>
          <cell r="T65" t="str">
            <v>No</v>
          </cell>
          <cell r="U65" t="str">
            <v>S413051</v>
          </cell>
          <cell r="V65">
            <v>0.0205</v>
          </cell>
        </row>
        <row r="66">
          <cell r="I66" t="str">
            <v>RCA0000186</v>
          </cell>
          <cell r="J66" t="str">
            <v>扶手1B155826J1002</v>
          </cell>
          <cell r="K66" t="str">
            <v/>
          </cell>
          <cell r="L66" t="str">
            <v/>
          </cell>
          <cell r="M66">
            <v>0</v>
          </cell>
          <cell r="N66" t="str">
            <v>Ea</v>
          </cell>
          <cell r="O66" t="str">
            <v>Ea</v>
          </cell>
          <cell r="P66">
            <v>1</v>
          </cell>
          <cell r="Q66" t="str">
            <v>No</v>
          </cell>
          <cell r="R66" t="str">
            <v>Yes</v>
          </cell>
          <cell r="S66" t="str">
            <v>13</v>
          </cell>
          <cell r="T66" t="str">
            <v>No</v>
          </cell>
          <cell r="U66" t="str">
            <v>S413051</v>
          </cell>
          <cell r="V66">
            <v>0.817</v>
          </cell>
        </row>
        <row r="67">
          <cell r="I67" t="str">
            <v>RCA0000207</v>
          </cell>
          <cell r="J67" t="str">
            <v>前扶手总成1B155826J1003</v>
          </cell>
          <cell r="K67" t="str">
            <v/>
          </cell>
          <cell r="L67" t="str">
            <v/>
          </cell>
          <cell r="M67">
            <v>0</v>
          </cell>
          <cell r="N67" t="str">
            <v>Ea</v>
          </cell>
          <cell r="O67" t="str">
            <v>Ea</v>
          </cell>
          <cell r="P67">
            <v>1</v>
          </cell>
          <cell r="Q67" t="str">
            <v>No</v>
          </cell>
          <cell r="R67" t="str">
            <v>Yes</v>
          </cell>
          <cell r="S67" t="str">
            <v>13</v>
          </cell>
          <cell r="T67" t="str">
            <v>No</v>
          </cell>
          <cell r="U67" t="str">
            <v>S413051</v>
          </cell>
          <cell r="V67">
            <v>0.0001</v>
          </cell>
        </row>
        <row r="68">
          <cell r="I68" t="str">
            <v>SHT0010016</v>
          </cell>
          <cell r="J68" t="str">
            <v>气动腰托按钮堵盖</v>
          </cell>
          <cell r="K68" t="str">
            <v/>
          </cell>
          <cell r="L68" t="str">
            <v/>
          </cell>
          <cell r="M68">
            <v>0</v>
          </cell>
          <cell r="N68" t="str">
            <v>EA</v>
          </cell>
          <cell r="O68" t="str">
            <v>EA</v>
          </cell>
          <cell r="P68">
            <v>1</v>
          </cell>
          <cell r="Q68" t="str">
            <v>No</v>
          </cell>
          <cell r="R68" t="str">
            <v>Yes</v>
          </cell>
          <cell r="S68" t="str">
            <v>13</v>
          </cell>
          <cell r="T68" t="str">
            <v>No</v>
          </cell>
          <cell r="U68" t="str">
            <v>S413051</v>
          </cell>
          <cell r="V68">
            <v>0</v>
          </cell>
        </row>
        <row r="69">
          <cell r="I69" t="str">
            <v>SCS0004179</v>
          </cell>
          <cell r="J69" t="str">
            <v>座垫织带塑料垫片B40L中改后排</v>
          </cell>
          <cell r="K69" t="str">
            <v/>
          </cell>
          <cell r="L69" t="str">
            <v/>
          </cell>
          <cell r="M69">
            <v>0</v>
          </cell>
          <cell r="N69" t="str">
            <v>EA</v>
          </cell>
          <cell r="O69" t="str">
            <v>EA</v>
          </cell>
          <cell r="P69">
            <v>1</v>
          </cell>
          <cell r="Q69" t="str">
            <v>No</v>
          </cell>
          <cell r="R69" t="str">
            <v>Yes</v>
          </cell>
          <cell r="S69" t="str">
            <v>13</v>
          </cell>
          <cell r="T69" t="str">
            <v>No</v>
          </cell>
          <cell r="U69" t="str">
            <v>S413051</v>
          </cell>
          <cell r="V69">
            <v>0</v>
          </cell>
        </row>
        <row r="70">
          <cell r="I70" t="str">
            <v>SCS0003391</v>
          </cell>
          <cell r="J70" t="str">
            <v>B40L中改扶手泡棉加强板</v>
          </cell>
          <cell r="K70" t="str">
            <v/>
          </cell>
          <cell r="L70" t="str">
            <v/>
          </cell>
          <cell r="M70">
            <v>0</v>
          </cell>
          <cell r="N70" t="str">
            <v>EA</v>
          </cell>
          <cell r="O70" t="str">
            <v>EA</v>
          </cell>
          <cell r="P70">
            <v>1</v>
          </cell>
          <cell r="Q70" t="str">
            <v>No</v>
          </cell>
          <cell r="R70" t="str">
            <v>Yes</v>
          </cell>
          <cell r="S70" t="str">
            <v>13</v>
          </cell>
          <cell r="T70" t="str">
            <v>No</v>
          </cell>
          <cell r="U70" t="str">
            <v>S413051</v>
          </cell>
          <cell r="V70">
            <v>0</v>
          </cell>
        </row>
        <row r="71">
          <cell r="I71" t="str">
            <v>SLT0000001</v>
          </cell>
          <cell r="J71" t="str">
            <v>L项目端盖轻卡黑色</v>
          </cell>
          <cell r="K71" t="str">
            <v/>
          </cell>
          <cell r="L71" t="str">
            <v/>
          </cell>
          <cell r="M71">
            <v>0</v>
          </cell>
          <cell r="N71" t="str">
            <v>EA</v>
          </cell>
          <cell r="O71" t="str">
            <v>EA</v>
          </cell>
          <cell r="P71">
            <v>1</v>
          </cell>
          <cell r="Q71" t="str">
            <v>No</v>
          </cell>
          <cell r="R71" t="str">
            <v>Yes</v>
          </cell>
          <cell r="S71" t="str">
            <v>13</v>
          </cell>
          <cell r="T71" t="str">
            <v>No</v>
          </cell>
          <cell r="U71" t="str">
            <v>S413051</v>
          </cell>
          <cell r="V71">
            <v>0.39</v>
          </cell>
        </row>
        <row r="72">
          <cell r="I72" t="str">
            <v>SCS0004188</v>
          </cell>
          <cell r="J72" t="str">
            <v>靠背扣手盖板B40L中改后排</v>
          </cell>
          <cell r="K72" t="str">
            <v/>
          </cell>
          <cell r="L72" t="str">
            <v/>
          </cell>
          <cell r="M72">
            <v>0</v>
          </cell>
          <cell r="N72" t="str">
            <v>EA</v>
          </cell>
          <cell r="O72" t="str">
            <v>EA</v>
          </cell>
          <cell r="P72">
            <v>1</v>
          </cell>
          <cell r="Q72" t="str">
            <v>No</v>
          </cell>
          <cell r="R72" t="str">
            <v>Yes</v>
          </cell>
          <cell r="S72" t="str">
            <v>13</v>
          </cell>
          <cell r="T72" t="str">
            <v>No</v>
          </cell>
          <cell r="U72" t="str">
            <v>S413051</v>
          </cell>
          <cell r="V72">
            <v>0.38</v>
          </cell>
        </row>
        <row r="73">
          <cell r="I73" t="str">
            <v>SHT0000502</v>
          </cell>
          <cell r="J73" t="str">
            <v>H4正副安全带导向塑料件</v>
          </cell>
          <cell r="K73" t="str">
            <v/>
          </cell>
          <cell r="L73" t="str">
            <v/>
          </cell>
          <cell r="M73">
            <v>0</v>
          </cell>
          <cell r="N73" t="str">
            <v>Ea</v>
          </cell>
          <cell r="O73" t="str">
            <v>Ea</v>
          </cell>
          <cell r="P73">
            <v>1</v>
          </cell>
          <cell r="Q73" t="str">
            <v>No</v>
          </cell>
          <cell r="R73" t="str">
            <v>Yes</v>
          </cell>
          <cell r="S73" t="str">
            <v>13</v>
          </cell>
          <cell r="T73" t="str">
            <v>No</v>
          </cell>
          <cell r="U73" t="str">
            <v>S413051</v>
          </cell>
          <cell r="V73">
            <v>0.18</v>
          </cell>
        </row>
        <row r="74">
          <cell r="I74" t="str">
            <v>SHT0000662</v>
          </cell>
          <cell r="J74" t="str">
            <v>欧曼升极右舵豪华防尘罩</v>
          </cell>
          <cell r="K74" t="str">
            <v/>
          </cell>
          <cell r="L74" t="str">
            <v/>
          </cell>
          <cell r="M74">
            <v>0</v>
          </cell>
          <cell r="N74" t="str">
            <v>EA</v>
          </cell>
          <cell r="O74" t="str">
            <v>EA</v>
          </cell>
          <cell r="P74">
            <v>1</v>
          </cell>
          <cell r="Q74" t="str">
            <v>No</v>
          </cell>
          <cell r="R74" t="str">
            <v>Yes</v>
          </cell>
          <cell r="S74" t="str">
            <v>13</v>
          </cell>
          <cell r="T74" t="str">
            <v>No</v>
          </cell>
          <cell r="U74" t="str">
            <v>S413051</v>
          </cell>
          <cell r="V74">
            <v>21.8347</v>
          </cell>
        </row>
        <row r="75">
          <cell r="I75" t="str">
            <v>SHT0010016</v>
          </cell>
          <cell r="J75" t="str">
            <v>气动腰托按钮堵盖</v>
          </cell>
          <cell r="K75" t="str">
            <v/>
          </cell>
          <cell r="L75" t="str">
            <v/>
          </cell>
          <cell r="M75">
            <v>0</v>
          </cell>
          <cell r="N75" t="str">
            <v>EA</v>
          </cell>
          <cell r="O75" t="str">
            <v>EA</v>
          </cell>
          <cell r="P75">
            <v>1</v>
          </cell>
          <cell r="Q75" t="str">
            <v>No</v>
          </cell>
          <cell r="R75" t="str">
            <v>Yes</v>
          </cell>
          <cell r="S75" t="str">
            <v>13</v>
          </cell>
          <cell r="T75" t="str">
            <v>No</v>
          </cell>
          <cell r="U75" t="str">
            <v>S413051</v>
          </cell>
          <cell r="V75">
            <v>0.06</v>
          </cell>
        </row>
        <row r="76">
          <cell r="I76" t="str">
            <v>SLT0000015</v>
          </cell>
          <cell r="J76" t="str">
            <v>M3右舵司机罩壳（灰）注塑件</v>
          </cell>
          <cell r="K76" t="str">
            <v/>
          </cell>
          <cell r="L76" t="str">
            <v/>
          </cell>
          <cell r="M76">
            <v>0</v>
          </cell>
          <cell r="N76" t="str">
            <v>EA</v>
          </cell>
          <cell r="O76" t="str">
            <v>EA</v>
          </cell>
          <cell r="P76">
            <v>1</v>
          </cell>
          <cell r="Q76" t="str">
            <v>No</v>
          </cell>
          <cell r="R76" t="str">
            <v>Yes</v>
          </cell>
          <cell r="S76" t="str">
            <v>13</v>
          </cell>
          <cell r="T76" t="str">
            <v>No</v>
          </cell>
          <cell r="U76" t="str">
            <v>S413051</v>
          </cell>
          <cell r="V76">
            <v>1.31</v>
          </cell>
        </row>
        <row r="77">
          <cell r="I77" t="str">
            <v>SLT0000086</v>
          </cell>
          <cell r="J77" t="str">
            <v>M3右舵小折罩壳（灰）注塑件</v>
          </cell>
          <cell r="K77" t="str">
            <v/>
          </cell>
          <cell r="L77" t="str">
            <v/>
          </cell>
          <cell r="M77">
            <v>0</v>
          </cell>
          <cell r="N77" t="str">
            <v>EA</v>
          </cell>
          <cell r="O77" t="str">
            <v>EA</v>
          </cell>
          <cell r="P77">
            <v>1</v>
          </cell>
          <cell r="Q77" t="str">
            <v>No</v>
          </cell>
          <cell r="R77" t="str">
            <v>Yes</v>
          </cell>
          <cell r="S77" t="str">
            <v>13</v>
          </cell>
          <cell r="T77" t="str">
            <v>No</v>
          </cell>
          <cell r="U77" t="str">
            <v>S413051</v>
          </cell>
          <cell r="V77">
            <v>0.46</v>
          </cell>
        </row>
        <row r="78">
          <cell r="I78" t="str">
            <v>SLT0000063</v>
          </cell>
          <cell r="J78" t="str">
            <v>M3小折罩壳欧马可浅灰注塑件（出口浅灰）</v>
          </cell>
          <cell r="K78" t="str">
            <v/>
          </cell>
          <cell r="L78" t="str">
            <v/>
          </cell>
          <cell r="M78">
            <v>0</v>
          </cell>
          <cell r="N78" t="str">
            <v>EA</v>
          </cell>
          <cell r="O78" t="str">
            <v>EA</v>
          </cell>
          <cell r="P78">
            <v>1</v>
          </cell>
          <cell r="Q78" t="str">
            <v>No</v>
          </cell>
          <cell r="R78" t="str">
            <v>Yes</v>
          </cell>
          <cell r="S78" t="str">
            <v>13</v>
          </cell>
          <cell r="T78" t="str">
            <v>No</v>
          </cell>
          <cell r="U78" t="str">
            <v>S413051</v>
          </cell>
          <cell r="V78">
            <v>0.64</v>
          </cell>
        </row>
        <row r="79">
          <cell r="I79" t="str">
            <v>SLT0000016</v>
          </cell>
          <cell r="J79" t="str">
            <v>欧马可右舵手柄</v>
          </cell>
          <cell r="K79" t="str">
            <v/>
          </cell>
          <cell r="L79" t="str">
            <v/>
          </cell>
          <cell r="M79">
            <v>0</v>
          </cell>
          <cell r="N79" t="str">
            <v>Ea</v>
          </cell>
          <cell r="O79" t="str">
            <v>Ea</v>
          </cell>
          <cell r="P79">
            <v>1</v>
          </cell>
          <cell r="Q79" t="str">
            <v>No</v>
          </cell>
          <cell r="R79" t="str">
            <v>Yes</v>
          </cell>
          <cell r="S79" t="str">
            <v>13</v>
          </cell>
          <cell r="T79" t="str">
            <v>No</v>
          </cell>
          <cell r="U79" t="str">
            <v>S413051</v>
          </cell>
          <cell r="V79">
            <v>2.42757</v>
          </cell>
        </row>
        <row r="80">
          <cell r="I80" t="str">
            <v>BFA0000003</v>
          </cell>
          <cell r="J80" t="str">
            <v>F扣</v>
          </cell>
          <cell r="K80" t="str">
            <v/>
          </cell>
          <cell r="L80" t="str">
            <v/>
          </cell>
          <cell r="M80">
            <v>0</v>
          </cell>
          <cell r="N80" t="str">
            <v>EA</v>
          </cell>
          <cell r="O80" t="str">
            <v>EA</v>
          </cell>
          <cell r="P80">
            <v>1</v>
          </cell>
          <cell r="Q80" t="str">
            <v>No</v>
          </cell>
          <cell r="R80" t="str">
            <v>Yes</v>
          </cell>
          <cell r="S80" t="str">
            <v>13</v>
          </cell>
          <cell r="T80" t="str">
            <v>No</v>
          </cell>
          <cell r="U80" t="str">
            <v>S413051</v>
          </cell>
          <cell r="V80">
            <v>0</v>
          </cell>
        </row>
        <row r="81">
          <cell r="I81" t="str">
            <v>SHT0001145</v>
          </cell>
          <cell r="J81" t="str">
            <v>挡块</v>
          </cell>
          <cell r="K81" t="str">
            <v/>
          </cell>
          <cell r="L81" t="str">
            <v/>
          </cell>
          <cell r="M81">
            <v>0</v>
          </cell>
          <cell r="N81" t="str">
            <v>EA</v>
          </cell>
          <cell r="O81" t="str">
            <v>EA</v>
          </cell>
          <cell r="P81">
            <v>1</v>
          </cell>
          <cell r="Q81" t="str">
            <v>No</v>
          </cell>
          <cell r="R81" t="str">
            <v>Yes</v>
          </cell>
          <cell r="S81" t="str">
            <v>13</v>
          </cell>
          <cell r="T81" t="str">
            <v>No</v>
          </cell>
          <cell r="U81" t="str">
            <v>S413051</v>
          </cell>
          <cell r="V81">
            <v>0.3664</v>
          </cell>
        </row>
        <row r="82">
          <cell r="I82" t="str">
            <v>BAS0000043</v>
          </cell>
          <cell r="J82" t="str">
            <v>尼龙衬套1.0平台气囊</v>
          </cell>
          <cell r="K82" t="str">
            <v/>
          </cell>
          <cell r="L82" t="str">
            <v/>
          </cell>
          <cell r="M82">
            <v>0</v>
          </cell>
          <cell r="N82" t="str">
            <v>EA</v>
          </cell>
          <cell r="O82" t="str">
            <v>EA</v>
          </cell>
          <cell r="P82">
            <v>1</v>
          </cell>
          <cell r="Q82" t="str">
            <v>No</v>
          </cell>
          <cell r="R82" t="str">
            <v>Yes</v>
          </cell>
          <cell r="S82" t="str">
            <v>13</v>
          </cell>
          <cell r="T82" t="str">
            <v>No</v>
          </cell>
          <cell r="U82" t="str">
            <v>S413051</v>
          </cell>
          <cell r="V82">
            <v>0.0736</v>
          </cell>
        </row>
        <row r="83">
          <cell r="I83" t="str">
            <v>SHT0000057</v>
          </cell>
          <cell r="J83" t="str">
            <v>一汽正司机调角器手柄标识YJ-6806006</v>
          </cell>
          <cell r="K83" t="str">
            <v/>
          </cell>
          <cell r="L83" t="str">
            <v/>
          </cell>
          <cell r="M83">
            <v>0</v>
          </cell>
          <cell r="N83" t="str">
            <v>Ea</v>
          </cell>
          <cell r="O83" t="str">
            <v>Ea</v>
          </cell>
          <cell r="P83">
            <v>1</v>
          </cell>
          <cell r="Q83" t="str">
            <v>No</v>
          </cell>
          <cell r="R83" t="str">
            <v>Yes</v>
          </cell>
          <cell r="S83" t="str">
            <v>13</v>
          </cell>
          <cell r="T83" t="str">
            <v>No</v>
          </cell>
          <cell r="U83" t="str">
            <v>S413051</v>
          </cell>
          <cell r="V83">
            <v>0</v>
          </cell>
        </row>
        <row r="84">
          <cell r="I84" t="str">
            <v>SHT0000054</v>
          </cell>
          <cell r="J84" t="str">
            <v>一汽副司机调角器手柄标识YJ-6906005</v>
          </cell>
          <cell r="K84" t="str">
            <v/>
          </cell>
          <cell r="L84" t="str">
            <v/>
          </cell>
          <cell r="M84">
            <v>0</v>
          </cell>
          <cell r="N84" t="str">
            <v>Ea</v>
          </cell>
          <cell r="O84" t="str">
            <v>Ea</v>
          </cell>
          <cell r="P84">
            <v>1</v>
          </cell>
          <cell r="Q84" t="str">
            <v>No</v>
          </cell>
          <cell r="R84" t="str">
            <v>Yes</v>
          </cell>
          <cell r="S84" t="str">
            <v>13</v>
          </cell>
          <cell r="T84" t="str">
            <v>No</v>
          </cell>
          <cell r="U84" t="str">
            <v>S413051</v>
          </cell>
          <cell r="V84">
            <v>1.45</v>
          </cell>
        </row>
        <row r="85">
          <cell r="I85" t="str">
            <v>SHT0000055</v>
          </cell>
          <cell r="J85" t="str">
            <v>升降机构调节手柄(前）一汽左侧</v>
          </cell>
          <cell r="K85" t="str">
            <v/>
          </cell>
          <cell r="L85" t="str">
            <v/>
          </cell>
          <cell r="M85">
            <v>0</v>
          </cell>
          <cell r="N85" t="str">
            <v>EA</v>
          </cell>
          <cell r="O85" t="str">
            <v>EA</v>
          </cell>
          <cell r="P85">
            <v>1</v>
          </cell>
          <cell r="Q85" t="str">
            <v>No</v>
          </cell>
          <cell r="R85" t="str">
            <v>Yes</v>
          </cell>
          <cell r="S85" t="str">
            <v>13</v>
          </cell>
          <cell r="T85" t="str">
            <v>No</v>
          </cell>
          <cell r="U85" t="str">
            <v>S413051</v>
          </cell>
          <cell r="V85">
            <v>0</v>
          </cell>
        </row>
        <row r="86">
          <cell r="I86" t="str">
            <v>SHT0000056</v>
          </cell>
          <cell r="J86" t="str">
            <v>升降机构调节手柄(后）一汽左侧</v>
          </cell>
          <cell r="K86" t="str">
            <v/>
          </cell>
          <cell r="L86" t="str">
            <v/>
          </cell>
          <cell r="M86">
            <v>0</v>
          </cell>
          <cell r="N86" t="str">
            <v>EA</v>
          </cell>
          <cell r="O86" t="str">
            <v>EA</v>
          </cell>
          <cell r="P86">
            <v>1</v>
          </cell>
          <cell r="Q86" t="str">
            <v>No</v>
          </cell>
          <cell r="R86" t="str">
            <v>Yes</v>
          </cell>
          <cell r="S86" t="str">
            <v>13</v>
          </cell>
          <cell r="T86" t="str">
            <v>No</v>
          </cell>
          <cell r="U86" t="str">
            <v>S413051</v>
          </cell>
          <cell r="V86">
            <v>0</v>
          </cell>
        </row>
        <row r="87">
          <cell r="I87" t="str">
            <v>SHT0001077</v>
          </cell>
          <cell r="J87" t="str">
            <v>内十字架固定块BH4</v>
          </cell>
          <cell r="K87" t="str">
            <v/>
          </cell>
          <cell r="L87" t="str">
            <v/>
          </cell>
          <cell r="M87">
            <v>0</v>
          </cell>
          <cell r="N87" t="str">
            <v>EA</v>
          </cell>
          <cell r="O87" t="str">
            <v>EA</v>
          </cell>
          <cell r="P87">
            <v>1</v>
          </cell>
          <cell r="Q87" t="str">
            <v>No</v>
          </cell>
          <cell r="R87" t="str">
            <v>Yes</v>
          </cell>
          <cell r="S87" t="str">
            <v>13</v>
          </cell>
          <cell r="T87" t="str">
            <v>No</v>
          </cell>
          <cell r="U87" t="str">
            <v>S413051</v>
          </cell>
          <cell r="V87">
            <v>0.2681</v>
          </cell>
        </row>
        <row r="88">
          <cell r="I88" t="str">
            <v>SHT0001078</v>
          </cell>
          <cell r="J88" t="str">
            <v>内十字架固定块AH4</v>
          </cell>
          <cell r="K88" t="str">
            <v/>
          </cell>
          <cell r="L88" t="str">
            <v/>
          </cell>
          <cell r="M88">
            <v>0</v>
          </cell>
          <cell r="N88" t="str">
            <v>EA</v>
          </cell>
          <cell r="O88" t="str">
            <v>EA</v>
          </cell>
          <cell r="P88">
            <v>1</v>
          </cell>
          <cell r="Q88" t="str">
            <v>No</v>
          </cell>
          <cell r="R88" t="str">
            <v>Yes</v>
          </cell>
          <cell r="S88" t="str">
            <v>13</v>
          </cell>
          <cell r="T88" t="str">
            <v>No</v>
          </cell>
          <cell r="U88" t="str">
            <v>S413051</v>
          </cell>
          <cell r="V88">
            <v>0.2764</v>
          </cell>
        </row>
        <row r="89">
          <cell r="I89" t="str">
            <v>SHT0001079</v>
          </cell>
          <cell r="J89" t="str">
            <v>限位块H4</v>
          </cell>
          <cell r="K89" t="str">
            <v/>
          </cell>
          <cell r="L89" t="str">
            <v/>
          </cell>
          <cell r="M89">
            <v>0</v>
          </cell>
          <cell r="N89" t="str">
            <v>EA</v>
          </cell>
          <cell r="O89" t="str">
            <v>EA</v>
          </cell>
          <cell r="P89">
            <v>1</v>
          </cell>
          <cell r="Q89" t="str">
            <v>No</v>
          </cell>
          <cell r="R89" t="str">
            <v>Yes</v>
          </cell>
          <cell r="S89" t="str">
            <v>13</v>
          </cell>
          <cell r="T89" t="str">
            <v>No</v>
          </cell>
          <cell r="U89" t="str">
            <v>S413051</v>
          </cell>
          <cell r="V89">
            <v>0.6031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S25" sqref="D22:S25"/>
    </sheetView>
  </sheetViews>
  <sheetFormatPr defaultColWidth="9" defaultRowHeight="13.85"/>
  <cols>
    <col min="1" max="1" width="6.65486725663717" style="3" customWidth="1"/>
    <col min="2" max="2" width="12.8849557522124" style="3" customWidth="1"/>
    <col min="3" max="3" width="39" style="3" customWidth="1"/>
    <col min="4" max="4" width="7.78761061946903" style="4" customWidth="1"/>
    <col min="5" max="6" width="7.46017699115044" style="5" customWidth="1"/>
    <col min="7" max="7" width="12.7964601769912" customWidth="1"/>
    <col min="8" max="8" width="7.46017699115044" style="62" customWidth="1"/>
    <col min="9" max="9" width="5.38938053097345" customWidth="1"/>
    <col min="10" max="10" width="6.44247787610619" customWidth="1"/>
    <col min="11" max="11" width="8.36283185840708" style="3" customWidth="1"/>
    <col min="12" max="12" width="6.76991150442478" customWidth="1"/>
    <col min="13" max="13" width="6.97345132743363" customWidth="1"/>
    <col min="14" max="14" width="6.44247787610619" customWidth="1"/>
    <col min="15" max="15" width="9.09734513274336" customWidth="1"/>
    <col min="16" max="17" width="7.16814159292035" style="3" customWidth="1"/>
    <col min="18" max="18" width="12.7964601769912" customWidth="1"/>
    <col min="19" max="19" width="13.4336283185841" customWidth="1"/>
    <col min="20" max="20" width="17.7610619469027" customWidth="1"/>
  </cols>
  <sheetData>
    <row r="1" spans="9:9">
      <c r="I1" s="77" t="s">
        <v>0</v>
      </c>
    </row>
    <row r="3" ht="18.6" customHeight="1" spans="1:18">
      <c r="A3" s="7" t="s">
        <v>1</v>
      </c>
      <c r="B3" s="7"/>
      <c r="C3" s="7"/>
      <c r="D3" s="7"/>
      <c r="E3" s="7"/>
      <c r="F3" s="7"/>
      <c r="G3" s="7"/>
      <c r="H3" s="63"/>
      <c r="I3" s="7"/>
      <c r="J3" s="7"/>
      <c r="K3" s="7"/>
      <c r="L3" s="7"/>
      <c r="M3" s="7"/>
      <c r="N3" s="7"/>
      <c r="O3" s="7"/>
      <c r="P3" s="7"/>
      <c r="Q3" s="7"/>
      <c r="R3" s="7"/>
    </row>
    <row r="4" ht="13.8" customHeight="1" spans="1:18">
      <c r="A4" s="10" t="s">
        <v>2</v>
      </c>
      <c r="B4" s="10"/>
      <c r="C4" s="10"/>
      <c r="D4" s="10" t="s">
        <v>3</v>
      </c>
      <c r="E4" s="11" t="s">
        <v>4</v>
      </c>
      <c r="F4" s="11"/>
      <c r="G4" s="40" t="s">
        <v>5</v>
      </c>
      <c r="H4" s="64" t="s">
        <v>6</v>
      </c>
      <c r="I4" s="10" t="s">
        <v>7</v>
      </c>
      <c r="J4" s="32" t="s">
        <v>8</v>
      </c>
      <c r="K4" s="32" t="s">
        <v>9</v>
      </c>
      <c r="L4" s="10" t="s">
        <v>10</v>
      </c>
      <c r="M4" s="10"/>
      <c r="N4" s="10"/>
      <c r="O4" s="10"/>
      <c r="P4" s="32" t="s">
        <v>11</v>
      </c>
      <c r="Q4" s="32"/>
      <c r="R4" s="40" t="s">
        <v>12</v>
      </c>
    </row>
    <row r="5" ht="27.75" spans="1:20">
      <c r="A5" s="32" t="s">
        <v>13</v>
      </c>
      <c r="B5" s="32" t="s">
        <v>14</v>
      </c>
      <c r="C5" s="32" t="s">
        <v>15</v>
      </c>
      <c r="D5" s="10" t="s">
        <v>3</v>
      </c>
      <c r="E5" s="15" t="s">
        <v>16</v>
      </c>
      <c r="F5" s="15" t="s">
        <v>17</v>
      </c>
      <c r="G5" s="40"/>
      <c r="H5" s="64"/>
      <c r="I5" s="10"/>
      <c r="J5" s="32"/>
      <c r="K5" s="32"/>
      <c r="L5" s="32" t="s">
        <v>18</v>
      </c>
      <c r="M5" s="32" t="s">
        <v>19</v>
      </c>
      <c r="N5" s="71" t="s">
        <v>20</v>
      </c>
      <c r="O5" s="32" t="s">
        <v>21</v>
      </c>
      <c r="P5" s="32" t="s">
        <v>22</v>
      </c>
      <c r="Q5" s="40" t="s">
        <v>23</v>
      </c>
      <c r="R5" s="13"/>
      <c r="S5" s="74" t="s">
        <v>24</v>
      </c>
      <c r="T5" s="74" t="s">
        <v>25</v>
      </c>
    </row>
    <row r="6" s="61" customFormat="1" ht="18" customHeight="1" spans="1:20">
      <c r="A6" s="65">
        <v>1</v>
      </c>
      <c r="B6" s="65" t="s">
        <v>26</v>
      </c>
      <c r="C6" s="65" t="s">
        <v>27</v>
      </c>
      <c r="D6" s="66" t="s">
        <v>28</v>
      </c>
      <c r="E6" s="67">
        <v>0.033</v>
      </c>
      <c r="F6" s="68">
        <f t="shared" ref="F6:F69" si="0">E6*1.05</f>
        <v>0.03465</v>
      </c>
      <c r="G6" s="65">
        <f t="shared" ref="G6:G16" si="1">11/1.13</f>
        <v>9.73451327433628</v>
      </c>
      <c r="H6" s="69">
        <f t="shared" ref="H6:H18" si="2">F6*G6</f>
        <v>0.337300884955752</v>
      </c>
      <c r="I6" s="65">
        <v>200</v>
      </c>
      <c r="J6" s="65">
        <v>72</v>
      </c>
      <c r="K6" s="65">
        <v>2</v>
      </c>
      <c r="L6" s="65">
        <v>39</v>
      </c>
      <c r="M6" s="65">
        <v>0.8</v>
      </c>
      <c r="N6" s="72">
        <v>0.5</v>
      </c>
      <c r="O6" s="73">
        <f t="shared" ref="O6:O69" si="3">L6*M6*N6/J6/K6</f>
        <v>0.108333333333333</v>
      </c>
      <c r="P6" s="65">
        <v>22.5</v>
      </c>
      <c r="Q6" s="75">
        <f t="shared" ref="Q6:Q18" si="4">P6/J6/K6</f>
        <v>0.15625</v>
      </c>
      <c r="R6" s="67">
        <f>TRUNC((H6+O6+Q6)*1.12,4)</f>
        <v>0.6741</v>
      </c>
      <c r="S6" s="76">
        <f>VLOOKUP(B6,[1]数据!$I:$V,14,0)</f>
        <v>3.23</v>
      </c>
      <c r="T6" s="76">
        <f t="shared" ref="T6:T18" si="5">R6-S6</f>
        <v>-2.5559</v>
      </c>
    </row>
    <row r="7" spans="1:20">
      <c r="A7" s="65">
        <v>2</v>
      </c>
      <c r="B7" s="10" t="s">
        <v>29</v>
      </c>
      <c r="C7" s="10" t="s">
        <v>30</v>
      </c>
      <c r="D7" s="66" t="s">
        <v>28</v>
      </c>
      <c r="E7" s="70">
        <v>0.033</v>
      </c>
      <c r="F7" s="68">
        <f t="shared" si="0"/>
        <v>0.03465</v>
      </c>
      <c r="G7" s="65">
        <f t="shared" si="1"/>
        <v>9.73451327433628</v>
      </c>
      <c r="H7" s="69">
        <f t="shared" si="2"/>
        <v>0.337300884955752</v>
      </c>
      <c r="I7" s="10">
        <v>200</v>
      </c>
      <c r="J7" s="10">
        <v>72</v>
      </c>
      <c r="K7" s="10">
        <v>2</v>
      </c>
      <c r="L7" s="10">
        <v>39</v>
      </c>
      <c r="M7" s="65">
        <v>0.8</v>
      </c>
      <c r="N7" s="72">
        <v>0.5</v>
      </c>
      <c r="O7" s="73">
        <f t="shared" si="3"/>
        <v>0.108333333333333</v>
      </c>
      <c r="P7" s="65">
        <v>22.5</v>
      </c>
      <c r="Q7" s="75">
        <f t="shared" si="4"/>
        <v>0.15625</v>
      </c>
      <c r="R7" s="67">
        <f t="shared" ref="R6:R18" si="6">TRUNC((H7+O7+Q7)*1.12,4)</f>
        <v>0.6741</v>
      </c>
      <c r="S7" s="76">
        <f>VLOOKUP(B7,[1]数据!$I:$V,14,0)</f>
        <v>1.6</v>
      </c>
      <c r="T7" s="76">
        <f t="shared" si="5"/>
        <v>-0.9259</v>
      </c>
    </row>
    <row r="8" spans="1:20">
      <c r="A8" s="65">
        <v>3</v>
      </c>
      <c r="B8" s="10" t="s">
        <v>31</v>
      </c>
      <c r="C8" s="10" t="s">
        <v>32</v>
      </c>
      <c r="D8" s="66" t="s">
        <v>28</v>
      </c>
      <c r="E8" s="70">
        <v>0.024</v>
      </c>
      <c r="F8" s="68">
        <f t="shared" si="0"/>
        <v>0.0252</v>
      </c>
      <c r="G8" s="65">
        <f t="shared" si="1"/>
        <v>9.73451327433628</v>
      </c>
      <c r="H8" s="69">
        <f t="shared" si="2"/>
        <v>0.245309734513274</v>
      </c>
      <c r="I8" s="10">
        <v>200</v>
      </c>
      <c r="J8" s="10">
        <v>72</v>
      </c>
      <c r="K8" s="10">
        <v>2</v>
      </c>
      <c r="L8" s="10">
        <v>39</v>
      </c>
      <c r="M8" s="65">
        <v>0.8</v>
      </c>
      <c r="N8" s="72">
        <v>0.5</v>
      </c>
      <c r="O8" s="73">
        <f t="shared" si="3"/>
        <v>0.108333333333333</v>
      </c>
      <c r="P8" s="65">
        <v>22.5</v>
      </c>
      <c r="Q8" s="75">
        <f t="shared" si="4"/>
        <v>0.15625</v>
      </c>
      <c r="R8" s="67">
        <f t="shared" si="6"/>
        <v>0.571</v>
      </c>
      <c r="S8" s="76">
        <f>VLOOKUP(B8,[1]数据!$I:$V,14,0)</f>
        <v>1.5</v>
      </c>
      <c r="T8" s="76">
        <f t="shared" si="5"/>
        <v>-0.929</v>
      </c>
    </row>
    <row r="9" spans="1:20">
      <c r="A9" s="65">
        <v>4</v>
      </c>
      <c r="B9" s="10" t="s">
        <v>33</v>
      </c>
      <c r="C9" s="10" t="s">
        <v>34</v>
      </c>
      <c r="D9" s="66" t="s">
        <v>28</v>
      </c>
      <c r="E9" s="70">
        <v>0.01</v>
      </c>
      <c r="F9" s="68">
        <f t="shared" si="0"/>
        <v>0.0105</v>
      </c>
      <c r="G9" s="65">
        <f t="shared" si="1"/>
        <v>9.73451327433628</v>
      </c>
      <c r="H9" s="69">
        <f t="shared" si="2"/>
        <v>0.102212389380531</v>
      </c>
      <c r="I9" s="10">
        <v>200</v>
      </c>
      <c r="J9" s="10">
        <v>72</v>
      </c>
      <c r="K9" s="10">
        <v>4</v>
      </c>
      <c r="L9" s="10">
        <v>39</v>
      </c>
      <c r="M9" s="65">
        <v>0.8</v>
      </c>
      <c r="N9" s="72">
        <v>0.5</v>
      </c>
      <c r="O9" s="73">
        <f t="shared" si="3"/>
        <v>0.0541666666666667</v>
      </c>
      <c r="P9" s="65">
        <v>22.5</v>
      </c>
      <c r="Q9" s="75">
        <f t="shared" si="4"/>
        <v>0.078125</v>
      </c>
      <c r="R9" s="67">
        <f t="shared" si="6"/>
        <v>0.2626</v>
      </c>
      <c r="S9" s="76">
        <f>VLOOKUP(B9,[1]数据!$I:$V,14,0)</f>
        <v>2.2</v>
      </c>
      <c r="T9" s="76">
        <f t="shared" si="5"/>
        <v>-1.9374</v>
      </c>
    </row>
    <row r="10" spans="1:20">
      <c r="A10" s="65">
        <v>5</v>
      </c>
      <c r="B10" s="10" t="s">
        <v>35</v>
      </c>
      <c r="C10" s="10" t="s">
        <v>36</v>
      </c>
      <c r="D10" s="66" t="s">
        <v>28</v>
      </c>
      <c r="E10" s="70">
        <v>0.01</v>
      </c>
      <c r="F10" s="68">
        <f t="shared" si="0"/>
        <v>0.0105</v>
      </c>
      <c r="G10" s="65">
        <f t="shared" si="1"/>
        <v>9.73451327433628</v>
      </c>
      <c r="H10" s="69">
        <f t="shared" si="2"/>
        <v>0.102212389380531</v>
      </c>
      <c r="I10" s="10">
        <v>200</v>
      </c>
      <c r="J10" s="10">
        <v>72</v>
      </c>
      <c r="K10" s="10">
        <v>4</v>
      </c>
      <c r="L10" s="10">
        <v>39</v>
      </c>
      <c r="M10" s="65">
        <v>0.8</v>
      </c>
      <c r="N10" s="72">
        <v>0.5</v>
      </c>
      <c r="O10" s="73">
        <f t="shared" si="3"/>
        <v>0.0541666666666667</v>
      </c>
      <c r="P10" s="65">
        <v>22.5</v>
      </c>
      <c r="Q10" s="75">
        <f t="shared" si="4"/>
        <v>0.078125</v>
      </c>
      <c r="R10" s="67">
        <f t="shared" si="6"/>
        <v>0.2626</v>
      </c>
      <c r="S10" s="76">
        <f>VLOOKUP(B10,[1]数据!$I:$V,14,0)</f>
        <v>1.5</v>
      </c>
      <c r="T10" s="76">
        <f t="shared" si="5"/>
        <v>-1.2374</v>
      </c>
    </row>
    <row r="11" spans="1:20">
      <c r="A11" s="65">
        <v>6</v>
      </c>
      <c r="B11" s="10" t="s">
        <v>37</v>
      </c>
      <c r="C11" s="10" t="s">
        <v>38</v>
      </c>
      <c r="D11" s="66" t="s">
        <v>28</v>
      </c>
      <c r="E11" s="70">
        <v>0.01</v>
      </c>
      <c r="F11" s="68">
        <f t="shared" si="0"/>
        <v>0.0105</v>
      </c>
      <c r="G11" s="65">
        <f t="shared" si="1"/>
        <v>9.73451327433628</v>
      </c>
      <c r="H11" s="69">
        <f t="shared" si="2"/>
        <v>0.102212389380531</v>
      </c>
      <c r="I11" s="10">
        <v>200</v>
      </c>
      <c r="J11" s="10">
        <v>72</v>
      </c>
      <c r="K11" s="10">
        <v>4</v>
      </c>
      <c r="L11" s="10">
        <v>39</v>
      </c>
      <c r="M11" s="65">
        <v>0.8</v>
      </c>
      <c r="N11" s="72">
        <v>0.5</v>
      </c>
      <c r="O11" s="73">
        <f t="shared" si="3"/>
        <v>0.0541666666666667</v>
      </c>
      <c r="P11" s="65">
        <v>22.5</v>
      </c>
      <c r="Q11" s="75">
        <f t="shared" si="4"/>
        <v>0.078125</v>
      </c>
      <c r="R11" s="67">
        <f t="shared" si="6"/>
        <v>0.2626</v>
      </c>
      <c r="S11" s="76">
        <f>VLOOKUP(B11,[1]数据!$I:$V,14,0)</f>
        <v>1</v>
      </c>
      <c r="T11" s="76">
        <f t="shared" si="5"/>
        <v>-0.7374</v>
      </c>
    </row>
    <row r="12" spans="1:20">
      <c r="A12" s="65">
        <v>7</v>
      </c>
      <c r="B12" s="10" t="s">
        <v>39</v>
      </c>
      <c r="C12" s="10" t="s">
        <v>40</v>
      </c>
      <c r="D12" s="66" t="s">
        <v>28</v>
      </c>
      <c r="E12" s="70">
        <v>0.01</v>
      </c>
      <c r="F12" s="68">
        <f t="shared" si="0"/>
        <v>0.0105</v>
      </c>
      <c r="G12" s="65">
        <f t="shared" si="1"/>
        <v>9.73451327433628</v>
      </c>
      <c r="H12" s="69">
        <f t="shared" si="2"/>
        <v>0.102212389380531</v>
      </c>
      <c r="I12" s="10">
        <v>200</v>
      </c>
      <c r="J12" s="10">
        <v>72</v>
      </c>
      <c r="K12" s="10">
        <v>4</v>
      </c>
      <c r="L12" s="10">
        <v>39</v>
      </c>
      <c r="M12" s="65">
        <v>0.8</v>
      </c>
      <c r="N12" s="72">
        <v>0.5</v>
      </c>
      <c r="O12" s="73">
        <f t="shared" si="3"/>
        <v>0.0541666666666667</v>
      </c>
      <c r="P12" s="65">
        <v>22.5</v>
      </c>
      <c r="Q12" s="75">
        <f t="shared" si="4"/>
        <v>0.078125</v>
      </c>
      <c r="R12" s="67">
        <f t="shared" si="6"/>
        <v>0.2626</v>
      </c>
      <c r="S12" s="76">
        <f>VLOOKUP(B12,[1]数据!$I:$V,14,0)</f>
        <v>1.6</v>
      </c>
      <c r="T12" s="76">
        <f t="shared" si="5"/>
        <v>-1.3374</v>
      </c>
    </row>
    <row r="13" spans="1:20">
      <c r="A13" s="65">
        <v>8</v>
      </c>
      <c r="B13" s="10" t="s">
        <v>41</v>
      </c>
      <c r="C13" s="10" t="s">
        <v>42</v>
      </c>
      <c r="D13" s="66" t="s">
        <v>28</v>
      </c>
      <c r="E13" s="70">
        <v>0.01</v>
      </c>
      <c r="F13" s="68">
        <f t="shared" si="0"/>
        <v>0.0105</v>
      </c>
      <c r="G13" s="65">
        <f t="shared" si="1"/>
        <v>9.73451327433628</v>
      </c>
      <c r="H13" s="69">
        <f t="shared" si="2"/>
        <v>0.102212389380531</v>
      </c>
      <c r="I13" s="10">
        <v>200</v>
      </c>
      <c r="J13" s="10">
        <v>72</v>
      </c>
      <c r="K13" s="10">
        <v>4</v>
      </c>
      <c r="L13" s="10">
        <v>39</v>
      </c>
      <c r="M13" s="65">
        <v>0.8</v>
      </c>
      <c r="N13" s="72">
        <v>0.5</v>
      </c>
      <c r="O13" s="73">
        <f t="shared" si="3"/>
        <v>0.0541666666666667</v>
      </c>
      <c r="P13" s="65">
        <v>22.5</v>
      </c>
      <c r="Q13" s="75">
        <f t="shared" si="4"/>
        <v>0.078125</v>
      </c>
      <c r="R13" s="67">
        <f t="shared" si="6"/>
        <v>0.2626</v>
      </c>
      <c r="S13" s="76">
        <f>VLOOKUP(B13,[1]数据!$I:$V,14,0)</f>
        <v>2.2</v>
      </c>
      <c r="T13" s="76">
        <f t="shared" si="5"/>
        <v>-1.9374</v>
      </c>
    </row>
    <row r="14" spans="1:20">
      <c r="A14" s="65">
        <v>9</v>
      </c>
      <c r="B14" s="10" t="s">
        <v>43</v>
      </c>
      <c r="C14" s="10" t="s">
        <v>44</v>
      </c>
      <c r="D14" s="66" t="s">
        <v>28</v>
      </c>
      <c r="E14" s="70">
        <v>0.01</v>
      </c>
      <c r="F14" s="68">
        <f t="shared" si="0"/>
        <v>0.0105</v>
      </c>
      <c r="G14" s="65">
        <f t="shared" si="1"/>
        <v>9.73451327433628</v>
      </c>
      <c r="H14" s="69">
        <f t="shared" si="2"/>
        <v>0.102212389380531</v>
      </c>
      <c r="I14" s="10">
        <v>200</v>
      </c>
      <c r="J14" s="10">
        <v>72</v>
      </c>
      <c r="K14" s="10">
        <v>4</v>
      </c>
      <c r="L14" s="10">
        <v>39</v>
      </c>
      <c r="M14" s="65">
        <v>0.8</v>
      </c>
      <c r="N14" s="72">
        <v>0.5</v>
      </c>
      <c r="O14" s="73">
        <f t="shared" si="3"/>
        <v>0.0541666666666667</v>
      </c>
      <c r="P14" s="65">
        <v>22.5</v>
      </c>
      <c r="Q14" s="75">
        <f t="shared" si="4"/>
        <v>0.078125</v>
      </c>
      <c r="R14" s="67">
        <f t="shared" si="6"/>
        <v>0.2626</v>
      </c>
      <c r="S14" s="76">
        <f>VLOOKUP(B14,[1]数据!$I:$V,14,0)</f>
        <v>0.4425</v>
      </c>
      <c r="T14" s="76">
        <f t="shared" si="5"/>
        <v>-0.1799</v>
      </c>
    </row>
    <row r="15" spans="1:20">
      <c r="A15" s="65">
        <v>10</v>
      </c>
      <c r="B15" s="10" t="s">
        <v>45</v>
      </c>
      <c r="C15" s="10" t="s">
        <v>46</v>
      </c>
      <c r="D15" s="66" t="s">
        <v>28</v>
      </c>
      <c r="E15" s="70">
        <v>0.01</v>
      </c>
      <c r="F15" s="68">
        <f t="shared" si="0"/>
        <v>0.0105</v>
      </c>
      <c r="G15" s="65">
        <f t="shared" si="1"/>
        <v>9.73451327433628</v>
      </c>
      <c r="H15" s="69">
        <f t="shared" si="2"/>
        <v>0.102212389380531</v>
      </c>
      <c r="I15" s="10">
        <v>200</v>
      </c>
      <c r="J15" s="10">
        <v>72</v>
      </c>
      <c r="K15" s="10">
        <v>4</v>
      </c>
      <c r="L15" s="10">
        <v>39</v>
      </c>
      <c r="M15" s="65">
        <v>0.8</v>
      </c>
      <c r="N15" s="72">
        <v>0.5</v>
      </c>
      <c r="O15" s="73">
        <f t="shared" si="3"/>
        <v>0.0541666666666667</v>
      </c>
      <c r="P15" s="65">
        <v>22.5</v>
      </c>
      <c r="Q15" s="75">
        <f t="shared" si="4"/>
        <v>0.078125</v>
      </c>
      <c r="R15" s="67">
        <f t="shared" si="6"/>
        <v>0.2626</v>
      </c>
      <c r="S15" s="76">
        <f>VLOOKUP(B15,[1]数据!$I:$V,14,0)</f>
        <v>1</v>
      </c>
      <c r="T15" s="76">
        <f t="shared" si="5"/>
        <v>-0.7374</v>
      </c>
    </row>
    <row r="16" spans="1:20">
      <c r="A16" s="65">
        <v>11</v>
      </c>
      <c r="B16" s="10" t="s">
        <v>47</v>
      </c>
      <c r="C16" s="10" t="s">
        <v>48</v>
      </c>
      <c r="D16" s="66" t="s">
        <v>28</v>
      </c>
      <c r="E16" s="70">
        <v>0.01</v>
      </c>
      <c r="F16" s="68">
        <f t="shared" si="0"/>
        <v>0.0105</v>
      </c>
      <c r="G16" s="65">
        <f t="shared" si="1"/>
        <v>9.73451327433628</v>
      </c>
      <c r="H16" s="69">
        <f t="shared" si="2"/>
        <v>0.102212389380531</v>
      </c>
      <c r="I16" s="10">
        <v>200</v>
      </c>
      <c r="J16" s="10">
        <v>72</v>
      </c>
      <c r="K16" s="10">
        <v>4</v>
      </c>
      <c r="L16" s="10">
        <v>39</v>
      </c>
      <c r="M16" s="65">
        <v>0.8</v>
      </c>
      <c r="N16" s="72">
        <v>0.5</v>
      </c>
      <c r="O16" s="73">
        <f t="shared" si="3"/>
        <v>0.0541666666666667</v>
      </c>
      <c r="P16" s="65">
        <v>22.5</v>
      </c>
      <c r="Q16" s="75">
        <f t="shared" si="4"/>
        <v>0.078125</v>
      </c>
      <c r="R16" s="67">
        <f t="shared" si="6"/>
        <v>0.2626</v>
      </c>
      <c r="S16" s="76">
        <f>VLOOKUP(B16,[1]数据!$I:$V,14,0)</f>
        <v>1.6</v>
      </c>
      <c r="T16" s="76">
        <f t="shared" si="5"/>
        <v>-1.3374</v>
      </c>
    </row>
    <row r="17" spans="1:20">
      <c r="A17" s="65">
        <v>12</v>
      </c>
      <c r="B17" s="10" t="s">
        <v>49</v>
      </c>
      <c r="C17" s="10" t="s">
        <v>50</v>
      </c>
      <c r="D17" s="66" t="s">
        <v>51</v>
      </c>
      <c r="E17" s="70">
        <v>0.01</v>
      </c>
      <c r="F17" s="68">
        <f t="shared" si="0"/>
        <v>0.0105</v>
      </c>
      <c r="G17" s="10">
        <f>9/1.13</f>
        <v>7.96460176991151</v>
      </c>
      <c r="H17" s="69">
        <f t="shared" si="2"/>
        <v>0.0836283185840709</v>
      </c>
      <c r="I17" s="10">
        <v>120</v>
      </c>
      <c r="J17" s="10">
        <v>85</v>
      </c>
      <c r="K17" s="10">
        <v>2</v>
      </c>
      <c r="L17" s="10">
        <v>30</v>
      </c>
      <c r="M17" s="65">
        <v>0.8</v>
      </c>
      <c r="N17" s="72">
        <v>0.5</v>
      </c>
      <c r="O17" s="73">
        <f t="shared" si="3"/>
        <v>0.0705882352941176</v>
      </c>
      <c r="P17" s="65">
        <v>22.5</v>
      </c>
      <c r="Q17" s="75">
        <f t="shared" si="4"/>
        <v>0.132352941176471</v>
      </c>
      <c r="R17" s="67">
        <f t="shared" si="6"/>
        <v>0.3209</v>
      </c>
      <c r="S17" s="76">
        <f>VLOOKUP(B17,[1]数据!$I:$V,14,0)</f>
        <v>0</v>
      </c>
      <c r="T17" s="76">
        <f t="shared" si="5"/>
        <v>0.3209</v>
      </c>
    </row>
    <row r="18" spans="1:20">
      <c r="A18" s="65">
        <v>13</v>
      </c>
      <c r="B18" s="10" t="s">
        <v>52</v>
      </c>
      <c r="C18" s="10" t="s">
        <v>53</v>
      </c>
      <c r="D18" s="66" t="s">
        <v>28</v>
      </c>
      <c r="E18" s="70">
        <v>0.0274</v>
      </c>
      <c r="F18" s="68">
        <f t="shared" si="0"/>
        <v>0.02877</v>
      </c>
      <c r="G18" s="65">
        <f>11/1.13</f>
        <v>9.73451327433628</v>
      </c>
      <c r="H18" s="69">
        <f t="shared" si="2"/>
        <v>0.280061946902655</v>
      </c>
      <c r="I18" s="10">
        <v>120</v>
      </c>
      <c r="J18" s="10">
        <v>90</v>
      </c>
      <c r="K18" s="10">
        <v>2</v>
      </c>
      <c r="L18" s="10">
        <v>30</v>
      </c>
      <c r="M18" s="65">
        <v>0.8</v>
      </c>
      <c r="N18" s="72">
        <v>0.5</v>
      </c>
      <c r="O18" s="73">
        <f t="shared" si="3"/>
        <v>0.0666666666666667</v>
      </c>
      <c r="P18" s="65">
        <v>22.5</v>
      </c>
      <c r="Q18" s="75">
        <f t="shared" si="4"/>
        <v>0.125</v>
      </c>
      <c r="R18" s="67">
        <f t="shared" si="6"/>
        <v>0.5283</v>
      </c>
      <c r="S18" s="76">
        <f>VLOOKUP(B18,[1]数据!$I:$V,14,0)</f>
        <v>2.2</v>
      </c>
      <c r="T18" s="76">
        <f t="shared" si="5"/>
        <v>-1.6717</v>
      </c>
    </row>
  </sheetData>
  <autoFilter xmlns:etc="http://www.wps.cn/officeDocument/2017/etCustomData" ref="A5:R18" etc:filterBottomFollowUsedRange="0">
    <extLst/>
  </autoFilter>
  <mergeCells count="12">
    <mergeCell ref="A3:R3"/>
    <mergeCell ref="B4:C4"/>
    <mergeCell ref="E4:F4"/>
    <mergeCell ref="L4:O4"/>
    <mergeCell ref="P4:Q4"/>
    <mergeCell ref="D4:D5"/>
    <mergeCell ref="G4:G5"/>
    <mergeCell ref="H4:H5"/>
    <mergeCell ref="I4:I5"/>
    <mergeCell ref="J4:J5"/>
    <mergeCell ref="K4:K5"/>
    <mergeCell ref="R4:R5"/>
  </mergeCells>
  <pageMargins left="0.36" right="0.3" top="0.4" bottom="0.748031496062992" header="0.31496062992126" footer="0.31496062992126"/>
  <pageSetup paperSize="9" orientation="landscape" horizontalDpi="1200" verticalDpi="12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"/>
  <sheetViews>
    <sheetView zoomScale="90" zoomScaleNormal="90" workbookViewId="0">
      <selection activeCell="V8" sqref="V8:V9"/>
    </sheetView>
  </sheetViews>
  <sheetFormatPr defaultColWidth="9" defaultRowHeight="13.85"/>
  <cols>
    <col min="1" max="1" width="3.33628318584071" style="3" customWidth="1"/>
    <col min="2" max="2" width="13" customWidth="1"/>
    <col min="3" max="3" width="13.8849557522124" customWidth="1"/>
    <col min="4" max="4" width="13.7787610619469" style="4" customWidth="1"/>
    <col min="5" max="5" width="7.55752212389381" style="5" customWidth="1"/>
    <col min="6" max="6" width="7.7787610619469" style="5" customWidth="1"/>
    <col min="8" max="8" width="12" style="6" customWidth="1"/>
    <col min="9" max="9" width="8.88495575221239" customWidth="1"/>
    <col min="10" max="10" width="7.11504424778761" customWidth="1"/>
    <col min="11" max="11" width="5.88495575221239" customWidth="1"/>
    <col min="12" max="14" width="7.88495575221239" customWidth="1"/>
    <col min="15" max="15" width="10.6637168141593" customWidth="1"/>
    <col min="16" max="16" width="13.1150442477876" customWidth="1"/>
    <col min="17" max="17" width="7.88495575221239" customWidth="1"/>
    <col min="18" max="18" width="7.11504424778761" customWidth="1"/>
    <col min="19" max="22" width="8" customWidth="1"/>
    <col min="23" max="23" width="7.11504424778761" customWidth="1"/>
    <col min="24" max="26" width="8" customWidth="1"/>
  </cols>
  <sheetData>
    <row r="1" ht="27" customHeight="1" spans="1:25">
      <c r="A1" s="7" t="s">
        <v>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3"/>
      <c r="Y1" s="3"/>
    </row>
    <row r="2" ht="18.6" customHeight="1" spans="1:26">
      <c r="A2" s="8" t="s">
        <v>2</v>
      </c>
      <c r="B2" s="9" t="s">
        <v>55</v>
      </c>
      <c r="C2" s="10" t="s">
        <v>56</v>
      </c>
      <c r="D2" s="10" t="s">
        <v>3</v>
      </c>
      <c r="E2" s="11" t="s">
        <v>4</v>
      </c>
      <c r="F2" s="11"/>
      <c r="G2" s="12" t="s">
        <v>5</v>
      </c>
      <c r="H2" s="13" t="s">
        <v>6</v>
      </c>
      <c r="I2" s="10" t="s">
        <v>7</v>
      </c>
      <c r="J2" s="25" t="s">
        <v>8</v>
      </c>
      <c r="K2" s="25" t="s">
        <v>9</v>
      </c>
      <c r="L2" s="10" t="s">
        <v>10</v>
      </c>
      <c r="M2" s="10"/>
      <c r="N2" s="10"/>
      <c r="O2" s="10"/>
      <c r="P2" s="31" t="s">
        <v>11</v>
      </c>
      <c r="Q2" s="39"/>
      <c r="R2" s="13" t="s">
        <v>57</v>
      </c>
      <c r="S2" s="40" t="s">
        <v>58</v>
      </c>
      <c r="T2" s="12" t="s">
        <v>59</v>
      </c>
      <c r="U2" s="12" t="s">
        <v>60</v>
      </c>
      <c r="V2" s="12" t="s">
        <v>61</v>
      </c>
      <c r="W2" s="40" t="s">
        <v>12</v>
      </c>
      <c r="X2" s="40" t="s">
        <v>62</v>
      </c>
      <c r="Y2" s="40" t="s">
        <v>63</v>
      </c>
      <c r="Z2" s="45" t="s">
        <v>64</v>
      </c>
    </row>
    <row r="3" s="1" customFormat="1" ht="33.6" customHeight="1" spans="1:26">
      <c r="A3" s="14" t="s">
        <v>13</v>
      </c>
      <c r="B3" s="9"/>
      <c r="C3" s="10"/>
      <c r="D3" s="10" t="s">
        <v>3</v>
      </c>
      <c r="E3" s="15" t="s">
        <v>16</v>
      </c>
      <c r="F3" s="15" t="s">
        <v>17</v>
      </c>
      <c r="G3" s="16"/>
      <c r="H3" s="13"/>
      <c r="I3" s="10"/>
      <c r="J3" s="14"/>
      <c r="K3" s="14"/>
      <c r="L3" s="32" t="s">
        <v>18</v>
      </c>
      <c r="M3" s="32" t="s">
        <v>19</v>
      </c>
      <c r="N3" s="32" t="s">
        <v>65</v>
      </c>
      <c r="O3" s="32" t="s">
        <v>21</v>
      </c>
      <c r="P3" s="25" t="s">
        <v>22</v>
      </c>
      <c r="Q3" s="12" t="s">
        <v>23</v>
      </c>
      <c r="R3" s="13"/>
      <c r="S3" s="40"/>
      <c r="T3" s="16"/>
      <c r="U3" s="16"/>
      <c r="V3" s="16"/>
      <c r="W3" s="13"/>
      <c r="X3" s="40"/>
      <c r="Y3" s="40"/>
      <c r="Z3" s="46"/>
    </row>
    <row r="4" s="2" customFormat="1" ht="20.1" hidden="1" customHeight="1" spans="1:26">
      <c r="A4" s="17">
        <v>1</v>
      </c>
      <c r="B4" s="17" t="s">
        <v>66</v>
      </c>
      <c r="C4" s="18" t="s">
        <v>67</v>
      </c>
      <c r="D4" s="19" t="s">
        <v>68</v>
      </c>
      <c r="E4" s="20">
        <f>0.1526-0.0036</f>
        <v>0.149</v>
      </c>
      <c r="F4" s="20">
        <v>0.157</v>
      </c>
      <c r="G4" s="21">
        <v>9.0265</v>
      </c>
      <c r="H4" s="21">
        <f t="shared" ref="H4:H11" si="0">F4*G4</f>
        <v>1.4171605</v>
      </c>
      <c r="I4" s="24" t="s">
        <v>69</v>
      </c>
      <c r="J4" s="24">
        <v>63</v>
      </c>
      <c r="K4" s="24">
        <v>2</v>
      </c>
      <c r="L4" s="33">
        <v>62</v>
      </c>
      <c r="M4" s="33">
        <v>0.8</v>
      </c>
      <c r="N4" s="34">
        <v>0.75</v>
      </c>
      <c r="O4" s="35">
        <f>L4*M4*N4/J4/K4</f>
        <v>0.295238095238095</v>
      </c>
      <c r="P4" s="24">
        <v>25</v>
      </c>
      <c r="Q4" s="21">
        <f>P4/J4/K4</f>
        <v>0.198412698412698</v>
      </c>
      <c r="R4" s="24"/>
      <c r="S4" s="41">
        <v>0.7</v>
      </c>
      <c r="T4" s="41"/>
      <c r="U4" s="41"/>
      <c r="V4" s="41"/>
      <c r="W4" s="21">
        <f>((H4+O4+Q4)*1.12)*(1+(1-S4))+R4*1.03</f>
        <v>2.78214124355556</v>
      </c>
      <c r="X4" s="42">
        <f>W4+W5</f>
        <v>3.7541945675085</v>
      </c>
      <c r="Y4" s="42">
        <v>4.94</v>
      </c>
      <c r="Z4" s="57">
        <f>(X4-Y4)/Y4</f>
        <v>-0.240041585524596</v>
      </c>
    </row>
    <row r="5" s="2" customFormat="1" ht="20.1" hidden="1" customHeight="1" spans="1:26">
      <c r="A5" s="22"/>
      <c r="B5" s="22"/>
      <c r="C5" s="23"/>
      <c r="D5" s="19" t="s">
        <v>70</v>
      </c>
      <c r="E5" s="20">
        <v>0.0036</v>
      </c>
      <c r="F5" s="20">
        <v>0.0099</v>
      </c>
      <c r="G5" s="24">
        <v>21.239</v>
      </c>
      <c r="H5" s="21">
        <f t="shared" si="0"/>
        <v>0.2102661</v>
      </c>
      <c r="I5" s="24" t="s">
        <v>69</v>
      </c>
      <c r="J5" s="24">
        <v>68</v>
      </c>
      <c r="K5" s="24">
        <v>2</v>
      </c>
      <c r="L5" s="33">
        <v>62</v>
      </c>
      <c r="M5" s="33">
        <v>0.8</v>
      </c>
      <c r="N5" s="34">
        <v>0.75</v>
      </c>
      <c r="O5" s="35">
        <f t="shared" ref="O5:O11" si="1">L5*M5*N5/J5/K5</f>
        <v>0.273529411764706</v>
      </c>
      <c r="P5" s="24">
        <v>25</v>
      </c>
      <c r="Q5" s="21">
        <f>P5/J5/K5</f>
        <v>0.183823529411765</v>
      </c>
      <c r="R5" s="24"/>
      <c r="S5" s="41">
        <v>0.7</v>
      </c>
      <c r="T5" s="41"/>
      <c r="U5" s="41"/>
      <c r="V5" s="41"/>
      <c r="W5" s="21">
        <f>((H5+O5+Q5)*1.12)*(1+(1-S5))+R5*1.03</f>
        <v>0.972053323952941</v>
      </c>
      <c r="X5" s="43"/>
      <c r="Y5" s="43"/>
      <c r="Z5" s="58"/>
    </row>
    <row r="6" ht="20.1" hidden="1" customHeight="1" spans="1:26">
      <c r="A6" s="8">
        <v>2</v>
      </c>
      <c r="B6" s="8" t="s">
        <v>71</v>
      </c>
      <c r="C6" s="25" t="s">
        <v>72</v>
      </c>
      <c r="D6" s="26" t="s">
        <v>68</v>
      </c>
      <c r="E6" s="27">
        <v>0.157</v>
      </c>
      <c r="F6" s="27">
        <v>0.157</v>
      </c>
      <c r="G6" s="28">
        <v>9.0265</v>
      </c>
      <c r="H6" s="28">
        <f t="shared" si="0"/>
        <v>1.4171605</v>
      </c>
      <c r="I6" s="30" t="s">
        <v>69</v>
      </c>
      <c r="J6" s="30">
        <v>63</v>
      </c>
      <c r="K6" s="30">
        <v>2</v>
      </c>
      <c r="L6" s="10">
        <v>62</v>
      </c>
      <c r="M6" s="10">
        <v>0.8</v>
      </c>
      <c r="N6" s="36">
        <v>0.75</v>
      </c>
      <c r="O6" s="37">
        <f t="shared" si="1"/>
        <v>0.295238095238095</v>
      </c>
      <c r="P6" s="30">
        <v>25</v>
      </c>
      <c r="Q6" s="28">
        <f t="shared" ref="Q6:Q11" si="2">P6/J6/K6</f>
        <v>0.198412698412698</v>
      </c>
      <c r="R6" s="30"/>
      <c r="S6" s="44">
        <v>0.7</v>
      </c>
      <c r="T6" s="44"/>
      <c r="U6" s="44"/>
      <c r="V6" s="44"/>
      <c r="W6" s="28">
        <f>((H6+O6+Q6)*1.12)*(1+(1-S6))+R6*1.03</f>
        <v>2.78214124355556</v>
      </c>
      <c r="X6" s="45">
        <f t="shared" ref="X6" si="3">W6+W7</f>
        <v>3.7541945675085</v>
      </c>
      <c r="Y6" s="45">
        <v>4.94</v>
      </c>
      <c r="Z6" s="59">
        <f t="shared" ref="Z6" si="4">(X6-Y6)/Y6</f>
        <v>-0.240041585524596</v>
      </c>
    </row>
    <row r="7" ht="20.1" hidden="1" customHeight="1" spans="1:26">
      <c r="A7" s="29"/>
      <c r="B7" s="29"/>
      <c r="C7" s="14"/>
      <c r="D7" s="26" t="s">
        <v>70</v>
      </c>
      <c r="E7" s="27">
        <v>0.0099</v>
      </c>
      <c r="F7" s="27">
        <v>0.0099</v>
      </c>
      <c r="G7" s="30">
        <v>21.239</v>
      </c>
      <c r="H7" s="28">
        <f t="shared" si="0"/>
        <v>0.2102661</v>
      </c>
      <c r="I7" s="30" t="s">
        <v>69</v>
      </c>
      <c r="J7" s="30">
        <v>68</v>
      </c>
      <c r="K7" s="30">
        <v>2</v>
      </c>
      <c r="L7" s="10">
        <v>62</v>
      </c>
      <c r="M7" s="10">
        <v>0.8</v>
      </c>
      <c r="N7" s="36">
        <v>0.75</v>
      </c>
      <c r="O7" s="37">
        <f t="shared" si="1"/>
        <v>0.273529411764706</v>
      </c>
      <c r="P7" s="30">
        <v>25</v>
      </c>
      <c r="Q7" s="28">
        <f t="shared" si="2"/>
        <v>0.183823529411765</v>
      </c>
      <c r="R7" s="30"/>
      <c r="S7" s="44">
        <v>0.7</v>
      </c>
      <c r="T7" s="44"/>
      <c r="U7" s="44"/>
      <c r="V7" s="44"/>
      <c r="W7" s="28">
        <f>((H7+O7+Q7)*1.12)*(1+(1-S7))+R7*1.03</f>
        <v>0.972053323952941</v>
      </c>
      <c r="X7" s="46"/>
      <c r="Y7" s="46"/>
      <c r="Z7" s="60"/>
    </row>
    <row r="8" ht="20.1" customHeight="1" spans="1:26">
      <c r="A8" s="8">
        <v>3</v>
      </c>
      <c r="B8" s="8" t="s">
        <v>73</v>
      </c>
      <c r="C8" s="25" t="s">
        <v>74</v>
      </c>
      <c r="D8" s="26" t="s">
        <v>68</v>
      </c>
      <c r="E8" s="27">
        <f>0.1445-0.0036</f>
        <v>0.1409</v>
      </c>
      <c r="F8" s="27">
        <v>0.153</v>
      </c>
      <c r="G8" s="28">
        <v>9.0265</v>
      </c>
      <c r="H8" s="28">
        <f t="shared" si="0"/>
        <v>1.3810545</v>
      </c>
      <c r="I8" s="30" t="s">
        <v>69</v>
      </c>
      <c r="J8" s="10">
        <v>63</v>
      </c>
      <c r="K8" s="10">
        <v>2</v>
      </c>
      <c r="L8" s="10">
        <v>62</v>
      </c>
      <c r="M8" s="38">
        <v>0.8</v>
      </c>
      <c r="N8" s="36">
        <v>0.75</v>
      </c>
      <c r="O8" s="37">
        <f t="shared" si="1"/>
        <v>0.295238095238095</v>
      </c>
      <c r="P8" s="30">
        <v>25</v>
      </c>
      <c r="Q8" s="28">
        <f t="shared" si="2"/>
        <v>0.198412698412698</v>
      </c>
      <c r="R8" s="30"/>
      <c r="S8" s="47">
        <v>0.1</v>
      </c>
      <c r="T8" s="47">
        <v>0.06</v>
      </c>
      <c r="U8" s="48">
        <v>0.08</v>
      </c>
      <c r="V8" s="48">
        <v>0.1</v>
      </c>
      <c r="W8" s="28">
        <f>(H8+O8+Q8)*1.12+S8</f>
        <v>2.19966992888889</v>
      </c>
      <c r="X8" s="49">
        <f t="shared" ref="X8" si="5">W8+W9</f>
        <v>2.97128267900654</v>
      </c>
      <c r="Y8" s="45">
        <v>4.65</v>
      </c>
      <c r="Z8" s="59">
        <f t="shared" ref="Z8" si="6">(X8-Y8)/Y8</f>
        <v>-0.361014477633003</v>
      </c>
    </row>
    <row r="9" ht="20.1" customHeight="1" spans="1:26">
      <c r="A9" s="29"/>
      <c r="B9" s="29"/>
      <c r="C9" s="14"/>
      <c r="D9" s="26" t="s">
        <v>70</v>
      </c>
      <c r="E9" s="27">
        <v>0.0036</v>
      </c>
      <c r="F9" s="27">
        <v>0.0067</v>
      </c>
      <c r="G9" s="30">
        <v>21.239</v>
      </c>
      <c r="H9" s="28">
        <f t="shared" si="0"/>
        <v>0.1423013</v>
      </c>
      <c r="I9" s="30" t="s">
        <v>69</v>
      </c>
      <c r="J9" s="10">
        <v>68</v>
      </c>
      <c r="K9" s="10">
        <v>2</v>
      </c>
      <c r="L9" s="10">
        <v>62</v>
      </c>
      <c r="M9" s="38">
        <v>0.8</v>
      </c>
      <c r="N9" s="36">
        <v>0.75</v>
      </c>
      <c r="O9" s="37">
        <f t="shared" si="1"/>
        <v>0.273529411764706</v>
      </c>
      <c r="P9" s="30">
        <v>25</v>
      </c>
      <c r="Q9" s="28">
        <f t="shared" si="2"/>
        <v>0.183823529411765</v>
      </c>
      <c r="R9" s="30"/>
      <c r="S9" s="47">
        <v>0.1</v>
      </c>
      <c r="T9" s="47">
        <v>0.02</v>
      </c>
      <c r="U9" s="50"/>
      <c r="V9" s="50"/>
      <c r="W9" s="28">
        <f>(H9+O9+Q9)*1.12+S9</f>
        <v>0.771612750117647</v>
      </c>
      <c r="X9" s="51"/>
      <c r="Y9" s="46"/>
      <c r="Z9" s="60"/>
    </row>
    <row r="10" ht="20.1" hidden="1" customHeight="1" spans="1:26">
      <c r="A10" s="8">
        <v>4</v>
      </c>
      <c r="B10" s="8" t="s">
        <v>75</v>
      </c>
      <c r="C10" s="25" t="s">
        <v>76</v>
      </c>
      <c r="D10" s="26" t="s">
        <v>68</v>
      </c>
      <c r="E10" s="27">
        <v>0.153</v>
      </c>
      <c r="F10" s="27">
        <v>0.153</v>
      </c>
      <c r="G10" s="28">
        <v>9.0265</v>
      </c>
      <c r="H10" s="28">
        <f t="shared" si="0"/>
        <v>1.3810545</v>
      </c>
      <c r="I10" s="30" t="s">
        <v>69</v>
      </c>
      <c r="J10" s="30">
        <v>63</v>
      </c>
      <c r="K10" s="30">
        <v>2</v>
      </c>
      <c r="L10" s="10">
        <v>62</v>
      </c>
      <c r="M10" s="10">
        <v>0.8</v>
      </c>
      <c r="N10" s="36">
        <v>0.75</v>
      </c>
      <c r="O10" s="37">
        <f t="shared" si="1"/>
        <v>0.295238095238095</v>
      </c>
      <c r="P10" s="30">
        <v>25</v>
      </c>
      <c r="Q10" s="28">
        <f t="shared" si="2"/>
        <v>0.198412698412698</v>
      </c>
      <c r="R10" s="30"/>
      <c r="S10" s="44">
        <v>0.7</v>
      </c>
      <c r="T10" s="44"/>
      <c r="U10" s="44"/>
      <c r="V10" s="44"/>
      <c r="W10" s="28">
        <f>((H10+O10+Q10)*1.12)*(1+(1-S10))+R10*1.03</f>
        <v>2.72957090755556</v>
      </c>
      <c r="X10" s="45">
        <f t="shared" ref="X10" si="7">W10+W11</f>
        <v>3.6026674827085</v>
      </c>
      <c r="Y10" s="45">
        <v>4.65</v>
      </c>
      <c r="Z10" s="59">
        <f t="shared" ref="Z10" si="8">(X10-Y10)/Y10</f>
        <v>-0.225232799417527</v>
      </c>
    </row>
    <row r="11" ht="20.1" hidden="1" customHeight="1" spans="1:26">
      <c r="A11" s="29"/>
      <c r="B11" s="29"/>
      <c r="C11" s="14"/>
      <c r="D11" s="26" t="s">
        <v>70</v>
      </c>
      <c r="E11" s="27">
        <v>0.0067</v>
      </c>
      <c r="F11" s="27">
        <v>0.0067</v>
      </c>
      <c r="G11" s="30">
        <v>21.239</v>
      </c>
      <c r="H11" s="28">
        <f t="shared" si="0"/>
        <v>0.1423013</v>
      </c>
      <c r="I11" s="30" t="s">
        <v>69</v>
      </c>
      <c r="J11" s="30">
        <v>68</v>
      </c>
      <c r="K11" s="30">
        <v>2</v>
      </c>
      <c r="L11" s="10">
        <v>62</v>
      </c>
      <c r="M11" s="10">
        <v>0.8</v>
      </c>
      <c r="N11" s="36">
        <v>0.75</v>
      </c>
      <c r="O11" s="37">
        <f t="shared" si="1"/>
        <v>0.273529411764706</v>
      </c>
      <c r="P11" s="30">
        <v>25</v>
      </c>
      <c r="Q11" s="28">
        <f t="shared" si="2"/>
        <v>0.183823529411765</v>
      </c>
      <c r="R11" s="30"/>
      <c r="S11" s="44">
        <v>0.7</v>
      </c>
      <c r="T11" s="44"/>
      <c r="U11" s="44"/>
      <c r="V11" s="44"/>
      <c r="W11" s="28">
        <f>((H11+O11+Q11)*1.12)*(1+(1-S11))+R11*1.03</f>
        <v>0.873096575152941</v>
      </c>
      <c r="X11" s="46"/>
      <c r="Y11" s="46"/>
      <c r="Z11" s="60"/>
    </row>
    <row r="12" spans="19:25">
      <c r="S12" s="6">
        <f>(H8+O8+Q8)*0.3</f>
        <v>0.562411588095238</v>
      </c>
      <c r="T12" s="6"/>
      <c r="U12" s="6"/>
      <c r="V12" s="6"/>
      <c r="W12" s="6"/>
      <c r="X12" s="6"/>
      <c r="Y12" s="6"/>
    </row>
    <row r="13" spans="8:25">
      <c r="H13" s="6">
        <f>H8-1.76</f>
        <v>-0.3789455</v>
      </c>
      <c r="O13">
        <v>0.369047619047619</v>
      </c>
      <c r="P13" s="4">
        <f>O8-O13</f>
        <v>-0.0738095238095238</v>
      </c>
      <c r="S13" s="52">
        <f>(H9+O9+Q9)*0.3</f>
        <v>0.179896272352941</v>
      </c>
      <c r="T13" s="52"/>
      <c r="U13" s="52"/>
      <c r="V13" s="52"/>
      <c r="W13" s="53">
        <v>0.1</v>
      </c>
      <c r="X13" s="54"/>
      <c r="Y13" s="54"/>
    </row>
    <row r="14" ht="18" customHeight="1" spans="8:23">
      <c r="H14" s="6">
        <f>H9-0.15</f>
        <v>-0.00769869999999998</v>
      </c>
      <c r="O14">
        <v>0.341911764705882</v>
      </c>
      <c r="P14" s="4">
        <f>O9-O14</f>
        <v>-0.0683823529411764</v>
      </c>
      <c r="W14" s="55">
        <v>0.1</v>
      </c>
    </row>
    <row r="15" ht="18" customHeight="1" spans="8:17">
      <c r="H15" s="6">
        <f>SUM(H13:H14)</f>
        <v>-0.3866442</v>
      </c>
      <c r="P15" s="4">
        <f>SUM(P13:P14)</f>
        <v>-0.1421918767507</v>
      </c>
      <c r="Q15">
        <v>-0.08</v>
      </c>
    </row>
    <row r="16" ht="18" customHeight="1"/>
    <row r="17" ht="13.8" customHeight="1" spans="1:18">
      <c r="A17" s="8" t="s">
        <v>2</v>
      </c>
      <c r="B17" s="9" t="s">
        <v>55</v>
      </c>
      <c r="C17" s="10" t="s">
        <v>56</v>
      </c>
      <c r="D17" s="10" t="s">
        <v>3</v>
      </c>
      <c r="E17" s="11" t="s">
        <v>4</v>
      </c>
      <c r="F17" s="11"/>
      <c r="G17" s="12" t="s">
        <v>5</v>
      </c>
      <c r="H17" s="13" t="s">
        <v>6</v>
      </c>
      <c r="I17" s="10" t="s">
        <v>7</v>
      </c>
      <c r="J17" s="25" t="s">
        <v>8</v>
      </c>
      <c r="K17" s="25" t="s">
        <v>9</v>
      </c>
      <c r="L17" s="10" t="s">
        <v>77</v>
      </c>
      <c r="M17" s="10" t="s">
        <v>10</v>
      </c>
      <c r="N17" s="25" t="s">
        <v>22</v>
      </c>
      <c r="O17" s="12" t="s">
        <v>23</v>
      </c>
      <c r="P17" s="13" t="s">
        <v>57</v>
      </c>
      <c r="Q17" s="13" t="s">
        <v>78</v>
      </c>
      <c r="R17" s="40" t="s">
        <v>12</v>
      </c>
    </row>
    <row r="18" spans="1:25">
      <c r="A18" s="29" t="s">
        <v>13</v>
      </c>
      <c r="B18" s="9"/>
      <c r="C18" s="10"/>
      <c r="D18" s="10" t="s">
        <v>3</v>
      </c>
      <c r="E18" s="11" t="s">
        <v>16</v>
      </c>
      <c r="F18" s="11" t="s">
        <v>17</v>
      </c>
      <c r="G18" s="16"/>
      <c r="H18" s="13"/>
      <c r="I18" s="10"/>
      <c r="J18" s="14"/>
      <c r="K18" s="14"/>
      <c r="L18" s="10"/>
      <c r="M18" s="10"/>
      <c r="N18" s="14"/>
      <c r="O18" s="16"/>
      <c r="P18" s="13"/>
      <c r="Q18" s="13"/>
      <c r="R18" s="13"/>
      <c r="S18" s="56"/>
      <c r="T18" s="56"/>
      <c r="U18" s="56"/>
      <c r="V18" s="56"/>
      <c r="W18" s="56"/>
      <c r="X18" s="56"/>
      <c r="Y18" s="56"/>
    </row>
    <row r="19" spans="1:18">
      <c r="A19" s="8">
        <v>1</v>
      </c>
      <c r="B19" s="8" t="s">
        <v>73</v>
      </c>
      <c r="C19" s="8" t="s">
        <v>74</v>
      </c>
      <c r="D19" s="26" t="s">
        <v>68</v>
      </c>
      <c r="E19" s="27">
        <v>0.14</v>
      </c>
      <c r="F19" s="27">
        <f>E19*1.04</f>
        <v>0.1456</v>
      </c>
      <c r="G19" s="28">
        <v>9.0265</v>
      </c>
      <c r="H19" s="28">
        <f>F19*G19</f>
        <v>1.3142584</v>
      </c>
      <c r="I19" s="30" t="s">
        <v>79</v>
      </c>
      <c r="J19" s="30">
        <v>55</v>
      </c>
      <c r="K19" s="30">
        <v>2</v>
      </c>
      <c r="L19" s="30">
        <v>84.4</v>
      </c>
      <c r="M19" s="30">
        <v>0.8</v>
      </c>
      <c r="N19" s="30">
        <v>22.5</v>
      </c>
      <c r="O19" s="28">
        <f t="shared" ref="O19:O20" si="9">N19/J19/K19</f>
        <v>0.204545454545455</v>
      </c>
      <c r="P19" s="30"/>
      <c r="Q19" s="30"/>
      <c r="R19" s="28">
        <f>(H19+O19+L19*M19/J19/K19*0.75)*1.12+P19*1.03</f>
        <v>2.21666758981818</v>
      </c>
    </row>
    <row r="20" spans="1:18">
      <c r="A20" s="29"/>
      <c r="B20" s="29"/>
      <c r="C20" s="29"/>
      <c r="D20" s="26" t="s">
        <v>70</v>
      </c>
      <c r="E20" s="27">
        <v>0.004</v>
      </c>
      <c r="F20" s="27">
        <f>E20*1.04</f>
        <v>0.00416</v>
      </c>
      <c r="G20" s="30">
        <v>21.239</v>
      </c>
      <c r="H20" s="28">
        <f>F20*G20</f>
        <v>0.08835424</v>
      </c>
      <c r="I20" s="30" t="s">
        <v>79</v>
      </c>
      <c r="J20" s="30">
        <v>55</v>
      </c>
      <c r="K20" s="30">
        <v>2</v>
      </c>
      <c r="L20" s="30">
        <v>84.4</v>
      </c>
      <c r="M20" s="30">
        <v>0.8</v>
      </c>
      <c r="N20" s="30">
        <v>22.5</v>
      </c>
      <c r="O20" s="28">
        <f t="shared" si="9"/>
        <v>0.204545454545455</v>
      </c>
      <c r="P20" s="30"/>
      <c r="Q20" s="30"/>
      <c r="R20" s="28">
        <f>(H20+O20+L20*M20/J20/K20*0.75)*1.12+P20*1.03</f>
        <v>0.843654930618182</v>
      </c>
    </row>
    <row r="21" spans="6:7">
      <c r="F21" s="5" t="s">
        <v>80</v>
      </c>
      <c r="G21" t="s">
        <v>80</v>
      </c>
    </row>
    <row r="24" spans="9:9">
      <c r="I24" s="77" t="s">
        <v>0</v>
      </c>
    </row>
    <row r="27" spans="17:17">
      <c r="Q27" t="s">
        <v>81</v>
      </c>
    </row>
  </sheetData>
  <mergeCells count="66">
    <mergeCell ref="A1:W1"/>
    <mergeCell ref="E2:F2"/>
    <mergeCell ref="L2:O2"/>
    <mergeCell ref="P2:Q2"/>
    <mergeCell ref="E17:F17"/>
    <mergeCell ref="A4:A5"/>
    <mergeCell ref="A6:A7"/>
    <mergeCell ref="A8:A9"/>
    <mergeCell ref="A10:A11"/>
    <mergeCell ref="A19:A20"/>
    <mergeCell ref="B2:B3"/>
    <mergeCell ref="B4:B5"/>
    <mergeCell ref="B6:B7"/>
    <mergeCell ref="B8:B9"/>
    <mergeCell ref="B10:B11"/>
    <mergeCell ref="B17:B18"/>
    <mergeCell ref="B19:B20"/>
    <mergeCell ref="C2:C3"/>
    <mergeCell ref="C4:C5"/>
    <mergeCell ref="C6:C7"/>
    <mergeCell ref="C8:C9"/>
    <mergeCell ref="C10:C11"/>
    <mergeCell ref="C17:C18"/>
    <mergeCell ref="C19:C20"/>
    <mergeCell ref="D2:D3"/>
    <mergeCell ref="D17:D18"/>
    <mergeCell ref="G2:G3"/>
    <mergeCell ref="G17:G18"/>
    <mergeCell ref="H2:H3"/>
    <mergeCell ref="H17:H18"/>
    <mergeCell ref="I2:I3"/>
    <mergeCell ref="I17:I18"/>
    <mergeCell ref="J2:J3"/>
    <mergeCell ref="J17:J18"/>
    <mergeCell ref="K2:K3"/>
    <mergeCell ref="K17:K18"/>
    <mergeCell ref="L17:L18"/>
    <mergeCell ref="M17:M18"/>
    <mergeCell ref="N17:N18"/>
    <mergeCell ref="O17:O18"/>
    <mergeCell ref="P17:P18"/>
    <mergeCell ref="Q17:Q18"/>
    <mergeCell ref="R2:R3"/>
    <mergeCell ref="R17:R18"/>
    <mergeCell ref="S2:S3"/>
    <mergeCell ref="T2:T3"/>
    <mergeCell ref="U2:U3"/>
    <mergeCell ref="U8:U9"/>
    <mergeCell ref="V2:V3"/>
    <mergeCell ref="V8:V9"/>
    <mergeCell ref="W2:W3"/>
    <mergeCell ref="X2:X3"/>
    <mergeCell ref="X4:X5"/>
    <mergeCell ref="X6:X7"/>
    <mergeCell ref="X8:X9"/>
    <mergeCell ref="X10:X11"/>
    <mergeCell ref="Y2:Y3"/>
    <mergeCell ref="Y4:Y5"/>
    <mergeCell ref="Y6:Y7"/>
    <mergeCell ref="Y8:Y9"/>
    <mergeCell ref="Y10:Y11"/>
    <mergeCell ref="Z2:Z3"/>
    <mergeCell ref="Z4:Z5"/>
    <mergeCell ref="Z6:Z7"/>
    <mergeCell ref="Z8:Z9"/>
    <mergeCell ref="Z10:Z11"/>
  </mergeCells>
  <pageMargins left="0.36" right="0.3" top="0.4" bottom="0.748031496062992" header="0.31496062992126" footer="0.31496062992126"/>
  <pageSetup paperSize="9" orientation="landscape" horizontalDpi="1200" verticalDpi="12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B40罩壳-测算实际工艺后目标价 (2)</vt:lpstr>
      <vt:lpstr>B40罩壳-测算实际工艺后目标价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18812</cp:lastModifiedBy>
  <dcterms:created xsi:type="dcterms:W3CDTF">2024-07-03T02:18:00Z</dcterms:created>
  <dcterms:modified xsi:type="dcterms:W3CDTF">2025-05-06T03:37:40Z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93252AFED5334EE6B4A3556AE4B6401B_13</vt:lpwstr>
  </property>
  <property fmtid="{D5CDD505-2E9C-101B-9397-08002B2CF9AE}" pid="4" name="KSOProductBuildVer">
    <vt:lpwstr>2052-12.1.0.20784</vt:lpwstr>
  </property>
</Properties>
</file>