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838" activeTab="5"/>
  </bookViews>
  <sheets>
    <sheet name="密码说明" sheetId="17" r:id="rId1"/>
    <sheet name="费用汇总（用款申请）" sheetId="44" r:id="rId2"/>
    <sheet name="费用分类汇总（薪酬）" sheetId="30" r:id="rId3"/>
    <sheet name="参保人数汇总" sheetId="70" r:id="rId4"/>
    <sheet name="4月  " sheetId="84" r:id="rId5"/>
    <sheet name="5月" sheetId="85" r:id="rId6"/>
    <sheet name="特殊人员名单" sheetId="66" state="hidden" r:id="rId7"/>
  </sheets>
  <definedNames>
    <definedName name="_xlnm._FilterDatabase" localSheetId="4" hidden="1">'4月  '!$A$3:$AI$5</definedName>
    <definedName name="_xlnm._FilterDatabase" localSheetId="5" hidden="1">'5月'!$A$3:$AI$17</definedName>
    <definedName name="_xlnm.Print_Titles" localSheetId="4">'4月  '!$2:$3</definedName>
    <definedName name="_xlnm.Print_Area" localSheetId="4">'4月  '!$A$1:$Z$20</definedName>
    <definedName name="_xlnm.Print_Titles" localSheetId="5">'5月'!$2:$3</definedName>
    <definedName name="_xlnm.Print_Area" localSheetId="5">'5月'!$A$1:$Z$32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<sst xmlns="http://schemas.openxmlformats.org/spreadsheetml/2006/main" count="394" uniqueCount="141">
  <si>
    <t>说明：</t>
  </si>
  <si>
    <t>1、各sheet表密码为月份*3，如111,222.。。。</t>
  </si>
  <si>
    <t>2、保护状态下可正常进行筛选、排序、透视表等操作，不可进行删除行列或编辑</t>
  </si>
  <si>
    <t>月份</t>
  </si>
  <si>
    <t>工伤</t>
  </si>
  <si>
    <t>养老</t>
  </si>
  <si>
    <t>医疗</t>
  </si>
  <si>
    <t>大额医疗</t>
  </si>
  <si>
    <t>失业</t>
  </si>
  <si>
    <t>公积金</t>
  </si>
  <si>
    <t>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</si>
  <si>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</si>
  <si>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</si>
  <si>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</si>
  <si>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</si>
  <si>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</si>
  <si>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</si>
  <si>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</si>
  <si>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</si>
  <si>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</si>
  <si>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</si>
  <si>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</si>
  <si>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</si>
  <si>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平均值</t>
  </si>
  <si>
    <t>河北光华荣昌黄骅分公司2025年4月份公司社保缴费明细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</si>
  <si>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</si>
  <si>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</si>
  <si>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</si>
  <si>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</si>
  <si>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</si>
  <si>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</si>
  <si>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</si>
  <si>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单位+个人</t>
  </si>
  <si>
    <t>工伤保险
（1.7%）</t>
  </si>
  <si>
    <t>养老保险
（16%）</t>
  </si>
  <si>
    <t>医疗保险
（8%）</t>
  </si>
  <si>
    <t>失业保险
（0.7%）</t>
  </si>
  <si>
    <t>公积金
（5%）</t>
  </si>
  <si>
    <t>工伤
（0%）</t>
  </si>
  <si>
    <t>养老
（8%）</t>
  </si>
  <si>
    <t>医疗
（2%）</t>
  </si>
  <si>
    <t>失业
（0.3%）</t>
  </si>
  <si>
    <t>总合计</t>
  </si>
  <si>
    <t>备注</t>
  </si>
  <si>
    <t>科目分类</t>
  </si>
  <si>
    <t>工伤
（1.8%）</t>
  </si>
  <si>
    <t>养老
（24%）</t>
  </si>
  <si>
    <t>医疗
10%）</t>
  </si>
  <si>
    <t>失业
1%）</t>
  </si>
  <si>
    <t>公积金
（10%）</t>
  </si>
  <si>
    <t>发泡车间</t>
  </si>
  <si>
    <t>刘潇阔</t>
  </si>
  <si>
    <t>130983200409230932</t>
  </si>
  <si>
    <t>项目</t>
  </si>
  <si>
    <t>单位金额</t>
  </si>
  <si>
    <t>个人金额</t>
  </si>
  <si>
    <t>总金额</t>
  </si>
  <si>
    <t>人数</t>
  </si>
  <si>
    <t>补缴</t>
  </si>
  <si>
    <t>合计缴费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</si>
  <si>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</si>
  <si>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</si>
  <si>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</si>
  <si>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</si>
  <si>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</si>
  <si>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</si>
  <si>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</si>
  <si>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1、工伤保险由用人单位缴纳，工伤保险费率为1.2%，根据上年度单位所用基金社保所调整征缴比例；
      2、养老保险单位缴 16%，个人缴8%
      3、失业保险单位缴0.7%，个人缴0.3%；
      4、医疗保险单位缴8%，个人缴2%；
      5、生育保险由用人单位缴纳，如果男职工参加了生育保险，妻子没有参保，在生育时也能享受一定的生育津贴。</t>
  </si>
  <si>
    <t>减少：</t>
  </si>
  <si>
    <t>河北光华荣昌黄骅分公司2025年5月份公司社保缴费明细</t>
  </si>
  <si>
    <t>座椅总装车间</t>
  </si>
  <si>
    <t>王振家</t>
  </si>
  <si>
    <t>130983200712155517</t>
  </si>
  <si>
    <t>王洪阳</t>
  </si>
  <si>
    <t>130983199404263019</t>
  </si>
  <si>
    <t>冲压弯管车间</t>
  </si>
  <si>
    <t>王玉江</t>
  </si>
  <si>
    <t>132930198212061417</t>
  </si>
  <si>
    <t>制造技术部-模具车间设计组</t>
  </si>
  <si>
    <t>张得意</t>
  </si>
  <si>
    <t>430626197109196130</t>
  </si>
  <si>
    <t>李金凯</t>
  </si>
  <si>
    <t>130921200008281617</t>
  </si>
  <si>
    <t>宋兴宇</t>
  </si>
  <si>
    <t>130983199604292412</t>
  </si>
  <si>
    <t>工艺工程部</t>
  </si>
  <si>
    <t>张领</t>
  </si>
  <si>
    <t>130927199008184828</t>
  </si>
  <si>
    <t>财务管理部</t>
  </si>
  <si>
    <t>王文娇</t>
  </si>
  <si>
    <t>130929198910024747</t>
  </si>
  <si>
    <t>郭庆园</t>
  </si>
  <si>
    <t>231085198601291047</t>
  </si>
  <si>
    <t>吴洪芬</t>
  </si>
  <si>
    <t>130983198708123061</t>
  </si>
  <si>
    <t>劳动关系、工作地、社保不一致人员明细</t>
  </si>
  <si>
    <t>归属公司</t>
  </si>
  <si>
    <t>实际工作地点</t>
  </si>
  <si>
    <t>保险缴纳地</t>
  </si>
  <si>
    <t>合同签订地</t>
  </si>
  <si>
    <t>合同签订工作地</t>
  </si>
  <si>
    <t>风险问题</t>
  </si>
  <si>
    <t>刘寿超</t>
  </si>
  <si>
    <t>山东潍坊</t>
  </si>
  <si>
    <t>河北</t>
  </si>
  <si>
    <t>暂无</t>
  </si>
  <si>
    <t>王磊</t>
  </si>
  <si>
    <t>北京</t>
  </si>
  <si>
    <t>不详</t>
  </si>
  <si>
    <t>劳动稽查，风险不详；北京工伤报销政策不详</t>
  </si>
  <si>
    <t>谷朋坤</t>
  </si>
  <si>
    <t>王克杰</t>
  </si>
  <si>
    <t>济南</t>
  </si>
  <si>
    <t>意外险</t>
  </si>
  <si>
    <t>驻外服务区</t>
  </si>
  <si>
    <t>临时工，签订非全日制劳动合同。暂无</t>
  </si>
  <si>
    <t>韩丰禄</t>
  </si>
  <si>
    <t>闫晓晨</t>
  </si>
  <si>
    <t>风险：异地发生工伤，申报过程可能受阻，需提供外派协议</t>
  </si>
  <si>
    <t>王博</t>
  </si>
  <si>
    <t>朱章群</t>
  </si>
  <si>
    <t>张亚霖</t>
  </si>
  <si>
    <t>赵伟</t>
  </si>
  <si>
    <t>北京政策不详，需核实合同签订情况</t>
  </si>
  <si>
    <t>韩香伶</t>
  </si>
  <si>
    <t>夏永飞</t>
  </si>
  <si>
    <t>吴英各</t>
  </si>
  <si>
    <t>张云香</t>
  </si>
  <si>
    <t>王贵宝</t>
  </si>
  <si>
    <t>薛维新</t>
  </si>
  <si>
    <t>邢建国</t>
  </si>
  <si>
    <t>劳动稽查，风险不详</t>
  </si>
  <si>
    <t>谭月涛</t>
  </si>
  <si>
    <t>刘君伟</t>
  </si>
  <si>
    <t>赵连风</t>
  </si>
  <si>
    <t>张奇</t>
  </si>
  <si>
    <t>王明</t>
  </si>
  <si>
    <t>张馀林</t>
  </si>
  <si>
    <t>河北及公司销售服务区域</t>
  </si>
  <si>
    <t>董军</t>
  </si>
  <si>
    <t>吴志强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</si>
</sst>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5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0"/>
    </font>
    <font>
      <sz val="11"/>
      <color theme="6" tint="0.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6" tint="0.8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" applyNumberFormat="0" applyAlignment="0" applyProtection="0">
      <alignment vertical="center"/>
    </xf>
    <xf numFmtId="0" fontId="42" fillId="9" borderId="9" applyNumberFormat="0" applyAlignment="0" applyProtection="0">
      <alignment vertical="center"/>
    </xf>
    <xf numFmtId="0" fontId="43" fillId="9" borderId="8" applyNumberFormat="0" applyAlignment="0" applyProtection="0">
      <alignment vertical="center"/>
    </xf>
    <xf numFmtId="0" fontId="44" fillId="10" borderId="10" applyNumberFormat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2" fillId="0" borderId="0"/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176" fontId="9" fillId="0" borderId="3" xfId="0" applyNumberFormat="1" applyFont="1" applyFill="1" applyBorder="1" applyAlignment="1">
      <alignment horizontal="center" vertical="top"/>
    </xf>
    <xf numFmtId="176" fontId="10" fillId="0" borderId="0" xfId="0" applyNumberFormat="1" applyFont="1" applyFill="1" applyAlignment="1">
      <alignment horizontal="center" vertical="top"/>
    </xf>
    <xf numFmtId="176" fontId="11" fillId="0" borderId="0" xfId="0" applyNumberFormat="1" applyFont="1" applyFill="1" applyAlignment="1">
      <alignment horizontal="center" vertical="top"/>
    </xf>
    <xf numFmtId="176" fontId="9" fillId="0" borderId="0" xfId="0" applyNumberFormat="1" applyFont="1" applyFill="1" applyAlignment="1">
      <alignment horizontal="center" vertical="top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176" fontId="17" fillId="4" borderId="0" xfId="0" applyNumberFormat="1" applyFont="1" applyFill="1" applyAlignment="1">
      <alignment horizontal="center" vertical="center"/>
    </xf>
    <xf numFmtId="176" fontId="17" fillId="5" borderId="0" xfId="0" applyNumberFormat="1" applyFont="1" applyFill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6" fontId="11" fillId="4" borderId="0" xfId="0" applyNumberFormat="1" applyFont="1" applyFill="1" applyAlignment="1">
      <alignment horizontal="center" vertical="center"/>
    </xf>
    <xf numFmtId="0" fontId="11" fillId="4" borderId="0" xfId="0" applyNumberFormat="1" applyFont="1" applyFill="1" applyAlignment="1">
      <alignment horizontal="center" vertical="center"/>
    </xf>
    <xf numFmtId="176" fontId="11" fillId="5" borderId="0" xfId="0" applyNumberFormat="1" applyFont="1" applyFill="1" applyAlignment="1">
      <alignment horizontal="center" vertical="center"/>
    </xf>
    <xf numFmtId="0" fontId="11" fillId="5" borderId="0" xfId="0" applyNumberFormat="1" applyFont="1" applyFill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0" fontId="20" fillId="2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176" fontId="21" fillId="2" borderId="0" xfId="0" applyNumberFormat="1" applyFont="1" applyFill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176" fontId="23" fillId="2" borderId="0" xfId="0" applyNumberFormat="1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6" fontId="25" fillId="0" borderId="0" xfId="6" applyNumberFormat="1" applyFont="1" applyFill="1" applyAlignment="1">
      <alignment horizontal="center" vertical="center"/>
    </xf>
    <xf numFmtId="176" fontId="26" fillId="6" borderId="0" xfId="0" applyNumberFormat="1" applyFont="1" applyFill="1" applyAlignment="1">
      <alignment horizontal="center" vertical="center"/>
    </xf>
    <xf numFmtId="176" fontId="11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27" fillId="0" borderId="0" xfId="0" applyNumberFormat="1" applyFont="1" applyFill="1" applyBorder="1" applyAlignment="1"/>
    <xf numFmtId="0" fontId="27" fillId="0" borderId="0" xfId="0" applyNumberFormat="1" applyFont="1" applyFill="1" applyAlignment="1"/>
    <xf numFmtId="0" fontId="14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29" fillId="0" borderId="0" xfId="0" applyNumberFormat="1" applyFont="1">
      <alignment vertical="center"/>
    </xf>
    <xf numFmtId="0" fontId="30" fillId="0" borderId="0" xfId="0" applyFont="1" applyAlignment="1">
      <alignment horizontal="center" vertical="center"/>
    </xf>
    <xf numFmtId="176" fontId="28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1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5" fillId="2" borderId="1" xfId="0" applyNumberFormat="1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i val="0"/>
        <strike val="0"/>
      </font>
      <fill>
        <patternFill patternType="solid">
          <bgColor rgb="FFFFC0CB"/>
        </patternFill>
      </fill>
    </dxf>
    <dxf>
      <font>
        <name val="宋体"/>
        <scheme val="none"/>
        <b val="0"/>
        <i val="0"/>
        <u val="none"/>
        <sz val="11"/>
        <color rgb="FF000000"/>
      </font>
      <fill>
        <patternFill patternType="solid">
          <bgColor theme="6" tint="0.8"/>
        </patternFill>
      </fill>
    </dxf>
    <dxf>
      <font>
        <name val="宋体"/>
        <scheme val="none"/>
        <b val="0"/>
        <i val="0"/>
        <u val="none"/>
        <sz val="11"/>
        <color theme="6" tint="0.8"/>
      </font>
    </dxf>
  </dxfs>
  <tableStyles count="2" defaultTableStyle="TableStyleMedium2" defaultPivotStyle="PivotStyleLight16">
    <tableStyle name="切片器样式 1" pivot="0" table="0" count="2" xr9:uid="{7DFF652C-5497-4E29-8A7F-7DC1B4828A88}">
      <tableStyleElement type="headerRow" dxfId="3"/>
    </tableStyle>
    <tableStyle name="切片器样式 2" pivot="0" table="0" count="1" xr9:uid="{DD36A916-B94B-4B70-A0DE-24EB168C5AE8}">
      <tableStyleElement type="wholeTable" dxfId="4"/>
    </tableStyle>
  </tableStyles>
  <colors>
    <mruColors>
      <color rgb="00FFC000"/>
      <color rgb="0000B0F0"/>
      <color rgb="00FFFF00"/>
      <color rgb="00000000"/>
      <color rgb="00FF0000"/>
    </mruColors>
  </colors>
  <extLst>
    <ext xmlns:x14="http://schemas.microsoft.com/office/spreadsheetml/2009/9/main" uri="{46F421CA-312F-682f-3DD2-61675219B42D}">
      <x14:dxfs count="1">
        <dxf>
          <font>
            <name val="宋体"/>
            <scheme val="none"/>
            <b val="0"/>
            <i val="0"/>
            <u val="none"/>
            <sz val="11"/>
            <color rgb="FF000000"/>
          </font>
          <fill>
            <patternFill patternType="solid">
              <bgColor theme="6" tint="0.8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切片器样式 1">
          <x14:slicerStyleElements>
            <x14:slicerStyleElement type="selectedItemWithData" dxfId="0"/>
          </x14:slicerStyleElements>
        </x14:slicerStyle>
        <x14:slicerStyle name="切片器样式 2"/>
      </x14:slicerStyles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6"/>
                </a:gs>
                <a:gs pos="0">
                  <a:schemeClr val="accent6">
                    <a:hueOff val="-1670000"/>
                  </a:schemeClr>
                </a:gs>
              </a:gsLst>
              <a:lin ang="5400000" scaled="0"/>
            </a:gradFill>
            <a:ln>
              <a:gradFill>
                <a:gsLst>
                  <a:gs pos="100000">
                    <a:schemeClr val="accent6">
                      <a:lumMod val="75000"/>
                    </a:schemeClr>
                  </a:gs>
                  <a:gs pos="0">
                    <a:schemeClr val="accent6">
                      <a:lumMod val="75000"/>
                      <a:hueOff val="-1670000"/>
                    </a:schemeClr>
                  </a:gs>
                </a:gsLst>
                <a:lin ang="4620000" scaled="0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'费用汇总（用款申请）'!$B$1:$G$1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医疗</c:v>
                </c:pt>
                <c:pt idx="3">
                  <c:v>大额医疗</c:v>
                </c:pt>
                <c:pt idx="4">
                  <c:v>失业</c:v>
                </c:pt>
                <c:pt idx="5">
                  <c:v>公积金</c:v>
                </c:pt>
              </c:strCache>
            </c:strRef>
          </c:cat>
          <c:val>
            <c:numRef>
              <c:f>'费用汇总（用款申请）'!$B$14:$G$14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50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81d9b4-501a-4acc-a091-b6ff7292649c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2024</a:t>
            </a:r>
            <a:r>
              <a:rPr altLang="en-US"/>
              <a:t>年五险一金缴费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'费用汇总（用款申请）'!$B$1</c:f>
              <c:strCache>
                <c:ptCount val="1"/>
                <c:pt idx="0">
                  <c:v>工伤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'费用汇总（用款申请）'!$B$2:$B$13</c:f>
              <c:numCache>
                <c:formatCode>0.00_ </c:formatCode>
                <c:ptCount val="12"/>
              </c:numCache>
            </c:numRef>
          </c:val>
        </c:ser>
        <c:ser>
          <c:idx val="1"/>
          <c:order val="1"/>
          <c:tx>
            <c:strRef>
              <c:f>'费用汇总（用款申请）'!$C$1</c:f>
              <c:strCache>
                <c:ptCount val="1"/>
                <c:pt idx="0">
                  <c:v>养老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'费用汇总（用款申请）'!$C$2:$C$13</c:f>
              <c:numCache>
                <c:formatCode>0.00_ </c:formatCode>
                <c:ptCount val="12"/>
              </c:numCache>
            </c:numRef>
          </c:val>
        </c:ser>
        <c:ser>
          <c:idx val="2"/>
          <c:order val="2"/>
          <c:tx>
            <c:strRef>
              <c:f>'费用汇总（用款申请）'!$D$1</c:f>
              <c:strCache>
                <c:ptCount val="1"/>
                <c:pt idx="0">
                  <c:v>医疗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'费用汇总（用款申请）'!$D$2:$D$13</c:f>
              <c:numCache>
                <c:formatCode>0.00_ </c:formatCode>
                <c:ptCount val="12"/>
              </c:numCache>
            </c:numRef>
          </c:val>
        </c:ser>
        <c:ser>
          <c:idx val="3"/>
          <c:order val="3"/>
          <c:tx>
            <c:strRef>
              <c:f>'费用汇总（用款申请）'!$E$1</c:f>
              <c:strCache>
                <c:ptCount val="1"/>
                <c:pt idx="0">
                  <c:v>大额医疗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'费用汇总（用款申请）'!$E$2:$E$13</c:f>
              <c:numCache>
                <c:formatCode>0.00_ </c:formatCode>
                <c:ptCount val="12"/>
              </c:numCache>
            </c:numRef>
          </c:val>
        </c:ser>
        <c:ser>
          <c:idx val="4"/>
          <c:order val="4"/>
          <c:tx>
            <c:strRef>
              <c:f>'费用汇总（用款申请）'!$F$1</c:f>
              <c:strCache>
                <c:ptCount val="1"/>
                <c:pt idx="0">
                  <c:v>失业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'费用汇总（用款申请）'!$F$2:$F$13</c:f>
              <c:numCache>
                <c:formatCode>0.00_ </c:formatCode>
                <c:ptCount val="12"/>
              </c:numCache>
            </c:numRef>
          </c:val>
        </c:ser>
        <c:ser>
          <c:idx val="5"/>
          <c:order val="5"/>
          <c:tx>
            <c:strRef>
              <c:f>'费用汇总（用款申请）'!$G$1</c:f>
              <c:strCache>
                <c:ptCount val="1"/>
                <c:pt idx="0">
                  <c:v>公积金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'费用汇总（用款申请）'!$G$2:$G$13</c:f>
              <c:numCache>
                <c:formatCode>0.00_ 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968427"/>
        <c:axId val="99229065"/>
      </c:barChart>
      <c:lineChart>
        <c:grouping val="standard"/>
        <c:varyColors val="0"/>
        <c:ser>
          <c:idx val="6"/>
          <c:order val="6"/>
          <c:tx>
            <c:strRef>
              <c:f>'费用汇总（用款申请）'!$H$1</c:f>
              <c:strCache>
                <c:ptCount val="1"/>
                <c:pt idx="0">
                  <c:v>合计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elete val="1"/>
          </c:dLbls>
          <c:cat>
            <c:strRef>
              <c:f>'费用汇总（用款申请）'!$A$2:$A$13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'费用汇总（用款申请）'!$H$2:$H$13</c:f>
              <c:numCache>
                <c:formatCode>0.00_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68427"/>
        <c:axId val="99229065"/>
      </c:lineChart>
      <c:catAx>
        <c:axId val="1149684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229065"/>
        <c:crosses val="autoZero"/>
        <c:auto val="1"/>
        <c:lblAlgn val="ctr"/>
        <c:lblOffset val="100"/>
        <c:noMultiLvlLbl val="0"/>
      </c:catAx>
      <c:valAx>
        <c:axId val="9922906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49684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f4a1a8-229c-4c87-9410-9c014891b9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02777777777778"/>
          <c:y val="0.176798143851508"/>
          <c:w val="0.938888888888889"/>
          <c:h val="0.7114617169373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参保人数汇总!$B$2:$G$2</c:f>
              <c:strCache>
                <c:ptCount val="6"/>
                <c:pt idx="0">
                  <c:v>工伤</c:v>
                </c:pt>
                <c:pt idx="1">
                  <c:v>养老</c:v>
                </c:pt>
                <c:pt idx="2">
                  <c:v>失业</c:v>
                </c:pt>
                <c:pt idx="3">
                  <c:v>医疗</c:v>
                </c:pt>
                <c:pt idx="4">
                  <c:v>大额医疗</c:v>
                </c:pt>
                <c:pt idx="5">
                  <c:v>公积金</c:v>
                </c:pt>
              </c:strCache>
            </c:strRef>
          </c:cat>
          <c:val>
            <c:numRef>
              <c:f>参保人数汇总!$B$16:$G$16</c:f>
              <c:numCache>
                <c:formatCode>0.00_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779410756"/>
        <c:axId val="766312905"/>
      </c:barChart>
      <c:catAx>
        <c:axId val="7794107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6312905"/>
        <c:crosses val="autoZero"/>
        <c:auto val="1"/>
        <c:lblAlgn val="ctr"/>
        <c:lblOffset val="100"/>
        <c:noMultiLvlLbl val="0"/>
      </c:catAx>
      <c:valAx>
        <c:axId val="766312905"/>
        <c:scaling>
          <c:orientation val="minMax"/>
        </c:scaling>
        <c:delete val="1"/>
        <c:axPos val="l"/>
        <c:numFmt formatCode="0.00_ 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794107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a214a61-fe99-43de-90a4-1c031c8168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322722605251577"/>
          <c:y val="0.199230769230769"/>
          <c:w val="0.935455478949685"/>
          <c:h val="0.680615384615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参保人数汇总!$B$20:$M$20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参保人数汇总!$B$27:$M$27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0"/>
        <c:overlap val="-32"/>
        <c:axId val="860490016"/>
        <c:axId val="533782749"/>
      </c:barChart>
      <c:catAx>
        <c:axId val="860490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33782749"/>
        <c:crosses val="autoZero"/>
        <c:auto val="1"/>
        <c:lblAlgn val="ctr"/>
        <c:lblOffset val="100"/>
        <c:noMultiLvlLbl val="0"/>
      </c:catAx>
      <c:valAx>
        <c:axId val="53378274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6049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ae3e75c8-b695-4801-ae23-de1be074eea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五险一金缴费人数年度分布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58684210526316"/>
          <c:y val="0.176388888888889"/>
          <c:w val="0.900184210526316"/>
          <c:h val="0.606805555555556"/>
        </c:manualLayout>
      </c:layout>
      <c:lineChart>
        <c:grouping val="standard"/>
        <c:varyColors val="0"/>
        <c:ser>
          <c:idx val="0"/>
          <c:order val="0"/>
          <c:tx>
            <c:strRef>
              <c:f>参保人数汇总!$B$2</c:f>
              <c:strCache>
                <c:ptCount val="1"/>
                <c:pt idx="0">
                  <c:v>工伤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参保人数汇总!$B$3:$B$14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参保人数汇总!$C$2</c:f>
              <c:strCache>
                <c:ptCount val="1"/>
                <c:pt idx="0">
                  <c:v>养老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参保人数汇总!$C$3:$C$14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参保人数汇总!$D$2</c:f>
              <c:strCache>
                <c:ptCount val="1"/>
                <c:pt idx="0">
                  <c:v>失业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参保人数汇总!$D$3:$D$14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参保人数汇总!$E$2</c:f>
              <c:strCache>
                <c:ptCount val="1"/>
                <c:pt idx="0">
                  <c:v>医疗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参保人数汇总!$E$3:$E$14</c:f>
              <c:numCache>
                <c:formatCode>0_ 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参保人数汇总!$G$2</c:f>
              <c:strCache>
                <c:ptCount val="1"/>
                <c:pt idx="0">
                  <c:v>公积金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参保人数汇总!$A$3:$A$14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参保人数汇总!$G$3:$G$14</c:f>
              <c:numCache>
                <c:formatCode>0_ 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385651023"/>
        <c:axId val="461946217"/>
      </c:lineChart>
      <c:catAx>
        <c:axId val="3856510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61946217"/>
        <c:crosses val="autoZero"/>
        <c:auto val="1"/>
        <c:lblAlgn val="ctr"/>
        <c:lblOffset val="100"/>
        <c:noMultiLvlLbl val="0"/>
      </c:catAx>
      <c:valAx>
        <c:axId val="46194621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5651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dd713b-dbb6-4831-b92f-c3a24ef8b81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hueOff val="-1670000"/>
            </a:schemeClr>
          </a:gs>
        </a:gsLst>
        <a:lin ang="5400000" scaled="0"/>
      </a:gradFill>
      <a:ln>
        <a:gradFill>
          <a:gsLst>
            <a:gs pos="100000">
              <a:schemeClr val="phClr">
                <a:lumMod val="75000"/>
              </a:schemeClr>
            </a:gs>
            <a:gs pos="0">
              <a:schemeClr val="phClr">
                <a:lumMod val="75000"/>
                <a:hueOff val="-1670000"/>
              </a:schemeClr>
            </a:gs>
          </a:gsLst>
          <a:lin ang="4620000" scaled="0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12" dx="16" fmlaLink="$A$14" fmlaRange="$A$2:$A$13" page="10" sel="1" val="0"/>
</file>

<file path=xl/ctrlProps/ctrlProp2.xml><?xml version="1.0" encoding="utf-8"?>
<formControlPr xmlns="http://schemas.microsoft.com/office/spreadsheetml/2009/9/main" objectType="Drop" dropLines="12" dx="16" fmlaLink="$A$16" fmlaRange="$A$3:$A$14" page="10" sel="1" val="0"/>
</file>

<file path=xl/ctrlProps/ctrlProp3.xml><?xml version="1.0" encoding="utf-8"?>
<formControlPr xmlns="http://schemas.microsoft.com/office/spreadsheetml/2009/9/main" objectType="Drop" dx="16" fmlaLink="$A$27" fmlaRange="$A$21:$A$26" noThreeD="1" page="10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3175</xdr:colOff>
      <xdr:row>0</xdr:row>
      <xdr:rowOff>9525</xdr:rowOff>
    </xdr:from>
    <xdr:to>
      <xdr:col>10</xdr:col>
      <xdr:colOff>146050</xdr:colOff>
      <xdr:row>12</xdr:row>
      <xdr:rowOff>251460</xdr:rowOff>
    </xdr:to>
    <xdr:grpSp>
      <xdr:nvGrpSpPr>
        <xdr:cNvPr id="3" name="组合 2"/>
        <xdr:cNvGrpSpPr/>
      </xdr:nvGrpSpPr>
      <xdr:grpSpPr>
        <a:xfrm>
          <a:off x="12700000" y="9525"/>
          <a:ext cx="3419475" cy="3467735"/>
          <a:chOff x="17094" y="278"/>
          <a:chExt cx="5371" cy="5549"/>
        </a:xfrm>
      </xdr:grpSpPr>
      <xdr:graphicFrame>
        <xdr:nvGraphicFramePr>
          <xdr:cNvPr id="2" name="图表 1"/>
          <xdr:cNvGraphicFramePr/>
        </xdr:nvGraphicFramePr>
        <xdr:xfrm>
          <a:off x="17094" y="278"/>
          <a:ext cx="5371" cy="55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29697" name="Drop Down 1" hidden="1">
                <a:extLst>
                  <a:ext uri="{63B3BB69-23CF-44E3-9099-C40C66FF867C}">
                    <a14:compatExt spid="_x0000_s29697"/>
                  </a:ext>
                </a:extLst>
              </xdr:cNvPr>
              <xdr:cNvSpPr/>
            </xdr:nvSpPr>
            <xdr:spPr>
              <a:xfrm>
                <a:off x="18840" y="405"/>
                <a:ext cx="1787" cy="442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635</xdr:colOff>
      <xdr:row>13</xdr:row>
      <xdr:rowOff>9525</xdr:rowOff>
    </xdr:from>
    <xdr:to>
      <xdr:col>7</xdr:col>
      <xdr:colOff>1626235</xdr:colOff>
      <xdr:row>15</xdr:row>
      <xdr:rowOff>12700</xdr:rowOff>
    </xdr:to>
    <xdr:sp>
      <xdr:nvSpPr>
        <xdr:cNvPr id="6" name="图表 5" descr="7b0a202020202263686172745265734964223a20223230343638363539220a7d0a"/>
        <xdr:cNvSpPr/>
      </xdr:nvSpPr>
      <xdr:spPr>
        <a:xfrm>
          <a:off x="635" y="3502025"/>
          <a:ext cx="12684125" cy="2047875"/>
        </a:xfrm>
        <a:prstGeom prst="rect">
          <a:avLst/>
        </a:prstGeom>
      </xdr:spPr>
    </xdr:sp>
    <xdr:clientData/>
  </xdr:twoCellAnchor>
  <xdr:twoCellAnchor>
    <xdr:from>
      <xdr:col>0</xdr:col>
      <xdr:colOff>635</xdr:colOff>
      <xdr:row>13</xdr:row>
      <xdr:rowOff>38100</xdr:rowOff>
    </xdr:from>
    <xdr:to>
      <xdr:col>7</xdr:col>
      <xdr:colOff>1635760</xdr:colOff>
      <xdr:row>14</xdr:row>
      <xdr:rowOff>1762125</xdr:rowOff>
    </xdr:to>
    <xdr:graphicFrame>
      <xdr:nvGraphicFramePr>
        <xdr:cNvPr id="4" name="图表 3"/>
        <xdr:cNvGraphicFramePr/>
      </xdr:nvGraphicFramePr>
      <xdr:xfrm>
        <a:off x="635" y="3530600"/>
        <a:ext cx="12693650" cy="1990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31750</xdr:colOff>
      <xdr:row>0</xdr:row>
      <xdr:rowOff>151765</xdr:rowOff>
    </xdr:from>
    <xdr:to>
      <xdr:col>12</xdr:col>
      <xdr:colOff>552450</xdr:colOff>
      <xdr:row>13</xdr:row>
      <xdr:rowOff>252095</xdr:rowOff>
    </xdr:to>
    <xdr:grpSp>
      <xdr:nvGrpSpPr>
        <xdr:cNvPr id="7" name="组合 6"/>
        <xdr:cNvGrpSpPr/>
      </xdr:nvGrpSpPr>
      <xdr:grpSpPr>
        <a:xfrm>
          <a:off x="4937125" y="151765"/>
          <a:ext cx="4044950" cy="3497580"/>
          <a:chOff x="8180" y="388"/>
          <a:chExt cx="7518" cy="5649"/>
        </a:xfrm>
        <a:noFill/>
      </xdr:grpSpPr>
      <xdr:graphicFrame>
        <xdr:nvGraphicFramePr>
          <xdr:cNvPr id="3" name="图表 2"/>
          <xdr:cNvGraphicFramePr/>
        </xdr:nvGraphicFramePr>
        <xdr:xfrm>
          <a:off x="8180" y="388"/>
          <a:ext cx="7518" cy="5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09" name="Drop Down 1" hidden="1">
                <a:extLst>
                  <a:ext uri="{63B3BB69-23CF-44E3-9099-C40C66FF867C}">
                    <a14:compatExt spid="_x0000_s43009"/>
                  </a:ext>
                </a:extLst>
              </xdr:cNvPr>
              <xdr:cNvSpPr/>
            </xdr:nvSpPr>
            <xdr:spPr>
              <a:xfrm>
                <a:off x="10141" y="529"/>
                <a:ext cx="3517" cy="48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14</xdr:col>
      <xdr:colOff>29845</xdr:colOff>
      <xdr:row>19</xdr:row>
      <xdr:rowOff>19685</xdr:rowOff>
    </xdr:from>
    <xdr:to>
      <xdr:col>18</xdr:col>
      <xdr:colOff>615315</xdr:colOff>
      <xdr:row>26</xdr:row>
      <xdr:rowOff>26035</xdr:rowOff>
    </xdr:to>
    <xdr:grpSp>
      <xdr:nvGrpSpPr>
        <xdr:cNvPr id="6" name="组合 5"/>
        <xdr:cNvGrpSpPr/>
      </xdr:nvGrpSpPr>
      <xdr:grpSpPr>
        <a:xfrm>
          <a:off x="9697720" y="4826635"/>
          <a:ext cx="5500370" cy="2495550"/>
          <a:chOff x="14855" y="6090"/>
          <a:chExt cx="7600" cy="4320"/>
        </a:xfrm>
      </xdr:grpSpPr>
      <xdr:graphicFrame>
        <xdr:nvGraphicFramePr>
          <xdr:cNvPr id="5" name="图表 4"/>
          <xdr:cNvGraphicFramePr/>
        </xdr:nvGraphicFramePr>
        <xdr:xfrm>
          <a:off x="14855" y="6090"/>
          <a:ext cx="7600" cy="43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>
            <xdr:nvSpPr>
              <xdr:cNvPr id="43011" name="Drop Down 3" hidden="1">
                <a:extLst>
                  <a:ext uri="{63B3BB69-23CF-44E3-9099-C40C66FF867C}">
                    <a14:compatExt spid="_x0000_s43011"/>
                  </a:ext>
                </a:extLst>
              </xdr:cNvPr>
              <xdr:cNvSpPr/>
            </xdr:nvSpPr>
            <xdr:spPr>
              <a:xfrm>
                <a:off x="17310" y="6210"/>
                <a:ext cx="2640" cy="420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542925</xdr:colOff>
      <xdr:row>1</xdr:row>
      <xdr:rowOff>16510</xdr:rowOff>
    </xdr:from>
    <xdr:to>
      <xdr:col>16</xdr:col>
      <xdr:colOff>473075</xdr:colOff>
      <xdr:row>13</xdr:row>
      <xdr:rowOff>266065</xdr:rowOff>
    </xdr:to>
    <xdr:graphicFrame>
      <xdr:nvGraphicFramePr>
        <xdr:cNvPr id="13" name="图表 12"/>
        <xdr:cNvGraphicFramePr/>
      </xdr:nvGraphicFramePr>
      <xdr:xfrm>
        <a:off x="8972550" y="187960"/>
        <a:ext cx="3625850" cy="34753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3.xml"/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workbookViewId="0">
      <selection activeCell="K3" sqref="K3"/>
    </sheetView>
  </sheetViews>
  <sheetFormatPr defaultColWidth="9" defaultRowHeight="13.5" outlineLevelCol="6"/>
  <cols>
    <col min="1" max="1" width="63.625" customWidth="1"/>
    <col min="2" max="4" width="9.375"/>
    <col min="6" max="6" width="9.375"/>
    <col min="13" max="13" width="10.375"/>
  </cols>
  <sheetData>
    <row r="1" spans="2:7">
      <c r="B1" s="102"/>
      <c r="C1" s="102"/>
      <c r="D1" s="102"/>
      <c r="E1" s="102"/>
      <c r="F1" s="102"/>
      <c r="G1" s="102"/>
    </row>
    <row r="2" s="101" customFormat="1" ht="20.25" spans="1:7">
      <c r="A2" s="101" t="s">
        <v>0</v>
      </c>
      <c r="B2" s="103"/>
      <c r="C2" s="103"/>
      <c r="D2" s="103"/>
      <c r="E2" s="103"/>
      <c r="F2" s="103"/>
      <c r="G2" s="103"/>
    </row>
    <row r="3" s="101" customFormat="1" ht="20.25" spans="1:7">
      <c r="A3" s="104" t="s">
        <v>1</v>
      </c>
      <c r="B3" s="103"/>
      <c r="C3" s="103"/>
      <c r="D3" s="103"/>
      <c r="E3" s="103"/>
      <c r="F3" s="103"/>
      <c r="G3" s="103"/>
    </row>
    <row r="4" s="101" customFormat="1" ht="20.25" spans="1:7">
      <c r="A4" s="104" t="s">
        <v>2</v>
      </c>
      <c r="B4" s="103"/>
      <c r="C4" s="103"/>
      <c r="D4" s="103"/>
      <c r="E4" s="103"/>
      <c r="F4" s="103"/>
      <c r="G4" s="103"/>
    </row>
    <row r="5" s="101" customFormat="1" ht="20.25" spans="1:7">
      <c r="A5" s="105"/>
      <c r="B5" s="103"/>
      <c r="C5" s="103"/>
      <c r="D5" s="103"/>
      <c r="E5" s="103"/>
      <c r="F5" s="103"/>
      <c r="G5" s="103"/>
    </row>
    <row r="6" s="101" customFormat="1" ht="20.25" spans="2:7">
      <c r="B6" s="103"/>
      <c r="C6" s="103"/>
      <c r="D6" s="103"/>
      <c r="E6" s="103"/>
      <c r="F6" s="103"/>
      <c r="G6" s="103"/>
    </row>
    <row r="7" s="101" customFormat="1" ht="20.25" spans="2:7">
      <c r="B7" s="103"/>
      <c r="C7" s="103"/>
      <c r="D7" s="103"/>
      <c r="E7" s="103"/>
      <c r="F7" s="103"/>
      <c r="G7" s="103"/>
    </row>
    <row r="8" s="101" customFormat="1" ht="20.25" spans="2:7">
      <c r="B8" s="103"/>
      <c r="C8" s="103"/>
      <c r="D8" s="103"/>
      <c r="E8" s="103"/>
      <c r="F8" s="103"/>
      <c r="G8" s="103"/>
    </row>
    <row r="9" s="101" customFormat="1" ht="20.25" spans="2:7">
      <c r="B9" s="103"/>
      <c r="C9" s="103"/>
      <c r="D9" s="103"/>
      <c r="E9" s="103"/>
      <c r="F9" s="103"/>
      <c r="G9" s="103"/>
    </row>
    <row r="10" spans="2:7">
      <c r="B10" s="102"/>
      <c r="C10" s="102"/>
      <c r="D10" s="102"/>
      <c r="E10" s="102"/>
      <c r="F10" s="102"/>
      <c r="G10" s="102"/>
    </row>
    <row r="11" spans="2:7">
      <c r="B11" s="102"/>
      <c r="C11" s="102"/>
      <c r="D11" s="102"/>
      <c r="E11" s="102"/>
      <c r="F11" s="102"/>
      <c r="G11" s="102"/>
    </row>
    <row r="12" spans="2:7">
      <c r="B12" s="102"/>
      <c r="C12" s="102"/>
      <c r="D12" s="102"/>
      <c r="E12" s="102"/>
      <c r="F12" s="102"/>
      <c r="G12" s="102"/>
    </row>
    <row r="13" spans="2:7">
      <c r="B13" s="102"/>
      <c r="C13" s="102"/>
      <c r="D13" s="102"/>
      <c r="E13" s="102"/>
      <c r="F13" s="102"/>
      <c r="G13" s="102"/>
    </row>
    <row r="14" spans="2:7">
      <c r="B14" s="102"/>
      <c r="C14" s="102"/>
      <c r="D14" s="102"/>
      <c r="E14" s="102"/>
      <c r="F14" s="102"/>
      <c r="G14" s="102"/>
    </row>
    <row r="15" spans="2:7">
      <c r="B15" s="102"/>
      <c r="C15" s="102"/>
      <c r="D15" s="102"/>
      <c r="E15" s="102"/>
      <c r="F15" s="102"/>
      <c r="G15" s="102"/>
    </row>
    <row r="16" spans="2:7">
      <c r="B16" s="102"/>
      <c r="C16" s="102"/>
      <c r="D16" s="102"/>
      <c r="E16" s="102"/>
      <c r="F16" s="102"/>
      <c r="G16" s="102"/>
    </row>
    <row r="17" spans="2:7">
      <c r="B17" s="102"/>
      <c r="C17" s="102"/>
      <c r="D17" s="102"/>
      <c r="E17" s="102"/>
      <c r="F17" s="102"/>
      <c r="G17" s="102"/>
    </row>
    <row r="18" spans="2:7">
      <c r="B18" s="102"/>
      <c r="C18" s="102"/>
      <c r="D18" s="102"/>
      <c r="E18" s="102"/>
      <c r="F18" s="102"/>
      <c r="G18" s="102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15"/>
  <sheetViews>
    <sheetView workbookViewId="0">
      <selection activeCell="B2" sqref="B2:H5"/>
    </sheetView>
  </sheetViews>
  <sheetFormatPr defaultColWidth="9" defaultRowHeight="13.5"/>
  <cols>
    <col min="1" max="1" width="16.125"/>
    <col min="2" max="11" width="21.5"/>
    <col min="12" max="14" width="10.375"/>
    <col min="15" max="15" width="11.5"/>
  </cols>
  <sheetData>
    <row r="1" s="85" customFormat="1" ht="23" customHeight="1" spans="1:8">
      <c r="A1" s="87" t="s">
        <v>3</v>
      </c>
      <c r="B1" s="87" t="s">
        <v>4</v>
      </c>
      <c r="C1" s="87" t="s">
        <v>5</v>
      </c>
      <c r="D1" s="87" t="s">
        <v>6</v>
      </c>
      <c r="E1" s="87" t="s">
        <v>7</v>
      </c>
      <c r="F1" s="87" t="s">
        <v>8</v>
      </c>
      <c r="G1" s="87" t="s">
        <v>9</v>
      </c>
      <c r="H1" s="87" t="s">
        <v>10</v>
      </c>
    </row>
    <row r="2" ht="21" customHeight="1" spans="1:8">
      <c r="A2" s="87" t="s">
        <v>11</v>
      </c>
      <c r="B2" s="99"/>
      <c r="C2" s="99"/>
      <c r="D2" s="99"/>
      <c r="E2" s="99"/>
      <c r="F2" s="99"/>
      <c r="G2" s="99"/>
      <c r="H2" s="99"/>
    </row>
    <row r="3" ht="21" customHeight="1" spans="1:8">
      <c r="A3" s="87" t="s">
        <v>12</v>
      </c>
      <c r="B3" s="99"/>
      <c r="C3" s="99"/>
      <c r="D3" s="99"/>
      <c r="E3" s="99"/>
      <c r="F3" s="99"/>
      <c r="G3" s="99"/>
      <c r="H3" s="99"/>
    </row>
    <row r="4" ht="21" customHeight="1" spans="1:8">
      <c r="A4" s="87" t="s">
        <v>13</v>
      </c>
      <c r="B4" s="99"/>
      <c r="C4" s="99"/>
      <c r="D4" s="99"/>
      <c r="E4" s="99"/>
      <c r="F4" s="99"/>
      <c r="G4" s="99"/>
      <c r="H4" s="99"/>
    </row>
    <row r="5" ht="21" customHeight="1" spans="1:8">
      <c r="A5" s="87" t="s">
        <v>14</v>
      </c>
      <c r="B5" s="99"/>
      <c r="C5" s="99"/>
      <c r="D5" s="99"/>
      <c r="E5" s="99"/>
      <c r="F5" s="99"/>
      <c r="G5" s="99"/>
      <c r="H5" s="99"/>
    </row>
    <row r="6" ht="21" customHeight="1" spans="1:8">
      <c r="A6" s="87" t="s">
        <v>15</v>
      </c>
      <c r="B6" s="99"/>
      <c r="C6" s="99"/>
      <c r="D6" s="99"/>
      <c r="E6" s="99"/>
      <c r="F6" s="99"/>
      <c r="G6" s="99"/>
      <c r="H6" s="99"/>
    </row>
    <row r="7" ht="21" customHeight="1" spans="1:8">
      <c r="A7" s="87" t="s">
        <v>16</v>
      </c>
      <c r="B7" s="99"/>
      <c r="C7" s="99"/>
      <c r="D7" s="99"/>
      <c r="E7" s="99"/>
      <c r="F7" s="99"/>
      <c r="G7" s="99"/>
      <c r="H7" s="99"/>
    </row>
    <row r="8" ht="21" customHeight="1" spans="1:8">
      <c r="A8" s="87" t="s">
        <v>17</v>
      </c>
      <c r="B8" s="99"/>
      <c r="C8" s="99"/>
      <c r="D8" s="99"/>
      <c r="E8" s="99"/>
      <c r="F8" s="99"/>
      <c r="G8" s="99"/>
      <c r="H8" s="99"/>
    </row>
    <row r="9" ht="21" customHeight="1" spans="1:8">
      <c r="A9" s="87" t="s">
        <v>18</v>
      </c>
      <c r="B9" s="99"/>
      <c r="C9" s="99"/>
      <c r="D9" s="99"/>
      <c r="E9" s="99"/>
      <c r="F9" s="100"/>
      <c r="G9" s="99"/>
      <c r="H9" s="99"/>
    </row>
    <row r="10" ht="21" customHeight="1" spans="1:8">
      <c r="A10" s="87" t="s">
        <v>19</v>
      </c>
      <c r="B10" s="99"/>
      <c r="C10" s="99"/>
      <c r="D10" s="99"/>
      <c r="E10" s="99"/>
      <c r="F10" s="100"/>
      <c r="G10" s="99"/>
      <c r="H10" s="99"/>
    </row>
    <row r="11" ht="21" customHeight="1" spans="1:8">
      <c r="A11" s="87" t="s">
        <v>20</v>
      </c>
      <c r="B11" s="99"/>
      <c r="C11" s="99"/>
      <c r="D11" s="99"/>
      <c r="E11" s="99"/>
      <c r="F11" s="99"/>
      <c r="G11" s="99"/>
      <c r="H11" s="99"/>
    </row>
    <row r="12" ht="21" customHeight="1" spans="1:7">
      <c r="A12" s="87" t="s">
        <v>21</v>
      </c>
      <c r="B12" s="99"/>
      <c r="C12" s="99"/>
      <c r="D12" s="99"/>
      <c r="E12" s="99"/>
      <c r="F12" s="99"/>
      <c r="G12" s="99"/>
    </row>
    <row r="13" ht="21" customHeight="1" spans="1:8">
      <c r="A13" s="87" t="s">
        <v>22</v>
      </c>
      <c r="B13" s="99"/>
      <c r="C13" s="99"/>
      <c r="D13" s="99"/>
      <c r="E13" s="99"/>
      <c r="F13" s="99"/>
      <c r="G13" s="99"/>
      <c r="H13" s="99"/>
    </row>
    <row r="14" s="86" customFormat="1" ht="21" customHeight="1" spans="1:15">
      <c r="A14" s="94">
        <v>1</v>
      </c>
      <c r="B14" s="95">
        <f ca="1">OFFSET(B1,$A$14,)</f>
        <v>0</v>
      </c>
      <c r="C14" s="95">
        <f ca="1">OFFSET(C1,$A$14,)</f>
        <v>0</v>
      </c>
      <c r="D14" s="95">
        <f ca="1">OFFSET(D1,$A$14,)</f>
        <v>0</v>
      </c>
      <c r="E14" s="95">
        <f ca="1">OFFSET(E1,$A$14,)</f>
        <v>0</v>
      </c>
      <c r="F14" s="95">
        <f ca="1">OFFSET(F1,$A$14,)</f>
        <v>0</v>
      </c>
      <c r="G14" s="95">
        <f ca="1">OFFSET(G1,$A$14,)</f>
        <v>0</v>
      </c>
      <c r="H14" s="95"/>
      <c r="K14"/>
      <c r="L14"/>
      <c r="M14"/>
      <c r="N14"/>
      <c r="O14"/>
    </row>
    <row r="15" ht="140" customHeight="1" spans="1:8">
      <c r="A15" s="85"/>
      <c r="B15" s="96"/>
      <c r="C15" s="96"/>
      <c r="D15" s="96"/>
      <c r="E15" s="96"/>
      <c r="F15" s="96"/>
      <c r="G15" s="96"/>
      <c r="H15" s="96"/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name="Drop Down 1" r:id="rId3">
              <controlPr defaultSize="0">
                <anchor moveWithCells="1">
                  <from>
                    <xdr:col>8</xdr:col>
                    <xdr:colOff>1114425</xdr:colOff>
                    <xdr:row>0</xdr:row>
                    <xdr:rowOff>88265</xdr:rowOff>
                  </from>
                  <to>
                    <xdr:col>9</xdr:col>
                    <xdr:colOff>614045</xdr:colOff>
                    <xdr:row>1</xdr:row>
                    <xdr:rowOff>72390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pane xSplit="1" ySplit="1" topLeftCell="C2" activePane="bottomRight" state="frozen"/>
      <selection/>
      <selection pane="topRight"/>
      <selection pane="bottomLeft"/>
      <selection pane="bottomRight" activeCell="J18" sqref="J18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7"/>
  <sheetViews>
    <sheetView topLeftCell="A21" workbookViewId="0">
      <selection activeCell="J17" sqref="J17"/>
    </sheetView>
  </sheetViews>
  <sheetFormatPr defaultColWidth="9" defaultRowHeight="13.5"/>
  <cols>
    <col min="1" max="1" width="8.75" customWidth="1"/>
    <col min="2" max="5" width="9.25" customWidth="1"/>
    <col min="6" max="6" width="9.375" customWidth="1"/>
    <col min="7" max="13" width="9.25" customWidth="1"/>
    <col min="14" max="14" width="7" customWidth="1"/>
    <col min="15" max="20" width="16.125"/>
    <col min="21" max="24" width="11.875"/>
    <col min="25" max="25" width="11"/>
  </cols>
  <sheetData>
    <row r="2" s="85" customFormat="1" ht="23" customHeight="1" spans="1:7">
      <c r="A2" s="87" t="s">
        <v>3</v>
      </c>
      <c r="B2" s="87" t="s">
        <v>4</v>
      </c>
      <c r="C2" s="87" t="s">
        <v>5</v>
      </c>
      <c r="D2" s="87" t="s">
        <v>8</v>
      </c>
      <c r="E2" s="87" t="s">
        <v>6</v>
      </c>
      <c r="F2" s="87" t="s">
        <v>7</v>
      </c>
      <c r="G2" s="87" t="s">
        <v>9</v>
      </c>
    </row>
    <row r="3" ht="21" customHeight="1" spans="1:7">
      <c r="A3" s="87" t="s">
        <v>11</v>
      </c>
      <c r="B3" s="37"/>
      <c r="C3" s="37"/>
      <c r="D3" s="37"/>
      <c r="E3" s="37"/>
      <c r="F3" s="37"/>
      <c r="G3" s="37"/>
    </row>
    <row r="4" ht="21" customHeight="1" spans="1:7">
      <c r="A4" s="87" t="s">
        <v>12</v>
      </c>
      <c r="B4" s="88"/>
      <c r="C4" s="88"/>
      <c r="D4" s="88"/>
      <c r="E4" s="88"/>
      <c r="F4" s="88"/>
      <c r="G4" s="88"/>
    </row>
    <row r="5" ht="21" customHeight="1" spans="1:7">
      <c r="A5" s="87" t="s">
        <v>13</v>
      </c>
      <c r="B5" s="89"/>
      <c r="C5" s="89"/>
      <c r="D5" s="89"/>
      <c r="E5" s="89"/>
      <c r="F5" s="89"/>
      <c r="G5" s="89"/>
    </row>
    <row r="6" ht="21" customHeight="1" spans="1:7">
      <c r="A6" s="87" t="s">
        <v>14</v>
      </c>
      <c r="B6" s="90"/>
      <c r="C6" s="90"/>
      <c r="D6" s="90"/>
      <c r="E6" s="90"/>
      <c r="F6" s="90"/>
      <c r="G6" s="90"/>
    </row>
    <row r="7" ht="21" customHeight="1" spans="1:7">
      <c r="A7" s="87" t="s">
        <v>15</v>
      </c>
      <c r="B7" s="90"/>
      <c r="C7" s="90"/>
      <c r="D7" s="90"/>
      <c r="E7" s="90"/>
      <c r="F7" s="90"/>
      <c r="G7" s="90"/>
    </row>
    <row r="8" ht="21" customHeight="1" spans="1:7">
      <c r="A8" s="87" t="s">
        <v>16</v>
      </c>
      <c r="B8" s="88"/>
      <c r="C8" s="88"/>
      <c r="D8" s="88"/>
      <c r="E8" s="88"/>
      <c r="F8" s="88"/>
      <c r="G8" s="88"/>
    </row>
    <row r="9" ht="21" customHeight="1" spans="1:7">
      <c r="A9" s="87" t="s">
        <v>17</v>
      </c>
      <c r="B9" s="90"/>
      <c r="C9" s="90"/>
      <c r="D9" s="90"/>
      <c r="E9" s="90"/>
      <c r="F9" s="90"/>
      <c r="G9" s="90"/>
    </row>
    <row r="10" ht="21" customHeight="1" spans="1:7">
      <c r="A10" s="87" t="s">
        <v>18</v>
      </c>
      <c r="B10" s="90"/>
      <c r="C10" s="90"/>
      <c r="D10" s="90"/>
      <c r="E10" s="90"/>
      <c r="F10" s="90"/>
      <c r="G10" s="90"/>
    </row>
    <row r="11" ht="21" customHeight="1" spans="1:7">
      <c r="A11" s="87" t="s">
        <v>19</v>
      </c>
      <c r="B11" s="90"/>
      <c r="C11" s="90"/>
      <c r="D11" s="90"/>
      <c r="E11" s="90"/>
      <c r="F11" s="90"/>
      <c r="G11" s="90"/>
    </row>
    <row r="12" ht="21" customHeight="1" spans="1:7">
      <c r="A12" s="87" t="s">
        <v>20</v>
      </c>
      <c r="B12" s="90"/>
      <c r="C12" s="90"/>
      <c r="D12" s="90"/>
      <c r="E12" s="90"/>
      <c r="F12" s="90"/>
      <c r="G12" s="90"/>
    </row>
    <row r="13" ht="21" customHeight="1" spans="1:7">
      <c r="A13" s="87" t="s">
        <v>21</v>
      </c>
      <c r="B13" s="90"/>
      <c r="C13" s="90"/>
      <c r="D13" s="90"/>
      <c r="E13" s="90"/>
      <c r="F13" s="90"/>
      <c r="G13" s="90"/>
    </row>
    <row r="14" ht="21" customHeight="1" spans="1:7">
      <c r="A14" s="87" t="s">
        <v>22</v>
      </c>
      <c r="B14" s="91"/>
      <c r="C14" s="91"/>
      <c r="D14" s="91"/>
      <c r="E14" s="91"/>
      <c r="F14" s="91"/>
      <c r="G14" s="91"/>
    </row>
    <row r="15" ht="21" customHeight="1" spans="1:7">
      <c r="A15" s="92" t="s">
        <v>23</v>
      </c>
      <c r="B15" s="93" t="e">
        <f t="shared" ref="B15:G15" si="0">AVERAGE(B3:B14)</f>
        <v>#DIV/0!</v>
      </c>
      <c r="C15" s="93" t="e">
        <f t="shared" si="0"/>
        <v>#DIV/0!</v>
      </c>
      <c r="D15" s="93" t="e">
        <f t="shared" si="0"/>
        <v>#DIV/0!</v>
      </c>
      <c r="E15" s="93" t="e">
        <f t="shared" si="0"/>
        <v>#DIV/0!</v>
      </c>
      <c r="F15" s="93" t="e">
        <f t="shared" si="0"/>
        <v>#DIV/0!</v>
      </c>
      <c r="G15" s="93" t="e">
        <f t="shared" si="0"/>
        <v>#DIV/0!</v>
      </c>
    </row>
    <row r="16" s="86" customFormat="1" ht="21" customHeight="1" spans="1:20">
      <c r="A16" s="94">
        <v>1</v>
      </c>
      <c r="B16" s="95">
        <f ca="1">OFFSET(B2,$A$16,)</f>
        <v>0</v>
      </c>
      <c r="C16" s="95">
        <f ca="1">OFFSET(C2,$A$16,)</f>
        <v>0</v>
      </c>
      <c r="D16" s="95">
        <f ca="1">OFFSET(D2,$A$16,)</f>
        <v>0</v>
      </c>
      <c r="E16" s="95">
        <f ca="1">OFFSET(E2,$A$16,)</f>
        <v>0</v>
      </c>
      <c r="F16" s="95">
        <f ca="1">OFFSET(F2,$A$16,)</f>
        <v>0</v>
      </c>
      <c r="G16" s="95">
        <f ca="1">OFFSET(G2,$A$16,)</f>
        <v>0</v>
      </c>
      <c r="N16"/>
      <c r="O16"/>
      <c r="P16"/>
      <c r="Q16"/>
      <c r="R16"/>
      <c r="S16"/>
      <c r="T16"/>
    </row>
    <row r="17" ht="21" customHeight="1" spans="1:7">
      <c r="A17" s="85"/>
      <c r="B17" s="96"/>
      <c r="C17" s="96"/>
      <c r="D17" s="96"/>
      <c r="E17" s="96"/>
      <c r="F17" s="96"/>
      <c r="G17" s="96"/>
    </row>
    <row r="20" ht="28" customHeight="1" spans="1:14">
      <c r="A20" s="87" t="s">
        <v>3</v>
      </c>
      <c r="B20" s="87" t="s">
        <v>11</v>
      </c>
      <c r="C20" s="87" t="s">
        <v>12</v>
      </c>
      <c r="D20" s="87" t="s">
        <v>13</v>
      </c>
      <c r="E20" s="87" t="s">
        <v>14</v>
      </c>
      <c r="F20" s="87" t="s">
        <v>15</v>
      </c>
      <c r="G20" s="87" t="s">
        <v>16</v>
      </c>
      <c r="H20" s="87" t="s">
        <v>17</v>
      </c>
      <c r="I20" s="87" t="s">
        <v>18</v>
      </c>
      <c r="J20" s="87" t="s">
        <v>19</v>
      </c>
      <c r="K20" s="87" t="s">
        <v>20</v>
      </c>
      <c r="L20" s="87" t="s">
        <v>21</v>
      </c>
      <c r="M20" s="87" t="s">
        <v>22</v>
      </c>
      <c r="N20" s="97" t="s">
        <v>23</v>
      </c>
    </row>
    <row r="21" ht="28" customHeight="1" spans="1:14">
      <c r="A21" s="87" t="s">
        <v>4</v>
      </c>
      <c r="B21" s="37"/>
      <c r="C21" s="88"/>
      <c r="D21" s="89"/>
      <c r="E21" s="90"/>
      <c r="F21" s="90"/>
      <c r="G21" s="90"/>
      <c r="H21" s="90"/>
      <c r="I21" s="90"/>
      <c r="J21" s="90"/>
      <c r="K21" s="90"/>
      <c r="L21" s="98"/>
      <c r="M21" s="99"/>
      <c r="N21" s="98"/>
    </row>
    <row r="22" ht="28" customHeight="1" spans="1:14">
      <c r="A22" s="87" t="s">
        <v>5</v>
      </c>
      <c r="B22" s="37"/>
      <c r="C22" s="88"/>
      <c r="D22" s="89"/>
      <c r="E22" s="90"/>
      <c r="F22" s="90"/>
      <c r="G22" s="90"/>
      <c r="H22" s="90"/>
      <c r="I22" s="90"/>
      <c r="J22" s="90"/>
      <c r="K22" s="90"/>
      <c r="L22" s="98"/>
      <c r="M22" s="99"/>
      <c r="N22" s="98"/>
    </row>
    <row r="23" ht="28" customHeight="1" spans="1:14">
      <c r="A23" s="87" t="s">
        <v>8</v>
      </c>
      <c r="B23" s="37"/>
      <c r="C23" s="88"/>
      <c r="D23" s="89"/>
      <c r="E23" s="90"/>
      <c r="F23" s="90"/>
      <c r="G23" s="90"/>
      <c r="H23" s="90"/>
      <c r="I23" s="90"/>
      <c r="J23" s="90"/>
      <c r="K23" s="90"/>
      <c r="L23" s="98"/>
      <c r="M23" s="99"/>
      <c r="N23" s="98"/>
    </row>
    <row r="24" ht="28" customHeight="1" spans="1:14">
      <c r="A24" s="87" t="s">
        <v>6</v>
      </c>
      <c r="B24" s="37"/>
      <c r="C24" s="88"/>
      <c r="D24" s="89"/>
      <c r="E24" s="90"/>
      <c r="F24" s="90"/>
      <c r="G24" s="90"/>
      <c r="H24" s="90"/>
      <c r="I24" s="90"/>
      <c r="J24" s="90"/>
      <c r="K24" s="90"/>
      <c r="L24" s="98"/>
      <c r="M24" s="99"/>
      <c r="N24" s="98"/>
    </row>
    <row r="25" ht="28" customHeight="1" spans="1:14">
      <c r="A25" s="87" t="s">
        <v>7</v>
      </c>
      <c r="B25" s="37"/>
      <c r="C25" s="88"/>
      <c r="D25" s="89"/>
      <c r="E25" s="90"/>
      <c r="F25" s="90"/>
      <c r="G25" s="90"/>
      <c r="H25" s="90"/>
      <c r="I25" s="90"/>
      <c r="J25" s="90"/>
      <c r="K25" s="90"/>
      <c r="L25" s="98"/>
      <c r="M25" s="99"/>
      <c r="N25" s="98"/>
    </row>
    <row r="26" ht="28" customHeight="1" spans="1:14">
      <c r="A26" s="87" t="s">
        <v>9</v>
      </c>
      <c r="B26" s="37"/>
      <c r="C26" s="88"/>
      <c r="D26" s="89"/>
      <c r="E26" s="90"/>
      <c r="F26" s="90"/>
      <c r="G26" s="90"/>
      <c r="H26" s="90"/>
      <c r="I26" s="90"/>
      <c r="J26" s="90"/>
      <c r="K26" s="90"/>
      <c r="L26" s="98"/>
      <c r="M26" s="99"/>
      <c r="N26" s="98"/>
    </row>
    <row r="27" s="86" customFormat="1" ht="28" customHeight="1" spans="1:13">
      <c r="A27" s="86">
        <v>2</v>
      </c>
      <c r="B27" s="86">
        <f ca="1">OFFSET(B20,$A$27,)</f>
        <v>0</v>
      </c>
      <c r="C27" s="86">
        <f ca="1" t="shared" ref="C27:M27" si="1">OFFSET(C20,$A$27,)</f>
        <v>0</v>
      </c>
      <c r="D27" s="86">
        <f ca="1" t="shared" si="1"/>
        <v>0</v>
      </c>
      <c r="E27" s="86">
        <f ca="1" t="shared" si="1"/>
        <v>0</v>
      </c>
      <c r="F27" s="86">
        <f ca="1" t="shared" si="1"/>
        <v>0</v>
      </c>
      <c r="G27" s="86">
        <f ca="1" t="shared" si="1"/>
        <v>0</v>
      </c>
      <c r="H27" s="86">
        <f ca="1" t="shared" si="1"/>
        <v>0</v>
      </c>
      <c r="I27" s="86">
        <f ca="1" t="shared" si="1"/>
        <v>0</v>
      </c>
      <c r="J27" s="86">
        <f ca="1" t="shared" si="1"/>
        <v>0</v>
      </c>
      <c r="K27" s="86">
        <f ca="1" t="shared" si="1"/>
        <v>0</v>
      </c>
      <c r="L27" s="86">
        <f ca="1" t="shared" si="1"/>
        <v>0</v>
      </c>
      <c r="M27" s="86">
        <f ca="1" t="shared" si="1"/>
        <v>0</v>
      </c>
    </row>
  </sheetData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name="Drop Down 1" r:id="rId3">
              <controlPr defaultSize="0">
                <anchor moveWithCells="1" sizeWithCells="1">
                  <from>
                    <xdr:col>8</xdr:col>
                    <xdr:colOff>381635</xdr:colOff>
                    <xdr:row>1</xdr:row>
                    <xdr:rowOff>67310</xdr:rowOff>
                  </from>
                  <to>
                    <xdr:col>11</xdr:col>
                    <xdr:colOff>159385</xdr:colOff>
                    <xdr:row>2</xdr:row>
                    <xdr:rowOff>72390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name="Drop Down 3" r:id="rId4">
              <controlPr defaultSize="0">
                <anchor moveWithCells="1">
                  <from>
                    <xdr:col>15</xdr:col>
                    <xdr:colOff>577850</xdr:colOff>
                    <xdr:row>19</xdr:row>
                    <xdr:rowOff>88900</xdr:rowOff>
                  </from>
                  <to>
                    <xdr:col>17</xdr:col>
                    <xdr:colOff>30480</xdr:colOff>
                    <xdr:row>19</xdr:row>
                    <xdr:rowOff>331470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4"/>
  <sheetViews>
    <sheetView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M12" sqref="M12"/>
    </sheetView>
  </sheetViews>
  <sheetFormatPr defaultColWidth="9" defaultRowHeight="13.5"/>
  <cols>
    <col min="1" max="1" width="6.375" style="16" customWidth="1"/>
    <col min="2" max="2" width="17.25" style="16" customWidth="1"/>
    <col min="3" max="3" width="7.75" style="17" customWidth="1"/>
    <col min="4" max="4" width="17.875" style="18" customWidth="1"/>
    <col min="5" max="10" width="12.625" style="16" customWidth="1"/>
    <col min="11" max="11" width="12.875" style="16" customWidth="1"/>
    <col min="12" max="13" width="11.5" style="16" customWidth="1"/>
    <col min="14" max="15" width="10.375" style="16" customWidth="1"/>
    <col min="16" max="16" width="9.375" style="16" customWidth="1"/>
    <col min="17" max="18" width="11.5" style="16" customWidth="1"/>
    <col min="19" max="21" width="10.375" style="16" customWidth="1"/>
    <col min="22" max="22" width="11.5" style="16" customWidth="1"/>
    <col min="23" max="23" width="9.375" style="16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19" customWidth="1"/>
    <col min="36" max="36" width="16.125" customWidth="1"/>
    <col min="37" max="16376" width="4.75" customWidth="1"/>
  </cols>
  <sheetData>
    <row r="1" s="15" customFormat="1" ht="18.75" spans="1:35">
      <c r="A1" s="20" t="s">
        <v>24</v>
      </c>
      <c r="B1" s="21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I1" s="19"/>
    </row>
    <row r="2" s="15" customFormat="1" spans="1:35">
      <c r="A2" s="24" t="s">
        <v>25</v>
      </c>
      <c r="B2" s="24" t="s">
        <v>26</v>
      </c>
      <c r="C2" s="24" t="s">
        <v>27</v>
      </c>
      <c r="D2" s="25" t="s">
        <v>28</v>
      </c>
      <c r="E2" s="26" t="s">
        <v>29</v>
      </c>
      <c r="F2" s="26"/>
      <c r="G2" s="26"/>
      <c r="H2" s="26"/>
      <c r="I2" s="26"/>
      <c r="J2" s="26"/>
      <c r="K2" s="24" t="s">
        <v>30</v>
      </c>
      <c r="L2" s="24"/>
      <c r="M2" s="24"/>
      <c r="N2" s="24"/>
      <c r="O2" s="24"/>
      <c r="P2" s="24"/>
      <c r="Q2" s="24"/>
      <c r="R2" s="24" t="s">
        <v>31</v>
      </c>
      <c r="S2" s="24"/>
      <c r="T2" s="24"/>
      <c r="U2" s="24"/>
      <c r="V2" s="24"/>
      <c r="W2" s="24"/>
      <c r="X2" s="24"/>
      <c r="Y2" s="74"/>
      <c r="Z2" s="75"/>
      <c r="AA2" s="74"/>
      <c r="AB2" s="24" t="s">
        <v>32</v>
      </c>
      <c r="AC2" s="24"/>
      <c r="AD2" s="24"/>
      <c r="AE2" s="24"/>
      <c r="AF2" s="24"/>
      <c r="AG2" s="24"/>
      <c r="AH2" s="24"/>
      <c r="AI2" s="76"/>
    </row>
    <row r="3" s="15" customFormat="1" ht="24" spans="1:35">
      <c r="A3" s="24"/>
      <c r="B3" s="24"/>
      <c r="C3" s="24"/>
      <c r="D3" s="25"/>
      <c r="E3" s="24" t="s">
        <v>4</v>
      </c>
      <c r="F3" s="24" t="s">
        <v>5</v>
      </c>
      <c r="G3" s="24" t="s">
        <v>6</v>
      </c>
      <c r="H3" s="24" t="s">
        <v>8</v>
      </c>
      <c r="I3" s="24" t="s">
        <v>9</v>
      </c>
      <c r="J3" s="24" t="s">
        <v>7</v>
      </c>
      <c r="K3" s="24" t="s">
        <v>33</v>
      </c>
      <c r="L3" s="24" t="s">
        <v>34</v>
      </c>
      <c r="M3" s="24" t="s">
        <v>35</v>
      </c>
      <c r="N3" s="24" t="s">
        <v>36</v>
      </c>
      <c r="O3" s="24" t="s">
        <v>37</v>
      </c>
      <c r="P3" s="24" t="s">
        <v>7</v>
      </c>
      <c r="Q3" s="24" t="s">
        <v>10</v>
      </c>
      <c r="R3" s="24" t="s">
        <v>38</v>
      </c>
      <c r="S3" s="24" t="s">
        <v>39</v>
      </c>
      <c r="T3" s="24" t="s">
        <v>40</v>
      </c>
      <c r="U3" s="24" t="s">
        <v>41</v>
      </c>
      <c r="V3" s="24" t="s">
        <v>37</v>
      </c>
      <c r="W3" s="24" t="s">
        <v>7</v>
      </c>
      <c r="X3" s="24" t="s">
        <v>10</v>
      </c>
      <c r="Y3" s="44" t="s">
        <v>42</v>
      </c>
      <c r="Z3" s="44" t="s">
        <v>43</v>
      </c>
      <c r="AA3" s="76" t="s">
        <v>44</v>
      </c>
      <c r="AB3" s="77" t="s">
        <v>45</v>
      </c>
      <c r="AC3" s="77" t="s">
        <v>46</v>
      </c>
      <c r="AD3" s="77" t="s">
        <v>47</v>
      </c>
      <c r="AE3" s="77" t="s">
        <v>48</v>
      </c>
      <c r="AF3" s="77" t="s">
        <v>49</v>
      </c>
      <c r="AG3" s="77" t="s">
        <v>7</v>
      </c>
      <c r="AH3" s="77" t="s">
        <v>10</v>
      </c>
      <c r="AI3" s="76" t="s">
        <v>44</v>
      </c>
    </row>
    <row r="4" ht="17" customHeight="1" spans="1:36">
      <c r="A4" s="37">
        <v>1</v>
      </c>
      <c r="B4" s="38" t="s">
        <v>50</v>
      </c>
      <c r="C4" s="82" t="s">
        <v>51</v>
      </c>
      <c r="D4" s="106" t="s">
        <v>52</v>
      </c>
      <c r="E4" s="84">
        <v>3920.55</v>
      </c>
      <c r="F4" s="84">
        <v>3920.55</v>
      </c>
      <c r="G4" s="84">
        <v>6241.75</v>
      </c>
      <c r="H4" s="84">
        <v>3920.55</v>
      </c>
      <c r="I4" s="70"/>
      <c r="J4" s="38">
        <v>108</v>
      </c>
      <c r="K4" s="68">
        <f>ROUND(E4*0.017,2)</f>
        <v>66.65</v>
      </c>
      <c r="L4" s="68">
        <f>ROUND(F4*0.16,2)</f>
        <v>627.29</v>
      </c>
      <c r="M4" s="38">
        <f>ROUND(G4*0.08,2)</f>
        <v>499.34</v>
      </c>
      <c r="N4" s="68">
        <f>ROUND(H4*0.007,2)</f>
        <v>27.44</v>
      </c>
      <c r="O4" s="38">
        <f>I4*5%</f>
        <v>0</v>
      </c>
      <c r="P4" s="38">
        <f>J4*50%</f>
        <v>54</v>
      </c>
      <c r="Q4" s="38">
        <f>SUM(K4:P4)</f>
        <v>1274.72</v>
      </c>
      <c r="R4" s="68">
        <f>E4*0</f>
        <v>0</v>
      </c>
      <c r="S4" s="68">
        <f>ROUND(F4*0.08,2)</f>
        <v>313.64</v>
      </c>
      <c r="T4" s="38">
        <f>ROUND(G4*0.02,2)</f>
        <v>124.84</v>
      </c>
      <c r="U4" s="68">
        <f>ROUND(H4*0.003,2)</f>
        <v>11.76</v>
      </c>
      <c r="V4" s="38">
        <f>I4*5%</f>
        <v>0</v>
      </c>
      <c r="W4" s="38">
        <f>J4*50%</f>
        <v>54</v>
      </c>
      <c r="X4" s="68">
        <f>SUM(R4:W4)</f>
        <v>504.24</v>
      </c>
      <c r="Y4" s="68">
        <f>Q4+X4</f>
        <v>1778.96</v>
      </c>
      <c r="Z4" s="44"/>
      <c r="AA4" s="79"/>
      <c r="AB4" s="78">
        <f t="shared" ref="AB4:AH4" si="0">K4+R4</f>
        <v>66.65</v>
      </c>
      <c r="AC4" s="78">
        <f t="shared" si="0"/>
        <v>940.93</v>
      </c>
      <c r="AD4" s="78">
        <f t="shared" si="0"/>
        <v>624.18</v>
      </c>
      <c r="AE4" s="78">
        <f t="shared" si="0"/>
        <v>39.2</v>
      </c>
      <c r="AF4" s="78">
        <f t="shared" si="0"/>
        <v>0</v>
      </c>
      <c r="AG4" s="78">
        <f t="shared" si="0"/>
        <v>108</v>
      </c>
      <c r="AH4" s="78">
        <f t="shared" si="0"/>
        <v>1778.96</v>
      </c>
      <c r="AI4" s="79"/>
      <c r="AJ4" s="15"/>
    </row>
    <row r="5" ht="21" customHeight="1" spans="1:36">
      <c r="A5" s="41" t="s">
        <v>10</v>
      </c>
      <c r="B5" s="41"/>
      <c r="C5" s="42"/>
      <c r="D5" s="43"/>
      <c r="E5" s="44">
        <f>SUM(E4:E4)</f>
        <v>3920.55</v>
      </c>
      <c r="F5" s="44">
        <f t="shared" ref="F5:AH5" si="1">SUM(F4:F4)</f>
        <v>3920.55</v>
      </c>
      <c r="G5" s="44">
        <f t="shared" si="1"/>
        <v>6241.75</v>
      </c>
      <c r="H5" s="44">
        <f t="shared" si="1"/>
        <v>3920.55</v>
      </c>
      <c r="I5" s="44">
        <f t="shared" si="1"/>
        <v>0</v>
      </c>
      <c r="J5" s="44">
        <f t="shared" si="1"/>
        <v>108</v>
      </c>
      <c r="K5" s="44">
        <f t="shared" si="1"/>
        <v>66.65</v>
      </c>
      <c r="L5" s="44">
        <f t="shared" si="1"/>
        <v>627.29</v>
      </c>
      <c r="M5" s="44">
        <f t="shared" si="1"/>
        <v>499.34</v>
      </c>
      <c r="N5" s="44">
        <f t="shared" si="1"/>
        <v>27.44</v>
      </c>
      <c r="O5" s="44">
        <f t="shared" si="1"/>
        <v>0</v>
      </c>
      <c r="P5" s="44">
        <f t="shared" si="1"/>
        <v>54</v>
      </c>
      <c r="Q5" s="44">
        <f t="shared" si="1"/>
        <v>1274.72</v>
      </c>
      <c r="R5" s="44">
        <f t="shared" si="1"/>
        <v>0</v>
      </c>
      <c r="S5" s="44">
        <f t="shared" si="1"/>
        <v>313.64</v>
      </c>
      <c r="T5" s="44">
        <f t="shared" si="1"/>
        <v>124.84</v>
      </c>
      <c r="U5" s="44">
        <f t="shared" si="1"/>
        <v>11.76</v>
      </c>
      <c r="V5" s="44">
        <f t="shared" si="1"/>
        <v>0</v>
      </c>
      <c r="W5" s="44">
        <f t="shared" si="1"/>
        <v>54</v>
      </c>
      <c r="X5" s="44">
        <f t="shared" si="1"/>
        <v>504.24</v>
      </c>
      <c r="Y5" s="44">
        <f t="shared" si="1"/>
        <v>1778.96</v>
      </c>
      <c r="Z5" s="44">
        <f t="shared" si="1"/>
        <v>0</v>
      </c>
      <c r="AA5" s="44">
        <f t="shared" si="1"/>
        <v>0</v>
      </c>
      <c r="AB5" s="44">
        <f t="shared" si="1"/>
        <v>66.65</v>
      </c>
      <c r="AC5" s="44">
        <f t="shared" si="1"/>
        <v>940.93</v>
      </c>
      <c r="AD5" s="44">
        <f t="shared" si="1"/>
        <v>624.18</v>
      </c>
      <c r="AE5" s="44">
        <f t="shared" si="1"/>
        <v>39.2</v>
      </c>
      <c r="AF5" s="44">
        <f t="shared" si="1"/>
        <v>0</v>
      </c>
      <c r="AG5" s="44">
        <f t="shared" si="1"/>
        <v>108</v>
      </c>
      <c r="AH5" s="44">
        <f t="shared" si="1"/>
        <v>1778.96</v>
      </c>
      <c r="AI5" s="79"/>
      <c r="AJ5" s="15"/>
    </row>
    <row r="6" spans="1:27">
      <c r="A6" s="17"/>
      <c r="B6" s="17"/>
      <c r="E6" s="17"/>
      <c r="AA6" s="80"/>
    </row>
    <row r="7" ht="15" customHeight="1" spans="1:39">
      <c r="A7" s="45" t="s">
        <v>53</v>
      </c>
      <c r="B7" s="45"/>
      <c r="C7" s="45" t="s">
        <v>54</v>
      </c>
      <c r="D7" s="45"/>
      <c r="E7" s="45" t="s">
        <v>55</v>
      </c>
      <c r="F7" s="45"/>
      <c r="G7" s="46" t="s">
        <v>56</v>
      </c>
      <c r="H7" s="46"/>
      <c r="I7" s="45" t="s">
        <v>57</v>
      </c>
      <c r="J7" s="53" t="s">
        <v>58</v>
      </c>
      <c r="K7" s="53" t="s">
        <v>59</v>
      </c>
      <c r="N7" s="71"/>
      <c r="X7" s="16"/>
      <c r="Y7" s="16"/>
      <c r="AC7" s="81"/>
      <c r="AI7" s="15"/>
      <c r="AJ7" s="15"/>
      <c r="AK7" s="15"/>
      <c r="AL7" s="15"/>
      <c r="AM7" s="19"/>
    </row>
    <row r="8" ht="15" customHeight="1" spans="1:39">
      <c r="A8" s="47" t="s">
        <v>60</v>
      </c>
      <c r="B8" s="47"/>
      <c r="C8" s="48">
        <f>SUM(K4:K4)</f>
        <v>66.65</v>
      </c>
      <c r="D8" s="48"/>
      <c r="E8" s="49">
        <f>SUM(R4:R4)</f>
        <v>0</v>
      </c>
      <c r="F8" s="49"/>
      <c r="G8" s="50">
        <f t="shared" ref="G8:G14" si="2">C8+E8</f>
        <v>66.65</v>
      </c>
      <c r="H8" s="51"/>
      <c r="I8" s="45">
        <f>COUNTIFS(E4:E4,"&lt;&gt;",E4:E4,"&lt;&gt;0")</f>
        <v>1</v>
      </c>
      <c r="J8" s="72"/>
      <c r="K8" s="53">
        <f t="shared" ref="K8:K13" si="3">G8+J8</f>
        <v>66.65</v>
      </c>
      <c r="N8" s="71"/>
      <c r="X8" s="16"/>
      <c r="Y8" s="16"/>
      <c r="AB8" s="80"/>
      <c r="AI8" s="15"/>
      <c r="AJ8" s="15"/>
      <c r="AK8" s="15"/>
      <c r="AL8" s="15"/>
      <c r="AM8" s="19"/>
    </row>
    <row r="9" ht="15" customHeight="1" spans="1:39">
      <c r="A9" s="47" t="s">
        <v>61</v>
      </c>
      <c r="B9" s="47"/>
      <c r="C9" s="48">
        <f>SUM(L4:L4)</f>
        <v>627.29</v>
      </c>
      <c r="D9" s="48"/>
      <c r="E9" s="49">
        <f>SUM(S4:S4)</f>
        <v>313.64</v>
      </c>
      <c r="F9" s="49"/>
      <c r="G9" s="50">
        <f t="shared" si="2"/>
        <v>940.93</v>
      </c>
      <c r="H9" s="51"/>
      <c r="I9" s="45">
        <f>COUNTIFS(F4:F4,"&lt;&gt;",F4:F4,"&lt;&gt;0")</f>
        <v>1</v>
      </c>
      <c r="J9" s="53"/>
      <c r="K9" s="53">
        <f t="shared" si="3"/>
        <v>940.93</v>
      </c>
      <c r="N9" s="71"/>
      <c r="X9" s="16"/>
      <c r="Y9" s="16"/>
      <c r="AC9" s="80"/>
      <c r="AI9" s="15"/>
      <c r="AJ9" s="15"/>
      <c r="AK9" s="15"/>
      <c r="AL9" s="15"/>
      <c r="AM9" s="19"/>
    </row>
    <row r="10" ht="15" customHeight="1" spans="1:39">
      <c r="A10" s="47" t="s">
        <v>62</v>
      </c>
      <c r="B10" s="47"/>
      <c r="C10" s="48">
        <f>SUM(N4:N4)</f>
        <v>27.44</v>
      </c>
      <c r="D10" s="48"/>
      <c r="E10" s="49">
        <f>SUM(U4:U4)</f>
        <v>11.76</v>
      </c>
      <c r="F10" s="49"/>
      <c r="G10" s="50">
        <f t="shared" si="2"/>
        <v>39.2</v>
      </c>
      <c r="H10" s="51"/>
      <c r="I10" s="45">
        <f>COUNTIFS(H4:H4,"&lt;&gt;",H4:H4,"&lt;&gt;0")</f>
        <v>1</v>
      </c>
      <c r="J10" s="53"/>
      <c r="K10" s="53">
        <f t="shared" si="3"/>
        <v>39.2</v>
      </c>
      <c r="N10" s="71"/>
      <c r="X10" s="16"/>
      <c r="Y10" s="16"/>
      <c r="AI10" s="15"/>
      <c r="AJ10" s="15"/>
      <c r="AK10" s="15"/>
      <c r="AL10" s="15"/>
      <c r="AM10" s="19"/>
    </row>
    <row r="11" ht="15" customHeight="1" spans="1:39">
      <c r="A11" s="52" t="s">
        <v>63</v>
      </c>
      <c r="B11" s="52"/>
      <c r="C11" s="48">
        <f>SUM(M4:M4)</f>
        <v>499.34</v>
      </c>
      <c r="D11" s="48"/>
      <c r="E11" s="49">
        <f>SUM(T4:T4)</f>
        <v>124.84</v>
      </c>
      <c r="F11" s="49"/>
      <c r="G11" s="50">
        <f t="shared" si="2"/>
        <v>624.18</v>
      </c>
      <c r="H11" s="51"/>
      <c r="I11" s="45">
        <f>COUNTIFS(G4:G4,"&lt;&gt;",G4:G4,"&lt;&gt;0")</f>
        <v>1</v>
      </c>
      <c r="J11" s="53"/>
      <c r="K11" s="53">
        <f t="shared" si="3"/>
        <v>624.18</v>
      </c>
      <c r="N11" s="71"/>
      <c r="X11" s="16"/>
      <c r="Y11" s="16"/>
      <c r="AI11" s="15"/>
      <c r="AJ11" s="15"/>
      <c r="AK11" s="15"/>
      <c r="AL11" s="15"/>
      <c r="AM11" s="19"/>
    </row>
    <row r="12" ht="15" customHeight="1" spans="1:39">
      <c r="A12" s="52" t="s">
        <v>64</v>
      </c>
      <c r="B12" s="52"/>
      <c r="C12" s="48">
        <f>SUM(P4:P4)</f>
        <v>54</v>
      </c>
      <c r="D12" s="48"/>
      <c r="E12" s="49">
        <f>SUM(W4:W4)</f>
        <v>54</v>
      </c>
      <c r="F12" s="49"/>
      <c r="G12" s="50">
        <f t="shared" si="2"/>
        <v>108</v>
      </c>
      <c r="H12" s="51"/>
      <c r="I12" s="45">
        <f>COUNTIFS(J4:J4,"&lt;&gt;",J4:J4,"&lt;&gt;0")</f>
        <v>1</v>
      </c>
      <c r="J12" s="53"/>
      <c r="K12" s="53">
        <f t="shared" si="3"/>
        <v>108</v>
      </c>
      <c r="N12" s="71"/>
      <c r="X12" s="16"/>
      <c r="Y12" s="16"/>
      <c r="AI12" s="15"/>
      <c r="AJ12" s="15"/>
      <c r="AK12" s="15"/>
      <c r="AL12" s="15"/>
      <c r="AM12" s="19"/>
    </row>
    <row r="13" ht="21" customHeight="1" spans="1:39">
      <c r="A13" s="52" t="s">
        <v>65</v>
      </c>
      <c r="B13" s="52"/>
      <c r="C13" s="48">
        <f>SUM(O4:O4)</f>
        <v>0</v>
      </c>
      <c r="D13" s="48"/>
      <c r="E13" s="49">
        <f>SUM(V4:V4)</f>
        <v>0</v>
      </c>
      <c r="F13" s="49"/>
      <c r="G13" s="50">
        <f t="shared" si="2"/>
        <v>0</v>
      </c>
      <c r="H13" s="51"/>
      <c r="I13" s="45">
        <f>COUNTIFS(I4:I4,"&lt;&gt;",I4:I4,"&lt;&gt;0")</f>
        <v>0</v>
      </c>
      <c r="J13" s="53"/>
      <c r="K13" s="53">
        <f t="shared" si="3"/>
        <v>0</v>
      </c>
      <c r="N13" s="71"/>
      <c r="X13" s="16"/>
      <c r="Y13" s="16"/>
      <c r="AI13" s="15"/>
      <c r="AJ13" s="15"/>
      <c r="AK13" s="15"/>
      <c r="AL13" s="15"/>
      <c r="AM13" s="19"/>
    </row>
    <row r="14" ht="17" customHeight="1" spans="1:39">
      <c r="A14" s="53" t="s">
        <v>66</v>
      </c>
      <c r="B14" s="53"/>
      <c r="C14" s="54">
        <f>SUM(C8:D13)</f>
        <v>1274.72</v>
      </c>
      <c r="D14" s="55"/>
      <c r="E14" s="56">
        <f>SUM(E8:F13)</f>
        <v>504.24</v>
      </c>
      <c r="F14" s="57"/>
      <c r="G14" s="58">
        <f t="shared" si="2"/>
        <v>1778.96</v>
      </c>
      <c r="H14" s="59"/>
      <c r="I14" s="53"/>
      <c r="J14" s="53"/>
      <c r="K14" s="73">
        <f>SUM(K8:K13)</f>
        <v>1778.96</v>
      </c>
      <c r="N14" s="71"/>
      <c r="X14" s="16"/>
      <c r="Y14" s="16"/>
      <c r="AI14" s="15"/>
      <c r="AJ14" s="15"/>
      <c r="AK14" s="15"/>
      <c r="AL14" s="15"/>
      <c r="AM14" s="19"/>
    </row>
    <row r="15" spans="1:32">
      <c r="A15" s="60" t="s">
        <v>67</v>
      </c>
      <c r="B15" s="60"/>
      <c r="C15" s="61"/>
      <c r="D15" s="60"/>
      <c r="E15" s="60"/>
      <c r="F15" s="60"/>
      <c r="G15" s="62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</row>
    <row r="16" spans="1:32">
      <c r="A16" s="60"/>
      <c r="B16" s="60"/>
      <c r="C16" s="61"/>
      <c r="D16" s="60"/>
      <c r="E16" s="60"/>
      <c r="F16" s="60"/>
      <c r="G16" s="62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</row>
    <row r="17" spans="1:32">
      <c r="A17" s="60"/>
      <c r="B17" s="60"/>
      <c r="C17" s="61"/>
      <c r="D17" s="60"/>
      <c r="E17" s="60"/>
      <c r="F17" s="60"/>
      <c r="G17" s="62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</row>
    <row r="18" spans="1:32">
      <c r="A18" s="60"/>
      <c r="B18" s="60"/>
      <c r="C18" s="61"/>
      <c r="D18" s="60"/>
      <c r="E18" s="60"/>
      <c r="F18" s="60"/>
      <c r="G18" s="62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</row>
    <row r="19" spans="1:32">
      <c r="A19" s="60"/>
      <c r="B19" s="60"/>
      <c r="C19" s="61"/>
      <c r="D19" s="60"/>
      <c r="E19" s="60"/>
      <c r="F19" s="60"/>
      <c r="G19" s="62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</row>
    <row r="20" spans="1:23">
      <c r="A20" s="60"/>
      <c r="B20" s="62"/>
      <c r="C20" s="61"/>
      <c r="D20" s="63"/>
      <c r="E20" s="60"/>
      <c r="F20" s="60"/>
      <c r="G20" s="62"/>
      <c r="H20" s="60"/>
      <c r="I20" s="60"/>
      <c r="J20" s="60"/>
      <c r="K20" s="60"/>
      <c r="L20" s="60"/>
      <c r="M20" s="60"/>
      <c r="N20" s="60"/>
      <c r="O20" s="60"/>
      <c r="P20" s="60"/>
      <c r="Q20" s="60"/>
      <c r="S20" s="15"/>
      <c r="T20" s="15"/>
      <c r="U20" s="15"/>
      <c r="V20" s="15"/>
      <c r="W20" s="15"/>
    </row>
    <row r="21" spans="1:23">
      <c r="A21" s="60"/>
      <c r="B21" s="62"/>
      <c r="C21" s="61"/>
      <c r="D21" s="63"/>
      <c r="E21" s="60"/>
      <c r="F21" s="60"/>
      <c r="G21" s="62"/>
      <c r="H21" s="60"/>
      <c r="I21" s="60"/>
      <c r="J21" s="60"/>
      <c r="K21" s="60"/>
      <c r="L21" s="60"/>
      <c r="M21" s="60"/>
      <c r="N21" s="60"/>
      <c r="O21" s="60"/>
      <c r="P21" s="60"/>
      <c r="Q21" s="60"/>
      <c r="S21" s="15"/>
      <c r="T21" s="15"/>
      <c r="U21" s="15"/>
      <c r="V21" s="15"/>
      <c r="W21" s="15"/>
    </row>
    <row r="22" spans="1:23">
      <c r="A22" s="60"/>
      <c r="B22" s="62"/>
      <c r="C22" s="61"/>
      <c r="D22" s="63"/>
      <c r="E22" s="60"/>
      <c r="F22" s="60"/>
      <c r="G22" s="62"/>
      <c r="H22" s="60"/>
      <c r="I22" s="60"/>
      <c r="J22" s="60"/>
      <c r="K22" s="60"/>
      <c r="L22" s="60"/>
      <c r="M22" s="60"/>
      <c r="N22" s="60"/>
      <c r="O22" s="60"/>
      <c r="P22" s="60"/>
      <c r="Q22" s="60"/>
      <c r="S22" s="15"/>
      <c r="T22" s="15"/>
      <c r="U22" s="15"/>
      <c r="V22" s="15"/>
      <c r="W22" s="15"/>
    </row>
    <row r="23" spans="1:23">
      <c r="A23" s="64" t="s">
        <v>68</v>
      </c>
      <c r="B23" s="65"/>
      <c r="C23" s="66"/>
      <c r="D23" s="63"/>
      <c r="E23" s="60"/>
      <c r="F23" s="60"/>
      <c r="G23" s="62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W23" s="15"/>
    </row>
    <row r="24" spans="1:23">
      <c r="A24" s="64"/>
      <c r="B24" s="65"/>
      <c r="C24" s="66"/>
      <c r="W24" s="15"/>
    </row>
  </sheetData>
  <sheetProtection sort="0" autoFilter="0" pivotTables="0"/>
  <autoFilter xmlns:etc="http://www.wps.cn/officeDocument/2017/etCustomData" ref="A3:AI5" etc:filterBottomFollowUsedRange="0">
    <sortState ref="A3:AI5">
      <sortCondition ref="A3:A299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6:B6"/>
    <mergeCell ref="C6:D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2:A3"/>
    <mergeCell ref="B2:B3"/>
    <mergeCell ref="C2:C3"/>
    <mergeCell ref="D2:D3"/>
    <mergeCell ref="A15:AF19"/>
    <mergeCell ref="A23:C24"/>
  </mergeCells>
  <conditionalFormatting sqref="C4">
    <cfRule type="duplicateValues" dxfId="0" priority="106"/>
    <cfRule type="duplicateValues" dxfId="0" priority="108"/>
    <cfRule type="duplicateValues" dxfId="0" priority="110"/>
    <cfRule type="duplicateValues" dxfId="0" priority="112"/>
    <cfRule type="duplicateValues" dxfId="0" priority="114"/>
    <cfRule type="duplicateValues" dxfId="0" priority="116"/>
    <cfRule type="duplicateValues" dxfId="0" priority="118"/>
  </conditionalFormatting>
  <conditionalFormatting sqref="D4">
    <cfRule type="duplicateValues" dxfId="0" priority="1"/>
  </conditionalFormatting>
  <conditionalFormatting sqref="C1:C3 E14 C6 C14:C24 G7:G14">
    <cfRule type="duplicateValues" dxfId="0" priority="221"/>
  </conditionalFormatting>
  <conditionalFormatting sqref="C1:C3 C6:C24">
    <cfRule type="duplicateValues" dxfId="0" priority="151"/>
  </conditionalFormatting>
  <conditionalFormatting sqref="C2:C3 C6 C20:C22 G7:G14">
    <cfRule type="duplicateValues" dxfId="0" priority="648"/>
  </conditionalFormatting>
  <conditionalFormatting sqref="C2:C3 G7:G14 C20:C24 C6">
    <cfRule type="duplicateValues" dxfId="0" priority="647"/>
  </conditionalFormatting>
  <conditionalFormatting sqref="C2:C3 G7:G14 E14 C14 C6 C20:C24">
    <cfRule type="duplicateValues" dxfId="1" priority="642"/>
    <cfRule type="duplicateValues" dxfId="0" priority="643"/>
  </conditionalFormatting>
  <conditionalFormatting sqref="C2:C3 E14 C14 C6 G7:G14 C20:C24">
    <cfRule type="duplicateValues" dxfId="0" priority="634"/>
    <cfRule type="duplicateValues" dxfId="0" priority="635"/>
    <cfRule type="duplicateValues" dxfId="0" priority="636"/>
  </conditionalFormatting>
  <conditionalFormatting sqref="C2:C3 C6 C20:C24 E14 G7:G14 C14">
    <cfRule type="duplicateValues" dxfId="0" priority="612"/>
    <cfRule type="duplicateValues" dxfId="0" priority="614"/>
  </conditionalFormatting>
  <conditionalFormatting sqref="C2:C3 E14 G7:G14 C14 C6 C20:C24">
    <cfRule type="duplicateValues" dxfId="0" priority="611"/>
  </conditionalFormatting>
  <conditionalFormatting sqref="C2:C3 C14:C24 E14 C6 G7:G14">
    <cfRule type="duplicateValues" dxfId="0" priority="605"/>
  </conditionalFormatting>
  <conditionalFormatting sqref="C2:C3 C6 C14:C24 E14 G7:G14">
    <cfRule type="duplicateValues" dxfId="0" priority="511"/>
    <cfRule type="duplicateValues" dxfId="0" priority="512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20" max="16383" man="1"/>
    <brk id="22" max="16383" man="1"/>
    <brk id="22" max="16383" man="1"/>
    <brk id="22" max="16383" man="1"/>
    <brk id="22" max="16383" man="1"/>
    <brk id="22" max="16383" man="1"/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tabSelected="1"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C16" sqref="C16"/>
    </sheetView>
  </sheetViews>
  <sheetFormatPr defaultColWidth="9" defaultRowHeight="13.5"/>
  <cols>
    <col min="1" max="1" width="6.375" style="16" customWidth="1"/>
    <col min="2" max="2" width="14.5" style="16" customWidth="1"/>
    <col min="3" max="3" width="7.75" style="17" customWidth="1"/>
    <col min="4" max="4" width="22.875" style="18" customWidth="1"/>
    <col min="5" max="10" width="12.625" style="16" customWidth="1"/>
    <col min="11" max="11" width="12.875" style="16" customWidth="1"/>
    <col min="12" max="13" width="11.5" style="16" customWidth="1"/>
    <col min="14" max="15" width="10.375" style="16" customWidth="1"/>
    <col min="16" max="16" width="9.375" style="16" customWidth="1"/>
    <col min="17" max="18" width="11.5" style="16" customWidth="1"/>
    <col min="19" max="21" width="10.375" style="16" customWidth="1"/>
    <col min="22" max="22" width="11.5" style="16" customWidth="1"/>
    <col min="23" max="23" width="9.375" style="16" customWidth="1"/>
    <col min="24" max="24" width="12" style="15" customWidth="1"/>
    <col min="25" max="25" width="12.625" style="15" customWidth="1"/>
    <col min="26" max="26" width="6.375" style="15" customWidth="1"/>
    <col min="27" max="27" width="22.375" style="15" customWidth="1"/>
    <col min="28" max="28" width="10.375" style="15" customWidth="1"/>
    <col min="29" max="32" width="11.5" style="15" customWidth="1"/>
    <col min="33" max="33" width="11.5" style="15"/>
    <col min="34" max="34" width="12.625" style="15"/>
    <col min="35" max="35" width="14" style="19" customWidth="1"/>
    <col min="36" max="36" width="16.125" customWidth="1"/>
    <col min="37" max="16376" width="4.75" customWidth="1"/>
  </cols>
  <sheetData>
    <row r="1" s="15" customFormat="1" ht="18.75" spans="1:35">
      <c r="A1" s="20" t="s">
        <v>69</v>
      </c>
      <c r="B1" s="21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I1" s="19"/>
    </row>
    <row r="2" s="15" customFormat="1" spans="1:35">
      <c r="A2" s="24" t="s">
        <v>25</v>
      </c>
      <c r="B2" s="24" t="s">
        <v>26</v>
      </c>
      <c r="C2" s="24" t="s">
        <v>27</v>
      </c>
      <c r="D2" s="25" t="s">
        <v>28</v>
      </c>
      <c r="E2" s="26" t="s">
        <v>29</v>
      </c>
      <c r="F2" s="26"/>
      <c r="G2" s="26"/>
      <c r="H2" s="26"/>
      <c r="I2" s="26"/>
      <c r="J2" s="26"/>
      <c r="K2" s="24" t="s">
        <v>30</v>
      </c>
      <c r="L2" s="24"/>
      <c r="M2" s="24"/>
      <c r="N2" s="24"/>
      <c r="O2" s="24"/>
      <c r="P2" s="24"/>
      <c r="Q2" s="24"/>
      <c r="R2" s="24" t="s">
        <v>31</v>
      </c>
      <c r="S2" s="24"/>
      <c r="T2" s="24"/>
      <c r="U2" s="24"/>
      <c r="V2" s="24"/>
      <c r="W2" s="24"/>
      <c r="X2" s="24"/>
      <c r="Y2" s="74"/>
      <c r="Z2" s="75"/>
      <c r="AA2" s="74"/>
      <c r="AB2" s="24" t="s">
        <v>32</v>
      </c>
      <c r="AC2" s="24"/>
      <c r="AD2" s="24"/>
      <c r="AE2" s="24"/>
      <c r="AF2" s="24"/>
      <c r="AG2" s="24"/>
      <c r="AH2" s="24"/>
      <c r="AI2" s="76"/>
    </row>
    <row r="3" s="15" customFormat="1" ht="24" spans="1:35">
      <c r="A3" s="24"/>
      <c r="B3" s="24"/>
      <c r="C3" s="24"/>
      <c r="D3" s="25"/>
      <c r="E3" s="24" t="s">
        <v>4</v>
      </c>
      <c r="F3" s="24" t="s">
        <v>5</v>
      </c>
      <c r="G3" s="24" t="s">
        <v>6</v>
      </c>
      <c r="H3" s="24" t="s">
        <v>8</v>
      </c>
      <c r="I3" s="24" t="s">
        <v>9</v>
      </c>
      <c r="J3" s="24" t="s">
        <v>7</v>
      </c>
      <c r="K3" s="24" t="s">
        <v>33</v>
      </c>
      <c r="L3" s="24" t="s">
        <v>34</v>
      </c>
      <c r="M3" s="24" t="s">
        <v>35</v>
      </c>
      <c r="N3" s="24" t="s">
        <v>36</v>
      </c>
      <c r="O3" s="24" t="s">
        <v>37</v>
      </c>
      <c r="P3" s="24" t="s">
        <v>7</v>
      </c>
      <c r="Q3" s="24" t="s">
        <v>10</v>
      </c>
      <c r="R3" s="24" t="s">
        <v>38</v>
      </c>
      <c r="S3" s="24" t="s">
        <v>39</v>
      </c>
      <c r="T3" s="24" t="s">
        <v>40</v>
      </c>
      <c r="U3" s="24" t="s">
        <v>41</v>
      </c>
      <c r="V3" s="24" t="s">
        <v>37</v>
      </c>
      <c r="W3" s="24" t="s">
        <v>7</v>
      </c>
      <c r="X3" s="24" t="s">
        <v>10</v>
      </c>
      <c r="Y3" s="44" t="s">
        <v>42</v>
      </c>
      <c r="Z3" s="44" t="s">
        <v>43</v>
      </c>
      <c r="AA3" s="76" t="s">
        <v>44</v>
      </c>
      <c r="AB3" s="77" t="s">
        <v>45</v>
      </c>
      <c r="AC3" s="77" t="s">
        <v>46</v>
      </c>
      <c r="AD3" s="77" t="s">
        <v>47</v>
      </c>
      <c r="AE3" s="77" t="s">
        <v>48</v>
      </c>
      <c r="AF3" s="77" t="s">
        <v>49</v>
      </c>
      <c r="AG3" s="77" t="s">
        <v>7</v>
      </c>
      <c r="AH3" s="77" t="s">
        <v>10</v>
      </c>
      <c r="AI3" s="76" t="s">
        <v>44</v>
      </c>
    </row>
    <row r="4" s="15" customFormat="1" spans="1:35">
      <c r="A4" s="27">
        <v>1</v>
      </c>
      <c r="B4" s="28" t="s">
        <v>70</v>
      </c>
      <c r="C4" s="29" t="s">
        <v>71</v>
      </c>
      <c r="D4" s="30" t="s">
        <v>72</v>
      </c>
      <c r="E4" s="31">
        <v>3920.55</v>
      </c>
      <c r="F4" s="31">
        <v>3920.55</v>
      </c>
      <c r="G4" s="31">
        <v>6241.75</v>
      </c>
      <c r="H4" s="31">
        <v>3920.55</v>
      </c>
      <c r="I4" s="24"/>
      <c r="J4" s="67">
        <v>108</v>
      </c>
      <c r="K4" s="68">
        <f t="shared" ref="K4:K13" si="0">ROUND(E4*0.017,2)</f>
        <v>66.65</v>
      </c>
      <c r="L4" s="68">
        <f t="shared" ref="L4:L13" si="1">ROUND(F4*0.16,2)</f>
        <v>627.29</v>
      </c>
      <c r="M4" s="38">
        <f t="shared" ref="M4:M13" si="2">ROUND(G4*0.08,2)</f>
        <v>499.34</v>
      </c>
      <c r="N4" s="68">
        <f t="shared" ref="N4:N13" si="3">ROUND(H4*0.007,2)</f>
        <v>27.44</v>
      </c>
      <c r="O4" s="38">
        <f t="shared" ref="O4:O13" si="4">I4*5%</f>
        <v>0</v>
      </c>
      <c r="P4" s="38">
        <f t="shared" ref="P4:P13" si="5">J4*50%</f>
        <v>54</v>
      </c>
      <c r="Q4" s="38">
        <f t="shared" ref="Q4:Q13" si="6">SUM(K4:P4)</f>
        <v>1274.72</v>
      </c>
      <c r="R4" s="68">
        <f t="shared" ref="R4:R13" si="7">E4*0</f>
        <v>0</v>
      </c>
      <c r="S4" s="68">
        <f t="shared" ref="S4:S13" si="8">ROUND(F4*0.08,2)</f>
        <v>313.64</v>
      </c>
      <c r="T4" s="38">
        <f t="shared" ref="T4:T13" si="9">ROUND(G4*0.02,2)</f>
        <v>124.84</v>
      </c>
      <c r="U4" s="68">
        <f t="shared" ref="U4:U13" si="10">ROUND(H4*0.003,2)</f>
        <v>11.76</v>
      </c>
      <c r="V4" s="38">
        <f t="shared" ref="V4:V13" si="11">I4*5%</f>
        <v>0</v>
      </c>
      <c r="W4" s="38">
        <f t="shared" ref="W4:W13" si="12">J4*50%</f>
        <v>54</v>
      </c>
      <c r="X4" s="68">
        <f t="shared" ref="X4:X13" si="13">SUM(R4:W4)</f>
        <v>504.24</v>
      </c>
      <c r="Y4" s="68">
        <f t="shared" ref="Y4:Y13" si="14">Q4+X4</f>
        <v>1778.96</v>
      </c>
      <c r="Z4" s="44"/>
      <c r="AA4" s="76"/>
      <c r="AB4" s="78">
        <f t="shared" ref="AB4:AB13" si="15">K4+R4</f>
        <v>66.65</v>
      </c>
      <c r="AC4" s="78">
        <f t="shared" ref="AC4:AC13" si="16">L4+S4</f>
        <v>940.93</v>
      </c>
      <c r="AD4" s="78">
        <f t="shared" ref="AD4:AD13" si="17">M4+T4</f>
        <v>624.18</v>
      </c>
      <c r="AE4" s="78">
        <f t="shared" ref="AE4:AE13" si="18">N4+U4</f>
        <v>39.2</v>
      </c>
      <c r="AF4" s="78">
        <f t="shared" ref="AF4:AF13" si="19">O4+V4</f>
        <v>0</v>
      </c>
      <c r="AG4" s="78">
        <f t="shared" ref="AG4:AG13" si="20">P4+W4</f>
        <v>108</v>
      </c>
      <c r="AH4" s="78">
        <f t="shared" ref="AH4:AH13" si="21">Q4+X4</f>
        <v>1778.96</v>
      </c>
      <c r="AI4" s="76"/>
    </row>
    <row r="5" s="15" customFormat="1" spans="1:35">
      <c r="A5" s="27">
        <v>2</v>
      </c>
      <c r="B5" s="28" t="s">
        <v>70</v>
      </c>
      <c r="C5" s="32" t="s">
        <v>73</v>
      </c>
      <c r="D5" s="107" t="s">
        <v>74</v>
      </c>
      <c r="E5" s="31">
        <v>3920.55</v>
      </c>
      <c r="F5" s="31">
        <v>3920.55</v>
      </c>
      <c r="G5" s="31">
        <v>6241.75</v>
      </c>
      <c r="H5" s="31">
        <v>3920.55</v>
      </c>
      <c r="I5" s="24"/>
      <c r="J5" s="67">
        <v>108</v>
      </c>
      <c r="K5" s="68">
        <f t="shared" si="0"/>
        <v>66.65</v>
      </c>
      <c r="L5" s="68">
        <f t="shared" si="1"/>
        <v>627.29</v>
      </c>
      <c r="M5" s="38">
        <f t="shared" si="2"/>
        <v>499.34</v>
      </c>
      <c r="N5" s="68">
        <f t="shared" si="3"/>
        <v>27.44</v>
      </c>
      <c r="O5" s="38">
        <f t="shared" si="4"/>
        <v>0</v>
      </c>
      <c r="P5" s="38">
        <f t="shared" si="5"/>
        <v>54</v>
      </c>
      <c r="Q5" s="38">
        <f t="shared" si="6"/>
        <v>1274.72</v>
      </c>
      <c r="R5" s="68">
        <f t="shared" si="7"/>
        <v>0</v>
      </c>
      <c r="S5" s="68">
        <f t="shared" si="8"/>
        <v>313.64</v>
      </c>
      <c r="T5" s="38">
        <f t="shared" si="9"/>
        <v>124.84</v>
      </c>
      <c r="U5" s="68">
        <f t="shared" si="10"/>
        <v>11.76</v>
      </c>
      <c r="V5" s="38">
        <f t="shared" si="11"/>
        <v>0</v>
      </c>
      <c r="W5" s="38">
        <f t="shared" si="12"/>
        <v>54</v>
      </c>
      <c r="X5" s="68">
        <f t="shared" si="13"/>
        <v>504.24</v>
      </c>
      <c r="Y5" s="68">
        <f t="shared" si="14"/>
        <v>1778.96</v>
      </c>
      <c r="Z5" s="44"/>
      <c r="AA5" s="76"/>
      <c r="AB5" s="78">
        <f t="shared" si="15"/>
        <v>66.65</v>
      </c>
      <c r="AC5" s="78">
        <f t="shared" si="16"/>
        <v>940.93</v>
      </c>
      <c r="AD5" s="78">
        <f t="shared" si="17"/>
        <v>624.18</v>
      </c>
      <c r="AE5" s="78">
        <f t="shared" si="18"/>
        <v>39.2</v>
      </c>
      <c r="AF5" s="78">
        <f t="shared" si="19"/>
        <v>0</v>
      </c>
      <c r="AG5" s="78">
        <f t="shared" si="20"/>
        <v>108</v>
      </c>
      <c r="AH5" s="78">
        <f t="shared" si="21"/>
        <v>1778.96</v>
      </c>
      <c r="AI5" s="76"/>
    </row>
    <row r="6" s="15" customFormat="1" spans="1:35">
      <c r="A6" s="27">
        <v>3</v>
      </c>
      <c r="B6" s="28" t="s">
        <v>75</v>
      </c>
      <c r="C6" s="32" t="s">
        <v>76</v>
      </c>
      <c r="D6" s="107" t="s">
        <v>77</v>
      </c>
      <c r="E6" s="31">
        <v>3920.55</v>
      </c>
      <c r="F6" s="31">
        <v>3920.55</v>
      </c>
      <c r="G6" s="31">
        <v>6241.75</v>
      </c>
      <c r="H6" s="31">
        <v>3920.55</v>
      </c>
      <c r="I6" s="24"/>
      <c r="J6" s="67"/>
      <c r="K6" s="68">
        <f t="shared" si="0"/>
        <v>66.65</v>
      </c>
      <c r="L6" s="68">
        <f t="shared" si="1"/>
        <v>627.29</v>
      </c>
      <c r="M6" s="38">
        <f t="shared" si="2"/>
        <v>499.34</v>
      </c>
      <c r="N6" s="68">
        <f t="shared" si="3"/>
        <v>27.44</v>
      </c>
      <c r="O6" s="38">
        <f t="shared" si="4"/>
        <v>0</v>
      </c>
      <c r="P6" s="38">
        <f t="shared" si="5"/>
        <v>0</v>
      </c>
      <c r="Q6" s="38">
        <f t="shared" si="6"/>
        <v>1220.72</v>
      </c>
      <c r="R6" s="68">
        <f t="shared" si="7"/>
        <v>0</v>
      </c>
      <c r="S6" s="68">
        <f t="shared" si="8"/>
        <v>313.64</v>
      </c>
      <c r="T6" s="38">
        <f t="shared" si="9"/>
        <v>124.84</v>
      </c>
      <c r="U6" s="68">
        <f t="shared" si="10"/>
        <v>11.76</v>
      </c>
      <c r="V6" s="38">
        <f t="shared" si="11"/>
        <v>0</v>
      </c>
      <c r="W6" s="38">
        <f t="shared" si="12"/>
        <v>0</v>
      </c>
      <c r="X6" s="68">
        <f t="shared" si="13"/>
        <v>450.24</v>
      </c>
      <c r="Y6" s="68">
        <f t="shared" si="14"/>
        <v>1670.96</v>
      </c>
      <c r="Z6" s="44"/>
      <c r="AA6" s="76"/>
      <c r="AB6" s="78">
        <f t="shared" si="15"/>
        <v>66.65</v>
      </c>
      <c r="AC6" s="78">
        <f t="shared" si="16"/>
        <v>940.93</v>
      </c>
      <c r="AD6" s="78">
        <f t="shared" si="17"/>
        <v>624.18</v>
      </c>
      <c r="AE6" s="78">
        <f t="shared" si="18"/>
        <v>39.2</v>
      </c>
      <c r="AF6" s="78">
        <f t="shared" si="19"/>
        <v>0</v>
      </c>
      <c r="AG6" s="78">
        <f t="shared" si="20"/>
        <v>0</v>
      </c>
      <c r="AH6" s="78">
        <f t="shared" si="21"/>
        <v>1670.96</v>
      </c>
      <c r="AI6" s="76"/>
    </row>
    <row r="7" s="15" customFormat="1" spans="1:35">
      <c r="A7" s="27">
        <v>4</v>
      </c>
      <c r="B7" s="33" t="s">
        <v>78</v>
      </c>
      <c r="C7" s="32" t="s">
        <v>79</v>
      </c>
      <c r="D7" s="107" t="s">
        <v>80</v>
      </c>
      <c r="E7" s="31">
        <v>3920.55</v>
      </c>
      <c r="F7" s="31">
        <v>3920.55</v>
      </c>
      <c r="G7" s="31">
        <v>6241.75</v>
      </c>
      <c r="H7" s="31">
        <v>3920.55</v>
      </c>
      <c r="I7" s="69">
        <v>3180</v>
      </c>
      <c r="J7" s="67">
        <v>108</v>
      </c>
      <c r="K7" s="68">
        <f t="shared" si="0"/>
        <v>66.65</v>
      </c>
      <c r="L7" s="68">
        <f t="shared" si="1"/>
        <v>627.29</v>
      </c>
      <c r="M7" s="38">
        <f t="shared" si="2"/>
        <v>499.34</v>
      </c>
      <c r="N7" s="68">
        <f t="shared" si="3"/>
        <v>27.44</v>
      </c>
      <c r="O7" s="38">
        <f t="shared" si="4"/>
        <v>159</v>
      </c>
      <c r="P7" s="38">
        <f t="shared" si="5"/>
        <v>54</v>
      </c>
      <c r="Q7" s="38">
        <f t="shared" si="6"/>
        <v>1433.72</v>
      </c>
      <c r="R7" s="68">
        <f t="shared" si="7"/>
        <v>0</v>
      </c>
      <c r="S7" s="68">
        <f t="shared" si="8"/>
        <v>313.64</v>
      </c>
      <c r="T7" s="38">
        <f t="shared" si="9"/>
        <v>124.84</v>
      </c>
      <c r="U7" s="68">
        <f t="shared" si="10"/>
        <v>11.76</v>
      </c>
      <c r="V7" s="38">
        <f t="shared" si="11"/>
        <v>159</v>
      </c>
      <c r="W7" s="38">
        <f t="shared" si="12"/>
        <v>54</v>
      </c>
      <c r="X7" s="68">
        <f t="shared" si="13"/>
        <v>663.24</v>
      </c>
      <c r="Y7" s="68">
        <f t="shared" si="14"/>
        <v>2096.96</v>
      </c>
      <c r="Z7" s="44"/>
      <c r="AA7" s="76"/>
      <c r="AB7" s="78">
        <f t="shared" si="15"/>
        <v>66.65</v>
      </c>
      <c r="AC7" s="78">
        <f t="shared" si="16"/>
        <v>940.93</v>
      </c>
      <c r="AD7" s="78">
        <f t="shared" si="17"/>
        <v>624.18</v>
      </c>
      <c r="AE7" s="78">
        <f t="shared" si="18"/>
        <v>39.2</v>
      </c>
      <c r="AF7" s="78">
        <f t="shared" si="19"/>
        <v>318</v>
      </c>
      <c r="AG7" s="78">
        <f t="shared" si="20"/>
        <v>108</v>
      </c>
      <c r="AH7" s="78">
        <f t="shared" si="21"/>
        <v>2096.96</v>
      </c>
      <c r="AI7" s="76"/>
    </row>
    <row r="8" s="15" customFormat="1" spans="1:35">
      <c r="A8" s="27">
        <v>5</v>
      </c>
      <c r="B8" s="28" t="s">
        <v>70</v>
      </c>
      <c r="C8" s="32" t="s">
        <v>81</v>
      </c>
      <c r="D8" s="107" t="s">
        <v>82</v>
      </c>
      <c r="E8" s="31">
        <v>3920.55</v>
      </c>
      <c r="F8" s="31">
        <v>3920.55</v>
      </c>
      <c r="G8" s="31">
        <v>6241.75</v>
      </c>
      <c r="H8" s="31">
        <v>3920.55</v>
      </c>
      <c r="I8" s="69"/>
      <c r="J8" s="67"/>
      <c r="K8" s="68">
        <f t="shared" si="0"/>
        <v>66.65</v>
      </c>
      <c r="L8" s="68">
        <f t="shared" si="1"/>
        <v>627.29</v>
      </c>
      <c r="M8" s="38">
        <f t="shared" si="2"/>
        <v>499.34</v>
      </c>
      <c r="N8" s="68">
        <f t="shared" si="3"/>
        <v>27.44</v>
      </c>
      <c r="O8" s="38">
        <f t="shared" si="4"/>
        <v>0</v>
      </c>
      <c r="P8" s="38">
        <f t="shared" si="5"/>
        <v>0</v>
      </c>
      <c r="Q8" s="38">
        <f t="shared" si="6"/>
        <v>1220.72</v>
      </c>
      <c r="R8" s="68">
        <f t="shared" si="7"/>
        <v>0</v>
      </c>
      <c r="S8" s="68">
        <f t="shared" si="8"/>
        <v>313.64</v>
      </c>
      <c r="T8" s="38">
        <f t="shared" si="9"/>
        <v>124.84</v>
      </c>
      <c r="U8" s="68">
        <f t="shared" si="10"/>
        <v>11.76</v>
      </c>
      <c r="V8" s="38">
        <f t="shared" si="11"/>
        <v>0</v>
      </c>
      <c r="W8" s="38">
        <f t="shared" si="12"/>
        <v>0</v>
      </c>
      <c r="X8" s="68">
        <f t="shared" si="13"/>
        <v>450.24</v>
      </c>
      <c r="Y8" s="68">
        <f t="shared" si="14"/>
        <v>1670.96</v>
      </c>
      <c r="Z8" s="44"/>
      <c r="AA8" s="76"/>
      <c r="AB8" s="78">
        <f t="shared" si="15"/>
        <v>66.65</v>
      </c>
      <c r="AC8" s="78">
        <f t="shared" si="16"/>
        <v>940.93</v>
      </c>
      <c r="AD8" s="78">
        <f t="shared" si="17"/>
        <v>624.18</v>
      </c>
      <c r="AE8" s="78">
        <f t="shared" si="18"/>
        <v>39.2</v>
      </c>
      <c r="AF8" s="78">
        <f t="shared" si="19"/>
        <v>0</v>
      </c>
      <c r="AG8" s="78">
        <f t="shared" si="20"/>
        <v>0</v>
      </c>
      <c r="AH8" s="78">
        <f t="shared" si="21"/>
        <v>1670.96</v>
      </c>
      <c r="AI8" s="76"/>
    </row>
    <row r="9" s="15" customFormat="1" spans="1:35">
      <c r="A9" s="27">
        <v>6</v>
      </c>
      <c r="B9" s="28" t="s">
        <v>75</v>
      </c>
      <c r="C9" s="32" t="s">
        <v>83</v>
      </c>
      <c r="D9" s="107" t="s">
        <v>84</v>
      </c>
      <c r="E9" s="31">
        <v>3920.55</v>
      </c>
      <c r="F9" s="31">
        <v>3920.55</v>
      </c>
      <c r="G9" s="31">
        <v>6241.75</v>
      </c>
      <c r="H9" s="31">
        <v>3920.55</v>
      </c>
      <c r="I9" s="69"/>
      <c r="J9" s="67">
        <v>108</v>
      </c>
      <c r="K9" s="68">
        <f t="shared" si="0"/>
        <v>66.65</v>
      </c>
      <c r="L9" s="68">
        <f t="shared" si="1"/>
        <v>627.29</v>
      </c>
      <c r="M9" s="38">
        <f t="shared" si="2"/>
        <v>499.34</v>
      </c>
      <c r="N9" s="68">
        <f t="shared" si="3"/>
        <v>27.44</v>
      </c>
      <c r="O9" s="38">
        <f t="shared" si="4"/>
        <v>0</v>
      </c>
      <c r="P9" s="38">
        <f t="shared" si="5"/>
        <v>54</v>
      </c>
      <c r="Q9" s="38">
        <f t="shared" si="6"/>
        <v>1274.72</v>
      </c>
      <c r="R9" s="68">
        <f t="shared" si="7"/>
        <v>0</v>
      </c>
      <c r="S9" s="68">
        <f t="shared" si="8"/>
        <v>313.64</v>
      </c>
      <c r="T9" s="38">
        <f t="shared" si="9"/>
        <v>124.84</v>
      </c>
      <c r="U9" s="68">
        <f t="shared" si="10"/>
        <v>11.76</v>
      </c>
      <c r="V9" s="38">
        <f t="shared" si="11"/>
        <v>0</v>
      </c>
      <c r="W9" s="38">
        <f t="shared" si="12"/>
        <v>54</v>
      </c>
      <c r="X9" s="68">
        <f t="shared" si="13"/>
        <v>504.24</v>
      </c>
      <c r="Y9" s="68">
        <f t="shared" si="14"/>
        <v>1778.96</v>
      </c>
      <c r="Z9" s="44"/>
      <c r="AA9" s="76"/>
      <c r="AB9" s="78">
        <f t="shared" si="15"/>
        <v>66.65</v>
      </c>
      <c r="AC9" s="78">
        <f t="shared" si="16"/>
        <v>940.93</v>
      </c>
      <c r="AD9" s="78">
        <f t="shared" si="17"/>
        <v>624.18</v>
      </c>
      <c r="AE9" s="78">
        <f t="shared" si="18"/>
        <v>39.2</v>
      </c>
      <c r="AF9" s="78">
        <f t="shared" si="19"/>
        <v>0</v>
      </c>
      <c r="AG9" s="78">
        <f t="shared" si="20"/>
        <v>108</v>
      </c>
      <c r="AH9" s="78">
        <f t="shared" si="21"/>
        <v>1778.96</v>
      </c>
      <c r="AI9" s="76"/>
    </row>
    <row r="10" s="15" customFormat="1" spans="1:35">
      <c r="A10" s="27">
        <v>7</v>
      </c>
      <c r="B10" s="28" t="s">
        <v>85</v>
      </c>
      <c r="C10" s="32" t="s">
        <v>86</v>
      </c>
      <c r="D10" s="107" t="s">
        <v>87</v>
      </c>
      <c r="E10" s="31">
        <v>3920.55</v>
      </c>
      <c r="F10" s="31">
        <v>3920.55</v>
      </c>
      <c r="G10" s="31">
        <v>6241.75</v>
      </c>
      <c r="H10" s="31">
        <v>3920.55</v>
      </c>
      <c r="I10" s="69">
        <v>3180</v>
      </c>
      <c r="J10" s="67"/>
      <c r="K10" s="68">
        <f t="shared" si="0"/>
        <v>66.65</v>
      </c>
      <c r="L10" s="68">
        <f t="shared" si="1"/>
        <v>627.29</v>
      </c>
      <c r="M10" s="38">
        <f t="shared" si="2"/>
        <v>499.34</v>
      </c>
      <c r="N10" s="68">
        <f t="shared" si="3"/>
        <v>27.44</v>
      </c>
      <c r="O10" s="38">
        <f t="shared" si="4"/>
        <v>159</v>
      </c>
      <c r="P10" s="38">
        <f t="shared" si="5"/>
        <v>0</v>
      </c>
      <c r="Q10" s="38">
        <f t="shared" si="6"/>
        <v>1379.72</v>
      </c>
      <c r="R10" s="68">
        <f t="shared" si="7"/>
        <v>0</v>
      </c>
      <c r="S10" s="68">
        <f t="shared" si="8"/>
        <v>313.64</v>
      </c>
      <c r="T10" s="38">
        <f t="shared" si="9"/>
        <v>124.84</v>
      </c>
      <c r="U10" s="68">
        <f t="shared" si="10"/>
        <v>11.76</v>
      </c>
      <c r="V10" s="38">
        <f t="shared" si="11"/>
        <v>159</v>
      </c>
      <c r="W10" s="38">
        <f t="shared" si="12"/>
        <v>0</v>
      </c>
      <c r="X10" s="68">
        <f t="shared" si="13"/>
        <v>609.24</v>
      </c>
      <c r="Y10" s="68">
        <f t="shared" si="14"/>
        <v>1988.96</v>
      </c>
      <c r="Z10" s="44"/>
      <c r="AA10" s="76"/>
      <c r="AB10" s="78">
        <f t="shared" si="15"/>
        <v>66.65</v>
      </c>
      <c r="AC10" s="78">
        <f t="shared" si="16"/>
        <v>940.93</v>
      </c>
      <c r="AD10" s="78">
        <f t="shared" si="17"/>
        <v>624.18</v>
      </c>
      <c r="AE10" s="78">
        <f t="shared" si="18"/>
        <v>39.2</v>
      </c>
      <c r="AF10" s="78">
        <f t="shared" si="19"/>
        <v>318</v>
      </c>
      <c r="AG10" s="78">
        <f t="shared" si="20"/>
        <v>0</v>
      </c>
      <c r="AH10" s="78">
        <f t="shared" si="21"/>
        <v>1988.96</v>
      </c>
      <c r="AI10" s="76"/>
    </row>
    <row r="11" s="15" customFormat="1" spans="1:35">
      <c r="A11" s="27">
        <v>8</v>
      </c>
      <c r="B11" s="28" t="s">
        <v>88</v>
      </c>
      <c r="C11" s="32" t="s">
        <v>89</v>
      </c>
      <c r="D11" s="107" t="s">
        <v>90</v>
      </c>
      <c r="E11" s="31">
        <v>3920.55</v>
      </c>
      <c r="F11" s="31">
        <v>3920.55</v>
      </c>
      <c r="G11" s="31">
        <v>6241.75</v>
      </c>
      <c r="H11" s="31">
        <v>3920.55</v>
      </c>
      <c r="I11" s="69">
        <v>3180</v>
      </c>
      <c r="J11" s="67"/>
      <c r="K11" s="68">
        <f t="shared" si="0"/>
        <v>66.65</v>
      </c>
      <c r="L11" s="68">
        <f t="shared" si="1"/>
        <v>627.29</v>
      </c>
      <c r="M11" s="38">
        <f t="shared" si="2"/>
        <v>499.34</v>
      </c>
      <c r="N11" s="68">
        <f t="shared" si="3"/>
        <v>27.44</v>
      </c>
      <c r="O11" s="38">
        <f t="shared" si="4"/>
        <v>159</v>
      </c>
      <c r="P11" s="38">
        <f t="shared" si="5"/>
        <v>0</v>
      </c>
      <c r="Q11" s="38">
        <f t="shared" si="6"/>
        <v>1379.72</v>
      </c>
      <c r="R11" s="68">
        <f t="shared" si="7"/>
        <v>0</v>
      </c>
      <c r="S11" s="68">
        <f t="shared" si="8"/>
        <v>313.64</v>
      </c>
      <c r="T11" s="38">
        <f t="shared" si="9"/>
        <v>124.84</v>
      </c>
      <c r="U11" s="68">
        <f t="shared" si="10"/>
        <v>11.76</v>
      </c>
      <c r="V11" s="38">
        <f t="shared" si="11"/>
        <v>159</v>
      </c>
      <c r="W11" s="38">
        <f t="shared" si="12"/>
        <v>0</v>
      </c>
      <c r="X11" s="68">
        <f t="shared" si="13"/>
        <v>609.24</v>
      </c>
      <c r="Y11" s="68">
        <f t="shared" si="14"/>
        <v>1988.96</v>
      </c>
      <c r="Z11" s="44"/>
      <c r="AA11" s="76"/>
      <c r="AB11" s="78">
        <f t="shared" si="15"/>
        <v>66.65</v>
      </c>
      <c r="AC11" s="78">
        <f t="shared" si="16"/>
        <v>940.93</v>
      </c>
      <c r="AD11" s="78">
        <f t="shared" si="17"/>
        <v>624.18</v>
      </c>
      <c r="AE11" s="78">
        <f t="shared" si="18"/>
        <v>39.2</v>
      </c>
      <c r="AF11" s="78">
        <f t="shared" si="19"/>
        <v>318</v>
      </c>
      <c r="AG11" s="78">
        <f t="shared" si="20"/>
        <v>0</v>
      </c>
      <c r="AH11" s="78">
        <f t="shared" si="21"/>
        <v>1988.96</v>
      </c>
      <c r="AI11" s="76"/>
    </row>
    <row r="12" s="15" customFormat="1" spans="1:35">
      <c r="A12" s="27">
        <v>9</v>
      </c>
      <c r="B12" s="34" t="s">
        <v>70</v>
      </c>
      <c r="C12" s="35" t="s">
        <v>91</v>
      </c>
      <c r="D12" s="36" t="s">
        <v>92</v>
      </c>
      <c r="E12" s="31">
        <v>3920.55</v>
      </c>
      <c r="F12" s="31">
        <v>3920.55</v>
      </c>
      <c r="G12" s="31">
        <v>6241.75</v>
      </c>
      <c r="H12" s="31">
        <v>3920.55</v>
      </c>
      <c r="I12" s="69"/>
      <c r="J12" s="67">
        <v>108</v>
      </c>
      <c r="K12" s="68">
        <f t="shared" si="0"/>
        <v>66.65</v>
      </c>
      <c r="L12" s="68">
        <f t="shared" si="1"/>
        <v>627.29</v>
      </c>
      <c r="M12" s="38">
        <f t="shared" si="2"/>
        <v>499.34</v>
      </c>
      <c r="N12" s="68">
        <f t="shared" si="3"/>
        <v>27.44</v>
      </c>
      <c r="O12" s="38">
        <f t="shared" si="4"/>
        <v>0</v>
      </c>
      <c r="P12" s="38">
        <f t="shared" si="5"/>
        <v>54</v>
      </c>
      <c r="Q12" s="38">
        <f t="shared" si="6"/>
        <v>1274.72</v>
      </c>
      <c r="R12" s="68">
        <f t="shared" si="7"/>
        <v>0</v>
      </c>
      <c r="S12" s="68">
        <f t="shared" si="8"/>
        <v>313.64</v>
      </c>
      <c r="T12" s="38">
        <f t="shared" si="9"/>
        <v>124.84</v>
      </c>
      <c r="U12" s="68">
        <f t="shared" si="10"/>
        <v>11.76</v>
      </c>
      <c r="V12" s="38">
        <f t="shared" si="11"/>
        <v>0</v>
      </c>
      <c r="W12" s="38">
        <f t="shared" si="12"/>
        <v>54</v>
      </c>
      <c r="X12" s="68">
        <f t="shared" si="13"/>
        <v>504.24</v>
      </c>
      <c r="Y12" s="68">
        <f t="shared" si="14"/>
        <v>1778.96</v>
      </c>
      <c r="Z12" s="44"/>
      <c r="AA12" s="76"/>
      <c r="AB12" s="78">
        <f t="shared" si="15"/>
        <v>66.65</v>
      </c>
      <c r="AC12" s="78">
        <f t="shared" si="16"/>
        <v>940.93</v>
      </c>
      <c r="AD12" s="78">
        <f t="shared" si="17"/>
        <v>624.18</v>
      </c>
      <c r="AE12" s="78">
        <f t="shared" si="18"/>
        <v>39.2</v>
      </c>
      <c r="AF12" s="78">
        <f t="shared" si="19"/>
        <v>0</v>
      </c>
      <c r="AG12" s="78">
        <f t="shared" si="20"/>
        <v>108</v>
      </c>
      <c r="AH12" s="78">
        <f t="shared" si="21"/>
        <v>1778.96</v>
      </c>
      <c r="AI12" s="76"/>
    </row>
    <row r="13" s="15" customFormat="1" spans="1:35">
      <c r="A13" s="27">
        <v>10</v>
      </c>
      <c r="B13" s="34" t="s">
        <v>70</v>
      </c>
      <c r="C13" s="35" t="s">
        <v>93</v>
      </c>
      <c r="D13" s="36" t="s">
        <v>94</v>
      </c>
      <c r="E13" s="31">
        <v>3920.55</v>
      </c>
      <c r="F13" s="31">
        <v>3920.55</v>
      </c>
      <c r="G13" s="31">
        <v>6241.75</v>
      </c>
      <c r="H13" s="31">
        <v>3920.55</v>
      </c>
      <c r="I13" s="24"/>
      <c r="J13" s="67">
        <v>108</v>
      </c>
      <c r="K13" s="68">
        <f t="shared" si="0"/>
        <v>66.65</v>
      </c>
      <c r="L13" s="68">
        <f t="shared" si="1"/>
        <v>627.29</v>
      </c>
      <c r="M13" s="38">
        <f t="shared" si="2"/>
        <v>499.34</v>
      </c>
      <c r="N13" s="68">
        <f t="shared" si="3"/>
        <v>27.44</v>
      </c>
      <c r="O13" s="38">
        <f t="shared" si="4"/>
        <v>0</v>
      </c>
      <c r="P13" s="38">
        <f t="shared" si="5"/>
        <v>54</v>
      </c>
      <c r="Q13" s="38">
        <f t="shared" si="6"/>
        <v>1274.72</v>
      </c>
      <c r="R13" s="68">
        <f t="shared" si="7"/>
        <v>0</v>
      </c>
      <c r="S13" s="68">
        <f t="shared" si="8"/>
        <v>313.64</v>
      </c>
      <c r="T13" s="38">
        <f t="shared" si="9"/>
        <v>124.84</v>
      </c>
      <c r="U13" s="68">
        <f t="shared" si="10"/>
        <v>11.76</v>
      </c>
      <c r="V13" s="38">
        <f t="shared" si="11"/>
        <v>0</v>
      </c>
      <c r="W13" s="38">
        <f t="shared" si="12"/>
        <v>54</v>
      </c>
      <c r="X13" s="68">
        <f t="shared" si="13"/>
        <v>504.24</v>
      </c>
      <c r="Y13" s="68">
        <f t="shared" si="14"/>
        <v>1778.96</v>
      </c>
      <c r="Z13" s="44"/>
      <c r="AA13" s="76"/>
      <c r="AB13" s="78">
        <f t="shared" si="15"/>
        <v>66.65</v>
      </c>
      <c r="AC13" s="78">
        <f t="shared" si="16"/>
        <v>940.93</v>
      </c>
      <c r="AD13" s="78">
        <f t="shared" si="17"/>
        <v>624.18</v>
      </c>
      <c r="AE13" s="78">
        <f t="shared" si="18"/>
        <v>39.2</v>
      </c>
      <c r="AF13" s="78">
        <f t="shared" si="19"/>
        <v>0</v>
      </c>
      <c r="AG13" s="78">
        <f t="shared" si="20"/>
        <v>108</v>
      </c>
      <c r="AH13" s="78">
        <f t="shared" si="21"/>
        <v>1778.96</v>
      </c>
      <c r="AI13" s="76"/>
    </row>
    <row r="14" s="15" customFormat="1" ht="17" customHeight="1" spans="1:35">
      <c r="A14" s="37"/>
      <c r="B14" s="38"/>
      <c r="C14" s="32"/>
      <c r="D14" s="39"/>
      <c r="E14" s="31"/>
      <c r="F14" s="31"/>
      <c r="G14" s="31"/>
      <c r="H14" s="31"/>
      <c r="I14" s="70"/>
      <c r="J14" s="38"/>
      <c r="K14" s="68"/>
      <c r="L14" s="68"/>
      <c r="M14" s="38"/>
      <c r="N14" s="68"/>
      <c r="O14" s="38"/>
      <c r="P14" s="38"/>
      <c r="Q14" s="38"/>
      <c r="R14" s="68"/>
      <c r="S14" s="68"/>
      <c r="T14" s="38"/>
      <c r="U14" s="68"/>
      <c r="V14" s="38"/>
      <c r="W14" s="38"/>
      <c r="X14" s="68"/>
      <c r="Y14" s="68"/>
      <c r="Z14" s="44"/>
      <c r="AA14" s="79"/>
      <c r="AB14" s="78"/>
      <c r="AC14" s="78"/>
      <c r="AD14" s="78"/>
      <c r="AE14" s="78"/>
      <c r="AF14" s="78"/>
      <c r="AG14" s="78"/>
      <c r="AH14" s="78"/>
      <c r="AI14" s="79"/>
    </row>
    <row r="15" s="15" customFormat="1" spans="1:35">
      <c r="A15" s="24"/>
      <c r="B15" s="34"/>
      <c r="C15" s="24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44"/>
      <c r="Z15" s="44"/>
      <c r="AA15" s="76"/>
      <c r="AB15" s="77"/>
      <c r="AC15" s="77"/>
      <c r="AD15" s="77"/>
      <c r="AE15" s="77"/>
      <c r="AF15" s="77"/>
      <c r="AG15" s="77"/>
      <c r="AH15" s="77"/>
      <c r="AI15" s="76"/>
    </row>
    <row r="16" s="15" customFormat="1" ht="17" customHeight="1" spans="1:35">
      <c r="A16" s="37"/>
      <c r="B16" s="40"/>
      <c r="C16" s="32"/>
      <c r="D16" s="39"/>
      <c r="E16" s="31"/>
      <c r="F16" s="31"/>
      <c r="G16" s="31"/>
      <c r="H16" s="31"/>
      <c r="I16" s="70"/>
      <c r="J16" s="38"/>
      <c r="K16" s="68"/>
      <c r="L16" s="68"/>
      <c r="M16" s="38"/>
      <c r="N16" s="68"/>
      <c r="O16" s="38"/>
      <c r="P16" s="38"/>
      <c r="Q16" s="38"/>
      <c r="R16" s="68"/>
      <c r="S16" s="68"/>
      <c r="T16" s="38"/>
      <c r="U16" s="68"/>
      <c r="V16" s="38"/>
      <c r="W16" s="38"/>
      <c r="X16" s="68"/>
      <c r="Y16" s="68"/>
      <c r="Z16" s="44"/>
      <c r="AA16" s="79"/>
      <c r="AB16" s="78"/>
      <c r="AC16" s="78"/>
      <c r="AD16" s="78"/>
      <c r="AE16" s="78"/>
      <c r="AF16" s="78"/>
      <c r="AG16" s="78"/>
      <c r="AH16" s="78"/>
      <c r="AI16" s="79"/>
    </row>
    <row r="17" ht="21" customHeight="1" spans="1:36">
      <c r="A17" s="41" t="s">
        <v>10</v>
      </c>
      <c r="B17" s="41"/>
      <c r="C17" s="42"/>
      <c r="D17" s="43"/>
      <c r="E17" s="44">
        <f>SUM(E4:E16)</f>
        <v>39205.5</v>
      </c>
      <c r="F17" s="44">
        <f t="shared" ref="F17:AH17" si="22">SUM(F4:F16)</f>
        <v>39205.5</v>
      </c>
      <c r="G17" s="44">
        <f t="shared" si="22"/>
        <v>62417.5</v>
      </c>
      <c r="H17" s="44">
        <f t="shared" si="22"/>
        <v>39205.5</v>
      </c>
      <c r="I17" s="44">
        <f t="shared" si="22"/>
        <v>9540</v>
      </c>
      <c r="J17" s="44">
        <f t="shared" si="22"/>
        <v>648</v>
      </c>
      <c r="K17" s="44">
        <f t="shared" si="22"/>
        <v>666.5</v>
      </c>
      <c r="L17" s="44">
        <f t="shared" si="22"/>
        <v>6272.9</v>
      </c>
      <c r="M17" s="44">
        <f t="shared" si="22"/>
        <v>4993.4</v>
      </c>
      <c r="N17" s="44">
        <f t="shared" si="22"/>
        <v>274.4</v>
      </c>
      <c r="O17" s="44">
        <f t="shared" si="22"/>
        <v>477</v>
      </c>
      <c r="P17" s="44">
        <f t="shared" si="22"/>
        <v>324</v>
      </c>
      <c r="Q17" s="44">
        <f t="shared" si="22"/>
        <v>13008.2</v>
      </c>
      <c r="R17" s="44">
        <f t="shared" si="22"/>
        <v>0</v>
      </c>
      <c r="S17" s="44">
        <f t="shared" si="22"/>
        <v>3136.4</v>
      </c>
      <c r="T17" s="44">
        <f t="shared" si="22"/>
        <v>1248.4</v>
      </c>
      <c r="U17" s="44">
        <f t="shared" si="22"/>
        <v>117.6</v>
      </c>
      <c r="V17" s="44">
        <f t="shared" si="22"/>
        <v>477</v>
      </c>
      <c r="W17" s="44">
        <f t="shared" si="22"/>
        <v>324</v>
      </c>
      <c r="X17" s="44">
        <f t="shared" si="22"/>
        <v>5303.4</v>
      </c>
      <c r="Y17" s="44">
        <f t="shared" si="22"/>
        <v>18311.6</v>
      </c>
      <c r="Z17" s="44">
        <f t="shared" si="22"/>
        <v>0</v>
      </c>
      <c r="AA17" s="44">
        <f t="shared" si="22"/>
        <v>0</v>
      </c>
      <c r="AB17" s="44">
        <f t="shared" si="22"/>
        <v>666.5</v>
      </c>
      <c r="AC17" s="44">
        <f t="shared" si="22"/>
        <v>9409.3</v>
      </c>
      <c r="AD17" s="44">
        <f t="shared" si="22"/>
        <v>6241.8</v>
      </c>
      <c r="AE17" s="44">
        <f t="shared" si="22"/>
        <v>392</v>
      </c>
      <c r="AF17" s="44">
        <f t="shared" si="22"/>
        <v>954</v>
      </c>
      <c r="AG17" s="44">
        <f t="shared" si="22"/>
        <v>648</v>
      </c>
      <c r="AH17" s="44">
        <f t="shared" si="22"/>
        <v>18311.6</v>
      </c>
      <c r="AI17" s="79"/>
      <c r="AJ17" s="15"/>
    </row>
    <row r="18" spans="1:27">
      <c r="A18" s="17"/>
      <c r="B18" s="17"/>
      <c r="E18" s="17"/>
      <c r="AA18" s="80"/>
    </row>
    <row r="19" ht="15" customHeight="1" spans="1:39">
      <c r="A19" s="45" t="s">
        <v>53</v>
      </c>
      <c r="B19" s="45"/>
      <c r="C19" s="45" t="s">
        <v>54</v>
      </c>
      <c r="D19" s="45"/>
      <c r="E19" s="45" t="s">
        <v>55</v>
      </c>
      <c r="F19" s="45"/>
      <c r="G19" s="46" t="s">
        <v>56</v>
      </c>
      <c r="H19" s="46"/>
      <c r="I19" s="45" t="s">
        <v>57</v>
      </c>
      <c r="J19" s="53" t="s">
        <v>58</v>
      </c>
      <c r="K19" s="53" t="s">
        <v>59</v>
      </c>
      <c r="N19" s="71"/>
      <c r="X19" s="16"/>
      <c r="Y19" s="16"/>
      <c r="AC19" s="81"/>
      <c r="AI19" s="15"/>
      <c r="AJ19" s="15"/>
      <c r="AK19" s="15"/>
      <c r="AL19" s="15"/>
      <c r="AM19" s="19"/>
    </row>
    <row r="20" ht="15" customHeight="1" spans="1:39">
      <c r="A20" s="47" t="s">
        <v>60</v>
      </c>
      <c r="B20" s="47"/>
      <c r="C20" s="48">
        <f>SUM(K4:K16)</f>
        <v>666.5</v>
      </c>
      <c r="D20" s="48"/>
      <c r="E20" s="49">
        <f>SUM(R4:R16)</f>
        <v>0</v>
      </c>
      <c r="F20" s="49"/>
      <c r="G20" s="50">
        <f t="shared" ref="G20:G26" si="23">C20+E20</f>
        <v>666.5</v>
      </c>
      <c r="H20" s="51"/>
      <c r="I20" s="45">
        <f>COUNTIFS(E4:E16,"&lt;&gt;",E4:E16,"&lt;&gt;0")</f>
        <v>10</v>
      </c>
      <c r="J20" s="72"/>
      <c r="K20" s="53">
        <f t="shared" ref="K20:K25" si="24">G20+J20</f>
        <v>666.5</v>
      </c>
      <c r="N20" s="71"/>
      <c r="X20" s="16"/>
      <c r="Y20" s="16"/>
      <c r="AB20" s="80"/>
      <c r="AI20" s="15"/>
      <c r="AJ20" s="15"/>
      <c r="AK20" s="15"/>
      <c r="AL20" s="15"/>
      <c r="AM20" s="19"/>
    </row>
    <row r="21" ht="15" customHeight="1" spans="1:39">
      <c r="A21" s="47" t="s">
        <v>61</v>
      </c>
      <c r="B21" s="47"/>
      <c r="C21" s="48">
        <f>SUM(L4:L16)</f>
        <v>6272.9</v>
      </c>
      <c r="D21" s="48"/>
      <c r="E21" s="49">
        <f>SUM(S4:S16)</f>
        <v>3136.4</v>
      </c>
      <c r="F21" s="49"/>
      <c r="G21" s="50">
        <f t="shared" si="23"/>
        <v>9409.3</v>
      </c>
      <c r="H21" s="51"/>
      <c r="I21" s="45">
        <f>COUNTIFS(F4:F16,"&lt;&gt;",F4:F16,"&lt;&gt;0")</f>
        <v>10</v>
      </c>
      <c r="J21" s="53"/>
      <c r="K21" s="53">
        <f t="shared" si="24"/>
        <v>9409.3</v>
      </c>
      <c r="N21" s="71"/>
      <c r="X21" s="16"/>
      <c r="Y21" s="16"/>
      <c r="AC21" s="80"/>
      <c r="AI21" s="15"/>
      <c r="AJ21" s="15"/>
      <c r="AK21" s="15"/>
      <c r="AL21" s="15"/>
      <c r="AM21" s="19"/>
    </row>
    <row r="22" ht="15" customHeight="1" spans="1:39">
      <c r="A22" s="47" t="s">
        <v>62</v>
      </c>
      <c r="B22" s="47"/>
      <c r="C22" s="48">
        <f>SUM(N4:N16)</f>
        <v>274.4</v>
      </c>
      <c r="D22" s="48"/>
      <c r="E22" s="49">
        <f>SUM(U4:U16)</f>
        <v>117.6</v>
      </c>
      <c r="F22" s="49"/>
      <c r="G22" s="50">
        <f t="shared" si="23"/>
        <v>392</v>
      </c>
      <c r="H22" s="51"/>
      <c r="I22" s="45">
        <f>COUNTIFS(H4:H16,"&lt;&gt;",H4:H16,"&lt;&gt;0")</f>
        <v>10</v>
      </c>
      <c r="J22" s="53"/>
      <c r="K22" s="53">
        <f t="shared" si="24"/>
        <v>392</v>
      </c>
      <c r="N22" s="71"/>
      <c r="X22" s="16"/>
      <c r="Y22" s="16"/>
      <c r="AI22" s="15"/>
      <c r="AJ22" s="15"/>
      <c r="AK22" s="15"/>
      <c r="AL22" s="15"/>
      <c r="AM22" s="19"/>
    </row>
    <row r="23" ht="15" customHeight="1" spans="1:39">
      <c r="A23" s="52" t="s">
        <v>63</v>
      </c>
      <c r="B23" s="52"/>
      <c r="C23" s="48">
        <f>SUM(M4:M16)</f>
        <v>4993.4</v>
      </c>
      <c r="D23" s="48"/>
      <c r="E23" s="49">
        <f>SUM(T4:T16)</f>
        <v>1248.4</v>
      </c>
      <c r="F23" s="49"/>
      <c r="G23" s="50">
        <f t="shared" si="23"/>
        <v>6241.8</v>
      </c>
      <c r="H23" s="51"/>
      <c r="I23" s="45">
        <f>COUNTIFS(G4:G16,"&lt;&gt;",G4:G16,"&lt;&gt;0")</f>
        <v>10</v>
      </c>
      <c r="J23" s="53"/>
      <c r="K23" s="53">
        <f t="shared" si="24"/>
        <v>6241.8</v>
      </c>
      <c r="N23" s="71"/>
      <c r="X23" s="16"/>
      <c r="Y23" s="16"/>
      <c r="AI23" s="15"/>
      <c r="AJ23" s="15"/>
      <c r="AK23" s="15"/>
      <c r="AL23" s="15"/>
      <c r="AM23" s="19"/>
    </row>
    <row r="24" ht="15" customHeight="1" spans="1:39">
      <c r="A24" s="52" t="s">
        <v>64</v>
      </c>
      <c r="B24" s="52"/>
      <c r="C24" s="48">
        <f>SUM(P4:P16)</f>
        <v>324</v>
      </c>
      <c r="D24" s="48"/>
      <c r="E24" s="49">
        <f>SUM(W4:W16)</f>
        <v>324</v>
      </c>
      <c r="F24" s="49"/>
      <c r="G24" s="50">
        <f t="shared" si="23"/>
        <v>648</v>
      </c>
      <c r="H24" s="51"/>
      <c r="I24" s="45">
        <f>COUNTIFS(J4:J16,"&lt;&gt;",J4:J16,"&lt;&gt;0")</f>
        <v>6</v>
      </c>
      <c r="J24" s="53"/>
      <c r="K24" s="53">
        <f t="shared" si="24"/>
        <v>648</v>
      </c>
      <c r="N24" s="71"/>
      <c r="X24" s="16"/>
      <c r="Y24" s="16"/>
      <c r="AI24" s="15"/>
      <c r="AJ24" s="15"/>
      <c r="AK24" s="15"/>
      <c r="AL24" s="15"/>
      <c r="AM24" s="19"/>
    </row>
    <row r="25" ht="21" customHeight="1" spans="1:39">
      <c r="A25" s="52" t="s">
        <v>65</v>
      </c>
      <c r="B25" s="52"/>
      <c r="C25" s="48">
        <f>SUM(O4:O16)</f>
        <v>477</v>
      </c>
      <c r="D25" s="48"/>
      <c r="E25" s="49">
        <f>SUM(V4:V16)</f>
        <v>477</v>
      </c>
      <c r="F25" s="49"/>
      <c r="G25" s="50">
        <f t="shared" si="23"/>
        <v>954</v>
      </c>
      <c r="H25" s="51"/>
      <c r="I25" s="45">
        <f>COUNTIFS(I4:I16,"&lt;&gt;",I4:I16,"&lt;&gt;0")</f>
        <v>3</v>
      </c>
      <c r="J25" s="53"/>
      <c r="K25" s="53">
        <f t="shared" si="24"/>
        <v>954</v>
      </c>
      <c r="N25" s="71"/>
      <c r="X25" s="16"/>
      <c r="Y25" s="16"/>
      <c r="AI25" s="15"/>
      <c r="AJ25" s="15"/>
      <c r="AK25" s="15"/>
      <c r="AL25" s="15"/>
      <c r="AM25" s="19"/>
    </row>
    <row r="26" ht="17" customHeight="1" spans="1:39">
      <c r="A26" s="53" t="s">
        <v>66</v>
      </c>
      <c r="B26" s="53"/>
      <c r="C26" s="54">
        <f>SUM(C20:D25)</f>
        <v>13008.2</v>
      </c>
      <c r="D26" s="55"/>
      <c r="E26" s="56">
        <f>SUM(E20:F25)</f>
        <v>5303.4</v>
      </c>
      <c r="F26" s="57"/>
      <c r="G26" s="58">
        <f t="shared" si="23"/>
        <v>18311.6</v>
      </c>
      <c r="H26" s="59"/>
      <c r="I26" s="53"/>
      <c r="J26" s="53"/>
      <c r="K26" s="73">
        <f>SUM(K20:K25)</f>
        <v>18311.6</v>
      </c>
      <c r="N26" s="71"/>
      <c r="X26" s="16"/>
      <c r="Y26" s="16"/>
      <c r="AI26" s="15"/>
      <c r="AJ26" s="15"/>
      <c r="AK26" s="15"/>
      <c r="AL26" s="15"/>
      <c r="AM26" s="19"/>
    </row>
    <row r="27" spans="1:32">
      <c r="A27" s="60" t="s">
        <v>67</v>
      </c>
      <c r="B27" s="60"/>
      <c r="C27" s="61"/>
      <c r="D27" s="60"/>
      <c r="E27" s="60"/>
      <c r="F27" s="60"/>
      <c r="G27" s="62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</row>
    <row r="28" spans="1:32">
      <c r="A28" s="60"/>
      <c r="B28" s="60"/>
      <c r="C28" s="61"/>
      <c r="D28" s="60"/>
      <c r="E28" s="60"/>
      <c r="F28" s="60"/>
      <c r="G28" s="62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</row>
    <row r="29" spans="1:32">
      <c r="A29" s="60"/>
      <c r="B29" s="60"/>
      <c r="C29" s="61"/>
      <c r="D29" s="60"/>
      <c r="E29" s="60"/>
      <c r="F29" s="60"/>
      <c r="G29" s="62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</row>
    <row r="30" spans="1:32">
      <c r="A30" s="60"/>
      <c r="B30" s="60"/>
      <c r="C30" s="61"/>
      <c r="D30" s="60"/>
      <c r="E30" s="60"/>
      <c r="F30" s="60"/>
      <c r="G30" s="62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</row>
    <row r="31" spans="1:32">
      <c r="A31" s="60"/>
      <c r="B31" s="60"/>
      <c r="C31" s="61"/>
      <c r="D31" s="60"/>
      <c r="E31" s="60"/>
      <c r="F31" s="60"/>
      <c r="G31" s="62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</row>
    <row r="32" spans="1:23">
      <c r="A32" s="60"/>
      <c r="B32" s="62"/>
      <c r="C32" s="61"/>
      <c r="D32" s="63"/>
      <c r="E32" s="60"/>
      <c r="F32" s="60"/>
      <c r="G32" s="62"/>
      <c r="H32" s="60"/>
      <c r="I32" s="60"/>
      <c r="J32" s="60"/>
      <c r="K32" s="60"/>
      <c r="L32" s="60"/>
      <c r="M32" s="60"/>
      <c r="N32" s="60"/>
      <c r="O32" s="60"/>
      <c r="P32" s="60"/>
      <c r="Q32" s="60"/>
      <c r="S32" s="15"/>
      <c r="T32" s="15"/>
      <c r="U32" s="15"/>
      <c r="V32" s="15"/>
      <c r="W32" s="15"/>
    </row>
    <row r="33" spans="1:23">
      <c r="A33" s="60"/>
      <c r="B33" s="62"/>
      <c r="C33" s="61"/>
      <c r="D33" s="63"/>
      <c r="E33" s="60"/>
      <c r="F33" s="60"/>
      <c r="G33" s="62"/>
      <c r="H33" s="60"/>
      <c r="I33" s="60"/>
      <c r="J33" s="60"/>
      <c r="K33" s="60"/>
      <c r="L33" s="60"/>
      <c r="M33" s="60"/>
      <c r="N33" s="60"/>
      <c r="O33" s="60"/>
      <c r="P33" s="60"/>
      <c r="Q33" s="60"/>
      <c r="S33" s="15"/>
      <c r="T33" s="15"/>
      <c r="U33" s="15"/>
      <c r="V33" s="15"/>
      <c r="W33" s="15"/>
    </row>
    <row r="34" spans="1:23">
      <c r="A34" s="60"/>
      <c r="B34" s="62"/>
      <c r="C34" s="61"/>
      <c r="D34" s="63"/>
      <c r="E34" s="60"/>
      <c r="F34" s="60"/>
      <c r="G34" s="62"/>
      <c r="H34" s="60"/>
      <c r="I34" s="60"/>
      <c r="J34" s="60"/>
      <c r="K34" s="60"/>
      <c r="L34" s="60"/>
      <c r="M34" s="60"/>
      <c r="N34" s="60"/>
      <c r="O34" s="60"/>
      <c r="P34" s="60"/>
      <c r="Q34" s="60"/>
      <c r="S34" s="15"/>
      <c r="T34" s="15"/>
      <c r="U34" s="15"/>
      <c r="V34" s="15"/>
      <c r="W34" s="15"/>
    </row>
    <row r="35" spans="1:23">
      <c r="A35" s="64" t="s">
        <v>68</v>
      </c>
      <c r="B35" s="65"/>
      <c r="C35" s="66"/>
      <c r="D35" s="63"/>
      <c r="E35" s="60"/>
      <c r="F35" s="60"/>
      <c r="G35" s="62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W35" s="15"/>
    </row>
    <row r="36" spans="1:23">
      <c r="A36" s="64"/>
      <c r="B36" s="65"/>
      <c r="C36" s="66"/>
      <c r="W36" s="15"/>
    </row>
  </sheetData>
  <sheetProtection sort="0" autoFilter="0" pivotTables="0"/>
  <autoFilter xmlns:etc="http://www.wps.cn/officeDocument/2017/etCustomData" ref="A3:AI17" etc:filterBottomFollowUsedRange="0">
    <sortState ref="A3:AI17">
      <sortCondition ref="A3:A5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5" etc:subtotal="sum"/>
            </etc:seriesCollections>
          </etc:chart>
          <etc:chart etc:type="pie">
            <etc:category etc:colId="-1"/>
            <etc:seriesCollections etc:count="1">
              <etc:series etc:colId="0" etc:subtotal="sum"/>
            </etc:seriesCollections>
          </etc:chart>
        </etc:analysisCharts>
      </etc:autoFilterAnalysis>
    </extLst>
  </autoFilter>
  <mergeCells count="45">
    <mergeCell ref="A1:Z1"/>
    <mergeCell ref="E2:J2"/>
    <mergeCell ref="K2:Q2"/>
    <mergeCell ref="R2:X2"/>
    <mergeCell ref="AB2:AH2"/>
    <mergeCell ref="A18:B18"/>
    <mergeCell ref="C18:D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:A3"/>
    <mergeCell ref="B2:B3"/>
    <mergeCell ref="C2:C3"/>
    <mergeCell ref="D2:D3"/>
    <mergeCell ref="A27:AF31"/>
    <mergeCell ref="A35:C36"/>
  </mergeCells>
  <conditionalFormatting sqref="C4">
    <cfRule type="duplicateValues" dxfId="0" priority="24"/>
    <cfRule type="duplicateValues" dxfId="0" priority="23"/>
    <cfRule type="duplicateValues" dxfId="0" priority="22"/>
    <cfRule type="duplicateValues" dxfId="2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C14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D14">
    <cfRule type="duplicateValues" dxfId="0" priority="1"/>
  </conditionalFormatting>
  <conditionalFormatting sqref="C16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D16">
    <cfRule type="duplicateValues" dxfId="0" priority="26"/>
  </conditionalFormatting>
  <conditionalFormatting sqref="C4:C11">
    <cfRule type="duplicateValues" dxfId="0" priority="12"/>
  </conditionalFormatting>
  <conditionalFormatting sqref="C5:C11">
    <cfRule type="duplicateValues" dxfId="0" priority="25"/>
  </conditionalFormatting>
  <conditionalFormatting sqref="C1:C3 C15 E26 G19:G26 C26:C36 C18">
    <cfRule type="duplicateValues" dxfId="0" priority="35"/>
  </conditionalFormatting>
  <conditionalFormatting sqref="C1:C3 C15 C18:C36">
    <cfRule type="duplicateValues" dxfId="0" priority="34"/>
  </conditionalFormatting>
  <conditionalFormatting sqref="C2:C3 C15 C18 G19:G26 C32:C34">
    <cfRule type="duplicateValues" dxfId="0" priority="48"/>
  </conditionalFormatting>
  <conditionalFormatting sqref="C2:C3 C15 G19:G26 C18 C32:C36">
    <cfRule type="duplicateValues" dxfId="0" priority="47"/>
  </conditionalFormatting>
  <conditionalFormatting sqref="C2:C3 C15 C18 C26 G19:G26 E26 C32:C36">
    <cfRule type="duplicateValues" dxfId="0" priority="40"/>
    <cfRule type="duplicateValues" dxfId="0" priority="41"/>
  </conditionalFormatting>
  <conditionalFormatting sqref="C2:C3 C15 G19:G26 C32:C36 C18 C26 E26">
    <cfRule type="duplicateValues" dxfId="1" priority="45"/>
    <cfRule type="duplicateValues" dxfId="0" priority="46"/>
  </conditionalFormatting>
  <conditionalFormatting sqref="C2:C3 C15 C18 G19:G26 E26 C26:C36">
    <cfRule type="duplicateValues" dxfId="0" priority="36"/>
    <cfRule type="duplicateValues" dxfId="0" priority="37"/>
  </conditionalFormatting>
  <conditionalFormatting sqref="C2:C3 C15 C26:C36 G19:G26 C18 E26">
    <cfRule type="duplicateValues" dxfId="0" priority="38"/>
  </conditionalFormatting>
  <conditionalFormatting sqref="C2:C3 C15 E26 C32:C36 G19:G26 C18 C26">
    <cfRule type="duplicateValues" dxfId="0" priority="42"/>
    <cfRule type="duplicateValues" dxfId="0" priority="43"/>
    <cfRule type="duplicateValues" dxfId="0" priority="44"/>
  </conditionalFormatting>
  <conditionalFormatting sqref="C2:C3 C15 E26 C32:C36 C18 C26 G19:G26">
    <cfRule type="duplicateValues" dxfId="0" priority="39"/>
  </conditionalFormatting>
  <pageMargins left="0.156944444444444" right="0.118055555555556" top="0.590277777777778" bottom="0" header="0" footer="0.118055555555556"/>
  <pageSetup paperSize="9" scale="49" fitToHeight="0" orientation="landscape" horizontalDpi="600"/>
  <headerFooter/>
  <rowBreaks count="7" manualBreakCount="7">
    <brk id="32" max="16383" man="1"/>
    <brk id="34" max="16383" man="1"/>
    <brk id="34" max="16383" man="1"/>
    <brk id="34" max="16383" man="1"/>
    <brk id="34" max="16383" man="1"/>
    <brk id="34" max="16383" man="1"/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3" sqref="K3"/>
    </sheetView>
  </sheetViews>
  <sheetFormatPr defaultColWidth="9" defaultRowHeight="13.5" outlineLevelCol="7"/>
  <cols>
    <col min="1" max="1" width="6.375" style="1" customWidth="1"/>
    <col min="2" max="2" width="9" style="1"/>
    <col min="3" max="4" width="17.25" style="1" customWidth="1"/>
    <col min="5" max="5" width="17.375" style="1" customWidth="1"/>
    <col min="6" max="6" width="14.375" style="1" customWidth="1"/>
    <col min="7" max="7" width="22.25" style="1" customWidth="1"/>
    <col min="8" max="8" width="54.625" style="1" customWidth="1"/>
    <col min="9" max="16384" width="9" style="1"/>
  </cols>
  <sheetData>
    <row r="1" s="1" customFormat="1" ht="30" customHeight="1" spans="1:8">
      <c r="A1" s="3" t="s">
        <v>95</v>
      </c>
      <c r="B1" s="3"/>
      <c r="C1" s="3"/>
      <c r="D1" s="3"/>
      <c r="E1" s="3"/>
      <c r="F1" s="3"/>
      <c r="G1" s="3"/>
      <c r="H1" s="3"/>
    </row>
    <row r="2" s="2" customFormat="1" ht="22" customHeight="1" spans="1:8">
      <c r="A2" s="4" t="s">
        <v>25</v>
      </c>
      <c r="B2" s="4" t="s">
        <v>27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</row>
    <row r="3" s="1" customFormat="1" ht="16.5" spans="1:8">
      <c r="A3" s="5">
        <v>1</v>
      </c>
      <c r="B3" s="6" t="s">
        <v>102</v>
      </c>
      <c r="C3" s="5" t="s">
        <v>103</v>
      </c>
      <c r="D3" s="5" t="s">
        <v>104</v>
      </c>
      <c r="E3" s="5" t="s">
        <v>104</v>
      </c>
      <c r="F3" s="5" t="s">
        <v>104</v>
      </c>
      <c r="G3" s="7" t="s">
        <v>104</v>
      </c>
      <c r="H3" s="7" t="s">
        <v>105</v>
      </c>
    </row>
    <row r="4" s="1" customFormat="1" ht="16.5" spans="1:8">
      <c r="A4" s="5">
        <v>2</v>
      </c>
      <c r="B4" s="8" t="s">
        <v>106</v>
      </c>
      <c r="C4" s="5" t="s">
        <v>104</v>
      </c>
      <c r="D4" s="9" t="s">
        <v>104</v>
      </c>
      <c r="E4" s="9" t="s">
        <v>107</v>
      </c>
      <c r="F4" s="5" t="s">
        <v>107</v>
      </c>
      <c r="G4" s="7" t="s">
        <v>108</v>
      </c>
      <c r="H4" s="7" t="s">
        <v>109</v>
      </c>
    </row>
    <row r="5" s="1" customFormat="1" ht="16.5" spans="1:8">
      <c r="A5" s="5">
        <v>3</v>
      </c>
      <c r="B5" s="8" t="s">
        <v>110</v>
      </c>
      <c r="C5" s="5" t="s">
        <v>104</v>
      </c>
      <c r="D5" s="9" t="s">
        <v>104</v>
      </c>
      <c r="E5" s="9" t="s">
        <v>107</v>
      </c>
      <c r="F5" s="5" t="s">
        <v>107</v>
      </c>
      <c r="G5" s="7" t="s">
        <v>108</v>
      </c>
      <c r="H5" s="7" t="s">
        <v>109</v>
      </c>
    </row>
    <row r="6" s="1" customFormat="1" ht="16.5" spans="1:8">
      <c r="A6" s="5">
        <v>4</v>
      </c>
      <c r="B6" s="10" t="s">
        <v>111</v>
      </c>
      <c r="C6" s="5" t="s">
        <v>104</v>
      </c>
      <c r="D6" s="5" t="s">
        <v>112</v>
      </c>
      <c r="E6" s="5" t="s">
        <v>113</v>
      </c>
      <c r="F6" s="5" t="s">
        <v>104</v>
      </c>
      <c r="G6" s="7" t="s">
        <v>114</v>
      </c>
      <c r="H6" s="7" t="s">
        <v>115</v>
      </c>
    </row>
    <row r="7" s="1" customFormat="1" ht="16.5" spans="1:8">
      <c r="A7" s="5">
        <v>5</v>
      </c>
      <c r="B7" s="10" t="s">
        <v>116</v>
      </c>
      <c r="C7" s="5" t="s">
        <v>104</v>
      </c>
      <c r="D7" s="5" t="s">
        <v>112</v>
      </c>
      <c r="E7" s="5" t="s">
        <v>113</v>
      </c>
      <c r="F7" s="5" t="s">
        <v>104</v>
      </c>
      <c r="G7" s="7" t="s">
        <v>114</v>
      </c>
      <c r="H7" s="7" t="s">
        <v>115</v>
      </c>
    </row>
    <row r="8" s="1" customFormat="1" ht="16.5" spans="1:8">
      <c r="A8" s="5">
        <v>6</v>
      </c>
      <c r="B8" s="6" t="s">
        <v>117</v>
      </c>
      <c r="C8" s="5" t="s">
        <v>103</v>
      </c>
      <c r="D8" s="5" t="s">
        <v>103</v>
      </c>
      <c r="E8" s="5" t="s">
        <v>104</v>
      </c>
      <c r="F8" s="5" t="s">
        <v>104</v>
      </c>
      <c r="G8" s="7" t="s">
        <v>104</v>
      </c>
      <c r="H8" s="7" t="s">
        <v>118</v>
      </c>
    </row>
    <row r="9" s="1" customFormat="1" ht="16.5" spans="1:8">
      <c r="A9" s="5">
        <v>7</v>
      </c>
      <c r="B9" s="6" t="s">
        <v>119</v>
      </c>
      <c r="C9" s="5" t="s">
        <v>103</v>
      </c>
      <c r="D9" s="5" t="s">
        <v>103</v>
      </c>
      <c r="E9" s="5" t="s">
        <v>104</v>
      </c>
      <c r="F9" s="5" t="s">
        <v>104</v>
      </c>
      <c r="G9" s="7" t="s">
        <v>104</v>
      </c>
      <c r="H9" s="7" t="s">
        <v>118</v>
      </c>
    </row>
    <row r="10" s="1" customFormat="1" ht="16.5" spans="1:8">
      <c r="A10" s="5">
        <v>8</v>
      </c>
      <c r="B10" s="6" t="s">
        <v>120</v>
      </c>
      <c r="C10" s="5" t="s">
        <v>103</v>
      </c>
      <c r="D10" s="5" t="s">
        <v>103</v>
      </c>
      <c r="E10" s="5" t="s">
        <v>104</v>
      </c>
      <c r="F10" s="5" t="s">
        <v>104</v>
      </c>
      <c r="G10" s="7" t="s">
        <v>104</v>
      </c>
      <c r="H10" s="7" t="s">
        <v>118</v>
      </c>
    </row>
    <row r="11" s="1" customFormat="1" ht="16.5" spans="1:8">
      <c r="A11" s="5">
        <v>9</v>
      </c>
      <c r="B11" s="11" t="s">
        <v>121</v>
      </c>
      <c r="C11" s="5" t="s">
        <v>103</v>
      </c>
      <c r="D11" s="5" t="s">
        <v>103</v>
      </c>
      <c r="E11" s="5" t="s">
        <v>104</v>
      </c>
      <c r="F11" s="5" t="s">
        <v>104</v>
      </c>
      <c r="G11" s="7" t="s">
        <v>104</v>
      </c>
      <c r="H11" s="7" t="s">
        <v>118</v>
      </c>
    </row>
    <row r="12" s="1" customFormat="1" ht="16.5" spans="1:8">
      <c r="A12" s="5">
        <v>10</v>
      </c>
      <c r="B12" s="12" t="s">
        <v>122</v>
      </c>
      <c r="C12" s="5" t="s">
        <v>104</v>
      </c>
      <c r="D12" s="5" t="s">
        <v>107</v>
      </c>
      <c r="E12" s="5" t="s">
        <v>107</v>
      </c>
      <c r="F12" s="5" t="s">
        <v>107</v>
      </c>
      <c r="G12" s="7" t="s">
        <v>108</v>
      </c>
      <c r="H12" s="7" t="s">
        <v>123</v>
      </c>
    </row>
    <row r="13" s="1" customFormat="1" ht="16.5" spans="1:8">
      <c r="A13" s="5">
        <v>11</v>
      </c>
      <c r="B13" s="12" t="s">
        <v>124</v>
      </c>
      <c r="C13" s="5" t="s">
        <v>104</v>
      </c>
      <c r="D13" s="5" t="s">
        <v>107</v>
      </c>
      <c r="E13" s="5" t="s">
        <v>107</v>
      </c>
      <c r="F13" s="5" t="s">
        <v>107</v>
      </c>
      <c r="G13" s="7" t="s">
        <v>108</v>
      </c>
      <c r="H13" s="7" t="s">
        <v>123</v>
      </c>
    </row>
    <row r="14" s="1" customFormat="1" ht="16.5" spans="1:8">
      <c r="A14" s="5">
        <v>12</v>
      </c>
      <c r="B14" s="12" t="s">
        <v>125</v>
      </c>
      <c r="C14" s="5" t="s">
        <v>104</v>
      </c>
      <c r="D14" s="9" t="s">
        <v>104</v>
      </c>
      <c r="E14" s="9" t="s">
        <v>107</v>
      </c>
      <c r="F14" s="5" t="s">
        <v>107</v>
      </c>
      <c r="G14" s="7" t="s">
        <v>108</v>
      </c>
      <c r="H14" s="7" t="s">
        <v>123</v>
      </c>
    </row>
    <row r="15" s="1" customFormat="1" ht="16.5" spans="1:8">
      <c r="A15" s="5">
        <v>13</v>
      </c>
      <c r="B15" s="13" t="s">
        <v>126</v>
      </c>
      <c r="C15" s="5" t="s">
        <v>104</v>
      </c>
      <c r="D15" s="9" t="s">
        <v>104</v>
      </c>
      <c r="E15" s="9" t="s">
        <v>107</v>
      </c>
      <c r="F15" s="5" t="s">
        <v>107</v>
      </c>
      <c r="G15" s="7" t="s">
        <v>108</v>
      </c>
      <c r="H15" s="7" t="s">
        <v>123</v>
      </c>
    </row>
    <row r="16" s="1" customFormat="1" ht="16.5" spans="1:8">
      <c r="A16" s="5">
        <v>14</v>
      </c>
      <c r="B16" s="8" t="s">
        <v>127</v>
      </c>
      <c r="C16" s="5" t="s">
        <v>104</v>
      </c>
      <c r="D16" s="9" t="s">
        <v>104</v>
      </c>
      <c r="E16" s="9" t="s">
        <v>107</v>
      </c>
      <c r="F16" s="5" t="s">
        <v>107</v>
      </c>
      <c r="G16" s="7" t="s">
        <v>108</v>
      </c>
      <c r="H16" s="7" t="s">
        <v>123</v>
      </c>
    </row>
    <row r="17" s="1" customFormat="1" ht="16.5" spans="1:8">
      <c r="A17" s="5">
        <v>15</v>
      </c>
      <c r="B17" s="6" t="s">
        <v>128</v>
      </c>
      <c r="C17" s="5" t="s">
        <v>104</v>
      </c>
      <c r="D17" s="9" t="s">
        <v>104</v>
      </c>
      <c r="E17" s="9" t="s">
        <v>107</v>
      </c>
      <c r="F17" s="5" t="s">
        <v>104</v>
      </c>
      <c r="G17" s="7" t="s">
        <v>104</v>
      </c>
      <c r="H17" s="7" t="s">
        <v>109</v>
      </c>
    </row>
    <row r="18" s="1" customFormat="1" ht="16.5" spans="1:8">
      <c r="A18" s="5">
        <v>16</v>
      </c>
      <c r="B18" s="6" t="s">
        <v>129</v>
      </c>
      <c r="C18" s="5" t="s">
        <v>104</v>
      </c>
      <c r="D18" s="9" t="s">
        <v>104</v>
      </c>
      <c r="E18" s="9" t="s">
        <v>107</v>
      </c>
      <c r="F18" s="5" t="s">
        <v>104</v>
      </c>
      <c r="G18" s="7" t="s">
        <v>104</v>
      </c>
      <c r="H18" s="7" t="s">
        <v>109</v>
      </c>
    </row>
    <row r="19" s="1" customFormat="1" ht="16.5" spans="1:8">
      <c r="A19" s="5">
        <v>17</v>
      </c>
      <c r="B19" s="6" t="s">
        <v>130</v>
      </c>
      <c r="C19" s="5" t="s">
        <v>104</v>
      </c>
      <c r="D19" s="5" t="s">
        <v>107</v>
      </c>
      <c r="E19" s="5" t="s">
        <v>107</v>
      </c>
      <c r="F19" s="5" t="s">
        <v>104</v>
      </c>
      <c r="G19" s="7" t="s">
        <v>107</v>
      </c>
      <c r="H19" s="7" t="s">
        <v>131</v>
      </c>
    </row>
    <row r="20" s="1" customFormat="1" ht="16.5" spans="1:8">
      <c r="A20" s="5">
        <v>18</v>
      </c>
      <c r="B20" s="6" t="s">
        <v>132</v>
      </c>
      <c r="C20" s="5" t="s">
        <v>104</v>
      </c>
      <c r="D20" s="5" t="s">
        <v>107</v>
      </c>
      <c r="E20" s="5" t="s">
        <v>107</v>
      </c>
      <c r="F20" s="5" t="s">
        <v>104</v>
      </c>
      <c r="G20" s="7" t="s">
        <v>107</v>
      </c>
      <c r="H20" s="7" t="s">
        <v>131</v>
      </c>
    </row>
    <row r="21" s="1" customFormat="1" ht="16.5" spans="1:8">
      <c r="A21" s="5">
        <v>19</v>
      </c>
      <c r="B21" s="6" t="s">
        <v>133</v>
      </c>
      <c r="C21" s="5" t="s">
        <v>104</v>
      </c>
      <c r="D21" s="5" t="s">
        <v>107</v>
      </c>
      <c r="E21" s="5" t="s">
        <v>107</v>
      </c>
      <c r="F21" s="5" t="s">
        <v>104</v>
      </c>
      <c r="G21" s="7" t="s">
        <v>107</v>
      </c>
      <c r="H21" s="7" t="s">
        <v>131</v>
      </c>
    </row>
    <row r="22" s="1" customFormat="1" ht="16.5" spans="1:8">
      <c r="A22" s="5">
        <v>20</v>
      </c>
      <c r="B22" s="6" t="s">
        <v>134</v>
      </c>
      <c r="C22" s="5" t="s">
        <v>104</v>
      </c>
      <c r="D22" s="5" t="s">
        <v>107</v>
      </c>
      <c r="E22" s="5" t="s">
        <v>107</v>
      </c>
      <c r="F22" s="5" t="s">
        <v>104</v>
      </c>
      <c r="G22" s="7" t="s">
        <v>107</v>
      </c>
      <c r="H22" s="7" t="s">
        <v>131</v>
      </c>
    </row>
    <row r="23" s="1" customFormat="1" ht="16.5" spans="1:8">
      <c r="A23" s="5">
        <v>21</v>
      </c>
      <c r="B23" s="6" t="s">
        <v>135</v>
      </c>
      <c r="C23" s="5" t="s">
        <v>104</v>
      </c>
      <c r="D23" s="5" t="s">
        <v>107</v>
      </c>
      <c r="E23" s="5" t="s">
        <v>107</v>
      </c>
      <c r="F23" s="5" t="s">
        <v>104</v>
      </c>
      <c r="G23" s="7" t="s">
        <v>107</v>
      </c>
      <c r="H23" s="7" t="s">
        <v>131</v>
      </c>
    </row>
    <row r="24" s="1" customFormat="1" ht="16.5" spans="1:8">
      <c r="A24" s="5">
        <v>22</v>
      </c>
      <c r="B24" s="6" t="s">
        <v>136</v>
      </c>
      <c r="C24" s="5" t="s">
        <v>104</v>
      </c>
      <c r="D24" s="5" t="s">
        <v>107</v>
      </c>
      <c r="E24" s="5" t="s">
        <v>107</v>
      </c>
      <c r="F24" s="5" t="s">
        <v>104</v>
      </c>
      <c r="G24" s="7" t="s">
        <v>107</v>
      </c>
      <c r="H24" s="7" t="s">
        <v>131</v>
      </c>
    </row>
    <row r="25" s="1" customFormat="1" ht="16.5" spans="1:8">
      <c r="A25" s="5">
        <v>23</v>
      </c>
      <c r="B25" s="6" t="s">
        <v>137</v>
      </c>
      <c r="C25" s="5" t="s">
        <v>104</v>
      </c>
      <c r="D25" s="9" t="s">
        <v>104</v>
      </c>
      <c r="E25" s="9" t="s">
        <v>107</v>
      </c>
      <c r="F25" s="5" t="s">
        <v>104</v>
      </c>
      <c r="G25" s="7" t="s">
        <v>138</v>
      </c>
      <c r="H25" s="7" t="s">
        <v>131</v>
      </c>
    </row>
    <row r="26" s="1" customFormat="1" ht="16.5" spans="1:8">
      <c r="A26" s="5">
        <v>24</v>
      </c>
      <c r="B26" s="6" t="s">
        <v>139</v>
      </c>
      <c r="C26" s="5" t="s">
        <v>104</v>
      </c>
      <c r="D26" s="9" t="s">
        <v>104</v>
      </c>
      <c r="E26" s="9" t="s">
        <v>107</v>
      </c>
      <c r="F26" s="5" t="s">
        <v>104</v>
      </c>
      <c r="G26" s="7" t="s">
        <v>104</v>
      </c>
      <c r="H26" s="7" t="s">
        <v>131</v>
      </c>
    </row>
    <row r="27" s="1" customFormat="1" spans="1:8">
      <c r="A27" s="5">
        <v>25</v>
      </c>
      <c r="B27" s="14" t="s">
        <v>140</v>
      </c>
      <c r="C27" s="5" t="s">
        <v>104</v>
      </c>
      <c r="D27" s="5" t="s">
        <v>107</v>
      </c>
      <c r="E27" s="5" t="s">
        <v>107</v>
      </c>
      <c r="F27" s="5" t="s">
        <v>104</v>
      </c>
      <c r="G27" s="7" t="s">
        <v>107</v>
      </c>
      <c r="H27" s="7" t="s">
        <v>131</v>
      </c>
    </row>
  </sheetData>
  <mergeCells count="1">
    <mergeCell ref="A1:H1"/>
  </mergeCells>
  <conditionalFormatting sqref="B3">
    <cfRule type="duplicateValues" dxfId="0" priority="89"/>
    <cfRule type="duplicateValues" dxfId="0" priority="85"/>
    <cfRule type="duplicateValues" dxfId="0" priority="81"/>
    <cfRule type="duplicateValues" dxfId="0" priority="77"/>
    <cfRule type="duplicateValues" dxfId="0" priority="73"/>
    <cfRule type="duplicateValues" dxfId="0" priority="69"/>
    <cfRule type="duplicateValues" dxfId="0" priority="65"/>
    <cfRule type="duplicateValues" dxfId="0" priority="61"/>
    <cfRule type="duplicateValues" dxfId="0" priority="57"/>
    <cfRule type="duplicateValues" dxfId="0" priority="53"/>
    <cfRule type="duplicateValues" dxfId="0" priority="49"/>
    <cfRule type="duplicateValues" dxfId="0" priority="45"/>
  </conditionalFormatting>
  <conditionalFormatting sqref="B8">
    <cfRule type="duplicateValues" dxfId="0" priority="88"/>
    <cfRule type="duplicateValues" dxfId="0" priority="84"/>
    <cfRule type="duplicateValues" dxfId="0" priority="80"/>
    <cfRule type="duplicateValues" dxfId="0" priority="76"/>
    <cfRule type="duplicateValues" dxfId="0" priority="72"/>
    <cfRule type="duplicateValues" dxfId="0" priority="68"/>
    <cfRule type="duplicateValues" dxfId="0" priority="64"/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</conditionalFormatting>
  <conditionalFormatting sqref="B9">
    <cfRule type="duplicateValues" dxfId="0" priority="87"/>
    <cfRule type="duplicateValues" dxfId="0" priority="83"/>
    <cfRule type="duplicateValues" dxfId="0" priority="79"/>
    <cfRule type="duplicateValues" dxfId="0" priority="75"/>
    <cfRule type="duplicateValues" dxfId="0" priority="71"/>
    <cfRule type="duplicateValues" dxfId="0" priority="67"/>
    <cfRule type="duplicateValues" dxfId="0" priority="63"/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</conditionalFormatting>
  <conditionalFormatting sqref="B10">
    <cfRule type="duplicateValues" dxfId="0" priority="86"/>
    <cfRule type="duplicateValues" dxfId="0" priority="82"/>
    <cfRule type="duplicateValues" dxfId="0" priority="78"/>
    <cfRule type="duplicateValues" dxfId="0" priority="74"/>
    <cfRule type="duplicateValues" dxfId="0" priority="70"/>
    <cfRule type="duplicateValues" dxfId="0" priority="66"/>
    <cfRule type="duplicateValues" dxfId="0" priority="62"/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</conditionalFormatting>
  <conditionalFormatting sqref="B11"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3:B11">
    <cfRule type="duplicateValues" dxfId="0" priority="11"/>
  </conditionalFormatting>
  <conditionalFormatting sqref="B4:B7">
    <cfRule type="duplicateValues" dxfId="0" priority="92"/>
    <cfRule type="duplicateValues" dxfId="0" priority="91"/>
    <cfRule type="duplicateValues" dxfId="0" priority="90"/>
  </conditionalFormatting>
  <conditionalFormatting sqref="B12:B14">
    <cfRule type="duplicateValues" dxfId="0" priority="10"/>
  </conditionalFormatting>
  <conditionalFormatting sqref="B12:B15">
    <cfRule type="duplicateValues" dxfId="0" priority="9"/>
    <cfRule type="duplicateValues" dxfId="0" priority="8"/>
    <cfRule type="duplicateValues" dxfId="0" priority="7"/>
  </conditionalFormatting>
  <conditionalFormatting sqref="B17:B27">
    <cfRule type="duplicateValues" dxfId="0" priority="1"/>
  </conditionalFormatting>
  <conditionalFormatting sqref="B3 B8:B11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J 8 9 "   r g b C l r = " 4 0 B 9 6 C " / > < c o m m e n t   s : r e f = " J 1 2 1 "   r g b C l r = " 4 0 B 9 6 C " / > < c o m m e n t   s : r e f = " J 1 5 6 "   r g b C l r = " 4 0 B 9 6 C " / > < c o m m e n t   s : r e f = " H 1 5 9 "   r g b C l r = " 4 0 B 9 6 C " / > < c o m m e n t   s : r e f = " J 1 5 9 "   r g b C l r = " 4 0 B 9 6 C " / > < c o m m e n t   s : r e f = " J 1 8 2 "   r g b C l r = " 4 0 B 9 6 C " / > < c o m m e n t   s : r e f = " J 1 8 3 "   r g b C l r = " 4 0 B 9 6 C " / > < c o m m e n t   s : r e f = " J 1 8 4 "   r g b C l r = " 4 0 B 9 6 C " / > < c o m m e n t   s : r e f = " H 1 8 5 "   r g b C l r = " 4 0 B 9 6 C " / > < c o m m e n t   s : r e f = " J 1 8 5 "   r g b C l r = " 4 0 B 9 6 C " / > < c o m m e n t   s : r e f = " J 1 8 6 "   r g b C l r = " 4 0 B 9 6 C " / > < c o m m e n t   s : r e f = " J 2 4 2 "   r g b C l r = " 4 0 B 9 6 C " / > < c o m m e n t   s : r e f = " J 2 5 2 "   r g b C l r = " 4 0 B 9 6 C " / > < c o m m e n t   s : r e f = " J 3 3 1 "   r g b C l r = " 4 0 B 9 6 C " / > < c o m m e n t   s : r e f = " J 3 3 2 "   r g b C l r = " 4 0 B 9 6 C " / > < c o m m e n t   s : r e f = " J 3 4 8 "   r g b C l r = " 4 0 B 9 6 C " / > < c o m m e n t   s : r e f = " J 3 5 1 "   r g b C l r = " 4 0 B 9 6 C " / > < c o m m e n t   s : r e f = " G 3 6 7 "   r g b C l r = " 4 0 B 9 6 C " / > < c o m m e n t   s : r e f = " C 3 9 5 "   r g b C l r = " 4 0 B 9 6 C " / > < / c o m m e n t L i s t > < c o m m e n t L i s t   s h e e t S t i d = " 2 5 " > < c o m m e n t   s : r e f = " J 1 1 7 "   r g b C l r = " 4 0 B 9 6 C " / > < c o m m e n t   s : r e f = " J 1 2 1 "   r g b C l r = " 4 0 B 9 6 C " / > < c o m m e n t   s : r e f = " J 1 5 2 "   r g b C l r = " 4 0 B 9 6 C " / > < c o m m e n t   s : r e f = " H 1 5 5 "   r g b C l r = " 4 0 B 9 6 C " / > < c o m m e n t   s : r e f = " J 1 5 5 "   r g b C l r = " 4 0 B 9 6 C " / > < c o m m e n t   s : r e f = " J 1 7 6 "   r g b C l r = " 4 0 B 9 6 C " / > < c o m m e n t   s : r e f = " J 1 7 7 "   r g b C l r = " 4 0 B 9 6 C " / > < c o m m e n t   s : r e f = " J 1 7 8 "   r g b C l r = " 4 0 B 9 6 C " / > < c o m m e n t   s : r e f = " H 1 7 9 "   r g b C l r = " 4 0 B 9 6 C " / > < c o m m e n t   s : r e f = " J 1 7 9 "   r g b C l r = " 4 0 B 9 6 C " / > < c o m m e n t   s : r e f = " J 1 8 0 "   r g b C l r = " 4 0 B 9 6 C " / > < c o m m e n t   s : r e f = " J 2 3 5 "   r g b C l r = " 4 0 B 9 6 C " / > < c o m m e n t   s : r e f = " J 2 4 4 "   r g b C l r = " 4 0 B 9 6 C " / > < c o m m e n t   s : r e f = " J 3 1 8 "   r g b C l r = " 4 0 B 9 6 C " / > < c o m m e n t   s : r e f = " J 3 1 9 "   r g b C l r = " 4 0 B 9 6 C " / > < c o m m e n t   s : r e f = " J 3 3 5 "   r g b C l r = " 4 0 B 9 6 C " / > < c o m m e n t   s : r e f = " J 4 1 9 "   r g b C l r = " 4 0 B 9 6 C " / > < c o m m e n t   s : r e f = " J 4 2 0 "   r g b C l r = " 4 0 B 9 6 C " / > < c o m m e n t   s : r e f = " J 4 3 1 "   r g b C l r = " 4 0 B 9 6 C " / > < / c o m m e n t L i s t > < c o m m e n t L i s t   s h e e t S t i d = " 2 6 " > < c o m m e n t   s : r e f = " J 1 1 5 "   r g b C l r = " 4 0 B 9 6 C " / > < c o m m e n t   s : r e f = " J 1 1 9 "   r g b C l r = " 4 0 B 9 6 C " / > < c o m m e n t   s : r e f = " J 1 4 0 "   r g b C l r = " 4 0 B 9 6 C " / > < c o m m e n t   s : r e f = " H 1 5 3 "   r g b C l r = " 4 0 B 9 6 C " / > < c o m m e n t   s : r e f = " J 1 5 3 "   r g b C l r = " 4 0 B 9 6 C " / > < c o m m e n t   s : r e f = " H 1 7 7 "   r g b C l r = " 4 0 B 9 6 C " / > < c o m m e n t   s : r e f = " J 1 7 8 "   r g b C l r = " 4 0 B 9 6 C " / > < c o m m e n t   s : r e f = " J 2 3 1 "   r g b C l r = " 4 0 B 9 6 C " / > < c o m m e n t   s : r e f = " J 2 4 0 "   r g b C l r = " 4 0 B 9 6 C " / > < c o m m e n t   s : r e f = " J 3 0 8 "   r g b C l r = " 4 0 B 9 6 C " / > < c o m m e n t   s : r e f = " J 3 0 9 "   r g b C l r = " 4 0 B 9 6 C " / > < c o m m e n t   s : r e f = " J 3 2 4 "   r g b C l r = " 4 0 B 9 6 C " / > < c o m m e n t   s : r e f = " J 3 3 2 "   r g b C l r = " 4 0 B 9 6 C " / > < c o m m e n t   s : r e f = " J 3 3 3 "   r g b C l r = " 4 0 B 9 6 C " / > < c o m m e n t   s : r e f = " J 3 3 4 "   r g b C l r = " 4 0 B 9 6 C " / > < / c o m m e n t L i s t > < c o m m e n t L i s t   s h e e t S t i d = " 2 7 " > < c o m m e n t   s : r e f = " J 1 0 8 "   r g b C l r = " 4 0 B 9 6 C " / > < c o m m e n t   s : r e f = " H 1 1 2 "   r g b C l r = " 4 0 B 9 6 C " / > < c o m m e n t   s : r e f = " J 1 1 2 "   r g b C l r = " 4 0 B 9 6 C " / > < c o m m e n t   s : r e f = " J 1 3 3 "   r g b C l r = " 4 0 B 9 6 C " / > < c o m m e n t   s : r e f = " J 1 4 3 "   r g b C l r = " 4 0 B 9 6 C " / > < c o m m e n t   s : r e f = " H 1 4 6 "   r g b C l r = " 4 0 B 9 6 C " / > < c o m m e n t   s : r e f = " J 1 4 6 "   r g b C l r = " 4 0 B 9 6 C " / > < c o m m e n t   s : r e f = " H 1 6 9 "   r g b C l r = " 4 0 B 9 6 C " / > < c o m m e n t   s : r e f = " J 1 7 0 "   r g b C l r = " 4 0 B 9 6 C " / > < c o m m e n t   s : r e f = " J 2 2 2 "   r g b C l r = " 4 0 B 9 6 C " / > < c o m m e n t   s : r e f = " J 2 3 0 "   r g b C l r = " 4 0 B 9 6 C " / > < c o m m e n t   s : r e f = " J 2 9 2 "   r g b C l r = " 4 0 B 9 6 C " / > < c o m m e n t   s : r e f = " J 2 9 3 "   r g b C l r = " 4 0 B 9 6 C " / > < c o m m e n t   s : r e f = " J 3 0 8 "   r g b C l r = " 4 0 B 9 6 C " / > < c o m m e n t   s : r e f = " J 3 1 6 "   r g b C l r = " 4 0 B 9 6 C " / > < c o m m e n t   s : r e f = " J 3 1 7 "   r g b C l r = " 4 0 B 9 6 C " / > < c o m m e n t   s : r e f = " J 3 1 8 "   r g b C l r = " 4 0 B 9 6 C " / > < c o m m e n t   s : r e f = " C 3 4 6 "   r g b C l r = " 4 0 B 9 6 C " / > < / c o m m e n t L i s t > < c o m m e n t L i s t   s h e e t S t i d = " 2 8 " > < c o m m e n t   s : r e f = " I 1 0 6 "   r g b C l r = " 4 0 B 9 6 C " / > < c o m m e n t   s : r e f = " G 1 1 0 "   r g b C l r = " 4 0 B 9 6 C " / > < c o m m e n t   s : r e f = " I 1 1 0 "   r g b C l r = " 4 0 B 9 6 C " / > < c o m m e n t   s : r e f = " I 1 3 1 "   r g b C l r = " 4 0 B 9 6 C " / > < c o m m e n t   s : r e f = " I 1 4 1 "   r g b C l r = " 4 0 B 9 6 C " / > < c o m m e n t   s : r e f = " G 1 4 4 "   r g b C l r = " 4 0 B 9 6 C " / > < c o m m e n t   s : r e f = " I 1 4 4 "   r g b C l r = " 4 0 B 9 6 C " / > < c o m m e n t   s : r e f = " G 1 6 6 "   r g b C l r = " 4 0 B 9 6 C " / > < c o m m e n t   s : r e f = " I 1 6 7 "   r g b C l r = " 4 0 B 9 6 C " / > < c o m m e n t   s : r e f = " I 2 1 7 "   r g b C l r = " 4 0 B 9 6 C " / > < c o m m e n t   s : r e f = " I 2 2 5 "   r g b C l r = " 4 0 B 9 6 C " / > < c o m m e n t   s : r e f = " I 2 8 7 "   r g b C l r = " 4 0 B 9 6 C " / > < c o m m e n t   s : r e f = " I 2 8 8 "   r g b C l r = " 4 0 B 9 6 C " / > < c o m m e n t   s : r e f = " I 3 0 3 "   r g b C l r = " 4 0 B 9 6 C " / > < c o m m e n t   s : r e f = " I 3 0 9 "   r g b C l r = " 4 0 B 9 6 C " / > < c o m m e n t   s : r e f = " I 3 1 0 "   r g b C l r = " 4 0 B 9 6 C " / > < c o m m e n t   s : r e f = " I 3 1 1 "   r g b C l r = " 4 0 B 9 6 C " / > < c o m m e n t   s : r e f = " I 3 3 6 "   r g b C l r = " 4 0 B 9 6 C " / > < c o m m e n t   s : r e f = " H 4 3 0 "   r g b C l r = " 1 B C A C 8 " / > < c o m m e n t   s : r e f = " C 4 8 1 "   r g b C l r = " 4 0 B 9 6 C " / > < c o m m e n t   s : r e f = " C 4 8 2 "   r g b C l r = " 4 0 B 9 6 C " / > < c o m m e n t   s : r e f = " C 4 8 3 "   r g b C l r = " 4 0 B 9 6 C " / > < c o m m e n t   s : r e f = " I 4 9 8 "   r g b C l r = " 4 0 B 9 6 C " / > < / c o m m e n t L i s t > < c o m m e n t L i s t   s h e e t S t i d = " 3 1 " > < c o m m e n t   s : r e f = " I 1 0 5 "   r g b C l r = " 4 0 B 9 6 C " / > < c o m m e n t   s : r e f = " G 1 0 8 "   r g b C l r = " 4 0 B 9 6 C " / > < c o m m e n t   s : r e f = " I 1 0 8 "   r g b C l r = " 4 0 B 9 6 C " / > < c o m m e n t   s : r e f = " I 1 2 9 "   r g b C l r = " 4 0 B 9 6 C " / > < c o m m e n t   s : r e f = " I 1 3 8 "   r g b C l r = " 4 0 B 9 6 C " / > < c o m m e n t   s : r e f = " G 1 4 1 "   r g b C l r = " 4 0 B 9 6 C " / > < c o m m e n t   s : r e f = " I 1 4 1 "   r g b C l r = " 4 0 B 9 6 C " / > < c o m m e n t   s : r e f = " G 1 6 2 "   r g b C l r = " 4 0 B 9 6 C " / > < c o m m e n t   s : r e f = " I 1 6 3 "   r g b C l r = " 4 0 B 9 6 C " / > < c o m m e n t   s : r e f = " I 2 1 3 "   r g b C l r = " 4 0 B 9 6 C " / > < c o m m e n t   s : r e f = " I 2 2 1 "   r g b C l r = " 4 0 B 9 6 C " / > < c o m m e n t   s : r e f = " I 2 8 3 "   r g b C l r = " 4 0 B 9 6 C " / > < c o m m e n t   s : r e f = " I 2 8 4 "   r g b C l r = " 4 0 B 9 6 C " / > < c o m m e n t   s : r e f = " I 2 9 7 "   r g b C l r = " 4 0 B 9 6 C " / > < c o m m e n t   s : r e f = " I 3 0 2 "   r g b C l r = " 4 0 B 9 6 C " / > < c o m m e n t   s : r e f = " I 3 0 3 "   r g b C l r = " 4 0 B 9 6 C " / > < c o m m e n t   s : r e f = " I 3 0 4 "   r g b C l r = " 4 0 B 9 6 C " / > < c o m m e n t   s : r e f = " I 3 2 8 "   r g b C l r = " 4 0 B 9 6 C " / > < c o m m e n t   s : r e f = " I 3 3 0 "   r g b C l r = " 4 0 B 9 6 C " / > < c o m m e n t   s : r e f = " I 3 3 2 "   r g b C l r = " 4 0 B 9 6 C " / > < c o m m e n t   s : r e f = " I 3 3 6 "   r g b C l r = " 4 0 B 9 6 C " / > < c o m m e n t   s : r e f = " H 4 3 0 "   r g b C l r = " 1 B C A C 8 " / > < c o m m e n t   s : r e f = " C 5 0 0 "   r g b C l r = " 4 E C 4 E 4 " / > < c o m m e n t   s : r e f = " F 5 0 0 "   r g b C l r = " 4 E C 4 E 4 " / > < / c o m m e n t L i s t > < c o m m e n t L i s t   s h e e t S t i d = " 3 3 " > < c o m m e n t   s : r e f = " I 1 0 2 "   r g b C l r = " 4 0 B 9 6 C " / > < c o m m e n t   s : r e f = " G 1 0 5 "   r g b C l r = " 4 0 B 9 6 C " / > < c o m m e n t   s : r e f = " I 1 0 5 "   r g b C l r = " 4 0 B 9 6 C " / > < c o m m e n t   s : r e f = " I 1 2 6 "   r g b C l r = " 4 0 B 9 6 C " / > < c o m m e n t   s : r e f = " I 1 3 5 "   r g b C l r = " 4 0 B 9 6 C " / > < c o m m e n t   s : r e f = " G 1 3 8 "   r g b C l r = " 4 0 B 9 6 C " / > < c o m m e n t   s : r e f = " I 1 3 8 "   r g b C l r = " 4 0 B 9 6 C " / > < c o m m e n t   s : r e f = " I 1 6 0 "   r g b C l r = " 4 0 B 9 6 C " / > < c o m m e n t   s : r e f = " I 2 0 9 "   r g b C l r = " 4 0 B 9 6 C " / > < c o m m e n t   s : r e f = " I 2 1 7 "   r g b C l r = " 4 0 B 9 6 C " / > < c o m m e n t   s : r e f = " I 2 7 9 "   r g b C l r = " 4 0 B 9 6 C " / > < c o m m e n t   s : r e f = " I 2 8 0 "   r g b C l r = " 4 0 B 9 6 C " / > < c o m m e n t   s : r e f = " I 2 9 3 "   r g b C l r = " 4 0 B 9 6 C " / > < c o m m e n t   s : r e f = " I 2 9 8 "   r g b C l r = " 4 0 B 9 6 C " / > < c o m m e n t   s : r e f = " I 2 9 9 "   r g b C l r = " 4 0 B 9 6 C " / > < c o m m e n t   s : r e f = " I 3 0 0 "   r g b C l r = " 4 0 B 9 6 C " / > < c o m m e n t   s : r e f = " I 3 2 3 "   r g b C l r = " 4 0 B 9 6 C " / > < c o m m e n t   s : r e f = " I 3 2 5 "   r g b C l r = " 4 0 B 9 6 C " / > < c o m m e n t   s : r e f = " I 3 3 0 "   r g b C l r = " 4 0 B 9 6 C " / > < c o m m e n t   s : r e f = " F 4 4 8 "   r g b C l r = " 3 F C 8 B C " / > < c o m m e n t   s : r e f = " F 4 6 2 "   r g b C l r = " 3 F C 8 B C " / > < c o m m e n t   s : r e f = " F 4 6 3 "   r g b C l r = " 3 F C 8 B C " / > < c o m m e n t   s : r e f = " F 4 6 6 "   r g b C l r = " 3 F C 8 B C " / > < c o m m e n t   s : r e f = " C 4 8 8 "   r g b C l r = " 4 0 B 9 6 C " / > < c o m m e n t   s : r e f = " C 4 8 9 "   r g b C l r = " 4 0 B 9 6 C " / > < c o m m e n t   s : r e f = " F 4 8 9 "   r g b C l r = " 4 0 B 9 6 C " / > < c o m m e n t   s : r e f = " C 4 9 0 "   r g b C l r = " 4 0 B 9 6 C " / > < c o m m e n t   s : r e f = " I 4 9 8 "   r g b C l r = " 4 0 B 9 6 C " / > < / c o m m e n t L i s t > < c o m m e n t L i s t   s h e e t S t i d = " 3 4 " > < c o m m e n t   s : r e f = " I 1 8 "   r g b C l r = " 2 8 B D F C " / > < c o m m e n t   s : r e f = " I 2 4 "   r g b C l r = " 2 8 B D F C " / > < c o m m e n t   s : r e f = " I 2 6 "   r g b C l r = " 2 8 B D F C " / > < c o m m e n t   s : r e f = " I 3 1 "   r g b C l r = " 2 8 B D F C " / > < c o m m e n t   s : r e f = " I 4 0 "   r g b C l r = " 2 8 B D F C " / > < c o m m e n t   s : r e f = " I 7 3 "   r g b C l r = " 2 8 B D F C " / > < c o m m e n t   s : r e f = " I 9 3 "   r g b C l r = " 2 8 B D F C " / > < c o m m e n t   s : r e f = " I 1 0 1 "   r g b C l r = " 4 0 B 9 6 C " / > < c o m m e n t   s : r e f = " G 1 0 4 "   r g b C l r = " 4 0 B 9 6 C " / > < c o m m e n t   s : r e f = " I 1 0 4 "   r g b C l r = " 4 0 B 9 6 C " / > < c o m m e n t   s : r e f = " I 1 2 5 "   r g b C l r = " 4 0 B 9 6 C " / > < c o m m e n t   s : r e f = " I 1 3 4 "   r g b C l r = " 4 0 B 9 6 C " / > < c o m m e n t   s : r e f = " G 1 3 6 "   r g b C l r = " 4 0 B 9 6 C " / > < c o m m e n t   s : r e f = " I 1 3 6 "   r g b C l r = " 4 0 B 9 6 C " / > < c o m m e n t   s : r e f = " I 1 5 8 "   r g b C l r = " 4 0 B 9 6 C " / > < c o m m e n t   s : r e f = " I 2 0 7 "   r g b C l r = " 4 0 B 9 6 C " / > < c o m m e n t   s : r e f = " I 2 1 5 "   r g b C l r = " 4 0 B 9 6 C " / > < c o m m e n t   s : r e f = " I 2 3 1 "   r g b C l r = " 4 0 B 9 6 C " / > < c o m m e n t   s : r e f = " I 2 3 2 "   r g b C l r = " 4 0 B 9 6 C " / > < c o m m e n t   s : r e f = " I 2 3 6 "   r g b C l r = " 4 0 B 9 6 C " / > < c o m m e n t   s : r e f = " I 2 7 4 "   r g b C l r = " 4 0 B 9 6 C " / > < c o m m e n t   s : r e f = " I 2 7 5 "   r g b C l r = " 4 0 B 9 6 C " / > < c o m m e n t   s : r e f = " I 2 8 8 "   r g b C l r = " 4 0 B 9 6 C " / > < c o m m e n t   s : r e f = " I 2 9 3 "   r g b C l r = " 4 0 B 9 6 C " / > < c o m m e n t   s : r e f = " I 2 9 4 "   r g b C l r = " 4 0 B 9 6 C " / > < c o m m e n t   s : r e f = " I 2 9 5 "   r g b C l r = " 4 0 B 9 6 C " / > < c o m m e n t   s : r e f = " I 3 1 7 "   r g b C l r = " 4 0 B 9 6 C " / > < c o m m e n t   s : r e f = " I 3 1 9 "   r g b C l r = " 4 0 B 9 6 C " / > < c o m m e n t   s : r e f = " I 3 2 4 "   r g b C l r = " 4 0 B 9 6 C " / > < c o m m e n t   s : r e f = " I 3 5 6 "   r g b C l r = " 4 0 B 9 6 C " / > < c o m m e n t   s : r e f = " I 3 5 8 "   r g b C l r = " 4 0 B 9 6 C " / > < c o m m e n t   s : r e f = " I 3 8 1 "   r g b C l r = " 4 0 B 9 6 C " / > < c o m m e n t   s : r e f = " F 4 0 3 "   r g b C l r = " 4 0 B 9 6 C " / > < c o m m e n t   s : r e f = " F 4 2 3 "   r g b C l r = " 4 0 B 9 6 C " / > < c o m m e n t   s : r e f = " I 4 2 5 "   r g b C l r = " 4 0 B 9 6 C " / > < c o m m e n t   s : r e f = " F 4 2 9 "   r g b C l r = " 3 F C 8 B C " / > < c o m m e n t   s : r e f = " F 4 3 9 "   r g b C l r = " 3 F C 8 B C " / > < c o m m e n t   s : r e f = " F 4 4 0 "   r g b C l r = " 3 F C 8 B C " / > < c o m m e n t   s : r e f = " F 4 4 3 "   r g b C l r = " 3 F C 8 B C " / > < c o m m e n t   s : r e f = " H 4 5 2 "   r g b C l r = " 3 F C 9 5 0 " / > < c o m m e n t   s : r e f = " G 4 7 7 "   r g b C l r = " 4 1 C 7 9 C " / > < c o m m e n t   s : r e f = " H 4 7 7 "   r g b C l r = " 3 F C 9 5 0 " / > < c o m m e n t   s : r e f = " F 4 8 0 "   r g b C l r = " 3 F C 9 5 0 " / > < c o m m e n t   s : r e f = " H 4 8 0 "   r g b C l r = " 3 F C 9 5 0 " / > < c o m m e n t   s : r e f = " F 5 0 3 "   r g b C l r = " 4 0 B 9 6 C " / > < c o m m e n t   s : r e f = " F 5 0 6 "   r g b C l r = " 4 0 B 9 6 C " / > < c o m m e n t   s : r e f = " F 5 0 7 "   r g b C l r = " 4 0 B 9 6 C " / > < c o m m e n t   s : r e f = " G 5 0 7 "   r g b C l r = " 4 0 B 9 6 C " / > < c o m m e n t   s : r e f = " H 5 0 7 "   r g b C l r = " 4 0 B 9 6 C " / > < c o m m e n t   s : r e f = " F 5 0 8 "   r g b C l r = " 3 F C 8 B C " / > < c o m m e n t   s : r e f = " F 5 0 9 "   r g b C l r = " 3 F C 8 B C " / > < c o m m e n t   s : r e f = " I 5 1 0 "   r g b C l r = " 4 0 B 9 6 C " / > < c o m m e n t   s : r e f = " I 5 1 6 "   r g b C l r = " 4 0 B 9 6 C " / > < c o m m e n t   s : r e f = " I 5 1 7 "   r g b C l r = " 4 0 B 9 6 C " / > < c o m m e n t   s : r e f = " I 5 2 4 "   r g b C l r = " 4 0 B 9 6 C " / > < / c o m m e n t L i s t > < c o m m e n t L i s t   s h e e t S t i d = " 3 5 " > < c o m m e n t   s : r e f = " I 1 8 "   r g b C l r = " 2 8 B D F C " / > < c o m m e n t   s : r e f = " I 2 3 "   r g b C l r = " 2 8 B D F C " / > < c o m m e n t   s : r e f = " I 2 5 "   r g b C l r = " 2 8 B D F C " / > < c o m m e n t   s : r e f = " I 3 0 "   r g b C l r = " 2 8 B D F C " / > < c o m m e n t   s : r e f = " I 3 9 "   r g b C l r = " 2 8 B D F C " / > < c o m m e n t   s : r e f = " I 7 1 "   r g b C l r = " 2 8 B D F C " / > < c o m m e n t   s : r e f = " I 9 1 "   r g b C l r = " 2 8 B D F C " / > < c o m m e n t   s : r e f = " I 9 9 "   r g b C l r = " 4 0 B 9 6 C " / > < c o m m e n t   s : r e f = " G 1 0 2 "   r g b C l r = " 4 0 B 9 6 C " / > < c o m m e n t   s : r e f = " I 1 0 2 "   r g b C l r = " 4 0 B 9 6 C " / > < c o m m e n t   s : r e f = " I 1 2 3 "   r g b C l r = " 4 0 B 9 6 C " / > < c o m m e n t   s : r e f = " I 1 3 2 "   r g b C l r = " 4 0 B 9 6 C " / > < c o m m e n t   s : r e f = " G 1 3 4 "   r g b C l r = " 4 0 B 9 6 C " / > < c o m m e n t   s : r e f = " I 1 3 4 "   r g b C l r = " 4 0 B 9 6 C " / > < c o m m e n t   s : r e f = " I 1 5 6 "   r g b C l r = " 4 0 B 9 6 C " / > < c o m m e n t   s : r e f = " I 2 0 2 "   r g b C l r = " 4 0 B 9 6 C " / > < c o m m e n t   s : r e f = " I 2 0 4 "   r g b C l r = " 4 0 B 9 6 C " / > < c o m m e n t   s : r e f = " I 2 1 2 "   r g b C l r = " 4 0 B 9 6 C " / > < c o m m e n t   s : r e f = " I 2 2 7 "   r g b C l r = " 4 0 B 9 6 C " / > < c o m m e n t   s : r e f = " I 2 2 8 "   r g b C l r = " 4 0 B 9 6 C " / > < c o m m e n t   s : r e f = " I 2 3 2 "   r g b C l r = " 4 0 B 9 6 C " / > < c o m m e n t   s : r e f = " I 2 6 9 "   r g b C l r = " 4 0 B 9 6 C " / > < c o m m e n t   s : r e f = " I 2 7 0 "   r g b C l r = " 4 0 B 9 6 C " / > < c o m m e n t   s : r e f = " I 2 7 4 "   r g b C l r = " 4 0 B 9 6 C " / > < c o m m e n t   s : r e f = " I 2 8 3 "   r g b C l r = " 4 0 B 9 6 C " / > < c o m m e n t   s : r e f = " I 2 8 7 "   r g b C l r = " 4 0 B 9 6 C " / > < c o m m e n t   s : r e f = " I 2 8 8 "   r g b C l r = " 4 0 B 9 6 C " / > < c o m m e n t   s : r e f = " I 2 8 9 "   r g b C l r = " 4 0 B 9 6 C " / > < c o m m e n t   s : r e f = " I 3 1 0 "   r g b C l r = " 4 0 B 9 6 C " / > < c o m m e n t   s : r e f = " I 3 1 2 "   r g b C l r = " 4 0 B 9 6 C " / > < c o m m e n t   s : r e f = " I 3 1 6 "   r g b C l r = " 4 0 B 9 6 C " / > < c o m m e n t   s : r e f = " I 3 4 8 "   r g b C l r = " 4 0 B 9 6 C " / > < c o m m e n t   s : r e f = " I 3 5 0 "   r g b C l r = " 4 0 B 9 6 C " / > < c o m m e n t   s : r e f = " I 3 7 0 "   r g b C l r = " 4 0 B 9 6 C " / > < c o m m e n t   s : r e f = " F 3 9 1 "   r g b C l r = " 4 0 B 9 6 C " / > < c o m m e n t   s : r e f = " I 3 9 1 "   r g b C l r = " 4 0 B 9 6 C " / > < c o m m e n t   s : r e f = " I 3 9 6 "   r g b C l r = " 4 0 B 9 6 C " / > < c o m m e n t   s : r e f = " I 3 9 8 "   r g b C l r = " 4 0 B 9 6 C " / > < c o m m e n t   s : r e f = " F 4 0 7 "   r g b C l r = " 4 0 B 9 6 C " / > < c o m m e n t   s : r e f = " I 4 1 2 "   r g b C l r = " 4 0 B 9 6 C " / > < c o m m e n t   s : r e f = " F 4 1 5 "   r g b C l r = " 3 F C 8 B C " / > < c o m m e n t   s : r e f = " F 4 2 3 "   r g b C l r = " 3 F C 8 B C " / > < c o m m e n t   s : r e f = " F 4 2 6 "   r g b C l r = " 3 F C 8 B C " / > < c o m m e n t   s : r e f = " F 4 3 3 "   r g b C l r = " 3 F C 8 B C " / > < c o m m e n t   s : r e f = " H 4 3 3 "   r g b C l r = " 3 F C 9 5 0 " / > < c o m m e n t   s : r e f = " H 4 3 6 "   r g b C l r = " 3 F C 9 5 0 " / > < c o m m e n t   s : r e f = " F 4 5 6 "   r g b C l r = " 3 F C 9 5 0 " / > < c o m m e n t   s : r e f = " H 4 5 6 "   r g b C l r = " 3 F C 9 5 0 " / > < c o m m e n t   s : r e f = " H 4 9 6 "   r g b C l r = " 3 7 C 9 9 8 " / > < c o m m e n t   s : r e f = " F 5 1 8 "   r g b C l r = " 3 F C 9 5 0 " / > < c o m m e n t   s : r e f = " G 5 1 8 "   r g b C l r = " 4 1 C 7 9 C " / > < c o m m e n t   s : r e f = " H 5 1 8 "   r g b C l r = " 3 F C 9 5 0 " / > < c o m m e n t   s : r e f = " F 5 2 1 "   r g b C l r = " 4 0 B 9 6 C " / > < c o m m e n t   s : r e f = " I 5 4 0 "   r g b C l r = " 4 0 B 9 6 C " / > < c o m m e n t   s : r e f = " F 5 4 1 "   r g b C l r = " 3 F C 8 B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密码说明</vt:lpstr>
      <vt:lpstr>费用汇总（用款申请）</vt:lpstr>
      <vt:lpstr>费用分类汇总（薪酬）</vt:lpstr>
      <vt:lpstr>参保人数汇总</vt:lpstr>
      <vt:lpstr>4月  </vt:lpstr>
      <vt:lpstr>5月</vt:lpstr>
      <vt:lpstr>特殊人员名单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2020-03-27T06:59:00Z</dcterms:created>
  <dcterms:modified xsi:type="dcterms:W3CDTF">2025-05-12T09:21:55Z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