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</sheets>
  <definedNames>
    <definedName name="_xlnm._FilterDatabase" localSheetId="0" hidden="1">劳务费!$A$1:$Q$86</definedName>
    <definedName name="_xlnm._FilterDatabase" localSheetId="2" hidden="1">奖惩!$A$1:$M$60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<sst xmlns="http://schemas.openxmlformats.org/spreadsheetml/2006/main" count="1122" uniqueCount="165">
  <si>
    <t>4月劳务费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</si>
  <si>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</si>
  <si>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</si>
  <si>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</si>
  <si>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</si>
  <si>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</si>
  <si>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</si>
  <si>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</si>
  <si>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</si>
  <si>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</si>
  <si>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</si>
  <si>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</si>
  <si>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</si>
  <si>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</si>
  <si>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</si>
  <si>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</si>
  <si>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</si>
  <si>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</si>
  <si>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</si>
  <si>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组装工</t>
  </si>
  <si>
    <t>韩文芬</t>
  </si>
  <si>
    <t>郑云鹤</t>
  </si>
  <si>
    <t>10元/天</t>
  </si>
  <si>
    <t>秦君伟</t>
  </si>
  <si>
    <t>闻龙超</t>
  </si>
  <si>
    <t>底座</t>
  </si>
  <si>
    <t>温昊达</t>
  </si>
  <si>
    <t>张淇</t>
  </si>
  <si>
    <t>王学进</t>
  </si>
  <si>
    <t>刘灿禄</t>
  </si>
  <si>
    <t>安金凤</t>
  </si>
  <si>
    <t>刘万鹏</t>
  </si>
  <si>
    <t>冲压</t>
  </si>
  <si>
    <t>潘山岭</t>
  </si>
  <si>
    <t>何俊发</t>
  </si>
  <si>
    <t>焊工</t>
  </si>
  <si>
    <t>发泡车间</t>
  </si>
  <si>
    <t>何文帅</t>
  </si>
  <si>
    <t>刘洪麟</t>
  </si>
  <si>
    <t>刘艳杰</t>
  </si>
  <si>
    <t>司博文</t>
  </si>
  <si>
    <t>田金梅</t>
  </si>
  <si>
    <t>杨轩伟</t>
  </si>
  <si>
    <t>王兰秀</t>
  </si>
  <si>
    <t>郭庆源</t>
  </si>
  <si>
    <t>王硕</t>
  </si>
  <si>
    <t>崔绍岚</t>
  </si>
  <si>
    <t>焊接</t>
  </si>
  <si>
    <t>陈连深</t>
  </si>
  <si>
    <t>邓福海</t>
  </si>
  <si>
    <t>韩佳庆</t>
  </si>
  <si>
    <t>李昌</t>
  </si>
  <si>
    <t>李金良</t>
  </si>
  <si>
    <t>李金玉</t>
  </si>
  <si>
    <t>李树昶</t>
  </si>
  <si>
    <t>刘博</t>
  </si>
  <si>
    <t>郭树锦</t>
  </si>
  <si>
    <t>吕东霖</t>
  </si>
  <si>
    <t>郑骅峻</t>
  </si>
  <si>
    <t>滕骏</t>
  </si>
  <si>
    <t>王新铭</t>
  </si>
  <si>
    <t>孟祥广</t>
  </si>
  <si>
    <t>刘厚腾</t>
  </si>
  <si>
    <t>刘桐江</t>
  </si>
  <si>
    <t>刘新</t>
  </si>
  <si>
    <t>滕爱文</t>
  </si>
  <si>
    <t>王金玉</t>
  </si>
  <si>
    <t>王珑康</t>
  </si>
  <si>
    <t>吴鑫宇</t>
  </si>
  <si>
    <t>徐秀云</t>
  </si>
  <si>
    <t>闫麟</t>
  </si>
  <si>
    <t>姚鹏飞</t>
  </si>
  <si>
    <t>于德雨</t>
  </si>
  <si>
    <t>后视镜</t>
  </si>
  <si>
    <t>崔华凤</t>
  </si>
  <si>
    <t>胡烘瑞</t>
  </si>
  <si>
    <t>齐昭君</t>
  </si>
  <si>
    <t>宋悦瑞</t>
  </si>
  <si>
    <t>孙硕</t>
  </si>
  <si>
    <t>孙艺赫</t>
  </si>
  <si>
    <t>王英欣</t>
  </si>
  <si>
    <t>吴梦然</t>
  </si>
  <si>
    <t>张瑞熙</t>
  </si>
  <si>
    <t>张伟东</t>
  </si>
  <si>
    <t>于潇涵</t>
  </si>
  <si>
    <t>高嘉烁</t>
  </si>
  <si>
    <t>杨佳琪</t>
  </si>
  <si>
    <t>赵梅煜</t>
  </si>
  <si>
    <t>翟涵</t>
  </si>
  <si>
    <t>赵文豪</t>
  </si>
  <si>
    <t>王桂芝</t>
  </si>
  <si>
    <t>裁剪</t>
  </si>
  <si>
    <t>李淑艳</t>
  </si>
  <si>
    <t>张洪硕</t>
  </si>
  <si>
    <t>1.0轻卡</t>
  </si>
  <si>
    <t>李华雨</t>
  </si>
  <si>
    <t>郭议谦</t>
  </si>
  <si>
    <t>陈铭贺</t>
  </si>
  <si>
    <t>刘笑江</t>
  </si>
  <si>
    <t>刘烨</t>
  </si>
  <si>
    <t>许海瑞</t>
  </si>
  <si>
    <t>雍文涛</t>
  </si>
  <si>
    <t>2.0重卡</t>
  </si>
  <si>
    <t>姬贺轩</t>
  </si>
  <si>
    <t>张文硕</t>
  </si>
  <si>
    <t>韩润坤</t>
  </si>
  <si>
    <t>胡京奥</t>
  </si>
  <si>
    <t>3.0-H6</t>
  </si>
  <si>
    <t>陈彦锟</t>
  </si>
  <si>
    <t>赵韦琨</t>
  </si>
  <si>
    <t>赵鸿广</t>
  </si>
  <si>
    <t>于洪沣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</si>
  <si>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</si>
  <si>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</si>
  <si>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</si>
  <si>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</si>
  <si>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</si>
  <si>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</si>
  <si>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</si>
  <si>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</si>
  <si>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</si>
  <si>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</si>
  <si>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</si>
  <si>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</si>
  <si>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</si>
  <si>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</si>
  <si>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</si>
  <si>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</si>
  <si>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</si>
  <si>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</si>
  <si>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</si>
  <si>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</si>
  <si>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</si>
  <si>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离</t>
  </si>
  <si>
    <t>正熙人力</t>
  </si>
  <si>
    <t>夜</t>
  </si>
  <si>
    <t>加班</t>
  </si>
  <si>
    <t>上午</t>
  </si>
  <si>
    <t>下午</t>
  </si>
  <si>
    <t>发泡</t>
  </si>
  <si>
    <t>假</t>
  </si>
  <si>
    <t>倒</t>
  </si>
  <si>
    <t>班</t>
  </si>
  <si>
    <t>7号
入职</t>
  </si>
  <si>
    <t>旷</t>
  </si>
  <si>
    <t>8号
入职</t>
  </si>
  <si>
    <t>离职</t>
  </si>
  <si>
    <t>/</t>
  </si>
  <si>
    <t>H6</t>
  </si>
  <si>
    <t>欧马可</t>
  </si>
  <si>
    <t>重卡</t>
  </si>
  <si>
    <t>缝纫</t>
  </si>
  <si>
    <t>放</t>
  </si>
  <si>
    <t>事</t>
  </si>
  <si>
    <t>异常情况</t>
  </si>
  <si>
    <t>金额</t>
  </si>
  <si>
    <t>员工未按照规定上交手机</t>
  </si>
  <si>
    <t>点检表弄虚作假</t>
  </si>
  <si>
    <t>夜班补助</t>
  </si>
  <si>
    <t>4.29宿舍考核</t>
  </si>
  <si>
    <t>轻卡上盖板焊偏</t>
  </si>
  <si>
    <t>王建智</t>
  </si>
  <si>
    <t>车间补助</t>
  </si>
  <si>
    <t>统帅副背焊偏</t>
  </si>
  <si>
    <t>不良品扣款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</si>
</sst>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_ "/>
    <numFmt numFmtId="178" formatCode="0.00_ "/>
    <numFmt numFmtId="179" formatCode="0.0"/>
  </numFmts>
  <fonts count="4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indexed="8"/>
      <name val="微软雅黑"/>
      <charset val="134"/>
    </font>
    <font>
      <b/>
      <sz val="10"/>
      <color indexed="8"/>
      <name val="微软雅黑"/>
      <charset val="134"/>
    </font>
    <font>
      <sz val="9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1"/>
      <color theme="1"/>
      <name val="宋体"/>
      <charset val="134"/>
    </font>
    <font>
      <b/>
      <sz val="11"/>
      <color indexed="8"/>
      <name val="微软雅黑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微软雅黑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b/>
      <sz val="14"/>
      <color indexed="8"/>
      <name val="微软雅黑"/>
      <charset val="134"/>
    </font>
    <font>
      <sz val="10"/>
      <name val="微软雅黑"/>
      <charset val="134"/>
    </font>
    <font>
      <sz val="10"/>
      <name val="Microsoft YaHei"/>
      <charset val="134"/>
    </font>
    <font>
      <sz val="10"/>
      <color indexed="8"/>
      <name val="Microsoft YaHei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10" applyNumberFormat="0" applyAlignment="0" applyProtection="0">
      <alignment vertical="center"/>
    </xf>
    <xf numFmtId="0" fontId="38" fillId="8" borderId="11" applyNumberFormat="0" applyAlignment="0" applyProtection="0">
      <alignment vertical="center"/>
    </xf>
    <xf numFmtId="0" fontId="39" fillId="8" borderId="10" applyNumberFormat="0" applyAlignment="0" applyProtection="0">
      <alignment vertical="center"/>
    </xf>
    <xf numFmtId="0" fontId="40" fillId="9" borderId="12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8" fillId="0" borderId="0">
      <alignment vertical="center"/>
    </xf>
  </cellStyleXfs>
  <cellXfs count="92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177" fontId="4" fillId="0" borderId="2" xfId="0" applyNumberFormat="1" applyFont="1" applyFill="1" applyBorder="1" applyAlignment="1" applyProtection="1">
      <alignment horizontal="center" vertical="center"/>
      <protection locked="0"/>
    </xf>
    <xf numFmtId="178" fontId="4" fillId="0" borderId="1" xfId="49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  <protection locked="0"/>
    </xf>
    <xf numFmtId="177" fontId="4" fillId="0" borderId="3" xfId="0" applyNumberFormat="1" applyFont="1" applyFill="1" applyBorder="1" applyAlignment="1" applyProtection="1">
      <alignment horizontal="center" vertical="center"/>
      <protection locked="0"/>
    </xf>
    <xf numFmtId="177" fontId="4" fillId="0" borderId="4" xfId="0" applyNumberFormat="1" applyFont="1" applyFill="1" applyBorder="1" applyAlignment="1" applyProtection="1">
      <alignment horizontal="center" vertical="center"/>
      <protection locked="0"/>
    </xf>
    <xf numFmtId="178" fontId="4" fillId="0" borderId="2" xfId="49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  <protection locked="0"/>
    </xf>
    <xf numFmtId="17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Fill="1" applyBorder="1" applyAlignment="1" applyProtection="1">
      <alignment horizontal="center" vertical="center" wrapText="1"/>
      <protection locked="0"/>
    </xf>
    <xf numFmtId="0" fontId="21" fillId="0" borderId="4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3" fillId="0" borderId="3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 applyProtection="1">
      <alignment horizontal="center" vertical="center"/>
      <protection locked="0"/>
    </xf>
    <xf numFmtId="0" fontId="23" fillId="0" borderId="2" xfId="0" applyFont="1" applyFill="1" applyBorder="1" applyAlignment="1" applyProtection="1">
      <alignment horizontal="center" vertical="center" wrapText="1"/>
      <protection locked="0"/>
    </xf>
    <xf numFmtId="0" fontId="23" fillId="0" borderId="2" xfId="0" applyFont="1" applyFill="1" applyBorder="1" applyAlignment="1" applyProtection="1">
      <alignment horizontal="center" vertical="center"/>
      <protection locked="0"/>
    </xf>
    <xf numFmtId="0" fontId="23" fillId="3" borderId="1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23" fillId="0" borderId="3" xfId="0" applyFont="1" applyFill="1" applyBorder="1" applyAlignment="1" applyProtection="1">
      <alignment horizontal="center" vertical="center" wrapText="1"/>
      <protection locked="0"/>
    </xf>
    <xf numFmtId="0" fontId="23" fillId="0" borderId="4" xfId="0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7" fillId="0" borderId="0" xfId="0" applyFont="1" applyFill="1" applyAlignment="1">
      <alignment horizontal="center" vertical="center"/>
    </xf>
    <xf numFmtId="0" fontId="25" fillId="0" borderId="1" xfId="0" applyFont="1" applyFill="1" applyBorder="1" applyAlignment="1" applyProtection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28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0" fontId="28" fillId="0" borderId="1" xfId="0" applyFont="1" applyFill="1" applyBorder="1">
      <alignment vertical="center"/>
    </xf>
    <xf numFmtId="0" fontId="28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4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1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2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2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3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2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3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4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5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6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7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8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39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0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1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2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3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44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5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5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2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7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8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69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0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1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2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3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4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5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0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1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2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3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4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5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6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7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8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14</xdr:row>
      <xdr:rowOff>0</xdr:rowOff>
    </xdr:from>
    <xdr:to>
      <xdr:col>2</xdr:col>
      <xdr:colOff>93345</xdr:colOff>
      <xdr:row>14</xdr:row>
      <xdr:rowOff>166370</xdr:rowOff>
    </xdr:to>
    <xdr:sp>
      <xdr:nvSpPr>
        <xdr:cNvPr id="769" name="Text Box 2"/>
        <xdr:cNvSpPr txBox="1"/>
      </xdr:nvSpPr>
      <xdr:spPr>
        <a:xfrm>
          <a:off x="1269365" y="2400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7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8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79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0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1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2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3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4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5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6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7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8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89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0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1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2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3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4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5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6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165735</xdr:rowOff>
    </xdr:to>
    <xdr:sp>
      <xdr:nvSpPr>
        <xdr:cNvPr id="897" name="Text Box 2"/>
        <xdr:cNvSpPr txBox="1"/>
      </xdr:nvSpPr>
      <xdr:spPr>
        <a:xfrm>
          <a:off x="1269365" y="144018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8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9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0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0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1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2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3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4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15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5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6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9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0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1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1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1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1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1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1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1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2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3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4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5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6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7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8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19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0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1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2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3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4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24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5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6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69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0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1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2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3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4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5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6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7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8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79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8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09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0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1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2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3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4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5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6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165735</xdr:rowOff>
    </xdr:to>
    <xdr:sp>
      <xdr:nvSpPr>
        <xdr:cNvPr id="2817" name="Text Box 2"/>
        <xdr:cNvSpPr txBox="1"/>
      </xdr:nvSpPr>
      <xdr:spPr>
        <a:xfrm>
          <a:off x="1269365" y="8229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8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9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29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0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1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2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2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4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5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1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2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3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4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5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6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7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8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69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4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5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6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7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8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09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0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1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2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76</xdr:row>
      <xdr:rowOff>0</xdr:rowOff>
    </xdr:from>
    <xdr:to>
      <xdr:col>2</xdr:col>
      <xdr:colOff>93345</xdr:colOff>
      <xdr:row>76</xdr:row>
      <xdr:rowOff>166370</xdr:rowOff>
    </xdr:to>
    <xdr:sp>
      <xdr:nvSpPr>
        <xdr:cNvPr id="3713" name="Text Box 2"/>
        <xdr:cNvSpPr txBox="1"/>
      </xdr:nvSpPr>
      <xdr:spPr>
        <a:xfrm>
          <a:off x="1269365" y="130302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3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39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40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09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09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0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1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2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3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4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5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6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7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8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19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0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6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7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8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19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0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1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2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3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4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4225" name="Text Box 2"/>
        <xdr:cNvSpPr txBox="1"/>
      </xdr:nvSpPr>
      <xdr:spPr>
        <a:xfrm>
          <a:off x="12693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4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5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6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7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8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9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0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1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2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3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4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145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4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5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6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7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8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19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0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1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2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1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2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3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4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5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6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7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8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39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09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0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1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2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3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4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5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6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7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4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5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6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7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8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89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90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91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92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48</xdr:row>
      <xdr:rowOff>0</xdr:rowOff>
    </xdr:from>
    <xdr:to>
      <xdr:col>2</xdr:col>
      <xdr:colOff>93345</xdr:colOff>
      <xdr:row>48</xdr:row>
      <xdr:rowOff>166370</xdr:rowOff>
    </xdr:to>
    <xdr:sp>
      <xdr:nvSpPr>
        <xdr:cNvPr id="24193" name="Text Box 2"/>
        <xdr:cNvSpPr txBox="1"/>
      </xdr:nvSpPr>
      <xdr:spPr>
        <a:xfrm>
          <a:off x="1269365" y="8229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1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1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1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1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1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1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2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3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4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5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6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7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8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29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0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2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3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4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5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6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7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8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19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20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84</xdr:row>
      <xdr:rowOff>0</xdr:rowOff>
    </xdr:from>
    <xdr:to>
      <xdr:col>2</xdr:col>
      <xdr:colOff>93345</xdr:colOff>
      <xdr:row>84</xdr:row>
      <xdr:rowOff>166370</xdr:rowOff>
    </xdr:to>
    <xdr:sp>
      <xdr:nvSpPr>
        <xdr:cNvPr id="24321" name="Text Box 2"/>
        <xdr:cNvSpPr txBox="1"/>
      </xdr:nvSpPr>
      <xdr:spPr>
        <a:xfrm>
          <a:off x="1269365" y="14401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07.3358101852" refreshedBy="WuYanxia" recordCount="82">
  <cacheSource type="worksheet">
    <worksheetSource ref="B2:O84" sheet="劳务费"/>
  </cacheSource>
  <cacheFields count="14">
    <cacheField name="车间" numFmtId="0">
      <sharedItems count="10">
        <s v="注塑"/>
        <s v="底座"/>
        <s v="冲压"/>
        <s v="发泡车间"/>
        <s v="焊接"/>
        <s v="后视镜"/>
        <s v="裁剪"/>
        <s v="1.0轻卡"/>
        <s v="2.0重卡"/>
        <s v="3.0-H6"/>
      </sharedItems>
    </cacheField>
    <cacheField name="姓名" numFmtId="0">
      <sharedItems count="82">
        <s v="韩明霞"/>
        <s v="韩文芬"/>
        <s v="郑云鹤"/>
        <s v="秦君伟"/>
        <s v="闻龙超"/>
        <s v="温昊达"/>
        <s v="张淇"/>
        <s v="王学进"/>
        <s v="刘灿禄"/>
        <s v="安金凤"/>
        <s v="刘万鹏"/>
        <s v="潘山岭"/>
        <s v="何俊发"/>
        <s v="何文帅"/>
        <s v="刘洪麟"/>
        <s v="刘艳杰"/>
        <s v="司博文"/>
        <s v="田金梅"/>
        <s v="杨轩伟"/>
        <s v="王兰秀"/>
        <s v="郭庆源"/>
        <s v="王硕"/>
        <s v="崔绍岚"/>
        <s v="陈连深"/>
        <s v="邓福海"/>
        <s v="韩佳庆"/>
        <s v="李昌"/>
        <s v="李金良"/>
        <s v="李金玉"/>
        <s v="李树昶"/>
        <s v="刘博"/>
        <s v="郭树锦"/>
        <s v="吕东霖"/>
        <s v="郑骅峻"/>
        <s v="滕骏"/>
        <s v="王新铭"/>
        <s v="孟祥广"/>
        <s v="刘厚腾"/>
        <s v="刘桐江"/>
        <s v="刘新"/>
        <s v="滕爱文"/>
        <s v="王金玉"/>
        <s v="王珑康"/>
        <s v="吴鑫宇"/>
        <s v="徐秀云"/>
        <s v="闫麟"/>
        <s v="姚鹏飞"/>
        <s v="于德雨"/>
        <s v="崔华凤"/>
        <s v="胡烘瑞"/>
        <s v="齐昭君"/>
        <s v="宋悦瑞"/>
        <s v="孙硕"/>
        <s v="孙艺赫"/>
        <s v="王英欣"/>
        <s v="吴梦然"/>
        <s v="张瑞熙"/>
        <s v="张伟东"/>
        <s v="于潇涵"/>
        <s v="高嘉烁"/>
        <s v="杨佳琪"/>
        <s v="赵梅煜"/>
        <s v="翟涵"/>
        <s v="赵文豪"/>
        <s v="王桂芝"/>
        <s v="李淑艳"/>
        <s v="张洪硕"/>
        <s v="李华雨"/>
        <s v="郭议谦"/>
        <s v="陈铭贺"/>
        <s v="刘笑江"/>
        <s v="刘烨"/>
        <s v="许海瑞"/>
        <s v="雍文涛"/>
        <s v="姬贺轩"/>
        <s v="张文硕"/>
        <s v="韩润坤"/>
        <s v="胡京奥"/>
        <s v="陈彦锟"/>
        <s v="赵韦琨"/>
        <s v="赵鸿广"/>
        <s v="于洪沣"/>
      </sharedItems>
    </cacheField>
    <cacheField name="职位" numFmtId="0">
      <sharedItems count="2">
        <s v="组装工"/>
        <s v="焊工"/>
      </sharedItems>
    </cacheField>
    <cacheField name="出勤天数" numFmtId="0">
      <sharedItems containsSemiMixedTypes="0" containsString="0" containsNumber="1" minValue="0" maxValue="27" count="40">
        <n v="14"/>
        <n v="13"/>
        <n v="15"/>
        <n v="27"/>
        <n v="25"/>
        <n v="6"/>
        <n v="7"/>
        <n v="3"/>
        <n v="2.5"/>
        <n v="5.5"/>
        <n v="21"/>
        <n v="26"/>
        <n v="7.5"/>
        <n v="2"/>
        <n v="22"/>
        <n v="25.5"/>
        <n v="24"/>
        <n v="9"/>
        <n v="11"/>
        <n v="23.5"/>
        <n v="24.5"/>
        <n v="18.5"/>
        <n v="23"/>
        <n v="26.5"/>
        <n v="10.5"/>
        <n v="21.5"/>
        <n v="10"/>
        <n v="22.5"/>
        <n v="4.5"/>
        <n v="1"/>
        <n v="3.5"/>
        <n v="17.5"/>
        <n v="14.5"/>
        <n v="17"/>
        <n v="20"/>
        <n v="8"/>
        <n v="19.5"/>
        <n v="5"/>
        <n v="19"/>
        <n v="4"/>
      </sharedItems>
    </cacheField>
    <cacheField name="日常工时" numFmtId="0">
      <sharedItems containsSemiMixedTypes="0" containsString="0" containsNumber="1" minValue="0" maxValue="216" count="58">
        <n v="110.5"/>
        <n v="104"/>
        <n v="115.5"/>
        <n v="215.5"/>
        <n v="200"/>
        <n v="53.5"/>
        <n v="56"/>
        <n v="48"/>
        <n v="24"/>
        <n v="204"/>
        <n v="18.5"/>
        <n v="26"/>
        <n v="57"/>
        <n v="43.5"/>
        <n v="168.5"/>
        <n v="208"/>
        <n v="64"/>
        <n v="16"/>
        <n v="23.5"/>
        <n v="183"/>
        <n v="175"/>
        <n v="203.5"/>
        <n v="194"/>
        <n v="72"/>
        <n v="216"/>
        <n v="88"/>
        <n v="202"/>
        <n v="194.5"/>
        <n v="191.5"/>
        <n v="199.5"/>
        <n v="150.5"/>
        <n v="184"/>
        <n v="205"/>
        <n v="212.5"/>
        <n v="74"/>
        <n v="84.5"/>
        <n v="174"/>
        <n v="201"/>
        <n v="80"/>
        <n v="174.5"/>
        <n v="196.5"/>
        <n v="39"/>
        <n v="8"/>
        <n v="176"/>
        <n v="32"/>
        <n v="127"/>
        <n v="140.5"/>
        <n v="120"/>
        <n v="136"/>
        <n v="160"/>
        <n v="192"/>
        <n v="154.5"/>
        <n v="189"/>
        <n v="40"/>
        <n v="168"/>
        <n v="152"/>
        <n v="151.5"/>
        <n v="148"/>
      </sharedItems>
    </cacheField>
    <cacheField name="日常单价" numFmtId="0">
      <sharedItems containsSemiMixedTypes="0" containsString="0" containsNumber="1" minValue="0" maxValue="28" count="6">
        <n v="18"/>
        <n v="19"/>
        <n v="28"/>
        <n v="20"/>
        <n v="18.5"/>
        <n v="19.5"/>
      </sharedItems>
    </cacheField>
    <cacheField name="日常工资" numFmtId="0">
      <sharedItems containsSemiMixedTypes="0" containsString="0" containsNumber="1" minValue="0" maxValue="6048" count="73">
        <n v="1989"/>
        <n v="1872"/>
        <n v="2079"/>
        <n v="3879"/>
        <n v="3600"/>
        <n v="1016.5"/>
        <n v="1064"/>
        <n v="912"/>
        <n v="3800"/>
        <n v="456"/>
        <n v="3876"/>
        <n v="351.5"/>
        <n v="728"/>
        <n v="1026"/>
        <n v="783"/>
        <n v="864"/>
        <n v="3033"/>
        <n v="4160"/>
        <n v="1152"/>
        <n v="288"/>
        <n v="423"/>
        <n v="1008"/>
        <n v="3294"/>
        <n v="3325"/>
        <n v="3866.5"/>
        <n v="3686"/>
        <n v="1368"/>
        <n v="6048"/>
        <n v="1672"/>
        <n v="3838"/>
        <n v="3695.5"/>
        <n v="3638.5"/>
        <n v="3790.5"/>
        <n v="2859.5"/>
        <n v="5152"/>
        <n v="3496"/>
        <n v="3952"/>
        <n v="3895"/>
        <n v="4037.5"/>
        <n v="1406"/>
        <n v="1605.5"/>
        <n v="3306"/>
        <n v="3819"/>
        <n v="3477"/>
        <n v="1520"/>
        <n v="3141"/>
        <n v="3537"/>
        <n v="3744"/>
        <n v="432"/>
        <n v="702"/>
        <n v="144"/>
        <n v="3132"/>
        <n v="3168"/>
        <n v="576"/>
        <n v="2286"/>
        <n v="2529"/>
        <n v="2160"/>
        <n v="2448"/>
        <n v="1584"/>
        <n v="2960"/>
        <n v="3552"/>
        <n v="1248"/>
        <n v="312"/>
        <n v="3012.75"/>
        <n v="1092"/>
        <n v="3685.5"/>
        <n v="780"/>
        <n v="3276"/>
        <n v="2964"/>
        <n v="624"/>
        <n v="2954.25"/>
        <n v="2652"/>
        <n v="2886"/>
      </sharedItems>
    </cacheField>
    <cacheField name="加班工时" numFmtId="0">
      <sharedItems containsSemiMixedTypes="0" containsString="0" containsNumber="1" minValue="0" maxValue="112" count="65">
        <n v="49"/>
        <n v="51"/>
        <n v="41"/>
        <n v="93.5"/>
        <n v="108.5"/>
        <n v="10.5"/>
        <n v="21"/>
        <n v="23.5"/>
        <n v="94"/>
        <n v="14"/>
        <n v="78"/>
        <n v="3"/>
        <n v="6"/>
        <n v="26"/>
        <n v="18"/>
        <n v="25.5"/>
        <n v="84.5"/>
        <n v="112"/>
        <n v="36.5"/>
        <n v="6.5"/>
        <n v="8.5"/>
        <n v="24"/>
        <n v="92.5"/>
        <n v="48.5"/>
        <n v="75"/>
        <n v="62.5"/>
        <n v="19.5"/>
        <n v="34"/>
        <n v="27"/>
        <n v="64"/>
        <n v="67"/>
        <n v="73"/>
        <n v="7"/>
        <n v="55.5"/>
        <n v="65.5"/>
        <n v="60"/>
        <n v="72"/>
        <n v="67.5"/>
        <n v="91"/>
        <n v="52.5"/>
        <n v="84"/>
        <n v="57.5"/>
        <n v="30"/>
        <n v="66"/>
        <n v="50"/>
        <n v="76"/>
        <n v="66.5"/>
        <n v="9"/>
        <n v="2.5"/>
        <n v="39"/>
        <n v="5"/>
        <n v="31"/>
        <n v="56.5"/>
        <n v="43"/>
        <n v="47.5"/>
        <n v="26.5"/>
        <n v="83"/>
        <n v="81.5"/>
        <n v="29.5"/>
        <n v="80"/>
        <n v="42.5"/>
        <n v="44.5"/>
        <n v="37.5"/>
        <n v="63"/>
        <n v="46.5"/>
      </sharedItems>
    </cacheField>
    <cacheField name="加班单价" numFmtId="0">
      <sharedItems containsSemiMixedTypes="0" containsString="0" containsNumber="1" minValue="0" maxValue="28" count="6">
        <n v="18"/>
        <n v="20"/>
        <n v="19"/>
        <n v="28"/>
        <n v="18.5"/>
        <n v="20.5"/>
      </sharedItems>
    </cacheField>
    <cacheField name="加班工资" numFmtId="0">
      <sharedItems containsSemiMixedTypes="0" containsString="0" containsNumber="1" minValue="0" maxValue="2240" count="73">
        <n v="882"/>
        <n v="918"/>
        <n v="738"/>
        <n v="1683"/>
        <n v="1953"/>
        <n v="210"/>
        <n v="420"/>
        <n v="470"/>
        <n v="1880"/>
        <n v="280"/>
        <n v="1560"/>
        <n v="57"/>
        <n v="168"/>
        <n v="468"/>
        <n v="324"/>
        <n v="459"/>
        <n v="1521"/>
        <n v="2240"/>
        <n v="657"/>
        <n v="117"/>
        <n v="153"/>
        <n v="432"/>
        <n v="1665"/>
        <n v="921.5"/>
        <n v="1425"/>
        <n v="1187.5"/>
        <n v="370.5"/>
        <n v="2184"/>
        <n v="646"/>
        <n v="513"/>
        <n v="1216"/>
        <n v="1273"/>
        <n v="1387"/>
        <n v="133"/>
        <n v="1054.5"/>
        <n v="1834"/>
        <n v="1140"/>
        <n v="1368"/>
        <n v="1282.5"/>
        <n v="1729"/>
        <n v="484.5"/>
        <n v="997.5"/>
        <n v="1596"/>
        <n v="1092.5"/>
        <n v="570"/>
        <n v="1188"/>
        <n v="900"/>
        <n v="1197"/>
        <n v="162"/>
        <n v="45"/>
        <n v="702"/>
        <n v="90"/>
        <n v="558"/>
        <n v="1017"/>
        <n v="774"/>
        <n v="855"/>
        <n v="477"/>
        <n v="612"/>
        <n v="1239.5"/>
        <n v="1535.5"/>
        <n v="840.5"/>
        <n v="51.25"/>
        <n v="1670.75"/>
        <n v="604.75"/>
        <n v="1640"/>
        <n v="697"/>
        <n v="871.25"/>
        <n v="912.25"/>
        <n v="768.75"/>
        <n v="123"/>
        <n v="1291.5"/>
        <n v="953.25"/>
        <n v="287"/>
      </sharedItems>
    </cacheField>
    <cacheField name="奖惩" numFmtId="0">
      <sharedItems containsSemiMixedTypes="0" containsString="0" containsNumber="1" minValue="-500" maxValue="440" count="20">
        <n v="0"/>
        <n v="440"/>
        <n v="-460.39"/>
        <n v="250"/>
        <n v="300"/>
        <n v="270"/>
        <n v="-117.8"/>
        <n v="80"/>
        <n v="280"/>
        <n v="200"/>
        <n v="180"/>
        <n v="120"/>
        <n v="-300"/>
        <n v="100"/>
        <n v="-118.8"/>
        <n v="-172.8"/>
        <n v="-439.2"/>
        <n v="-20"/>
        <n v="-149.4"/>
        <n v="-500"/>
      </sharedItems>
    </cacheField>
    <cacheField name="工资小计" numFmtId="0">
      <sharedItems containsSemiMixedTypes="0" containsString="0" containsNumber="1" minValue="0" maxValue="8232" count="80">
        <n v="2871"/>
        <n v="2790"/>
        <n v="2817"/>
        <n v="5562"/>
        <n v="5993"/>
        <n v="1226.5"/>
        <n v="1484"/>
        <n v="1382"/>
        <n v="5680"/>
        <n v="736"/>
        <n v="5436"/>
        <n v="408.5"/>
        <n v="896"/>
        <n v="1494"/>
        <n v="1107"/>
        <n v="1323"/>
        <n v="4554"/>
        <n v="6400"/>
        <n v="1348.61"/>
        <n v="405"/>
        <n v="576"/>
        <n v="1440"/>
        <n v="4959"/>
        <n v="4246.5"/>
        <n v="5541.5"/>
        <n v="5173.5"/>
        <n v="1738.5"/>
        <n v="8232"/>
        <n v="2318"/>
        <n v="1881"/>
        <n v="5054"/>
        <n v="5268.5"/>
        <n v="5181.5"/>
        <n v="5477.5"/>
        <n v="471.2"/>
        <n v="3994"/>
        <n v="6986"/>
        <n v="4916"/>
        <n v="5620"/>
        <n v="5177.5"/>
        <n v="4740.5"/>
        <n v="5966.5"/>
        <n v="2099"/>
        <n v="2210"/>
        <n v="4003.5"/>
        <n v="5715"/>
        <n v="4669.5"/>
        <n v="2290"/>
        <n v="4329"/>
        <n v="4437"/>
        <n v="5112"/>
        <n v="4797"/>
        <n v="475.2"/>
        <n v="691.2"/>
        <n v="189"/>
        <n v="4320"/>
        <n v="3870"/>
        <n v="666"/>
        <n v="2844"/>
        <n v="3546"/>
        <n v="2853"/>
        <n v="3015"/>
        <n v="2925"/>
        <n v="1756.8"/>
        <n v="4199.5"/>
        <n v="5087.5"/>
        <n v="2088.5"/>
        <n v="363.25"/>
        <n v="4683.5"/>
        <n v="1696.75"/>
        <n v="5325.5"/>
        <n v="1477"/>
        <n v="4127.25"/>
        <n v="4188.25"/>
        <n v="3732.75"/>
        <n v="597.6"/>
        <n v="3745.75"/>
        <n v="3605.25"/>
        <n v="4177.5"/>
        <n v="599"/>
      </sharedItems>
    </cacheField>
    <cacheField name="饭补" numFmtId="0">
      <sharedItems containsSemiMixedTypes="0" containsString="0" containsNumber="1" minValue="0" maxValue="250" count="41">
        <n v="70"/>
        <n v="65"/>
        <n v="150"/>
        <n v="135"/>
        <n v="125"/>
        <n v="30"/>
        <n v="35"/>
        <n v="250"/>
        <n v="15"/>
        <n v="12.5"/>
        <n v="27.5"/>
        <n v="105"/>
        <n v="130"/>
        <n v="37.5"/>
        <n v="10"/>
        <n v="110"/>
        <n v="127.5"/>
        <n v="120"/>
        <n v="45"/>
        <n v="55"/>
        <n v="117.5"/>
        <n v="122.5"/>
        <n v="92.5"/>
        <n v="115"/>
        <n v="132.5"/>
        <n v="107.5"/>
        <n v="50"/>
        <n v="112.5"/>
        <n v="22.5"/>
        <n v="5"/>
        <n v="17.5"/>
        <n v="75"/>
        <n v="87.5"/>
        <n v="72.5"/>
        <n v="85"/>
        <n v="100"/>
        <n v="40"/>
        <n v="97.5"/>
        <n v="25"/>
        <n v="95"/>
        <n v="20"/>
      </sharedItems>
    </cacheField>
    <cacheField name="工资合计" numFmtId="0">
      <sharedItems containsSemiMixedTypes="0" containsString="0" containsNumber="1" minValue="0" maxValue="8367" count="80">
        <n v="2941"/>
        <n v="2855"/>
        <n v="2967"/>
        <n v="5697"/>
        <n v="6118"/>
        <n v="1256.5"/>
        <n v="1519"/>
        <n v="1412"/>
        <n v="5930"/>
        <n v="751"/>
        <n v="5561"/>
        <n v="421"/>
        <n v="911"/>
        <n v="1529"/>
        <n v="1134.5"/>
        <n v="1353"/>
        <n v="4659"/>
        <n v="6530"/>
        <n v="1386.11"/>
        <n v="415"/>
        <n v="588.5"/>
        <n v="1475"/>
        <n v="5069"/>
        <n v="4356.5"/>
        <n v="5669"/>
        <n v="5293.5"/>
        <n v="1783.5"/>
        <n v="8367"/>
        <n v="2373"/>
        <n v="1926"/>
        <n v="5179"/>
        <n v="5388.5"/>
        <n v="5299"/>
        <n v="5600"/>
        <n v="483.7"/>
        <n v="4086.5"/>
        <n v="7101"/>
        <n v="5031"/>
        <n v="5750"/>
        <n v="5302.5"/>
        <n v="4860.5"/>
        <n v="6099"/>
        <n v="2144"/>
        <n v="2315"/>
        <n v="4111"/>
        <n v="5840"/>
        <n v="4784.5"/>
        <n v="2340"/>
        <n v="4436.5"/>
        <n v="4549.5"/>
        <n v="5242"/>
        <n v="4922"/>
        <n v="490.2"/>
        <n v="713.7"/>
        <n v="194"/>
        <n v="4427.5"/>
        <n v="3980"/>
        <n v="683.5"/>
        <n v="2919"/>
        <n v="3633.5"/>
        <n v="2925.5"/>
        <n v="3090"/>
        <n v="3010"/>
        <n v="1811.8"/>
        <n v="4299.5"/>
        <n v="5207.5"/>
        <n v="2128.5"/>
        <n v="373.25"/>
        <n v="4781"/>
        <n v="1731.75"/>
        <n v="5443"/>
        <n v="1502"/>
        <n v="4232.25"/>
        <n v="4293.25"/>
        <n v="3827.75"/>
        <n v="617.6"/>
        <n v="3838.25"/>
        <n v="3690.25"/>
        <n v="4270"/>
        <n v="60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2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1"/>
    <x v="4"/>
    <x v="4"/>
    <x v="4"/>
  </r>
  <r>
    <x v="1"/>
    <x v="5"/>
    <x v="0"/>
    <x v="5"/>
    <x v="5"/>
    <x v="1"/>
    <x v="5"/>
    <x v="5"/>
    <x v="1"/>
    <x v="5"/>
    <x v="0"/>
    <x v="5"/>
    <x v="5"/>
    <x v="5"/>
  </r>
  <r>
    <x v="1"/>
    <x v="6"/>
    <x v="0"/>
    <x v="6"/>
    <x v="6"/>
    <x v="1"/>
    <x v="6"/>
    <x v="6"/>
    <x v="1"/>
    <x v="6"/>
    <x v="0"/>
    <x v="6"/>
    <x v="6"/>
    <x v="6"/>
  </r>
  <r>
    <x v="1"/>
    <x v="7"/>
    <x v="0"/>
    <x v="5"/>
    <x v="7"/>
    <x v="1"/>
    <x v="7"/>
    <x v="7"/>
    <x v="1"/>
    <x v="7"/>
    <x v="0"/>
    <x v="7"/>
    <x v="5"/>
    <x v="7"/>
  </r>
  <r>
    <x v="1"/>
    <x v="8"/>
    <x v="0"/>
    <x v="4"/>
    <x v="4"/>
    <x v="1"/>
    <x v="8"/>
    <x v="8"/>
    <x v="1"/>
    <x v="8"/>
    <x v="0"/>
    <x v="8"/>
    <x v="7"/>
    <x v="8"/>
  </r>
  <r>
    <x v="1"/>
    <x v="9"/>
    <x v="0"/>
    <x v="7"/>
    <x v="8"/>
    <x v="1"/>
    <x v="9"/>
    <x v="9"/>
    <x v="1"/>
    <x v="9"/>
    <x v="0"/>
    <x v="9"/>
    <x v="8"/>
    <x v="9"/>
  </r>
  <r>
    <x v="1"/>
    <x v="10"/>
    <x v="0"/>
    <x v="4"/>
    <x v="9"/>
    <x v="1"/>
    <x v="10"/>
    <x v="10"/>
    <x v="1"/>
    <x v="10"/>
    <x v="0"/>
    <x v="10"/>
    <x v="4"/>
    <x v="10"/>
  </r>
  <r>
    <x v="2"/>
    <x v="11"/>
    <x v="0"/>
    <x v="8"/>
    <x v="10"/>
    <x v="1"/>
    <x v="11"/>
    <x v="11"/>
    <x v="2"/>
    <x v="11"/>
    <x v="0"/>
    <x v="11"/>
    <x v="9"/>
    <x v="11"/>
  </r>
  <r>
    <x v="2"/>
    <x v="12"/>
    <x v="1"/>
    <x v="7"/>
    <x v="11"/>
    <x v="2"/>
    <x v="12"/>
    <x v="12"/>
    <x v="3"/>
    <x v="12"/>
    <x v="0"/>
    <x v="12"/>
    <x v="8"/>
    <x v="12"/>
  </r>
  <r>
    <x v="3"/>
    <x v="13"/>
    <x v="0"/>
    <x v="6"/>
    <x v="12"/>
    <x v="0"/>
    <x v="13"/>
    <x v="13"/>
    <x v="0"/>
    <x v="13"/>
    <x v="0"/>
    <x v="13"/>
    <x v="6"/>
    <x v="13"/>
  </r>
  <r>
    <x v="3"/>
    <x v="14"/>
    <x v="0"/>
    <x v="9"/>
    <x v="13"/>
    <x v="0"/>
    <x v="14"/>
    <x v="14"/>
    <x v="0"/>
    <x v="14"/>
    <x v="0"/>
    <x v="14"/>
    <x v="10"/>
    <x v="14"/>
  </r>
  <r>
    <x v="3"/>
    <x v="15"/>
    <x v="0"/>
    <x v="5"/>
    <x v="7"/>
    <x v="0"/>
    <x v="15"/>
    <x v="15"/>
    <x v="0"/>
    <x v="15"/>
    <x v="0"/>
    <x v="15"/>
    <x v="5"/>
    <x v="15"/>
  </r>
  <r>
    <x v="3"/>
    <x v="16"/>
    <x v="0"/>
    <x v="10"/>
    <x v="14"/>
    <x v="0"/>
    <x v="16"/>
    <x v="16"/>
    <x v="0"/>
    <x v="16"/>
    <x v="0"/>
    <x v="16"/>
    <x v="11"/>
    <x v="16"/>
  </r>
  <r>
    <x v="3"/>
    <x v="17"/>
    <x v="0"/>
    <x v="11"/>
    <x v="15"/>
    <x v="3"/>
    <x v="17"/>
    <x v="17"/>
    <x v="1"/>
    <x v="17"/>
    <x v="0"/>
    <x v="17"/>
    <x v="12"/>
    <x v="17"/>
  </r>
  <r>
    <x v="3"/>
    <x v="18"/>
    <x v="0"/>
    <x v="12"/>
    <x v="16"/>
    <x v="0"/>
    <x v="18"/>
    <x v="18"/>
    <x v="0"/>
    <x v="18"/>
    <x v="2"/>
    <x v="18"/>
    <x v="13"/>
    <x v="18"/>
  </r>
  <r>
    <x v="3"/>
    <x v="19"/>
    <x v="0"/>
    <x v="13"/>
    <x v="17"/>
    <x v="0"/>
    <x v="19"/>
    <x v="19"/>
    <x v="0"/>
    <x v="19"/>
    <x v="0"/>
    <x v="19"/>
    <x v="14"/>
    <x v="19"/>
  </r>
  <r>
    <x v="3"/>
    <x v="20"/>
    <x v="0"/>
    <x v="8"/>
    <x v="18"/>
    <x v="0"/>
    <x v="20"/>
    <x v="20"/>
    <x v="0"/>
    <x v="20"/>
    <x v="0"/>
    <x v="20"/>
    <x v="9"/>
    <x v="20"/>
  </r>
  <r>
    <x v="3"/>
    <x v="21"/>
    <x v="0"/>
    <x v="6"/>
    <x v="6"/>
    <x v="0"/>
    <x v="21"/>
    <x v="21"/>
    <x v="0"/>
    <x v="21"/>
    <x v="0"/>
    <x v="21"/>
    <x v="6"/>
    <x v="21"/>
  </r>
  <r>
    <x v="3"/>
    <x v="22"/>
    <x v="0"/>
    <x v="14"/>
    <x v="19"/>
    <x v="0"/>
    <x v="22"/>
    <x v="22"/>
    <x v="0"/>
    <x v="22"/>
    <x v="0"/>
    <x v="22"/>
    <x v="15"/>
    <x v="22"/>
  </r>
  <r>
    <x v="4"/>
    <x v="23"/>
    <x v="0"/>
    <x v="14"/>
    <x v="20"/>
    <x v="1"/>
    <x v="23"/>
    <x v="23"/>
    <x v="2"/>
    <x v="23"/>
    <x v="0"/>
    <x v="23"/>
    <x v="15"/>
    <x v="23"/>
  </r>
  <r>
    <x v="4"/>
    <x v="24"/>
    <x v="0"/>
    <x v="15"/>
    <x v="21"/>
    <x v="1"/>
    <x v="24"/>
    <x v="24"/>
    <x v="2"/>
    <x v="24"/>
    <x v="3"/>
    <x v="24"/>
    <x v="16"/>
    <x v="24"/>
  </r>
  <r>
    <x v="4"/>
    <x v="25"/>
    <x v="0"/>
    <x v="16"/>
    <x v="22"/>
    <x v="1"/>
    <x v="25"/>
    <x v="25"/>
    <x v="2"/>
    <x v="25"/>
    <x v="4"/>
    <x v="25"/>
    <x v="17"/>
    <x v="25"/>
  </r>
  <r>
    <x v="4"/>
    <x v="26"/>
    <x v="0"/>
    <x v="17"/>
    <x v="23"/>
    <x v="1"/>
    <x v="26"/>
    <x v="26"/>
    <x v="2"/>
    <x v="26"/>
    <x v="0"/>
    <x v="26"/>
    <x v="18"/>
    <x v="26"/>
  </r>
  <r>
    <x v="4"/>
    <x v="27"/>
    <x v="1"/>
    <x v="3"/>
    <x v="24"/>
    <x v="2"/>
    <x v="27"/>
    <x v="10"/>
    <x v="3"/>
    <x v="27"/>
    <x v="0"/>
    <x v="27"/>
    <x v="3"/>
    <x v="27"/>
  </r>
  <r>
    <x v="4"/>
    <x v="28"/>
    <x v="0"/>
    <x v="18"/>
    <x v="25"/>
    <x v="1"/>
    <x v="28"/>
    <x v="27"/>
    <x v="2"/>
    <x v="28"/>
    <x v="0"/>
    <x v="28"/>
    <x v="19"/>
    <x v="28"/>
  </r>
  <r>
    <x v="4"/>
    <x v="29"/>
    <x v="0"/>
    <x v="17"/>
    <x v="23"/>
    <x v="1"/>
    <x v="26"/>
    <x v="28"/>
    <x v="2"/>
    <x v="29"/>
    <x v="0"/>
    <x v="29"/>
    <x v="18"/>
    <x v="29"/>
  </r>
  <r>
    <x v="4"/>
    <x v="30"/>
    <x v="0"/>
    <x v="4"/>
    <x v="26"/>
    <x v="1"/>
    <x v="29"/>
    <x v="29"/>
    <x v="2"/>
    <x v="30"/>
    <x v="0"/>
    <x v="30"/>
    <x v="4"/>
    <x v="30"/>
  </r>
  <r>
    <x v="4"/>
    <x v="31"/>
    <x v="0"/>
    <x v="16"/>
    <x v="27"/>
    <x v="1"/>
    <x v="30"/>
    <x v="30"/>
    <x v="2"/>
    <x v="31"/>
    <x v="4"/>
    <x v="31"/>
    <x v="17"/>
    <x v="31"/>
  </r>
  <r>
    <x v="4"/>
    <x v="32"/>
    <x v="0"/>
    <x v="19"/>
    <x v="28"/>
    <x v="1"/>
    <x v="31"/>
    <x v="30"/>
    <x v="2"/>
    <x v="31"/>
    <x v="5"/>
    <x v="32"/>
    <x v="20"/>
    <x v="32"/>
  </r>
  <r>
    <x v="4"/>
    <x v="33"/>
    <x v="0"/>
    <x v="20"/>
    <x v="29"/>
    <x v="1"/>
    <x v="32"/>
    <x v="31"/>
    <x v="2"/>
    <x v="32"/>
    <x v="4"/>
    <x v="33"/>
    <x v="21"/>
    <x v="33"/>
  </r>
  <r>
    <x v="4"/>
    <x v="34"/>
    <x v="0"/>
    <x v="8"/>
    <x v="8"/>
    <x v="1"/>
    <x v="9"/>
    <x v="32"/>
    <x v="2"/>
    <x v="33"/>
    <x v="6"/>
    <x v="34"/>
    <x v="9"/>
    <x v="34"/>
  </r>
  <r>
    <x v="4"/>
    <x v="35"/>
    <x v="0"/>
    <x v="21"/>
    <x v="30"/>
    <x v="1"/>
    <x v="33"/>
    <x v="33"/>
    <x v="2"/>
    <x v="34"/>
    <x v="7"/>
    <x v="35"/>
    <x v="22"/>
    <x v="35"/>
  </r>
  <r>
    <x v="4"/>
    <x v="36"/>
    <x v="1"/>
    <x v="22"/>
    <x v="31"/>
    <x v="2"/>
    <x v="34"/>
    <x v="34"/>
    <x v="3"/>
    <x v="35"/>
    <x v="0"/>
    <x v="36"/>
    <x v="23"/>
    <x v="36"/>
  </r>
  <r>
    <x v="4"/>
    <x v="37"/>
    <x v="0"/>
    <x v="22"/>
    <x v="31"/>
    <x v="1"/>
    <x v="35"/>
    <x v="35"/>
    <x v="2"/>
    <x v="36"/>
    <x v="8"/>
    <x v="37"/>
    <x v="23"/>
    <x v="37"/>
  </r>
  <r>
    <x v="4"/>
    <x v="38"/>
    <x v="0"/>
    <x v="11"/>
    <x v="15"/>
    <x v="1"/>
    <x v="36"/>
    <x v="36"/>
    <x v="2"/>
    <x v="37"/>
    <x v="4"/>
    <x v="38"/>
    <x v="12"/>
    <x v="38"/>
  </r>
  <r>
    <x v="4"/>
    <x v="39"/>
    <x v="0"/>
    <x v="4"/>
    <x v="32"/>
    <x v="1"/>
    <x v="37"/>
    <x v="37"/>
    <x v="2"/>
    <x v="38"/>
    <x v="0"/>
    <x v="39"/>
    <x v="4"/>
    <x v="39"/>
  </r>
  <r>
    <x v="4"/>
    <x v="40"/>
    <x v="0"/>
    <x v="16"/>
    <x v="22"/>
    <x v="1"/>
    <x v="25"/>
    <x v="33"/>
    <x v="2"/>
    <x v="34"/>
    <x v="0"/>
    <x v="40"/>
    <x v="17"/>
    <x v="40"/>
  </r>
  <r>
    <x v="4"/>
    <x v="41"/>
    <x v="0"/>
    <x v="23"/>
    <x v="33"/>
    <x v="1"/>
    <x v="38"/>
    <x v="38"/>
    <x v="2"/>
    <x v="39"/>
    <x v="9"/>
    <x v="41"/>
    <x v="24"/>
    <x v="41"/>
  </r>
  <r>
    <x v="4"/>
    <x v="42"/>
    <x v="0"/>
    <x v="17"/>
    <x v="34"/>
    <x v="1"/>
    <x v="39"/>
    <x v="28"/>
    <x v="2"/>
    <x v="29"/>
    <x v="10"/>
    <x v="42"/>
    <x v="18"/>
    <x v="42"/>
  </r>
  <r>
    <x v="4"/>
    <x v="43"/>
    <x v="0"/>
    <x v="24"/>
    <x v="35"/>
    <x v="1"/>
    <x v="40"/>
    <x v="15"/>
    <x v="2"/>
    <x v="40"/>
    <x v="11"/>
    <x v="43"/>
    <x v="11"/>
    <x v="43"/>
  </r>
  <r>
    <x v="4"/>
    <x v="44"/>
    <x v="0"/>
    <x v="25"/>
    <x v="36"/>
    <x v="1"/>
    <x v="41"/>
    <x v="39"/>
    <x v="2"/>
    <x v="41"/>
    <x v="12"/>
    <x v="44"/>
    <x v="25"/>
    <x v="44"/>
  </r>
  <r>
    <x v="4"/>
    <x v="45"/>
    <x v="0"/>
    <x v="4"/>
    <x v="37"/>
    <x v="1"/>
    <x v="42"/>
    <x v="40"/>
    <x v="2"/>
    <x v="42"/>
    <x v="4"/>
    <x v="45"/>
    <x v="4"/>
    <x v="45"/>
  </r>
  <r>
    <x v="4"/>
    <x v="46"/>
    <x v="0"/>
    <x v="22"/>
    <x v="19"/>
    <x v="1"/>
    <x v="43"/>
    <x v="41"/>
    <x v="2"/>
    <x v="43"/>
    <x v="13"/>
    <x v="46"/>
    <x v="23"/>
    <x v="46"/>
  </r>
  <r>
    <x v="4"/>
    <x v="47"/>
    <x v="0"/>
    <x v="26"/>
    <x v="38"/>
    <x v="1"/>
    <x v="44"/>
    <x v="42"/>
    <x v="2"/>
    <x v="44"/>
    <x v="9"/>
    <x v="47"/>
    <x v="26"/>
    <x v="47"/>
  </r>
  <r>
    <x v="5"/>
    <x v="48"/>
    <x v="0"/>
    <x v="25"/>
    <x v="39"/>
    <x v="0"/>
    <x v="45"/>
    <x v="43"/>
    <x v="0"/>
    <x v="45"/>
    <x v="0"/>
    <x v="48"/>
    <x v="25"/>
    <x v="48"/>
  </r>
  <r>
    <x v="5"/>
    <x v="49"/>
    <x v="0"/>
    <x v="27"/>
    <x v="40"/>
    <x v="0"/>
    <x v="46"/>
    <x v="44"/>
    <x v="0"/>
    <x v="46"/>
    <x v="0"/>
    <x v="49"/>
    <x v="27"/>
    <x v="49"/>
  </r>
  <r>
    <x v="5"/>
    <x v="50"/>
    <x v="0"/>
    <x v="11"/>
    <x v="15"/>
    <x v="0"/>
    <x v="47"/>
    <x v="45"/>
    <x v="0"/>
    <x v="37"/>
    <x v="0"/>
    <x v="50"/>
    <x v="12"/>
    <x v="50"/>
  </r>
  <r>
    <x v="5"/>
    <x v="51"/>
    <x v="0"/>
    <x v="4"/>
    <x v="4"/>
    <x v="0"/>
    <x v="4"/>
    <x v="46"/>
    <x v="0"/>
    <x v="47"/>
    <x v="0"/>
    <x v="51"/>
    <x v="4"/>
    <x v="51"/>
  </r>
  <r>
    <x v="5"/>
    <x v="52"/>
    <x v="0"/>
    <x v="7"/>
    <x v="8"/>
    <x v="0"/>
    <x v="48"/>
    <x v="47"/>
    <x v="0"/>
    <x v="48"/>
    <x v="14"/>
    <x v="52"/>
    <x v="8"/>
    <x v="52"/>
  </r>
  <r>
    <x v="5"/>
    <x v="53"/>
    <x v="0"/>
    <x v="28"/>
    <x v="41"/>
    <x v="0"/>
    <x v="49"/>
    <x v="47"/>
    <x v="0"/>
    <x v="48"/>
    <x v="15"/>
    <x v="53"/>
    <x v="28"/>
    <x v="53"/>
  </r>
  <r>
    <x v="5"/>
    <x v="54"/>
    <x v="0"/>
    <x v="11"/>
    <x v="15"/>
    <x v="0"/>
    <x v="47"/>
    <x v="45"/>
    <x v="0"/>
    <x v="37"/>
    <x v="0"/>
    <x v="50"/>
    <x v="12"/>
    <x v="50"/>
  </r>
  <r>
    <x v="5"/>
    <x v="55"/>
    <x v="0"/>
    <x v="29"/>
    <x v="42"/>
    <x v="0"/>
    <x v="50"/>
    <x v="48"/>
    <x v="0"/>
    <x v="49"/>
    <x v="0"/>
    <x v="54"/>
    <x v="29"/>
    <x v="54"/>
  </r>
  <r>
    <x v="5"/>
    <x v="56"/>
    <x v="0"/>
    <x v="25"/>
    <x v="36"/>
    <x v="0"/>
    <x v="51"/>
    <x v="43"/>
    <x v="0"/>
    <x v="45"/>
    <x v="0"/>
    <x v="55"/>
    <x v="25"/>
    <x v="55"/>
  </r>
  <r>
    <x v="5"/>
    <x v="57"/>
    <x v="0"/>
    <x v="14"/>
    <x v="43"/>
    <x v="0"/>
    <x v="52"/>
    <x v="49"/>
    <x v="0"/>
    <x v="50"/>
    <x v="0"/>
    <x v="56"/>
    <x v="15"/>
    <x v="56"/>
  </r>
  <r>
    <x v="5"/>
    <x v="58"/>
    <x v="0"/>
    <x v="30"/>
    <x v="44"/>
    <x v="0"/>
    <x v="53"/>
    <x v="50"/>
    <x v="0"/>
    <x v="51"/>
    <x v="0"/>
    <x v="57"/>
    <x v="30"/>
    <x v="57"/>
  </r>
  <r>
    <x v="5"/>
    <x v="59"/>
    <x v="0"/>
    <x v="2"/>
    <x v="45"/>
    <x v="0"/>
    <x v="54"/>
    <x v="51"/>
    <x v="0"/>
    <x v="52"/>
    <x v="0"/>
    <x v="58"/>
    <x v="31"/>
    <x v="58"/>
  </r>
  <r>
    <x v="5"/>
    <x v="60"/>
    <x v="0"/>
    <x v="31"/>
    <x v="46"/>
    <x v="0"/>
    <x v="55"/>
    <x v="52"/>
    <x v="0"/>
    <x v="53"/>
    <x v="0"/>
    <x v="59"/>
    <x v="32"/>
    <x v="59"/>
  </r>
  <r>
    <x v="5"/>
    <x v="61"/>
    <x v="0"/>
    <x v="32"/>
    <x v="2"/>
    <x v="0"/>
    <x v="2"/>
    <x v="53"/>
    <x v="0"/>
    <x v="54"/>
    <x v="0"/>
    <x v="60"/>
    <x v="33"/>
    <x v="60"/>
  </r>
  <r>
    <x v="5"/>
    <x v="62"/>
    <x v="0"/>
    <x v="2"/>
    <x v="47"/>
    <x v="0"/>
    <x v="56"/>
    <x v="54"/>
    <x v="0"/>
    <x v="55"/>
    <x v="0"/>
    <x v="61"/>
    <x v="31"/>
    <x v="61"/>
  </r>
  <r>
    <x v="5"/>
    <x v="63"/>
    <x v="0"/>
    <x v="33"/>
    <x v="48"/>
    <x v="0"/>
    <x v="57"/>
    <x v="55"/>
    <x v="0"/>
    <x v="56"/>
    <x v="0"/>
    <x v="62"/>
    <x v="34"/>
    <x v="62"/>
  </r>
  <r>
    <x v="5"/>
    <x v="64"/>
    <x v="0"/>
    <x v="18"/>
    <x v="25"/>
    <x v="0"/>
    <x v="58"/>
    <x v="27"/>
    <x v="0"/>
    <x v="57"/>
    <x v="16"/>
    <x v="63"/>
    <x v="19"/>
    <x v="63"/>
  </r>
  <r>
    <x v="6"/>
    <x v="65"/>
    <x v="0"/>
    <x v="34"/>
    <x v="49"/>
    <x v="4"/>
    <x v="59"/>
    <x v="30"/>
    <x v="4"/>
    <x v="58"/>
    <x v="0"/>
    <x v="64"/>
    <x v="35"/>
    <x v="64"/>
  </r>
  <r>
    <x v="6"/>
    <x v="66"/>
    <x v="0"/>
    <x v="16"/>
    <x v="50"/>
    <x v="4"/>
    <x v="60"/>
    <x v="56"/>
    <x v="4"/>
    <x v="59"/>
    <x v="0"/>
    <x v="65"/>
    <x v="17"/>
    <x v="65"/>
  </r>
  <r>
    <x v="7"/>
    <x v="67"/>
    <x v="0"/>
    <x v="35"/>
    <x v="16"/>
    <x v="5"/>
    <x v="61"/>
    <x v="2"/>
    <x v="5"/>
    <x v="60"/>
    <x v="0"/>
    <x v="66"/>
    <x v="36"/>
    <x v="66"/>
  </r>
  <r>
    <x v="7"/>
    <x v="68"/>
    <x v="0"/>
    <x v="13"/>
    <x v="17"/>
    <x v="5"/>
    <x v="62"/>
    <x v="48"/>
    <x v="5"/>
    <x v="61"/>
    <x v="0"/>
    <x v="67"/>
    <x v="14"/>
    <x v="67"/>
  </r>
  <r>
    <x v="7"/>
    <x v="69"/>
    <x v="0"/>
    <x v="13"/>
    <x v="17"/>
    <x v="5"/>
    <x v="62"/>
    <x v="48"/>
    <x v="5"/>
    <x v="61"/>
    <x v="0"/>
    <x v="67"/>
    <x v="14"/>
    <x v="67"/>
  </r>
  <r>
    <x v="7"/>
    <x v="70"/>
    <x v="0"/>
    <x v="36"/>
    <x v="51"/>
    <x v="5"/>
    <x v="63"/>
    <x v="57"/>
    <x v="5"/>
    <x v="62"/>
    <x v="0"/>
    <x v="68"/>
    <x v="37"/>
    <x v="68"/>
  </r>
  <r>
    <x v="7"/>
    <x v="71"/>
    <x v="0"/>
    <x v="6"/>
    <x v="6"/>
    <x v="5"/>
    <x v="64"/>
    <x v="58"/>
    <x v="5"/>
    <x v="63"/>
    <x v="0"/>
    <x v="69"/>
    <x v="6"/>
    <x v="69"/>
  </r>
  <r>
    <x v="7"/>
    <x v="72"/>
    <x v="0"/>
    <x v="19"/>
    <x v="52"/>
    <x v="5"/>
    <x v="65"/>
    <x v="59"/>
    <x v="5"/>
    <x v="64"/>
    <x v="0"/>
    <x v="70"/>
    <x v="20"/>
    <x v="70"/>
  </r>
  <r>
    <x v="7"/>
    <x v="73"/>
    <x v="0"/>
    <x v="37"/>
    <x v="53"/>
    <x v="5"/>
    <x v="66"/>
    <x v="27"/>
    <x v="5"/>
    <x v="65"/>
    <x v="0"/>
    <x v="71"/>
    <x v="38"/>
    <x v="71"/>
  </r>
  <r>
    <x v="8"/>
    <x v="74"/>
    <x v="0"/>
    <x v="10"/>
    <x v="54"/>
    <x v="5"/>
    <x v="67"/>
    <x v="60"/>
    <x v="5"/>
    <x v="66"/>
    <x v="17"/>
    <x v="72"/>
    <x v="11"/>
    <x v="72"/>
  </r>
  <r>
    <x v="8"/>
    <x v="75"/>
    <x v="0"/>
    <x v="10"/>
    <x v="54"/>
    <x v="5"/>
    <x v="67"/>
    <x v="61"/>
    <x v="5"/>
    <x v="67"/>
    <x v="0"/>
    <x v="73"/>
    <x v="11"/>
    <x v="73"/>
  </r>
  <r>
    <x v="8"/>
    <x v="76"/>
    <x v="0"/>
    <x v="38"/>
    <x v="55"/>
    <x v="5"/>
    <x v="68"/>
    <x v="62"/>
    <x v="5"/>
    <x v="68"/>
    <x v="0"/>
    <x v="74"/>
    <x v="39"/>
    <x v="74"/>
  </r>
  <r>
    <x v="8"/>
    <x v="77"/>
    <x v="0"/>
    <x v="39"/>
    <x v="44"/>
    <x v="5"/>
    <x v="69"/>
    <x v="12"/>
    <x v="5"/>
    <x v="69"/>
    <x v="18"/>
    <x v="75"/>
    <x v="40"/>
    <x v="75"/>
  </r>
  <r>
    <x v="9"/>
    <x v="78"/>
    <x v="0"/>
    <x v="21"/>
    <x v="56"/>
    <x v="5"/>
    <x v="70"/>
    <x v="63"/>
    <x v="5"/>
    <x v="70"/>
    <x v="19"/>
    <x v="76"/>
    <x v="22"/>
    <x v="76"/>
  </r>
  <r>
    <x v="9"/>
    <x v="79"/>
    <x v="0"/>
    <x v="33"/>
    <x v="48"/>
    <x v="5"/>
    <x v="71"/>
    <x v="64"/>
    <x v="5"/>
    <x v="71"/>
    <x v="0"/>
    <x v="77"/>
    <x v="34"/>
    <x v="77"/>
  </r>
  <r>
    <x v="9"/>
    <x v="80"/>
    <x v="0"/>
    <x v="21"/>
    <x v="57"/>
    <x v="5"/>
    <x v="72"/>
    <x v="63"/>
    <x v="5"/>
    <x v="70"/>
    <x v="0"/>
    <x v="78"/>
    <x v="22"/>
    <x v="78"/>
  </r>
  <r>
    <x v="9"/>
    <x v="81"/>
    <x v="0"/>
    <x v="13"/>
    <x v="17"/>
    <x v="5"/>
    <x v="62"/>
    <x v="9"/>
    <x v="5"/>
    <x v="72"/>
    <x v="0"/>
    <x v="79"/>
    <x v="14"/>
    <x v="7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93:C104" firstHeaderRow="1" firstDataRow="1" firstDataCol="1"/>
  <pivotFields count="14">
    <pivotField axis="axisRow" compact="0" showAll="0">
      <items count="11">
        <item x="7"/>
        <item x="8"/>
        <item x="9"/>
        <item x="6"/>
        <item x="2"/>
        <item x="1"/>
        <item x="3"/>
        <item x="4"/>
        <item x="5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81">
        <item x="54"/>
        <item x="67"/>
        <item x="19"/>
        <item x="11"/>
        <item x="34"/>
        <item x="52"/>
        <item x="20"/>
        <item x="79"/>
        <item x="75"/>
        <item x="57"/>
        <item x="53"/>
        <item x="9"/>
        <item x="12"/>
        <item x="14"/>
        <item x="5"/>
        <item x="15"/>
        <item x="18"/>
        <item x="7"/>
        <item x="21"/>
        <item x="71"/>
        <item x="6"/>
        <item x="13"/>
        <item x="69"/>
        <item x="26"/>
        <item x="63"/>
        <item x="29"/>
        <item x="66"/>
        <item x="42"/>
        <item x="43"/>
        <item x="47"/>
        <item x="28"/>
        <item x="1"/>
        <item x="58"/>
        <item x="60"/>
        <item x="0"/>
        <item x="2"/>
        <item x="62"/>
        <item x="61"/>
        <item x="59"/>
        <item x="77"/>
        <item x="74"/>
        <item x="76"/>
        <item x="56"/>
        <item x="35"/>
        <item x="44"/>
        <item x="72"/>
        <item x="78"/>
        <item x="73"/>
        <item x="64"/>
        <item x="23"/>
        <item x="55"/>
        <item x="48"/>
        <item x="49"/>
        <item x="16"/>
        <item x="68"/>
        <item x="46"/>
        <item x="40"/>
        <item x="51"/>
        <item x="37"/>
        <item x="22"/>
        <item x="30"/>
        <item x="65"/>
        <item x="50"/>
        <item x="25"/>
        <item x="32"/>
        <item x="39"/>
        <item x="31"/>
        <item x="70"/>
        <item x="10"/>
        <item x="33"/>
        <item x="24"/>
        <item x="3"/>
        <item x="38"/>
        <item x="45"/>
        <item x="8"/>
        <item x="41"/>
        <item x="4"/>
        <item x="17"/>
        <item x="36"/>
        <item x="27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0"/>
  <sheetViews>
    <sheetView tabSelected="1" zoomScale="115" zoomScaleNormal="115" topLeftCell="A61" workbookViewId="0">
      <selection activeCell="F90" sqref="F90"/>
    </sheetView>
  </sheetViews>
  <sheetFormatPr defaultColWidth="8.88333333333333" defaultRowHeight="13.5"/>
  <cols>
    <col min="1" max="1" width="7.55833333333333" style="85" customWidth="1"/>
    <col min="2" max="2" width="8.875" style="85"/>
    <col min="3" max="4" width="17.25" style="85"/>
    <col min="5" max="11" width="9.55833333333333" style="85" customWidth="1"/>
    <col min="12" max="12" width="11.75" style="85" customWidth="1"/>
    <col min="13" max="13" width="9.55833333333333" style="85" customWidth="1"/>
    <col min="14" max="14" width="7.55833333333333" style="85" customWidth="1"/>
    <col min="15" max="15" width="9.55833333333333" style="85" customWidth="1"/>
    <col min="16" max="16" width="22.75" style="85" customWidth="1"/>
    <col min="17" max="17" width="15.2166666666667" style="85" hidden="1" customWidth="1"/>
    <col min="18" max="16384" width="8.88333333333333" style="85"/>
  </cols>
  <sheetData>
    <row r="1" spans="1:16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>
      <c r="A2" s="86" t="s">
        <v>1</v>
      </c>
      <c r="B2" s="86" t="s">
        <v>2</v>
      </c>
      <c r="C2" s="86" t="s">
        <v>3</v>
      </c>
      <c r="D2" s="86" t="s">
        <v>4</v>
      </c>
      <c r="E2" s="86" t="s">
        <v>5</v>
      </c>
      <c r="F2" s="86" t="s">
        <v>6</v>
      </c>
      <c r="G2" s="86" t="s">
        <v>7</v>
      </c>
      <c r="H2" s="86" t="s">
        <v>8</v>
      </c>
      <c r="I2" s="86" t="s">
        <v>9</v>
      </c>
      <c r="J2" s="86" t="s">
        <v>10</v>
      </c>
      <c r="K2" s="86" t="s">
        <v>11</v>
      </c>
      <c r="L2" s="86" t="s">
        <v>12</v>
      </c>
      <c r="M2" s="86" t="s">
        <v>13</v>
      </c>
      <c r="N2" s="86" t="s">
        <v>14</v>
      </c>
      <c r="O2" s="86" t="s">
        <v>15</v>
      </c>
      <c r="P2" s="86" t="s">
        <v>16</v>
      </c>
      <c r="Q2" s="90" t="s">
        <v>16</v>
      </c>
    </row>
    <row r="3" spans="1:16">
      <c r="A3" s="86">
        <f>ROW()-2</f>
        <v>1</v>
      </c>
      <c r="B3" s="86" t="s">
        <v>17</v>
      </c>
      <c r="C3" s="86" t="s">
        <v>18</v>
      </c>
      <c r="D3" s="86" t="s">
        <v>19</v>
      </c>
      <c r="E3" s="86">
        <f>VLOOKUP(C3,考勤!A:AJ,35,0)</f>
        <v>14</v>
      </c>
      <c r="F3" s="86">
        <f>VLOOKUP(C3,考勤!$A$5:AP354,42,0)</f>
        <v>110.5</v>
      </c>
      <c r="G3" s="86">
        <v>18</v>
      </c>
      <c r="H3" s="86">
        <f>F3*G3</f>
        <v>1989</v>
      </c>
      <c r="I3" s="86">
        <f>VLOOKUP(C3,考勤!$A$5:AP354,41,0)</f>
        <v>49</v>
      </c>
      <c r="J3" s="86">
        <v>18</v>
      </c>
      <c r="K3" s="86">
        <f>I3*J3</f>
        <v>882</v>
      </c>
      <c r="L3" s="86">
        <f>IFERROR(VLOOKUP(C3,奖惩!B:D,3,0),0)</f>
        <v>0</v>
      </c>
      <c r="M3" s="86">
        <f>H3+K3+L3</f>
        <v>2871</v>
      </c>
      <c r="N3" s="86">
        <f>E3*5</f>
        <v>70</v>
      </c>
      <c r="O3" s="86">
        <f>M3+N3</f>
        <v>2941</v>
      </c>
      <c r="P3" s="86" t="str">
        <f>IFERROR(VLOOKUP(C3,奖惩!B:C,2,0),"")</f>
        <v/>
      </c>
    </row>
    <row r="4" spans="1:16">
      <c r="A4" s="86">
        <f>ROW()-2</f>
        <v>2</v>
      </c>
      <c r="B4" s="86" t="s">
        <v>17</v>
      </c>
      <c r="C4" s="86" t="s">
        <v>20</v>
      </c>
      <c r="D4" s="86" t="s">
        <v>19</v>
      </c>
      <c r="E4" s="86">
        <f>VLOOKUP(C4,考勤!A:AJ,35,0)</f>
        <v>13</v>
      </c>
      <c r="F4" s="86">
        <f>VLOOKUP(C4,考勤!$A$5:AP355,42,0)</f>
        <v>104</v>
      </c>
      <c r="G4" s="86">
        <v>18</v>
      </c>
      <c r="H4" s="86">
        <f>F4*G4</f>
        <v>1872</v>
      </c>
      <c r="I4" s="86">
        <f>VLOOKUP(C4,考勤!$A$5:AP355,41,0)</f>
        <v>51</v>
      </c>
      <c r="J4" s="86">
        <v>18</v>
      </c>
      <c r="K4" s="86">
        <f>I4*J4</f>
        <v>918</v>
      </c>
      <c r="L4" s="86">
        <f>IFERROR(VLOOKUP(C4,奖惩!B:D,3,0),0)</f>
        <v>0</v>
      </c>
      <c r="M4" s="86">
        <f>H4+K4+L4</f>
        <v>2790</v>
      </c>
      <c r="N4" s="86">
        <f>E4*5</f>
        <v>65</v>
      </c>
      <c r="O4" s="86">
        <f>M4+N4</f>
        <v>2855</v>
      </c>
      <c r="P4" s="86" t="str">
        <f>IFERROR(VLOOKUP(C4,奖惩!B:C,2,0),"")</f>
        <v/>
      </c>
    </row>
    <row r="5" spans="1:17">
      <c r="A5" s="86">
        <f>ROW()-2</f>
        <v>3</v>
      </c>
      <c r="B5" s="86" t="s">
        <v>17</v>
      </c>
      <c r="C5" s="85" t="s">
        <v>21</v>
      </c>
      <c r="D5" s="86" t="s">
        <v>19</v>
      </c>
      <c r="E5" s="86">
        <f>VLOOKUP(C5,考勤!A:AJ,35,0)</f>
        <v>15</v>
      </c>
      <c r="F5" s="86">
        <f>VLOOKUP(C5,考勤!$A$5:AP356,42,0)</f>
        <v>115.5</v>
      </c>
      <c r="G5" s="86">
        <v>18</v>
      </c>
      <c r="H5" s="86">
        <f>F5*G5</f>
        <v>2079</v>
      </c>
      <c r="I5" s="86">
        <f>VLOOKUP(C5,考勤!$A$5:AP356,41,0)</f>
        <v>41</v>
      </c>
      <c r="J5" s="86">
        <v>18</v>
      </c>
      <c r="K5" s="86">
        <f>I5*J5</f>
        <v>738</v>
      </c>
      <c r="L5" s="86">
        <f>IFERROR(VLOOKUP(C5,奖惩!B:D,3,0),0)</f>
        <v>0</v>
      </c>
      <c r="M5" s="86">
        <f>H5+K5+L5</f>
        <v>2817</v>
      </c>
      <c r="N5" s="86">
        <f>E5*10</f>
        <v>150</v>
      </c>
      <c r="O5" s="86">
        <f>M5+N5</f>
        <v>2967</v>
      </c>
      <c r="P5" s="86" t="str">
        <f>IFERROR(VLOOKUP(C5,奖惩!B:C,2,0),"")</f>
        <v/>
      </c>
      <c r="Q5" s="91" t="s">
        <v>22</v>
      </c>
    </row>
    <row r="6" spans="1:16">
      <c r="A6" s="86">
        <f>ROW()-2</f>
        <v>4</v>
      </c>
      <c r="B6" s="86" t="s">
        <v>17</v>
      </c>
      <c r="C6" s="86" t="s">
        <v>23</v>
      </c>
      <c r="D6" s="86" t="s">
        <v>19</v>
      </c>
      <c r="E6" s="86">
        <f>VLOOKUP(C6,考勤!A:AJ,35,0)</f>
        <v>27</v>
      </c>
      <c r="F6" s="86">
        <f>VLOOKUP(C6,考勤!$A$5:AP357,42,0)</f>
        <v>215.5</v>
      </c>
      <c r="G6" s="86">
        <v>18</v>
      </c>
      <c r="H6" s="86">
        <f t="shared" ref="H6:H11" si="0">F6*G6</f>
        <v>3879</v>
      </c>
      <c r="I6" s="86">
        <f>VLOOKUP(C6,考勤!$A$5:AP357,41,0)</f>
        <v>93.5</v>
      </c>
      <c r="J6" s="86">
        <v>18</v>
      </c>
      <c r="K6" s="86">
        <f t="shared" ref="K6:K11" si="1">I6*J6</f>
        <v>1683</v>
      </c>
      <c r="L6" s="86">
        <f>IFERROR(VLOOKUP(C6,奖惩!B:D,3,0),0)</f>
        <v>0</v>
      </c>
      <c r="M6" s="86">
        <f t="shared" ref="M6:M11" si="2">H6+K6+L6</f>
        <v>5562</v>
      </c>
      <c r="N6" s="86">
        <f t="shared" ref="N6:N17" si="3">E6*5</f>
        <v>135</v>
      </c>
      <c r="O6" s="86">
        <f t="shared" ref="O6:O11" si="4">M6+N6</f>
        <v>5697</v>
      </c>
      <c r="P6" s="86" t="str">
        <f>IFERROR(VLOOKUP(C6,奖惩!B:C,2,0),"")</f>
        <v/>
      </c>
    </row>
    <row r="7" spans="1:16">
      <c r="A7" s="86">
        <f>ROW()-2</f>
        <v>5</v>
      </c>
      <c r="B7" s="86" t="s">
        <v>17</v>
      </c>
      <c r="C7" s="86" t="s">
        <v>24</v>
      </c>
      <c r="D7" s="86" t="s">
        <v>19</v>
      </c>
      <c r="E7" s="86">
        <f>VLOOKUP(C7,考勤!A:AJ,35,0)</f>
        <v>25</v>
      </c>
      <c r="F7" s="86">
        <f>VLOOKUP(C7,考勤!$A$5:AP358,42,0)</f>
        <v>200</v>
      </c>
      <c r="G7" s="86">
        <v>18</v>
      </c>
      <c r="H7" s="86">
        <f t="shared" si="0"/>
        <v>3600</v>
      </c>
      <c r="I7" s="86">
        <f>VLOOKUP(C7,考勤!$A$5:AP358,41,0)</f>
        <v>108.5</v>
      </c>
      <c r="J7" s="86">
        <v>18</v>
      </c>
      <c r="K7" s="86">
        <f t="shared" si="1"/>
        <v>1953</v>
      </c>
      <c r="L7" s="86">
        <f>IFERROR(VLOOKUP(C7,奖惩!B:D,3,0),0)</f>
        <v>440</v>
      </c>
      <c r="M7" s="86">
        <f t="shared" si="2"/>
        <v>5993</v>
      </c>
      <c r="N7" s="86">
        <f t="shared" si="3"/>
        <v>125</v>
      </c>
      <c r="O7" s="86">
        <f t="shared" si="4"/>
        <v>6118</v>
      </c>
      <c r="P7" s="86" t="str">
        <f>IFERROR(VLOOKUP(C7,奖惩!B:C,2,0),"")</f>
        <v>车间补助</v>
      </c>
    </row>
    <row r="8" spans="1:16">
      <c r="A8" s="86"/>
      <c r="B8" s="86" t="s">
        <v>25</v>
      </c>
      <c r="C8" s="86" t="s">
        <v>26</v>
      </c>
      <c r="D8" s="86" t="s">
        <v>19</v>
      </c>
      <c r="E8" s="86">
        <f>VLOOKUP(C8,考勤!A:AJ,35,0)</f>
        <v>6</v>
      </c>
      <c r="F8" s="86">
        <f>VLOOKUP(C8,考勤!$A$5:AP359,42,0)</f>
        <v>53.5</v>
      </c>
      <c r="G8" s="86">
        <v>19</v>
      </c>
      <c r="H8" s="86">
        <f t="shared" si="0"/>
        <v>1016.5</v>
      </c>
      <c r="I8" s="86">
        <f>VLOOKUP(C8,考勤!$A$5:AP359,41,0)</f>
        <v>10.5</v>
      </c>
      <c r="J8" s="86">
        <v>20</v>
      </c>
      <c r="K8" s="86">
        <f t="shared" si="1"/>
        <v>210</v>
      </c>
      <c r="L8" s="86">
        <f>IFERROR(VLOOKUP(C8,奖惩!B:D,3,0),0)</f>
        <v>0</v>
      </c>
      <c r="M8" s="86">
        <f t="shared" si="2"/>
        <v>1226.5</v>
      </c>
      <c r="N8" s="86">
        <f t="shared" si="3"/>
        <v>30</v>
      </c>
      <c r="O8" s="86">
        <f t="shared" si="4"/>
        <v>1256.5</v>
      </c>
      <c r="P8" s="86" t="str">
        <f>IFERROR(VLOOKUP(C8,奖惩!B:C,2,0),"")</f>
        <v/>
      </c>
    </row>
    <row r="9" spans="1:16">
      <c r="A9" s="86">
        <f t="shared" ref="A9:A14" si="5">ROW()-2</f>
        <v>7</v>
      </c>
      <c r="B9" s="86" t="s">
        <v>25</v>
      </c>
      <c r="C9" s="86" t="s">
        <v>27</v>
      </c>
      <c r="D9" s="86" t="s">
        <v>19</v>
      </c>
      <c r="E9" s="86">
        <f>VLOOKUP(C9,考勤!A:AJ,35,0)</f>
        <v>7</v>
      </c>
      <c r="F9" s="86">
        <f>VLOOKUP(C9,考勤!$A$5:AP317,42,0)</f>
        <v>56</v>
      </c>
      <c r="G9" s="86">
        <v>19</v>
      </c>
      <c r="H9" s="86">
        <f t="shared" si="0"/>
        <v>1064</v>
      </c>
      <c r="I9" s="86">
        <f>VLOOKUP(C9,考勤!$A$5:AP317,41,0)</f>
        <v>21</v>
      </c>
      <c r="J9" s="86">
        <v>20</v>
      </c>
      <c r="K9" s="86">
        <f t="shared" si="1"/>
        <v>420</v>
      </c>
      <c r="L9" s="86">
        <f>IFERROR(VLOOKUP(C9,奖惩!B:D,3,0),0)</f>
        <v>0</v>
      </c>
      <c r="M9" s="86">
        <f t="shared" si="2"/>
        <v>1484</v>
      </c>
      <c r="N9" s="86">
        <f t="shared" si="3"/>
        <v>35</v>
      </c>
      <c r="O9" s="86">
        <f t="shared" si="4"/>
        <v>1519</v>
      </c>
      <c r="P9" s="86" t="str">
        <f>IFERROR(VLOOKUP(C9,奖惩!B:C,2,0),"")</f>
        <v/>
      </c>
    </row>
    <row r="10" spans="1:16">
      <c r="A10" s="86">
        <f t="shared" si="5"/>
        <v>8</v>
      </c>
      <c r="B10" s="86" t="s">
        <v>25</v>
      </c>
      <c r="C10" s="86" t="s">
        <v>28</v>
      </c>
      <c r="D10" s="86" t="s">
        <v>19</v>
      </c>
      <c r="E10" s="86">
        <f>VLOOKUP(C10,考勤!A:AJ,35,0)</f>
        <v>6</v>
      </c>
      <c r="F10" s="86">
        <f>VLOOKUP(C10,考勤!$A$5:AP357,42,0)</f>
        <v>48</v>
      </c>
      <c r="G10" s="86">
        <v>19</v>
      </c>
      <c r="H10" s="86">
        <f t="shared" si="0"/>
        <v>912</v>
      </c>
      <c r="I10" s="86">
        <f>VLOOKUP(C10,考勤!$A$5:AP357,41,0)</f>
        <v>23.5</v>
      </c>
      <c r="J10" s="86">
        <v>20</v>
      </c>
      <c r="K10" s="86">
        <f t="shared" si="1"/>
        <v>470</v>
      </c>
      <c r="L10" s="86">
        <f>IFERROR(VLOOKUP(C10,奖惩!B:D,3,0),0)</f>
        <v>0</v>
      </c>
      <c r="M10" s="86">
        <f t="shared" si="2"/>
        <v>1382</v>
      </c>
      <c r="N10" s="86">
        <f t="shared" si="3"/>
        <v>30</v>
      </c>
      <c r="O10" s="86">
        <f t="shared" si="4"/>
        <v>1412</v>
      </c>
      <c r="P10" s="86" t="str">
        <f>IFERROR(VLOOKUP(C10,奖惩!B:C,2,0),"")</f>
        <v/>
      </c>
    </row>
    <row r="11" spans="1:17">
      <c r="A11" s="86">
        <f t="shared" si="5"/>
        <v>9</v>
      </c>
      <c r="B11" s="86" t="s">
        <v>25</v>
      </c>
      <c r="C11" s="86" t="s">
        <v>29</v>
      </c>
      <c r="D11" s="86" t="s">
        <v>19</v>
      </c>
      <c r="E11" s="86">
        <f>VLOOKUP(C11,考勤!A:AJ,35,0)</f>
        <v>25</v>
      </c>
      <c r="F11" s="86">
        <f>VLOOKUP(C11,考勤!$A$5:AP358,42,0)</f>
        <v>200</v>
      </c>
      <c r="G11" s="86">
        <v>19</v>
      </c>
      <c r="H11" s="86">
        <f t="shared" si="0"/>
        <v>3800</v>
      </c>
      <c r="I11" s="86">
        <f>VLOOKUP(C11,考勤!$A$5:AP358,41,0)</f>
        <v>94</v>
      </c>
      <c r="J11" s="86">
        <v>20</v>
      </c>
      <c r="K11" s="86">
        <f t="shared" si="1"/>
        <v>1880</v>
      </c>
      <c r="L11" s="86">
        <f>IFERROR(VLOOKUP(C11,奖惩!B:D,3,0),0)</f>
        <v>0</v>
      </c>
      <c r="M11" s="86">
        <f t="shared" si="2"/>
        <v>5680</v>
      </c>
      <c r="N11" s="86">
        <f>E11*10</f>
        <v>250</v>
      </c>
      <c r="O11" s="86">
        <f t="shared" si="4"/>
        <v>5930</v>
      </c>
      <c r="P11" s="86" t="str">
        <f>IFERROR(VLOOKUP(C11,奖惩!B:C,2,0),"")</f>
        <v/>
      </c>
      <c r="Q11" s="91" t="s">
        <v>22</v>
      </c>
    </row>
    <row r="12" spans="1:16">
      <c r="A12" s="86">
        <f t="shared" si="5"/>
        <v>10</v>
      </c>
      <c r="B12" s="86" t="s">
        <v>25</v>
      </c>
      <c r="C12" s="86" t="s">
        <v>30</v>
      </c>
      <c r="D12" s="86" t="s">
        <v>19</v>
      </c>
      <c r="E12" s="86">
        <f>VLOOKUP(C12,考勤!A:AJ,35,0)</f>
        <v>3</v>
      </c>
      <c r="F12" s="86">
        <f>VLOOKUP(C12,考勤!$A$5:AP358,42,0)</f>
        <v>24</v>
      </c>
      <c r="G12" s="86">
        <v>19</v>
      </c>
      <c r="H12" s="86">
        <f t="shared" ref="H12:H14" si="6">F12*G12</f>
        <v>456</v>
      </c>
      <c r="I12" s="86">
        <f>VLOOKUP(C12,考勤!$A$5:AP358,41,0)</f>
        <v>14</v>
      </c>
      <c r="J12" s="86">
        <v>20</v>
      </c>
      <c r="K12" s="86">
        <f t="shared" ref="K12:K14" si="7">I12*J12</f>
        <v>280</v>
      </c>
      <c r="L12" s="86">
        <f>IFERROR(VLOOKUP(C12,奖惩!B:D,3,0),0)</f>
        <v>0</v>
      </c>
      <c r="M12" s="86">
        <f t="shared" ref="M12:M14" si="8">H12+K12+L12</f>
        <v>736</v>
      </c>
      <c r="N12" s="86">
        <f t="shared" si="3"/>
        <v>15</v>
      </c>
      <c r="O12" s="86">
        <f t="shared" ref="O12:O14" si="9">M12+N12</f>
        <v>751</v>
      </c>
      <c r="P12" s="86" t="str">
        <f>IFERROR(VLOOKUP(C12,奖惩!B:C,2,0),"")</f>
        <v/>
      </c>
    </row>
    <row r="13" spans="1:16">
      <c r="A13" s="86">
        <f t="shared" si="5"/>
        <v>11</v>
      </c>
      <c r="B13" s="86" t="s">
        <v>25</v>
      </c>
      <c r="C13" s="86" t="s">
        <v>31</v>
      </c>
      <c r="D13" s="86" t="s">
        <v>19</v>
      </c>
      <c r="E13" s="86">
        <f>VLOOKUP(C13,考勤!A:AJ,35,0)</f>
        <v>25</v>
      </c>
      <c r="F13" s="86">
        <f>VLOOKUP(C13,考勤!$A$5:AP357,42,0)</f>
        <v>204</v>
      </c>
      <c r="G13" s="86">
        <v>19</v>
      </c>
      <c r="H13" s="86">
        <f t="shared" si="6"/>
        <v>3876</v>
      </c>
      <c r="I13" s="86">
        <f>VLOOKUP(C13,考勤!$A$5:AP357,41,0)</f>
        <v>78</v>
      </c>
      <c r="J13" s="86">
        <v>20</v>
      </c>
      <c r="K13" s="86">
        <f t="shared" si="7"/>
        <v>1560</v>
      </c>
      <c r="L13" s="86">
        <f>IFERROR(VLOOKUP(C13,奖惩!B:D,3,0),0)</f>
        <v>0</v>
      </c>
      <c r="M13" s="86">
        <f t="shared" si="8"/>
        <v>5436</v>
      </c>
      <c r="N13" s="86">
        <f t="shared" si="3"/>
        <v>125</v>
      </c>
      <c r="O13" s="86">
        <f t="shared" si="9"/>
        <v>5561</v>
      </c>
      <c r="P13" s="86" t="str">
        <f>IFERROR(VLOOKUP(C13,奖惩!B:C,2,0),"")</f>
        <v/>
      </c>
    </row>
    <row r="14" s="84" customFormat="1" spans="1:16">
      <c r="A14" s="87">
        <f t="shared" si="5"/>
        <v>12</v>
      </c>
      <c r="B14" s="87" t="s">
        <v>32</v>
      </c>
      <c r="C14" s="87" t="s">
        <v>33</v>
      </c>
      <c r="D14" s="87" t="s">
        <v>19</v>
      </c>
      <c r="E14" s="87">
        <f>VLOOKUP(C14,考勤!A:AJ,35,0)</f>
        <v>2.5</v>
      </c>
      <c r="F14" s="87">
        <f>VLOOKUP(C14,考勤!$A$5:AP358,42,0)</f>
        <v>18.5</v>
      </c>
      <c r="G14" s="87">
        <v>19</v>
      </c>
      <c r="H14" s="87">
        <f t="shared" si="6"/>
        <v>351.5</v>
      </c>
      <c r="I14" s="87">
        <f>VLOOKUP(C14,考勤!$A$5:AP358,41,0)</f>
        <v>3</v>
      </c>
      <c r="J14" s="87">
        <v>19</v>
      </c>
      <c r="K14" s="87">
        <f t="shared" si="7"/>
        <v>57</v>
      </c>
      <c r="L14" s="87">
        <f>IFERROR(VLOOKUP(C14,奖惩!B:D,3,0),0)</f>
        <v>0</v>
      </c>
      <c r="M14" s="87">
        <f t="shared" si="8"/>
        <v>408.5</v>
      </c>
      <c r="N14" s="87">
        <f t="shared" si="3"/>
        <v>12.5</v>
      </c>
      <c r="O14" s="87">
        <f t="shared" si="9"/>
        <v>421</v>
      </c>
      <c r="P14" s="87" t="str">
        <f>IFERROR(VLOOKUP(C14,奖惩!B:C,2,0),"")</f>
        <v/>
      </c>
    </row>
    <row r="15" s="84" customFormat="1" spans="1:16">
      <c r="A15" s="87">
        <f t="shared" ref="A15:A29" si="10">ROW()-2</f>
        <v>13</v>
      </c>
      <c r="B15" s="87" t="s">
        <v>32</v>
      </c>
      <c r="C15" s="88" t="s">
        <v>34</v>
      </c>
      <c r="D15" s="87" t="s">
        <v>35</v>
      </c>
      <c r="E15" s="87">
        <f>VLOOKUP(C15,考勤!A:AJ,35,0)</f>
        <v>3</v>
      </c>
      <c r="F15" s="87">
        <f>VLOOKUP(C15,考勤!$A$5:AP359,42,0)</f>
        <v>26</v>
      </c>
      <c r="G15" s="88">
        <v>28</v>
      </c>
      <c r="H15" s="87">
        <f t="shared" ref="H15:H29" si="11">F15*G15</f>
        <v>728</v>
      </c>
      <c r="I15" s="87">
        <f>VLOOKUP(C15,考勤!$A$5:AP359,41,0)</f>
        <v>6</v>
      </c>
      <c r="J15" s="88">
        <v>28</v>
      </c>
      <c r="K15" s="87">
        <f t="shared" ref="K15:K29" si="12">I15*J15</f>
        <v>168</v>
      </c>
      <c r="L15" s="87">
        <f>IFERROR(VLOOKUP(C15,奖惩!B:D,3,0),0)</f>
        <v>0</v>
      </c>
      <c r="M15" s="87">
        <f t="shared" ref="M15:M29" si="13">H15+K15+L15</f>
        <v>896</v>
      </c>
      <c r="N15" s="87">
        <f t="shared" si="3"/>
        <v>15</v>
      </c>
      <c r="O15" s="87">
        <f t="shared" ref="O15:O29" si="14">M15+N15</f>
        <v>911</v>
      </c>
      <c r="P15" s="87" t="str">
        <f>IFERROR(VLOOKUP(C15,奖惩!B:C,2,0),"")</f>
        <v/>
      </c>
    </row>
    <row r="16" spans="1:16">
      <c r="A16" s="86">
        <f t="shared" si="10"/>
        <v>14</v>
      </c>
      <c r="B16" s="86" t="s">
        <v>36</v>
      </c>
      <c r="C16" s="86" t="s">
        <v>37</v>
      </c>
      <c r="D16" s="86" t="s">
        <v>19</v>
      </c>
      <c r="E16" s="86">
        <f>VLOOKUP(C16,考勤!A:AJ,35,0)</f>
        <v>7</v>
      </c>
      <c r="F16" s="86">
        <f>VLOOKUP(C16,考勤!$A$5:AP360,42,0)</f>
        <v>57</v>
      </c>
      <c r="G16" s="86">
        <v>18</v>
      </c>
      <c r="H16" s="86">
        <f t="shared" si="11"/>
        <v>1026</v>
      </c>
      <c r="I16" s="86">
        <f>VLOOKUP(C16,考勤!$A$5:AP360,41,0)</f>
        <v>26</v>
      </c>
      <c r="J16" s="86">
        <v>18</v>
      </c>
      <c r="K16" s="86">
        <f t="shared" si="12"/>
        <v>468</v>
      </c>
      <c r="L16" s="86">
        <f>IFERROR(VLOOKUP(C16,奖惩!B:D,3,0),0)</f>
        <v>0</v>
      </c>
      <c r="M16" s="86">
        <f t="shared" si="13"/>
        <v>1494</v>
      </c>
      <c r="N16" s="86">
        <f t="shared" si="3"/>
        <v>35</v>
      </c>
      <c r="O16" s="86">
        <f t="shared" si="14"/>
        <v>1529</v>
      </c>
      <c r="P16" s="86" t="str">
        <f>IFERROR(VLOOKUP(C16,奖惩!B:C,2,0),"")</f>
        <v/>
      </c>
    </row>
    <row r="17" spans="1:16">
      <c r="A17" s="86">
        <f t="shared" si="10"/>
        <v>15</v>
      </c>
      <c r="B17" s="86" t="s">
        <v>36</v>
      </c>
      <c r="C17" s="86" t="s">
        <v>38</v>
      </c>
      <c r="D17" s="86" t="s">
        <v>19</v>
      </c>
      <c r="E17" s="86">
        <f>VLOOKUP(C17,考勤!A:AJ,35,0)</f>
        <v>5.5</v>
      </c>
      <c r="F17" s="86">
        <f>VLOOKUP(C17,考勤!$A$5:AP354,42,0)</f>
        <v>43.5</v>
      </c>
      <c r="G17" s="86">
        <v>18</v>
      </c>
      <c r="H17" s="86">
        <f t="shared" si="11"/>
        <v>783</v>
      </c>
      <c r="I17" s="86">
        <f>VLOOKUP(C17,考勤!$A$5:AP354,41,0)</f>
        <v>18</v>
      </c>
      <c r="J17" s="86">
        <v>18</v>
      </c>
      <c r="K17" s="86">
        <f t="shared" si="12"/>
        <v>324</v>
      </c>
      <c r="L17" s="86">
        <f>IFERROR(VLOOKUP(C17,奖惩!B:D,3,0),0)</f>
        <v>0</v>
      </c>
      <c r="M17" s="86">
        <f t="shared" si="13"/>
        <v>1107</v>
      </c>
      <c r="N17" s="86">
        <f t="shared" si="3"/>
        <v>27.5</v>
      </c>
      <c r="O17" s="86">
        <f t="shared" si="14"/>
        <v>1134.5</v>
      </c>
      <c r="P17" s="86" t="str">
        <f>IFERROR(VLOOKUP(C17,奖惩!B:C,2,0),"")</f>
        <v/>
      </c>
    </row>
    <row r="18" spans="1:16">
      <c r="A18" s="86">
        <f t="shared" si="10"/>
        <v>16</v>
      </c>
      <c r="B18" s="86" t="s">
        <v>36</v>
      </c>
      <c r="C18" s="86" t="s">
        <v>39</v>
      </c>
      <c r="D18" s="86" t="s">
        <v>19</v>
      </c>
      <c r="E18" s="86">
        <f>VLOOKUP(C18,考勤!A:AJ,35,0)</f>
        <v>6</v>
      </c>
      <c r="F18" s="86">
        <f>VLOOKUP(C18,考勤!$A$5:AP355,42,0)</f>
        <v>48</v>
      </c>
      <c r="G18" s="86">
        <v>18</v>
      </c>
      <c r="H18" s="86">
        <f t="shared" si="11"/>
        <v>864</v>
      </c>
      <c r="I18" s="86">
        <f>VLOOKUP(C18,考勤!$A$5:AP355,41,0)</f>
        <v>25.5</v>
      </c>
      <c r="J18" s="86">
        <v>18</v>
      </c>
      <c r="K18" s="86">
        <f t="shared" si="12"/>
        <v>459</v>
      </c>
      <c r="L18" s="86">
        <f>IFERROR(VLOOKUP(C18,奖惩!B:D,3,0),0)</f>
        <v>0</v>
      </c>
      <c r="M18" s="86">
        <f t="shared" si="13"/>
        <v>1323</v>
      </c>
      <c r="N18" s="86">
        <f t="shared" ref="N18:N29" si="15">E18*5</f>
        <v>30</v>
      </c>
      <c r="O18" s="86">
        <f t="shared" si="14"/>
        <v>1353</v>
      </c>
      <c r="P18" s="86" t="str">
        <f>IFERROR(VLOOKUP(C18,奖惩!B:C,2,0),"")</f>
        <v/>
      </c>
    </row>
    <row r="19" spans="1:16">
      <c r="A19" s="86">
        <f t="shared" si="10"/>
        <v>17</v>
      </c>
      <c r="B19" s="86" t="s">
        <v>36</v>
      </c>
      <c r="C19" s="86" t="s">
        <v>40</v>
      </c>
      <c r="D19" s="86" t="s">
        <v>19</v>
      </c>
      <c r="E19" s="86">
        <f>VLOOKUP(C19,考勤!A:AJ,35,0)</f>
        <v>21</v>
      </c>
      <c r="F19" s="86">
        <f>VLOOKUP(C19,考勤!$A$5:AP356,42,0)</f>
        <v>168.5</v>
      </c>
      <c r="G19" s="86">
        <v>18</v>
      </c>
      <c r="H19" s="86">
        <f t="shared" si="11"/>
        <v>3033</v>
      </c>
      <c r="I19" s="86">
        <f>VLOOKUP(C19,考勤!$A$5:AP356,41,0)</f>
        <v>84.5</v>
      </c>
      <c r="J19" s="86">
        <v>18</v>
      </c>
      <c r="K19" s="86">
        <f t="shared" si="12"/>
        <v>1521</v>
      </c>
      <c r="L19" s="86">
        <f>IFERROR(VLOOKUP(C19,奖惩!B:D,3,0),0)</f>
        <v>0</v>
      </c>
      <c r="M19" s="86">
        <f t="shared" si="13"/>
        <v>4554</v>
      </c>
      <c r="N19" s="86">
        <f t="shared" si="15"/>
        <v>105</v>
      </c>
      <c r="O19" s="86">
        <f t="shared" si="14"/>
        <v>4659</v>
      </c>
      <c r="P19" s="86" t="str">
        <f>IFERROR(VLOOKUP(C19,奖惩!B:C,2,0),"")</f>
        <v/>
      </c>
    </row>
    <row r="20" spans="1:20">
      <c r="A20" s="86">
        <f t="shared" si="10"/>
        <v>18</v>
      </c>
      <c r="B20" s="86" t="s">
        <v>36</v>
      </c>
      <c r="C20" s="86" t="s">
        <v>41</v>
      </c>
      <c r="D20" s="86" t="s">
        <v>19</v>
      </c>
      <c r="E20" s="86">
        <f>VLOOKUP(C20,考勤!A:AJ,35,0)</f>
        <v>26</v>
      </c>
      <c r="F20" s="86">
        <f>VLOOKUP(C20,考勤!$A$5:AP357,42,0)</f>
        <v>208</v>
      </c>
      <c r="G20" s="89">
        <v>20</v>
      </c>
      <c r="H20" s="86">
        <f t="shared" si="11"/>
        <v>4160</v>
      </c>
      <c r="I20" s="86">
        <f>VLOOKUP(C20,考勤!$A$5:AP357,41,0)</f>
        <v>112</v>
      </c>
      <c r="J20" s="89">
        <v>20</v>
      </c>
      <c r="K20" s="86">
        <f t="shared" si="12"/>
        <v>2240</v>
      </c>
      <c r="L20" s="86">
        <f>IFERROR(VLOOKUP(C20,奖惩!B:D,3,0),0)</f>
        <v>0</v>
      </c>
      <c r="M20" s="86">
        <f t="shared" si="13"/>
        <v>6400</v>
      </c>
      <c r="N20" s="86">
        <f t="shared" si="15"/>
        <v>130</v>
      </c>
      <c r="O20" s="86">
        <f t="shared" si="14"/>
        <v>6530</v>
      </c>
      <c r="P20" s="86" t="str">
        <f>IFERROR(VLOOKUP(C20,奖惩!B:C,2,0),"")</f>
        <v/>
      </c>
      <c r="T20"/>
    </row>
    <row r="21" spans="1:16">
      <c r="A21" s="86">
        <f t="shared" si="10"/>
        <v>19</v>
      </c>
      <c r="B21" s="86" t="s">
        <v>36</v>
      </c>
      <c r="C21" s="85" t="s">
        <v>42</v>
      </c>
      <c r="D21" s="86" t="s">
        <v>19</v>
      </c>
      <c r="E21" s="86">
        <f>VLOOKUP(C21,考勤!A:AJ,35,0)</f>
        <v>7.5</v>
      </c>
      <c r="F21" s="86">
        <f>VLOOKUP(C21,考勤!$A$5:AP358,42,0)</f>
        <v>64</v>
      </c>
      <c r="G21" s="86">
        <v>18</v>
      </c>
      <c r="H21" s="86">
        <f t="shared" si="11"/>
        <v>1152</v>
      </c>
      <c r="I21" s="86">
        <f>VLOOKUP(C21,考勤!$A$5:AP358,41,0)</f>
        <v>36.5</v>
      </c>
      <c r="J21" s="86">
        <v>18</v>
      </c>
      <c r="K21" s="86">
        <f t="shared" si="12"/>
        <v>657</v>
      </c>
      <c r="L21" s="86">
        <f>IFERROR(VLOOKUP(C21,奖惩!B:D,3,0),0)</f>
        <v>-460.39</v>
      </c>
      <c r="M21" s="86">
        <f t="shared" si="13"/>
        <v>1348.61</v>
      </c>
      <c r="N21" s="86">
        <f t="shared" si="15"/>
        <v>37.5</v>
      </c>
      <c r="O21" s="86">
        <f t="shared" si="14"/>
        <v>1386.11</v>
      </c>
      <c r="P21" s="86" t="str">
        <f>IFERROR(VLOOKUP(C21,奖惩!B:C,2,0),"")</f>
        <v>不良品扣款</v>
      </c>
    </row>
    <row r="22" spans="1:16">
      <c r="A22" s="86">
        <f t="shared" si="10"/>
        <v>20</v>
      </c>
      <c r="B22" s="86" t="s">
        <v>36</v>
      </c>
      <c r="C22" s="86" t="s">
        <v>43</v>
      </c>
      <c r="D22" s="86" t="s">
        <v>19</v>
      </c>
      <c r="E22" s="86">
        <f>VLOOKUP(C22,考勤!A:AJ,35,0)</f>
        <v>2</v>
      </c>
      <c r="F22" s="86">
        <f>VLOOKUP(C22,考勤!$A$5:AP359,42,0)</f>
        <v>16</v>
      </c>
      <c r="G22" s="86">
        <v>18</v>
      </c>
      <c r="H22" s="86">
        <f t="shared" si="11"/>
        <v>288</v>
      </c>
      <c r="I22" s="86">
        <f>VLOOKUP(C22,考勤!$A$5:AP359,41,0)</f>
        <v>6.5</v>
      </c>
      <c r="J22" s="86">
        <v>18</v>
      </c>
      <c r="K22" s="86">
        <f t="shared" si="12"/>
        <v>117</v>
      </c>
      <c r="L22" s="86">
        <f>IFERROR(VLOOKUP(C22,奖惩!B:D,3,0),0)</f>
        <v>0</v>
      </c>
      <c r="M22" s="86">
        <f t="shared" si="13"/>
        <v>405</v>
      </c>
      <c r="N22" s="86">
        <f t="shared" si="15"/>
        <v>10</v>
      </c>
      <c r="O22" s="86">
        <f t="shared" si="14"/>
        <v>415</v>
      </c>
      <c r="P22" s="86" t="str">
        <f>IFERROR(VLOOKUP(C22,奖惩!B:C,2,0),"")</f>
        <v/>
      </c>
    </row>
    <row r="23" spans="1:16">
      <c r="A23" s="86">
        <f t="shared" si="10"/>
        <v>21</v>
      </c>
      <c r="B23" s="86" t="s">
        <v>36</v>
      </c>
      <c r="C23" s="85" t="s">
        <v>44</v>
      </c>
      <c r="D23" s="86" t="s">
        <v>19</v>
      </c>
      <c r="E23" s="86">
        <f>VLOOKUP(C23,考勤!A:AJ,35,0)</f>
        <v>2.5</v>
      </c>
      <c r="F23" s="86">
        <f>VLOOKUP(C23,考勤!$A$5:AP359,42,0)</f>
        <v>23.5</v>
      </c>
      <c r="G23" s="86">
        <v>18</v>
      </c>
      <c r="H23" s="86">
        <f t="shared" si="11"/>
        <v>423</v>
      </c>
      <c r="I23" s="86">
        <f>VLOOKUP(C23,考勤!$A$5:AP359,41,0)</f>
        <v>8.5</v>
      </c>
      <c r="J23" s="86">
        <v>18</v>
      </c>
      <c r="K23" s="86">
        <f t="shared" si="12"/>
        <v>153</v>
      </c>
      <c r="L23" s="86">
        <f>IFERROR(VLOOKUP(C23,奖惩!B:D,3,0),0)</f>
        <v>0</v>
      </c>
      <c r="M23" s="86">
        <f t="shared" si="13"/>
        <v>576</v>
      </c>
      <c r="N23" s="86">
        <f t="shared" si="15"/>
        <v>12.5</v>
      </c>
      <c r="O23" s="86">
        <f t="shared" si="14"/>
        <v>588.5</v>
      </c>
      <c r="P23" s="86" t="str">
        <f>IFERROR(VLOOKUP(C23,奖惩!B:C,2,0),"")</f>
        <v/>
      </c>
    </row>
    <row r="24" spans="1:16">
      <c r="A24" s="86">
        <f t="shared" si="10"/>
        <v>22</v>
      </c>
      <c r="B24" s="86" t="s">
        <v>36</v>
      </c>
      <c r="C24" s="1" t="s">
        <v>45</v>
      </c>
      <c r="D24" s="86" t="s">
        <v>19</v>
      </c>
      <c r="E24" s="86">
        <f>VLOOKUP(C24,考勤!A:AJ,35,0)</f>
        <v>7</v>
      </c>
      <c r="F24" s="86">
        <f>VLOOKUP(C24,考勤!$A$5:AP359,42,0)</f>
        <v>56</v>
      </c>
      <c r="G24" s="86">
        <v>18</v>
      </c>
      <c r="H24" s="86">
        <f t="shared" si="11"/>
        <v>1008</v>
      </c>
      <c r="I24" s="86">
        <f>VLOOKUP(C24,考勤!$A$5:AP359,41,0)</f>
        <v>24</v>
      </c>
      <c r="J24" s="86">
        <v>18</v>
      </c>
      <c r="K24" s="86">
        <f t="shared" si="12"/>
        <v>432</v>
      </c>
      <c r="L24" s="86">
        <f>IFERROR(VLOOKUP(C24,奖惩!B:D,3,0),0)</f>
        <v>0</v>
      </c>
      <c r="M24" s="86">
        <f t="shared" si="13"/>
        <v>1440</v>
      </c>
      <c r="N24" s="86">
        <f t="shared" si="15"/>
        <v>35</v>
      </c>
      <c r="O24" s="86">
        <f t="shared" si="14"/>
        <v>1475</v>
      </c>
      <c r="P24" s="86" t="str">
        <f>IFERROR(VLOOKUP(C24,奖惩!B:C,2,0),"")</f>
        <v/>
      </c>
    </row>
    <row r="25" spans="1:16">
      <c r="A25" s="86">
        <f t="shared" si="10"/>
        <v>23</v>
      </c>
      <c r="B25" s="86" t="s">
        <v>36</v>
      </c>
      <c r="C25" t="s">
        <v>46</v>
      </c>
      <c r="D25" s="86" t="s">
        <v>19</v>
      </c>
      <c r="E25" s="86">
        <f>VLOOKUP(C25,考勤!A:AJ,35,0)</f>
        <v>22</v>
      </c>
      <c r="F25" s="86">
        <f>VLOOKUP(C25,考勤!$A$5:AP360,42,0)</f>
        <v>183</v>
      </c>
      <c r="G25" s="86">
        <v>18</v>
      </c>
      <c r="H25" s="86">
        <f t="shared" si="11"/>
        <v>3294</v>
      </c>
      <c r="I25" s="86">
        <f>VLOOKUP(C25,考勤!$A$5:AP360,41,0)</f>
        <v>92.5</v>
      </c>
      <c r="J25" s="86">
        <v>18</v>
      </c>
      <c r="K25" s="86">
        <f t="shared" si="12"/>
        <v>1665</v>
      </c>
      <c r="L25" s="86">
        <f>IFERROR(VLOOKUP(C25,奖惩!B:D,3,0),0)</f>
        <v>0</v>
      </c>
      <c r="M25" s="86">
        <f t="shared" si="13"/>
        <v>4959</v>
      </c>
      <c r="N25" s="86">
        <f t="shared" si="15"/>
        <v>110</v>
      </c>
      <c r="O25" s="86">
        <f t="shared" si="14"/>
        <v>5069</v>
      </c>
      <c r="P25" s="86" t="str">
        <f>IFERROR(VLOOKUP(C25,奖惩!B:C,2,0),"")</f>
        <v/>
      </c>
    </row>
    <row r="26" spans="1:16">
      <c r="A26" s="86">
        <f t="shared" si="10"/>
        <v>24</v>
      </c>
      <c r="B26" s="86" t="s">
        <v>47</v>
      </c>
      <c r="C26" s="86" t="s">
        <v>48</v>
      </c>
      <c r="D26" s="86" t="s">
        <v>19</v>
      </c>
      <c r="E26" s="86">
        <f>VLOOKUP(C26,考勤!A:AJ,35,0)</f>
        <v>22</v>
      </c>
      <c r="F26" s="86">
        <f>VLOOKUP(C26,考勤!$A$5:AP331,42,0)</f>
        <v>175</v>
      </c>
      <c r="G26" s="86">
        <v>19</v>
      </c>
      <c r="H26" s="86">
        <f t="shared" si="11"/>
        <v>3325</v>
      </c>
      <c r="I26" s="86">
        <f>VLOOKUP(C26,考勤!$A$5:AP331,41,0)</f>
        <v>48.5</v>
      </c>
      <c r="J26" s="86">
        <v>19</v>
      </c>
      <c r="K26" s="86">
        <f t="shared" si="12"/>
        <v>921.5</v>
      </c>
      <c r="L26" s="86">
        <f>IFERROR(VLOOKUP(C26,奖惩!B:D,3,0),0)</f>
        <v>0</v>
      </c>
      <c r="M26" s="86">
        <f t="shared" si="13"/>
        <v>4246.5</v>
      </c>
      <c r="N26" s="86">
        <f t="shared" si="15"/>
        <v>110</v>
      </c>
      <c r="O26" s="86">
        <f t="shared" si="14"/>
        <v>4356.5</v>
      </c>
      <c r="P26" s="86" t="str">
        <f>IFERROR(VLOOKUP(C26,奖惩!B:C,2,0),"")</f>
        <v/>
      </c>
    </row>
    <row r="27" spans="1:16">
      <c r="A27" s="86">
        <f t="shared" si="10"/>
        <v>25</v>
      </c>
      <c r="B27" s="86" t="s">
        <v>47</v>
      </c>
      <c r="C27" s="86" t="s">
        <v>49</v>
      </c>
      <c r="D27" s="86" t="s">
        <v>19</v>
      </c>
      <c r="E27" s="86">
        <f>VLOOKUP(C27,考勤!A:AJ,35,0)</f>
        <v>25.5</v>
      </c>
      <c r="F27" s="86">
        <f>VLOOKUP(C27,考勤!$A$5:AP333,42,0)</f>
        <v>203.5</v>
      </c>
      <c r="G27" s="86">
        <v>19</v>
      </c>
      <c r="H27" s="86">
        <f t="shared" si="11"/>
        <v>3866.5</v>
      </c>
      <c r="I27" s="86">
        <f>VLOOKUP(C27,考勤!$A$5:AP333,41,0)</f>
        <v>75</v>
      </c>
      <c r="J27" s="86">
        <v>19</v>
      </c>
      <c r="K27" s="86">
        <f t="shared" si="12"/>
        <v>1425</v>
      </c>
      <c r="L27" s="86">
        <f>IFERROR(VLOOKUP(C27,奖惩!B:D,3,0),0)</f>
        <v>250</v>
      </c>
      <c r="M27" s="86">
        <f t="shared" si="13"/>
        <v>5541.5</v>
      </c>
      <c r="N27" s="86">
        <f t="shared" si="15"/>
        <v>127.5</v>
      </c>
      <c r="O27" s="86">
        <f t="shared" si="14"/>
        <v>5669</v>
      </c>
      <c r="P27" s="86" t="str">
        <f>IFERROR(VLOOKUP(C27,奖惩!B:C,2,0),"")</f>
        <v>点检表弄虚作假</v>
      </c>
    </row>
    <row r="28" spans="1:16">
      <c r="A28" s="86">
        <f t="shared" si="10"/>
        <v>26</v>
      </c>
      <c r="B28" s="86" t="s">
        <v>47</v>
      </c>
      <c r="C28" s="86" t="s">
        <v>50</v>
      </c>
      <c r="D28" s="86" t="s">
        <v>19</v>
      </c>
      <c r="E28" s="86">
        <f>VLOOKUP(C28,考勤!A:AJ,35,0)</f>
        <v>24</v>
      </c>
      <c r="F28" s="86">
        <f>VLOOKUP(C28,考勤!$A$5:AP335,42,0)</f>
        <v>194</v>
      </c>
      <c r="G28" s="86">
        <v>19</v>
      </c>
      <c r="H28" s="86">
        <f t="shared" si="11"/>
        <v>3686</v>
      </c>
      <c r="I28" s="86">
        <f>VLOOKUP(C28,考勤!$A$5:AP335,41,0)</f>
        <v>62.5</v>
      </c>
      <c r="J28" s="86">
        <v>19</v>
      </c>
      <c r="K28" s="86">
        <f t="shared" si="12"/>
        <v>1187.5</v>
      </c>
      <c r="L28" s="86">
        <f>IFERROR(VLOOKUP(C28,奖惩!B:D,3,0),0)</f>
        <v>300</v>
      </c>
      <c r="M28" s="86">
        <f t="shared" si="13"/>
        <v>5173.5</v>
      </c>
      <c r="N28" s="86">
        <f t="shared" si="15"/>
        <v>120</v>
      </c>
      <c r="O28" s="86">
        <f t="shared" si="14"/>
        <v>5293.5</v>
      </c>
      <c r="P28" s="86" t="str">
        <f>IFERROR(VLOOKUP(C28,奖惩!B:C,2,0),"")</f>
        <v>夜班补助</v>
      </c>
    </row>
    <row r="29" spans="1:16">
      <c r="A29" s="86">
        <f t="shared" si="10"/>
        <v>27</v>
      </c>
      <c r="B29" s="86" t="s">
        <v>47</v>
      </c>
      <c r="C29" s="86" t="s">
        <v>51</v>
      </c>
      <c r="D29" s="86" t="s">
        <v>19</v>
      </c>
      <c r="E29" s="86">
        <f>VLOOKUP(C29,考勤!A:AJ,35,0)</f>
        <v>9</v>
      </c>
      <c r="F29" s="86">
        <f>VLOOKUP(C29,考勤!$A$5:AP338,42,0)</f>
        <v>72</v>
      </c>
      <c r="G29" s="86">
        <v>19</v>
      </c>
      <c r="H29" s="86">
        <f t="shared" si="11"/>
        <v>1368</v>
      </c>
      <c r="I29" s="86">
        <f>VLOOKUP(C29,考勤!$A$5:AP338,41,0)</f>
        <v>19.5</v>
      </c>
      <c r="J29" s="86">
        <v>19</v>
      </c>
      <c r="K29" s="86">
        <f t="shared" si="12"/>
        <v>370.5</v>
      </c>
      <c r="L29" s="86">
        <f>IFERROR(VLOOKUP(C29,奖惩!B:D,3,0),0)</f>
        <v>0</v>
      </c>
      <c r="M29" s="86">
        <f t="shared" si="13"/>
        <v>1738.5</v>
      </c>
      <c r="N29" s="86">
        <f t="shared" si="15"/>
        <v>45</v>
      </c>
      <c r="O29" s="86">
        <f t="shared" si="14"/>
        <v>1783.5</v>
      </c>
      <c r="P29" s="86" t="str">
        <f>IFERROR(VLOOKUP(C29,奖惩!B:C,2,0),"")</f>
        <v/>
      </c>
    </row>
    <row r="30" s="85" customFormat="1" spans="1:16">
      <c r="A30" s="86">
        <f t="shared" ref="A30:A43" si="16">ROW()-2</f>
        <v>28</v>
      </c>
      <c r="B30" s="86" t="s">
        <v>47</v>
      </c>
      <c r="C30" s="86" t="s">
        <v>52</v>
      </c>
      <c r="D30" s="86" t="s">
        <v>35</v>
      </c>
      <c r="E30" s="86">
        <f>VLOOKUP(C30,考勤!A:AJ,35,0)</f>
        <v>27</v>
      </c>
      <c r="F30" s="86">
        <f>VLOOKUP(C30,考勤!$A$5:AP340,42,0)</f>
        <v>216</v>
      </c>
      <c r="G30" s="89">
        <v>28</v>
      </c>
      <c r="H30" s="86">
        <f t="shared" ref="H30:H43" si="17">F30*G30</f>
        <v>6048</v>
      </c>
      <c r="I30" s="86">
        <f>VLOOKUP(C30,考勤!$A$5:AP340,41,0)</f>
        <v>78</v>
      </c>
      <c r="J30" s="89">
        <v>28</v>
      </c>
      <c r="K30" s="86">
        <f t="shared" ref="K30:K43" si="18">I30*J30</f>
        <v>2184</v>
      </c>
      <c r="L30" s="86">
        <f>IFERROR(VLOOKUP(C30,奖惩!B:D,3,0),0)</f>
        <v>0</v>
      </c>
      <c r="M30" s="86">
        <f t="shared" ref="M30:M43" si="19">H30+K30+L30</f>
        <v>8232</v>
      </c>
      <c r="N30" s="86">
        <f t="shared" ref="N30:N45" si="20">E30*5</f>
        <v>135</v>
      </c>
      <c r="O30" s="86">
        <f t="shared" ref="O30:O43" si="21">M30+N30</f>
        <v>8367</v>
      </c>
      <c r="P30" s="86" t="str">
        <f>IFERROR(VLOOKUP(C30,奖惩!B:C,2,0),"")</f>
        <v/>
      </c>
    </row>
    <row r="31" spans="1:16">
      <c r="A31" s="86">
        <f t="shared" si="16"/>
        <v>29</v>
      </c>
      <c r="B31" s="86" t="s">
        <v>47</v>
      </c>
      <c r="C31" s="86" t="s">
        <v>53</v>
      </c>
      <c r="D31" s="86" t="s">
        <v>19</v>
      </c>
      <c r="E31" s="86">
        <f>VLOOKUP(C31,考勤!A:AJ,35,0)</f>
        <v>11</v>
      </c>
      <c r="F31" s="86">
        <f>VLOOKUP(C31,考勤!$A$5:AP341,42,0)</f>
        <v>88</v>
      </c>
      <c r="G31" s="86">
        <v>19</v>
      </c>
      <c r="H31" s="86">
        <f t="shared" si="17"/>
        <v>1672</v>
      </c>
      <c r="I31" s="86">
        <f>VLOOKUP(C31,考勤!$A$5:AP341,41,0)</f>
        <v>34</v>
      </c>
      <c r="J31" s="86">
        <v>19</v>
      </c>
      <c r="K31" s="86">
        <f t="shared" si="18"/>
        <v>646</v>
      </c>
      <c r="L31" s="86">
        <f>IFERROR(VLOOKUP(C31,奖惩!B:D,3,0),0)</f>
        <v>0</v>
      </c>
      <c r="M31" s="86">
        <f t="shared" si="19"/>
        <v>2318</v>
      </c>
      <c r="N31" s="86">
        <f t="shared" si="20"/>
        <v>55</v>
      </c>
      <c r="O31" s="86">
        <f t="shared" si="21"/>
        <v>2373</v>
      </c>
      <c r="P31" s="86" t="str">
        <f>IFERROR(VLOOKUP(C31,奖惩!B:C,2,0),"")</f>
        <v/>
      </c>
    </row>
    <row r="32" spans="1:16">
      <c r="A32" s="86">
        <f t="shared" si="16"/>
        <v>30</v>
      </c>
      <c r="B32" s="86" t="s">
        <v>47</v>
      </c>
      <c r="C32" s="86" t="s">
        <v>54</v>
      </c>
      <c r="D32" s="86" t="s">
        <v>19</v>
      </c>
      <c r="E32" s="86">
        <f>VLOOKUP(C32,考勤!A:AJ,35,0)</f>
        <v>9</v>
      </c>
      <c r="F32" s="86">
        <f>VLOOKUP(C32,考勤!$A$5:AP342,42,0)</f>
        <v>72</v>
      </c>
      <c r="G32" s="86">
        <v>19</v>
      </c>
      <c r="H32" s="86">
        <f t="shared" si="17"/>
        <v>1368</v>
      </c>
      <c r="I32" s="86">
        <f>VLOOKUP(C32,考勤!$A$5:AP342,41,0)</f>
        <v>27</v>
      </c>
      <c r="J32" s="86">
        <v>19</v>
      </c>
      <c r="K32" s="86">
        <f t="shared" si="18"/>
        <v>513</v>
      </c>
      <c r="L32" s="86">
        <f>IFERROR(VLOOKUP(C32,奖惩!B:D,3,0),0)</f>
        <v>0</v>
      </c>
      <c r="M32" s="86">
        <f t="shared" si="19"/>
        <v>1881</v>
      </c>
      <c r="N32" s="86">
        <f t="shared" si="20"/>
        <v>45</v>
      </c>
      <c r="O32" s="86">
        <f t="shared" si="21"/>
        <v>1926</v>
      </c>
      <c r="P32" s="86" t="str">
        <f>IFERROR(VLOOKUP(C32,奖惩!B:C,2,0),"")</f>
        <v/>
      </c>
    </row>
    <row r="33" spans="1:16">
      <c r="A33" s="86">
        <f t="shared" si="16"/>
        <v>31</v>
      </c>
      <c r="B33" s="86" t="s">
        <v>47</v>
      </c>
      <c r="C33" s="86" t="s">
        <v>55</v>
      </c>
      <c r="D33" s="86" t="s">
        <v>19</v>
      </c>
      <c r="E33" s="86">
        <f>VLOOKUP(C33,考勤!A:AJ,35,0)</f>
        <v>25</v>
      </c>
      <c r="F33" s="86">
        <f>VLOOKUP(C33,考勤!$A$5:AP343,42,0)</f>
        <v>202</v>
      </c>
      <c r="G33" s="86">
        <v>19</v>
      </c>
      <c r="H33" s="86">
        <f t="shared" si="17"/>
        <v>3838</v>
      </c>
      <c r="I33" s="86">
        <f>VLOOKUP(C33,考勤!$A$5:AP343,41,0)</f>
        <v>64</v>
      </c>
      <c r="J33" s="86">
        <v>19</v>
      </c>
      <c r="K33" s="86">
        <f t="shared" si="18"/>
        <v>1216</v>
      </c>
      <c r="L33" s="86">
        <f>IFERROR(VLOOKUP(C33,奖惩!B:D,3,0),0)</f>
        <v>0</v>
      </c>
      <c r="M33" s="86">
        <f t="shared" si="19"/>
        <v>5054</v>
      </c>
      <c r="N33" s="86">
        <f t="shared" si="20"/>
        <v>125</v>
      </c>
      <c r="O33" s="86">
        <f t="shared" si="21"/>
        <v>5179</v>
      </c>
      <c r="P33" s="86" t="str">
        <f>IFERROR(VLOOKUP(C33,奖惩!B:C,2,0),"")</f>
        <v/>
      </c>
    </row>
    <row r="34" spans="1:16">
      <c r="A34" s="86">
        <f t="shared" si="16"/>
        <v>32</v>
      </c>
      <c r="B34" s="86" t="s">
        <v>47</v>
      </c>
      <c r="C34" s="86" t="s">
        <v>56</v>
      </c>
      <c r="D34" s="86" t="s">
        <v>19</v>
      </c>
      <c r="E34" s="86">
        <f>VLOOKUP(C34,考勤!A:AJ,35,0)</f>
        <v>24</v>
      </c>
      <c r="F34" s="86">
        <f>VLOOKUP(C34,考勤!$A$5:AP344,42,0)</f>
        <v>194.5</v>
      </c>
      <c r="G34" s="86">
        <v>19</v>
      </c>
      <c r="H34" s="86">
        <f t="shared" si="17"/>
        <v>3695.5</v>
      </c>
      <c r="I34" s="86">
        <f>VLOOKUP(C34,考勤!$A$5:AP344,41,0)</f>
        <v>67</v>
      </c>
      <c r="J34" s="86">
        <v>19</v>
      </c>
      <c r="K34" s="86">
        <f t="shared" si="18"/>
        <v>1273</v>
      </c>
      <c r="L34" s="86">
        <f>IFERROR(VLOOKUP(C34,奖惩!B:D,3,0),0)</f>
        <v>300</v>
      </c>
      <c r="M34" s="86">
        <f t="shared" si="19"/>
        <v>5268.5</v>
      </c>
      <c r="N34" s="86">
        <f t="shared" si="20"/>
        <v>120</v>
      </c>
      <c r="O34" s="86">
        <f t="shared" si="21"/>
        <v>5388.5</v>
      </c>
      <c r="P34" s="86" t="str">
        <f>IFERROR(VLOOKUP(C34,奖惩!B:C,2,0),"")</f>
        <v>夜班补助</v>
      </c>
    </row>
    <row r="35" spans="1:16">
      <c r="A35" s="86">
        <f t="shared" si="16"/>
        <v>33</v>
      </c>
      <c r="B35" s="86" t="s">
        <v>47</v>
      </c>
      <c r="C35" s="86" t="s">
        <v>57</v>
      </c>
      <c r="D35" s="86" t="s">
        <v>19</v>
      </c>
      <c r="E35" s="86">
        <f>VLOOKUP(C35,考勤!A:AJ,35,0)</f>
        <v>23.5</v>
      </c>
      <c r="F35" s="86">
        <f>VLOOKUP(C35,考勤!$A$5:AP341,42,0)</f>
        <v>191.5</v>
      </c>
      <c r="G35" s="86">
        <v>19</v>
      </c>
      <c r="H35" s="86">
        <f t="shared" si="17"/>
        <v>3638.5</v>
      </c>
      <c r="I35" s="86">
        <f>VLOOKUP(C35,考勤!$A$5:AP341,41,0)</f>
        <v>67</v>
      </c>
      <c r="J35" s="86">
        <v>19</v>
      </c>
      <c r="K35" s="86">
        <f t="shared" si="18"/>
        <v>1273</v>
      </c>
      <c r="L35" s="86">
        <f>IFERROR(VLOOKUP(C35,奖惩!B:D,3,0),0)</f>
        <v>270</v>
      </c>
      <c r="M35" s="86">
        <f t="shared" si="19"/>
        <v>5181.5</v>
      </c>
      <c r="N35" s="86">
        <f t="shared" si="20"/>
        <v>117.5</v>
      </c>
      <c r="O35" s="86">
        <f t="shared" si="21"/>
        <v>5299</v>
      </c>
      <c r="P35" s="86" t="str">
        <f>IFERROR(VLOOKUP(C35,奖惩!B:C,2,0),"")</f>
        <v>轻卡上盖板焊偏</v>
      </c>
    </row>
    <row r="36" spans="1:16">
      <c r="A36" s="86">
        <f t="shared" si="16"/>
        <v>34</v>
      </c>
      <c r="B36" s="86" t="s">
        <v>47</v>
      </c>
      <c r="C36" s="86" t="s">
        <v>58</v>
      </c>
      <c r="D36" s="86" t="s">
        <v>19</v>
      </c>
      <c r="E36" s="86">
        <f>VLOOKUP(C36,考勤!A:AJ,35,0)</f>
        <v>24.5</v>
      </c>
      <c r="F36" s="86">
        <f>VLOOKUP(C36,考勤!$A$5:AP342,42,0)</f>
        <v>199.5</v>
      </c>
      <c r="G36" s="86">
        <v>19</v>
      </c>
      <c r="H36" s="86">
        <f t="shared" si="17"/>
        <v>3790.5</v>
      </c>
      <c r="I36" s="86">
        <f>VLOOKUP(C36,考勤!$A$5:AP342,41,0)</f>
        <v>73</v>
      </c>
      <c r="J36" s="86">
        <v>19</v>
      </c>
      <c r="K36" s="86">
        <f t="shared" si="18"/>
        <v>1387</v>
      </c>
      <c r="L36" s="86">
        <f>IFERROR(VLOOKUP(C36,奖惩!B:D,3,0),0)</f>
        <v>300</v>
      </c>
      <c r="M36" s="86">
        <f t="shared" si="19"/>
        <v>5477.5</v>
      </c>
      <c r="N36" s="86">
        <f t="shared" si="20"/>
        <v>122.5</v>
      </c>
      <c r="O36" s="86">
        <f t="shared" si="21"/>
        <v>5600</v>
      </c>
      <c r="P36" s="86" t="str">
        <f>IFERROR(VLOOKUP(C36,奖惩!B:C,2,0),"")</f>
        <v>夜班补助</v>
      </c>
    </row>
    <row r="37" spans="1:16">
      <c r="A37" s="86">
        <f t="shared" si="16"/>
        <v>35</v>
      </c>
      <c r="B37" s="86" t="s">
        <v>47</v>
      </c>
      <c r="C37" s="86" t="s">
        <v>59</v>
      </c>
      <c r="D37" s="86" t="s">
        <v>19</v>
      </c>
      <c r="E37" s="86">
        <f>VLOOKUP(C37,考勤!A:AJ,35,0)</f>
        <v>2.5</v>
      </c>
      <c r="F37" s="86">
        <f>VLOOKUP(C37,考勤!$A$5:AP343,42,0)</f>
        <v>24</v>
      </c>
      <c r="G37" s="86">
        <v>19</v>
      </c>
      <c r="H37" s="86">
        <f t="shared" si="17"/>
        <v>456</v>
      </c>
      <c r="I37" s="86">
        <f>VLOOKUP(C37,考勤!$A$5:AP343,41,0)</f>
        <v>7</v>
      </c>
      <c r="J37" s="86">
        <v>19</v>
      </c>
      <c r="K37" s="86">
        <f t="shared" si="18"/>
        <v>133</v>
      </c>
      <c r="L37" s="86">
        <f>IFERROR(VLOOKUP(C37,奖惩!B:D,3,0),0)</f>
        <v>-117.8</v>
      </c>
      <c r="M37" s="86">
        <f t="shared" si="19"/>
        <v>471.2</v>
      </c>
      <c r="N37" s="86">
        <f t="shared" si="20"/>
        <v>12.5</v>
      </c>
      <c r="O37" s="86">
        <f t="shared" si="21"/>
        <v>483.7</v>
      </c>
      <c r="P37" s="86">
        <f>IFERROR(VLOOKUP(C37,奖惩!B:C,2,0),"")</f>
        <v>0.8</v>
      </c>
    </row>
    <row r="38" spans="1:16">
      <c r="A38" s="86">
        <f t="shared" si="16"/>
        <v>36</v>
      </c>
      <c r="B38" s="86" t="s">
        <v>47</v>
      </c>
      <c r="C38" s="86" t="s">
        <v>60</v>
      </c>
      <c r="D38" s="86" t="s">
        <v>19</v>
      </c>
      <c r="E38" s="86">
        <f>VLOOKUP(C38,考勤!A:AJ,35,0)</f>
        <v>18.5</v>
      </c>
      <c r="F38" s="86">
        <f>VLOOKUP(C38,考勤!$A$5:AP344,42,0)</f>
        <v>150.5</v>
      </c>
      <c r="G38" s="86">
        <v>19</v>
      </c>
      <c r="H38" s="86">
        <f t="shared" si="17"/>
        <v>2859.5</v>
      </c>
      <c r="I38" s="86">
        <f>VLOOKUP(C38,考勤!$A$5:AP344,41,0)</f>
        <v>55.5</v>
      </c>
      <c r="J38" s="86">
        <v>19</v>
      </c>
      <c r="K38" s="86">
        <f t="shared" si="18"/>
        <v>1054.5</v>
      </c>
      <c r="L38" s="86">
        <f>IFERROR(VLOOKUP(C38,奖惩!B:D,3,0),0)</f>
        <v>80</v>
      </c>
      <c r="M38" s="86">
        <f t="shared" si="19"/>
        <v>3994</v>
      </c>
      <c r="N38" s="86">
        <f t="shared" si="20"/>
        <v>92.5</v>
      </c>
      <c r="O38" s="86">
        <f t="shared" si="21"/>
        <v>4086.5</v>
      </c>
      <c r="P38" s="86" t="str">
        <f>IFERROR(VLOOKUP(C38,奖惩!B:C,2,0),"")</f>
        <v>夜班补助</v>
      </c>
    </row>
    <row r="39" spans="1:16">
      <c r="A39" s="86">
        <f t="shared" si="16"/>
        <v>37</v>
      </c>
      <c r="B39" s="86" t="s">
        <v>47</v>
      </c>
      <c r="C39" s="86" t="s">
        <v>61</v>
      </c>
      <c r="D39" s="86" t="s">
        <v>35</v>
      </c>
      <c r="E39" s="86">
        <f>VLOOKUP(C39,考勤!A:AJ,35,0)</f>
        <v>23</v>
      </c>
      <c r="F39" s="86">
        <f>VLOOKUP(C39,考勤!$A$5:AP345,42,0)</f>
        <v>184</v>
      </c>
      <c r="G39" s="88">
        <v>28</v>
      </c>
      <c r="H39" s="86">
        <f t="shared" si="17"/>
        <v>5152</v>
      </c>
      <c r="I39" s="86">
        <f>VLOOKUP(C39,考勤!$A$5:AP345,41,0)</f>
        <v>65.5</v>
      </c>
      <c r="J39" s="88">
        <v>28</v>
      </c>
      <c r="K39" s="86">
        <f t="shared" si="18"/>
        <v>1834</v>
      </c>
      <c r="L39" s="86">
        <f>IFERROR(VLOOKUP(C39,奖惩!B:D,3,0),0)</f>
        <v>0</v>
      </c>
      <c r="M39" s="86">
        <f t="shared" si="19"/>
        <v>6986</v>
      </c>
      <c r="N39" s="86">
        <f t="shared" si="20"/>
        <v>115</v>
      </c>
      <c r="O39" s="86">
        <f t="shared" si="21"/>
        <v>7101</v>
      </c>
      <c r="P39" s="86" t="str">
        <f>IFERROR(VLOOKUP(C39,奖惩!B:C,2,0),"")</f>
        <v/>
      </c>
    </row>
    <row r="40" spans="1:16">
      <c r="A40" s="86">
        <f t="shared" si="16"/>
        <v>38</v>
      </c>
      <c r="B40" s="86" t="s">
        <v>47</v>
      </c>
      <c r="C40" s="86" t="s">
        <v>62</v>
      </c>
      <c r="D40" s="86" t="s">
        <v>19</v>
      </c>
      <c r="E40" s="86">
        <f>VLOOKUP(C40,考勤!A:AJ,35,0)</f>
        <v>23</v>
      </c>
      <c r="F40" s="86">
        <f>VLOOKUP(C40,考勤!$A$5:AP346,42,0)</f>
        <v>184</v>
      </c>
      <c r="G40" s="86">
        <v>19</v>
      </c>
      <c r="H40" s="86">
        <f t="shared" si="17"/>
        <v>3496</v>
      </c>
      <c r="I40" s="86">
        <f>VLOOKUP(C40,考勤!$A$5:AP346,41,0)</f>
        <v>60</v>
      </c>
      <c r="J40" s="86">
        <v>19</v>
      </c>
      <c r="K40" s="86">
        <f t="shared" si="18"/>
        <v>1140</v>
      </c>
      <c r="L40" s="86">
        <f>IFERROR(VLOOKUP(C40,奖惩!B:D,3,0),0)</f>
        <v>280</v>
      </c>
      <c r="M40" s="86">
        <f t="shared" si="19"/>
        <v>4916</v>
      </c>
      <c r="N40" s="86">
        <f t="shared" si="20"/>
        <v>115</v>
      </c>
      <c r="O40" s="86">
        <f t="shared" si="21"/>
        <v>5031</v>
      </c>
      <c r="P40" s="86" t="str">
        <f>IFERROR(VLOOKUP(C40,奖惩!B:C,2,0),"")</f>
        <v>夜班补助</v>
      </c>
    </row>
    <row r="41" spans="1:16">
      <c r="A41" s="86">
        <f t="shared" si="16"/>
        <v>39</v>
      </c>
      <c r="B41" s="86" t="s">
        <v>47</v>
      </c>
      <c r="C41" s="86" t="s">
        <v>63</v>
      </c>
      <c r="D41" s="86" t="s">
        <v>19</v>
      </c>
      <c r="E41" s="86">
        <f>VLOOKUP(C41,考勤!A:AJ,35,0)</f>
        <v>26</v>
      </c>
      <c r="F41" s="86">
        <f>VLOOKUP(C41,考勤!$A$5:AP348,42,0)</f>
        <v>208</v>
      </c>
      <c r="G41" s="86">
        <v>19</v>
      </c>
      <c r="H41" s="86">
        <f t="shared" si="17"/>
        <v>3952</v>
      </c>
      <c r="I41" s="86">
        <f>VLOOKUP(C41,考勤!$A$5:AP348,41,0)</f>
        <v>72</v>
      </c>
      <c r="J41" s="86">
        <v>19</v>
      </c>
      <c r="K41" s="86">
        <f t="shared" si="18"/>
        <v>1368</v>
      </c>
      <c r="L41" s="86">
        <f>IFERROR(VLOOKUP(C41,奖惩!B:D,3,0),0)</f>
        <v>300</v>
      </c>
      <c r="M41" s="86">
        <f t="shared" si="19"/>
        <v>5620</v>
      </c>
      <c r="N41" s="86">
        <f t="shared" si="20"/>
        <v>130</v>
      </c>
      <c r="O41" s="86">
        <f t="shared" si="21"/>
        <v>5750</v>
      </c>
      <c r="P41" s="86" t="str">
        <f>IFERROR(VLOOKUP(C41,奖惩!B:C,2,0),"")</f>
        <v>夜班补助</v>
      </c>
    </row>
    <row r="42" spans="1:16">
      <c r="A42" s="86">
        <f t="shared" si="16"/>
        <v>40</v>
      </c>
      <c r="B42" s="86" t="s">
        <v>47</v>
      </c>
      <c r="C42" s="86" t="s">
        <v>64</v>
      </c>
      <c r="D42" s="86" t="s">
        <v>19</v>
      </c>
      <c r="E42" s="86">
        <f>VLOOKUP(C42,考勤!A:AJ,35,0)</f>
        <v>25</v>
      </c>
      <c r="F42" s="86">
        <f>VLOOKUP(C42,考勤!$A$5:AP349,42,0)</f>
        <v>205</v>
      </c>
      <c r="G42" s="86">
        <v>19</v>
      </c>
      <c r="H42" s="86">
        <f t="shared" si="17"/>
        <v>3895</v>
      </c>
      <c r="I42" s="86">
        <f>VLOOKUP(C42,考勤!$A$5:AP349,41,0)</f>
        <v>67.5</v>
      </c>
      <c r="J42" s="86">
        <v>19</v>
      </c>
      <c r="K42" s="86">
        <f t="shared" si="18"/>
        <v>1282.5</v>
      </c>
      <c r="L42" s="86">
        <f>IFERROR(VLOOKUP(C42,奖惩!B:D,3,0),0)</f>
        <v>0</v>
      </c>
      <c r="M42" s="86">
        <f t="shared" si="19"/>
        <v>5177.5</v>
      </c>
      <c r="N42" s="86">
        <f t="shared" si="20"/>
        <v>125</v>
      </c>
      <c r="O42" s="86">
        <f t="shared" si="21"/>
        <v>5302.5</v>
      </c>
      <c r="P42" s="86" t="str">
        <f>IFERROR(VLOOKUP(C42,奖惩!B:C,2,0),"")</f>
        <v/>
      </c>
    </row>
    <row r="43" spans="1:16">
      <c r="A43" s="86">
        <f t="shared" si="16"/>
        <v>41</v>
      </c>
      <c r="B43" s="86" t="s">
        <v>47</v>
      </c>
      <c r="C43" s="86" t="s">
        <v>65</v>
      </c>
      <c r="D43" s="86" t="s">
        <v>19</v>
      </c>
      <c r="E43" s="86">
        <f>VLOOKUP(C43,考勤!A:AJ,35,0)</f>
        <v>24</v>
      </c>
      <c r="F43" s="86">
        <f>VLOOKUP(C43,考勤!$A$5:AP354,42,0)</f>
        <v>194</v>
      </c>
      <c r="G43" s="86">
        <v>19</v>
      </c>
      <c r="H43" s="86">
        <f t="shared" si="17"/>
        <v>3686</v>
      </c>
      <c r="I43" s="86">
        <f>VLOOKUP(C43,考勤!$A$5:AP354,41,0)</f>
        <v>55.5</v>
      </c>
      <c r="J43" s="86">
        <v>19</v>
      </c>
      <c r="K43" s="86">
        <f t="shared" si="18"/>
        <v>1054.5</v>
      </c>
      <c r="L43" s="86">
        <f>IFERROR(VLOOKUP(C43,奖惩!B:D,3,0),0)</f>
        <v>0</v>
      </c>
      <c r="M43" s="86">
        <f t="shared" si="19"/>
        <v>4740.5</v>
      </c>
      <c r="N43" s="86">
        <f t="shared" si="20"/>
        <v>120</v>
      </c>
      <c r="O43" s="86">
        <f t="shared" si="21"/>
        <v>4860.5</v>
      </c>
      <c r="P43" s="86" t="str">
        <f>IFERROR(VLOOKUP(C43,奖惩!B:C,2,0),"")</f>
        <v/>
      </c>
    </row>
    <row r="44" spans="1:16">
      <c r="A44" s="86">
        <f t="shared" ref="A44:A50" si="22">ROW()-2</f>
        <v>42</v>
      </c>
      <c r="B44" s="86" t="s">
        <v>47</v>
      </c>
      <c r="C44" s="86" t="s">
        <v>66</v>
      </c>
      <c r="D44" s="86" t="s">
        <v>19</v>
      </c>
      <c r="E44" s="86">
        <f>VLOOKUP(C44,考勤!A:AJ,35,0)</f>
        <v>26.5</v>
      </c>
      <c r="F44" s="86">
        <f>VLOOKUP(C44,考勤!$A$5:AP357,42,0)</f>
        <v>212.5</v>
      </c>
      <c r="G44" s="86">
        <v>19</v>
      </c>
      <c r="H44" s="86">
        <f t="shared" ref="H44:H50" si="23">F44*G44</f>
        <v>4037.5</v>
      </c>
      <c r="I44" s="86">
        <f>VLOOKUP(C44,考勤!$A$5:AP357,41,0)</f>
        <v>91</v>
      </c>
      <c r="J44" s="86">
        <v>19</v>
      </c>
      <c r="K44" s="86">
        <f t="shared" ref="K44:K50" si="24">I44*J44</f>
        <v>1729</v>
      </c>
      <c r="L44" s="86">
        <f>IFERROR(VLOOKUP(C44,奖惩!B:D,3,0),0)</f>
        <v>200</v>
      </c>
      <c r="M44" s="86">
        <f t="shared" ref="M44:M50" si="25">H44+K44+L44</f>
        <v>5966.5</v>
      </c>
      <c r="N44" s="86">
        <f t="shared" si="20"/>
        <v>132.5</v>
      </c>
      <c r="O44" s="86">
        <f t="shared" ref="O44:O50" si="26">M44+N44</f>
        <v>6099</v>
      </c>
      <c r="P44" s="86" t="str">
        <f>IFERROR(VLOOKUP(C44,奖惩!B:C,2,0),"")</f>
        <v>夜班补助</v>
      </c>
    </row>
    <row r="45" spans="1:16">
      <c r="A45" s="86">
        <f t="shared" si="22"/>
        <v>43</v>
      </c>
      <c r="B45" s="86" t="s">
        <v>47</v>
      </c>
      <c r="C45" s="86" t="s">
        <v>67</v>
      </c>
      <c r="D45" s="86" t="s">
        <v>19</v>
      </c>
      <c r="E45" s="86">
        <f>VLOOKUP(C45,考勤!A:AJ,35,0)</f>
        <v>9</v>
      </c>
      <c r="F45" s="86">
        <f>VLOOKUP(C45,考勤!$A$5:AP358,42,0)</f>
        <v>74</v>
      </c>
      <c r="G45" s="86">
        <v>19</v>
      </c>
      <c r="H45" s="86">
        <f t="shared" si="23"/>
        <v>1406</v>
      </c>
      <c r="I45" s="86">
        <f>VLOOKUP(C45,考勤!$A$5:AP358,41,0)</f>
        <v>27</v>
      </c>
      <c r="J45" s="86">
        <v>19</v>
      </c>
      <c r="K45" s="86">
        <f t="shared" si="24"/>
        <v>513</v>
      </c>
      <c r="L45" s="86">
        <f>IFERROR(VLOOKUP(C45,奖惩!B:D,3,0),0)</f>
        <v>180</v>
      </c>
      <c r="M45" s="86">
        <f t="shared" si="25"/>
        <v>2099</v>
      </c>
      <c r="N45" s="86">
        <f t="shared" si="20"/>
        <v>45</v>
      </c>
      <c r="O45" s="86">
        <f t="shared" si="26"/>
        <v>2144</v>
      </c>
      <c r="P45" s="86" t="str">
        <f>IFERROR(VLOOKUP(C45,奖惩!B:C,2,0),"")</f>
        <v>夜班补助</v>
      </c>
    </row>
    <row r="46" spans="1:17">
      <c r="A46" s="86">
        <f t="shared" si="22"/>
        <v>44</v>
      </c>
      <c r="B46" s="86" t="s">
        <v>47</v>
      </c>
      <c r="C46" s="86" t="s">
        <v>68</v>
      </c>
      <c r="D46" s="86" t="s">
        <v>19</v>
      </c>
      <c r="E46" s="86">
        <f>VLOOKUP(C46,考勤!A:AJ,35,0)</f>
        <v>10.5</v>
      </c>
      <c r="F46" s="86">
        <f>VLOOKUP(C46,考勤!$A$5:AP359,42,0)</f>
        <v>84.5</v>
      </c>
      <c r="G46" s="86">
        <v>19</v>
      </c>
      <c r="H46" s="86">
        <f t="shared" si="23"/>
        <v>1605.5</v>
      </c>
      <c r="I46" s="86">
        <f>VLOOKUP(C46,考勤!$A$5:AP359,41,0)</f>
        <v>25.5</v>
      </c>
      <c r="J46" s="86">
        <v>19</v>
      </c>
      <c r="K46" s="86">
        <f t="shared" si="24"/>
        <v>484.5</v>
      </c>
      <c r="L46" s="86">
        <f>IFERROR(VLOOKUP(C46,奖惩!B:D,3,0),0)</f>
        <v>120</v>
      </c>
      <c r="M46" s="86">
        <f t="shared" si="25"/>
        <v>2210</v>
      </c>
      <c r="N46" s="86">
        <f>E46*10</f>
        <v>105</v>
      </c>
      <c r="O46" s="86">
        <f t="shared" si="26"/>
        <v>2315</v>
      </c>
      <c r="P46" s="86" t="str">
        <f>IFERROR(VLOOKUP(C46,奖惩!B:C,2,0),"")</f>
        <v>夜班补助</v>
      </c>
      <c r="Q46" s="91" t="s">
        <v>22</v>
      </c>
    </row>
    <row r="47" spans="1:16">
      <c r="A47" s="86">
        <f t="shared" si="22"/>
        <v>45</v>
      </c>
      <c r="B47" s="86" t="s">
        <v>47</v>
      </c>
      <c r="C47" s="86" t="s">
        <v>69</v>
      </c>
      <c r="D47" s="86" t="s">
        <v>19</v>
      </c>
      <c r="E47" s="86">
        <f>VLOOKUP(C47,考勤!A:AJ,35,0)</f>
        <v>21.5</v>
      </c>
      <c r="F47" s="86">
        <f>VLOOKUP(C47,考勤!$A$5:AP360,42,0)</f>
        <v>174</v>
      </c>
      <c r="G47" s="86">
        <v>19</v>
      </c>
      <c r="H47" s="86">
        <f t="shared" si="23"/>
        <v>3306</v>
      </c>
      <c r="I47" s="86">
        <f>VLOOKUP(C47,考勤!$A$5:AP360,41,0)</f>
        <v>52.5</v>
      </c>
      <c r="J47" s="86">
        <v>19</v>
      </c>
      <c r="K47" s="86">
        <f t="shared" si="24"/>
        <v>997.5</v>
      </c>
      <c r="L47" s="86">
        <f>IFERROR(VLOOKUP(C47,奖惩!B:D,3,0),0)</f>
        <v>-300</v>
      </c>
      <c r="M47" s="86">
        <f t="shared" si="25"/>
        <v>4003.5</v>
      </c>
      <c r="N47" s="86">
        <f>E47*5</f>
        <v>107.5</v>
      </c>
      <c r="O47" s="86">
        <f t="shared" si="26"/>
        <v>4111</v>
      </c>
      <c r="P47" s="86" t="str">
        <f>IFERROR(VLOOKUP(C47,奖惩!B:C,2,0),"")</f>
        <v>统帅副背焊偏</v>
      </c>
    </row>
    <row r="48" spans="1:16">
      <c r="A48" s="86">
        <f t="shared" si="22"/>
        <v>46</v>
      </c>
      <c r="B48" s="86" t="s">
        <v>47</v>
      </c>
      <c r="C48" s="86" t="s">
        <v>70</v>
      </c>
      <c r="D48" s="86" t="s">
        <v>19</v>
      </c>
      <c r="E48" s="86">
        <f>VLOOKUP(C48,考勤!A:AJ,35,0)</f>
        <v>25</v>
      </c>
      <c r="F48" s="86">
        <f>VLOOKUP(C48,考勤!$A$5:AP361,42,0)</f>
        <v>201</v>
      </c>
      <c r="G48" s="86">
        <v>19</v>
      </c>
      <c r="H48" s="86">
        <f t="shared" si="23"/>
        <v>3819</v>
      </c>
      <c r="I48" s="86">
        <f>VLOOKUP(C48,考勤!$A$5:AP361,41,0)</f>
        <v>84</v>
      </c>
      <c r="J48" s="86">
        <v>19</v>
      </c>
      <c r="K48" s="86">
        <f t="shared" si="24"/>
        <v>1596</v>
      </c>
      <c r="L48" s="86">
        <f>IFERROR(VLOOKUP(C48,奖惩!B:D,3,0),0)</f>
        <v>300</v>
      </c>
      <c r="M48" s="86">
        <f t="shared" si="25"/>
        <v>5715</v>
      </c>
      <c r="N48" s="86">
        <f>E48*5</f>
        <v>125</v>
      </c>
      <c r="O48" s="86">
        <f t="shared" si="26"/>
        <v>5840</v>
      </c>
      <c r="P48" s="86" t="str">
        <f>IFERROR(VLOOKUP(C48,奖惩!B:C,2,0),"")</f>
        <v>夜班补助</v>
      </c>
    </row>
    <row r="49" spans="1:16">
      <c r="A49" s="86">
        <f t="shared" si="22"/>
        <v>47</v>
      </c>
      <c r="B49" s="86" t="s">
        <v>47</v>
      </c>
      <c r="C49" s="86" t="s">
        <v>71</v>
      </c>
      <c r="D49" s="86" t="s">
        <v>19</v>
      </c>
      <c r="E49" s="86">
        <f>VLOOKUP(C49,考勤!A:AJ,35,0)</f>
        <v>23</v>
      </c>
      <c r="F49" s="86">
        <f>VLOOKUP(C49,考勤!$A$5:AP362,42,0)</f>
        <v>183</v>
      </c>
      <c r="G49" s="86">
        <v>19</v>
      </c>
      <c r="H49" s="86">
        <f t="shared" si="23"/>
        <v>3477</v>
      </c>
      <c r="I49" s="86">
        <f>VLOOKUP(C49,考勤!$A$5:AP362,41,0)</f>
        <v>57.5</v>
      </c>
      <c r="J49" s="86">
        <v>19</v>
      </c>
      <c r="K49" s="86">
        <f t="shared" si="24"/>
        <v>1092.5</v>
      </c>
      <c r="L49" s="86">
        <f>IFERROR(VLOOKUP(C49,奖惩!B:D,3,0),0)</f>
        <v>100</v>
      </c>
      <c r="M49" s="86">
        <f t="shared" si="25"/>
        <v>4669.5</v>
      </c>
      <c r="N49" s="86">
        <f>E49*5</f>
        <v>115</v>
      </c>
      <c r="O49" s="86">
        <f t="shared" si="26"/>
        <v>4784.5</v>
      </c>
      <c r="P49" s="86" t="str">
        <f>IFERROR(VLOOKUP(C49,奖惩!B:C,2,0),"")</f>
        <v>夜班补助</v>
      </c>
    </row>
    <row r="50" spans="1:16">
      <c r="A50" s="86">
        <f t="shared" si="22"/>
        <v>48</v>
      </c>
      <c r="B50" s="86" t="s">
        <v>47</v>
      </c>
      <c r="C50" s="86" t="s">
        <v>72</v>
      </c>
      <c r="D50" s="86" t="s">
        <v>19</v>
      </c>
      <c r="E50" s="86">
        <f>VLOOKUP(C50,考勤!A:AJ,35,0)</f>
        <v>10</v>
      </c>
      <c r="F50" s="86">
        <f>VLOOKUP(C50,考勤!$A$5:AP365,42,0)</f>
        <v>80</v>
      </c>
      <c r="G50" s="86">
        <v>19</v>
      </c>
      <c r="H50" s="86">
        <f t="shared" si="23"/>
        <v>1520</v>
      </c>
      <c r="I50" s="86">
        <f>VLOOKUP(C50,考勤!$A$5:AP365,41,0)</f>
        <v>30</v>
      </c>
      <c r="J50" s="86">
        <v>19</v>
      </c>
      <c r="K50" s="86">
        <f t="shared" si="24"/>
        <v>570</v>
      </c>
      <c r="L50" s="86">
        <f>IFERROR(VLOOKUP(C50,奖惩!B:D,3,0),0)</f>
        <v>200</v>
      </c>
      <c r="M50" s="86">
        <f t="shared" si="25"/>
        <v>2290</v>
      </c>
      <c r="N50" s="86">
        <f>E50*5</f>
        <v>50</v>
      </c>
      <c r="O50" s="86">
        <f t="shared" si="26"/>
        <v>2340</v>
      </c>
      <c r="P50" s="86" t="str">
        <f>IFERROR(VLOOKUP(C50,奖惩!B:C,2,0),"")</f>
        <v>夜班补助</v>
      </c>
    </row>
    <row r="51" spans="1:16">
      <c r="A51" s="86">
        <f t="shared" ref="A51:A57" si="27">ROW()-2</f>
        <v>49</v>
      </c>
      <c r="B51" s="86" t="s">
        <v>73</v>
      </c>
      <c r="C51" s="86" t="s">
        <v>74</v>
      </c>
      <c r="D51" s="86" t="s">
        <v>19</v>
      </c>
      <c r="E51" s="86">
        <f>VLOOKUP(C51,考勤!A:AJ,35,0)</f>
        <v>21.5</v>
      </c>
      <c r="F51" s="86">
        <f>VLOOKUP(C51,考勤!$A$5:AP366,42,0)</f>
        <v>174.5</v>
      </c>
      <c r="G51" s="86">
        <v>18</v>
      </c>
      <c r="H51" s="86">
        <f t="shared" ref="H51:H57" si="28">F51*G51</f>
        <v>3141</v>
      </c>
      <c r="I51" s="86">
        <f>VLOOKUP(C51,考勤!$A$5:AP366,41,0)</f>
        <v>66</v>
      </c>
      <c r="J51" s="86">
        <v>18</v>
      </c>
      <c r="K51" s="86">
        <f t="shared" ref="K51:K57" si="29">I51*J51</f>
        <v>1188</v>
      </c>
      <c r="L51" s="86">
        <f>IFERROR(VLOOKUP(C51,奖惩!B:D,3,0),0)</f>
        <v>0</v>
      </c>
      <c r="M51" s="86">
        <f t="shared" ref="M51:M57" si="30">H51+K51+L51</f>
        <v>4329</v>
      </c>
      <c r="N51" s="86">
        <f t="shared" ref="N51:N65" si="31">E51*5</f>
        <v>107.5</v>
      </c>
      <c r="O51" s="86">
        <f t="shared" ref="O51:O57" si="32">M51+N51</f>
        <v>4436.5</v>
      </c>
      <c r="P51" s="86" t="str">
        <f>IFERROR(VLOOKUP(C51,奖惩!B:C,2,0),"")</f>
        <v/>
      </c>
    </row>
    <row r="52" spans="1:16">
      <c r="A52" s="86">
        <f t="shared" si="27"/>
        <v>50</v>
      </c>
      <c r="B52" s="86" t="s">
        <v>73</v>
      </c>
      <c r="C52" s="86" t="s">
        <v>75</v>
      </c>
      <c r="D52" s="86" t="s">
        <v>19</v>
      </c>
      <c r="E52" s="86">
        <f>VLOOKUP(C52,考勤!A:AJ,35,0)</f>
        <v>22.5</v>
      </c>
      <c r="F52" s="86">
        <f>VLOOKUP(C52,考勤!$A$5:AP362,42,0)</f>
        <v>196.5</v>
      </c>
      <c r="G52" s="86">
        <v>18</v>
      </c>
      <c r="H52" s="86">
        <f t="shared" si="28"/>
        <v>3537</v>
      </c>
      <c r="I52" s="86">
        <f>VLOOKUP(C52,考勤!$A$5:AP362,41,0)</f>
        <v>50</v>
      </c>
      <c r="J52" s="86">
        <v>18</v>
      </c>
      <c r="K52" s="86">
        <f t="shared" si="29"/>
        <v>900</v>
      </c>
      <c r="L52" s="86">
        <f>IFERROR(VLOOKUP(C52,奖惩!B:D,3,0),0)</f>
        <v>0</v>
      </c>
      <c r="M52" s="86">
        <f t="shared" si="30"/>
        <v>4437</v>
      </c>
      <c r="N52" s="86">
        <f t="shared" si="31"/>
        <v>112.5</v>
      </c>
      <c r="O52" s="86">
        <f t="shared" si="32"/>
        <v>4549.5</v>
      </c>
      <c r="P52" s="86" t="str">
        <f>IFERROR(VLOOKUP(C52,奖惩!B:C,2,0),"")</f>
        <v/>
      </c>
    </row>
    <row r="53" spans="1:16">
      <c r="A53" s="86">
        <f t="shared" si="27"/>
        <v>51</v>
      </c>
      <c r="B53" s="86" t="s">
        <v>73</v>
      </c>
      <c r="C53" s="86" t="s">
        <v>76</v>
      </c>
      <c r="D53" s="86" t="s">
        <v>19</v>
      </c>
      <c r="E53" s="86">
        <f>VLOOKUP(C53,考勤!A:AJ,35,0)</f>
        <v>26</v>
      </c>
      <c r="F53" s="86">
        <f>VLOOKUP(C53,考勤!$A$5:AP363,42,0)</f>
        <v>208</v>
      </c>
      <c r="G53" s="86">
        <v>18</v>
      </c>
      <c r="H53" s="86">
        <f t="shared" si="28"/>
        <v>3744</v>
      </c>
      <c r="I53" s="86">
        <f>VLOOKUP(C53,考勤!$A$5:AP363,41,0)</f>
        <v>76</v>
      </c>
      <c r="J53" s="86">
        <v>18</v>
      </c>
      <c r="K53" s="86">
        <f t="shared" si="29"/>
        <v>1368</v>
      </c>
      <c r="L53" s="86">
        <f>IFERROR(VLOOKUP(C53,奖惩!B:D,3,0),0)</f>
        <v>0</v>
      </c>
      <c r="M53" s="86">
        <f t="shared" si="30"/>
        <v>5112</v>
      </c>
      <c r="N53" s="86">
        <f t="shared" si="31"/>
        <v>130</v>
      </c>
      <c r="O53" s="86">
        <f t="shared" si="32"/>
        <v>5242</v>
      </c>
      <c r="P53" s="86" t="str">
        <f>IFERROR(VLOOKUP(C53,奖惩!B:C,2,0),"")</f>
        <v/>
      </c>
    </row>
    <row r="54" spans="1:16">
      <c r="A54" s="86">
        <f t="shared" si="27"/>
        <v>52</v>
      </c>
      <c r="B54" s="86" t="s">
        <v>73</v>
      </c>
      <c r="C54" s="86" t="s">
        <v>77</v>
      </c>
      <c r="D54" s="86" t="s">
        <v>19</v>
      </c>
      <c r="E54" s="86">
        <f>VLOOKUP(C54,考勤!A:AJ,35,0)</f>
        <v>25</v>
      </c>
      <c r="F54" s="86">
        <f>VLOOKUP(C54,考勤!$A$5:AP364,42,0)</f>
        <v>200</v>
      </c>
      <c r="G54" s="86">
        <v>18</v>
      </c>
      <c r="H54" s="86">
        <f t="shared" si="28"/>
        <v>3600</v>
      </c>
      <c r="I54" s="86">
        <f>VLOOKUP(C54,考勤!$A$5:AP364,41,0)</f>
        <v>66.5</v>
      </c>
      <c r="J54" s="86">
        <v>18</v>
      </c>
      <c r="K54" s="86">
        <f t="shared" si="29"/>
        <v>1197</v>
      </c>
      <c r="L54" s="86">
        <f>IFERROR(VLOOKUP(C54,奖惩!B:D,3,0),0)</f>
        <v>0</v>
      </c>
      <c r="M54" s="86">
        <f t="shared" si="30"/>
        <v>4797</v>
      </c>
      <c r="N54" s="86">
        <f t="shared" si="31"/>
        <v>125</v>
      </c>
      <c r="O54" s="86">
        <f t="shared" si="32"/>
        <v>4922</v>
      </c>
      <c r="P54" s="86" t="str">
        <f>IFERROR(VLOOKUP(C54,奖惩!B:C,2,0),"")</f>
        <v/>
      </c>
    </row>
    <row r="55" spans="1:16">
      <c r="A55" s="86">
        <f t="shared" si="27"/>
        <v>53</v>
      </c>
      <c r="B55" s="86" t="s">
        <v>73</v>
      </c>
      <c r="C55" s="86" t="s">
        <v>78</v>
      </c>
      <c r="D55" s="86" t="s">
        <v>19</v>
      </c>
      <c r="E55" s="86">
        <f>VLOOKUP(C55,考勤!A:AJ,35,0)</f>
        <v>3</v>
      </c>
      <c r="F55" s="86">
        <f>VLOOKUP(C55,考勤!$A$5:AP365,42,0)</f>
        <v>24</v>
      </c>
      <c r="G55" s="86">
        <v>18</v>
      </c>
      <c r="H55" s="86">
        <f t="shared" si="28"/>
        <v>432</v>
      </c>
      <c r="I55" s="86">
        <f>VLOOKUP(C55,考勤!$A$5:AP365,41,0)</f>
        <v>9</v>
      </c>
      <c r="J55" s="86">
        <v>18</v>
      </c>
      <c r="K55" s="86">
        <f t="shared" si="29"/>
        <v>162</v>
      </c>
      <c r="L55" s="86">
        <f>IFERROR(VLOOKUP(C55,奖惩!B:D,3,0),0)</f>
        <v>-118.8</v>
      </c>
      <c r="M55" s="86">
        <f t="shared" si="30"/>
        <v>475.2</v>
      </c>
      <c r="N55" s="86">
        <f t="shared" si="31"/>
        <v>15</v>
      </c>
      <c r="O55" s="86">
        <f t="shared" si="32"/>
        <v>490.2</v>
      </c>
      <c r="P55" s="86">
        <f>IFERROR(VLOOKUP(C55,奖惩!B:C,2,0),"")</f>
        <v>0.8</v>
      </c>
    </row>
    <row r="56" spans="1:16">
      <c r="A56" s="86">
        <f t="shared" si="27"/>
        <v>54</v>
      </c>
      <c r="B56" s="86" t="s">
        <v>73</v>
      </c>
      <c r="C56" s="86" t="s">
        <v>79</v>
      </c>
      <c r="D56" s="86" t="s">
        <v>19</v>
      </c>
      <c r="E56" s="86">
        <f>VLOOKUP(C56,考勤!A:AJ,35,0)</f>
        <v>4.5</v>
      </c>
      <c r="F56" s="86">
        <f>VLOOKUP(C56,考勤!$A$5:AP366,42,0)</f>
        <v>39</v>
      </c>
      <c r="G56" s="86">
        <v>18</v>
      </c>
      <c r="H56" s="86">
        <f t="shared" si="28"/>
        <v>702</v>
      </c>
      <c r="I56" s="86">
        <f>VLOOKUP(C56,考勤!$A$5:AP366,41,0)</f>
        <v>9</v>
      </c>
      <c r="J56" s="86">
        <v>18</v>
      </c>
      <c r="K56" s="86">
        <f t="shared" si="29"/>
        <v>162</v>
      </c>
      <c r="L56" s="86">
        <f>IFERROR(VLOOKUP(C56,奖惩!B:D,3,0),0)</f>
        <v>-172.8</v>
      </c>
      <c r="M56" s="86">
        <f t="shared" si="30"/>
        <v>691.2</v>
      </c>
      <c r="N56" s="86">
        <f t="shared" si="31"/>
        <v>22.5</v>
      </c>
      <c r="O56" s="86">
        <f t="shared" si="32"/>
        <v>713.7</v>
      </c>
      <c r="P56" s="86">
        <f>IFERROR(VLOOKUP(C56,奖惩!B:C,2,0),"")</f>
        <v>0.8</v>
      </c>
    </row>
    <row r="57" spans="1:16">
      <c r="A57" s="86">
        <f t="shared" si="27"/>
        <v>55</v>
      </c>
      <c r="B57" s="86" t="s">
        <v>73</v>
      </c>
      <c r="C57" s="86" t="s">
        <v>80</v>
      </c>
      <c r="D57" s="86" t="s">
        <v>19</v>
      </c>
      <c r="E57" s="86">
        <f>VLOOKUP(C57,考勤!A:AJ,35,0)</f>
        <v>26</v>
      </c>
      <c r="F57" s="86">
        <f>VLOOKUP(C57,考勤!$A$5:AP367,42,0)</f>
        <v>208</v>
      </c>
      <c r="G57" s="86">
        <v>18</v>
      </c>
      <c r="H57" s="86">
        <f t="shared" si="28"/>
        <v>3744</v>
      </c>
      <c r="I57" s="86">
        <f>VLOOKUP(C57,考勤!$A$5:AP367,41,0)</f>
        <v>76</v>
      </c>
      <c r="J57" s="86">
        <v>18</v>
      </c>
      <c r="K57" s="86">
        <f t="shared" si="29"/>
        <v>1368</v>
      </c>
      <c r="L57" s="86">
        <f>IFERROR(VLOOKUP(C57,奖惩!B:D,3,0),0)</f>
        <v>0</v>
      </c>
      <c r="M57" s="86">
        <f t="shared" si="30"/>
        <v>5112</v>
      </c>
      <c r="N57" s="86">
        <f t="shared" si="31"/>
        <v>130</v>
      </c>
      <c r="O57" s="86">
        <f t="shared" si="32"/>
        <v>5242</v>
      </c>
      <c r="P57" s="86" t="str">
        <f>IFERROR(VLOOKUP(C57,奖惩!B:C,2,0),"")</f>
        <v/>
      </c>
    </row>
    <row r="58" spans="1:16">
      <c r="A58" s="86">
        <f t="shared" ref="A58:A65" si="33">ROW()-2</f>
        <v>56</v>
      </c>
      <c r="B58" s="86" t="s">
        <v>73</v>
      </c>
      <c r="C58" s="86" t="s">
        <v>81</v>
      </c>
      <c r="D58" s="86" t="s">
        <v>19</v>
      </c>
      <c r="E58" s="86">
        <f>VLOOKUP(C58,考勤!A:AJ,35,0)</f>
        <v>1</v>
      </c>
      <c r="F58" s="86">
        <f>VLOOKUP(C58,考勤!$A$5:AP368,42,0)</f>
        <v>8</v>
      </c>
      <c r="G58" s="86">
        <v>18</v>
      </c>
      <c r="H58" s="86">
        <f t="shared" ref="H58:H65" si="34">F58*G58</f>
        <v>144</v>
      </c>
      <c r="I58" s="86">
        <f>VLOOKUP(C58,考勤!$A$5:AP368,41,0)</f>
        <v>2.5</v>
      </c>
      <c r="J58" s="86">
        <v>18</v>
      </c>
      <c r="K58" s="86">
        <f t="shared" ref="K58:K65" si="35">I58*J58</f>
        <v>45</v>
      </c>
      <c r="L58" s="86">
        <f>IFERROR(VLOOKUP(C58,奖惩!B:D,3,0),0)</f>
        <v>0</v>
      </c>
      <c r="M58" s="86">
        <f t="shared" ref="M58:M65" si="36">H58+K58+L58</f>
        <v>189</v>
      </c>
      <c r="N58" s="86">
        <f t="shared" si="31"/>
        <v>5</v>
      </c>
      <c r="O58" s="86">
        <f t="shared" ref="O58:O65" si="37">M58+N58</f>
        <v>194</v>
      </c>
      <c r="P58" s="86" t="str">
        <f>IFERROR(VLOOKUP(C58,奖惩!B:C,2,0),"")</f>
        <v/>
      </c>
    </row>
    <row r="59" spans="1:16">
      <c r="A59" s="86">
        <f t="shared" si="33"/>
        <v>57</v>
      </c>
      <c r="B59" s="86" t="s">
        <v>73</v>
      </c>
      <c r="C59" s="86" t="s">
        <v>82</v>
      </c>
      <c r="D59" s="86" t="s">
        <v>19</v>
      </c>
      <c r="E59" s="86">
        <f>VLOOKUP(C59,考勤!A:AJ,35,0)</f>
        <v>21.5</v>
      </c>
      <c r="F59" s="86">
        <f>VLOOKUP(C59,考勤!$A$5:AP369,42,0)</f>
        <v>174</v>
      </c>
      <c r="G59" s="86">
        <v>18</v>
      </c>
      <c r="H59" s="86">
        <f t="shared" si="34"/>
        <v>3132</v>
      </c>
      <c r="I59" s="86">
        <f>VLOOKUP(C59,考勤!$A$5:AP369,41,0)</f>
        <v>66</v>
      </c>
      <c r="J59" s="86">
        <v>18</v>
      </c>
      <c r="K59" s="86">
        <f t="shared" si="35"/>
        <v>1188</v>
      </c>
      <c r="L59" s="86">
        <f>IFERROR(VLOOKUP(C59,奖惩!B:D,3,0),0)</f>
        <v>0</v>
      </c>
      <c r="M59" s="86">
        <f t="shared" si="36"/>
        <v>4320</v>
      </c>
      <c r="N59" s="86">
        <f t="shared" si="31"/>
        <v>107.5</v>
      </c>
      <c r="O59" s="86">
        <f t="shared" si="37"/>
        <v>4427.5</v>
      </c>
      <c r="P59" s="86" t="str">
        <f>IFERROR(VLOOKUP(C59,奖惩!B:C,2,0),"")</f>
        <v/>
      </c>
    </row>
    <row r="60" spans="1:16">
      <c r="A60" s="86">
        <f t="shared" si="33"/>
        <v>58</v>
      </c>
      <c r="B60" s="86" t="s">
        <v>73</v>
      </c>
      <c r="C60" s="86" t="s">
        <v>83</v>
      </c>
      <c r="D60" s="86" t="s">
        <v>19</v>
      </c>
      <c r="E60" s="86">
        <f>VLOOKUP(C60,考勤!A:AJ,35,0)</f>
        <v>22</v>
      </c>
      <c r="F60" s="86">
        <f>VLOOKUP(C60,考勤!$A$5:AP370,42,0)</f>
        <v>176</v>
      </c>
      <c r="G60" s="86">
        <v>18</v>
      </c>
      <c r="H60" s="86">
        <f t="shared" si="34"/>
        <v>3168</v>
      </c>
      <c r="I60" s="86">
        <f>VLOOKUP(C60,考勤!$A$5:AP370,41,0)</f>
        <v>39</v>
      </c>
      <c r="J60" s="86">
        <v>18</v>
      </c>
      <c r="K60" s="86">
        <f t="shared" si="35"/>
        <v>702</v>
      </c>
      <c r="L60" s="86">
        <f>IFERROR(VLOOKUP(C60,奖惩!B:D,3,0),0)</f>
        <v>0</v>
      </c>
      <c r="M60" s="86">
        <f t="shared" si="36"/>
        <v>3870</v>
      </c>
      <c r="N60" s="86">
        <f t="shared" si="31"/>
        <v>110</v>
      </c>
      <c r="O60" s="86">
        <f t="shared" si="37"/>
        <v>3980</v>
      </c>
      <c r="P60" s="86" t="str">
        <f>IFERROR(VLOOKUP(C60,奖惩!B:C,2,0),"")</f>
        <v/>
      </c>
    </row>
    <row r="61" spans="1:16">
      <c r="A61" s="86">
        <f t="shared" si="33"/>
        <v>59</v>
      </c>
      <c r="B61" s="86" t="s">
        <v>73</v>
      </c>
      <c r="C61" s="86" t="s">
        <v>84</v>
      </c>
      <c r="D61" s="86" t="s">
        <v>19</v>
      </c>
      <c r="E61" s="86">
        <f>VLOOKUP(C61,考勤!A:AJ,35,0)</f>
        <v>3.5</v>
      </c>
      <c r="F61" s="86">
        <f>VLOOKUP(C61,考勤!$A$5:AP365,42,0)</f>
        <v>32</v>
      </c>
      <c r="G61" s="86">
        <v>18</v>
      </c>
      <c r="H61" s="86">
        <f t="shared" si="34"/>
        <v>576</v>
      </c>
      <c r="I61" s="86">
        <f>VLOOKUP(C61,考勤!$A$5:AP365,41,0)</f>
        <v>5</v>
      </c>
      <c r="J61" s="86">
        <v>18</v>
      </c>
      <c r="K61" s="86">
        <f t="shared" si="35"/>
        <v>90</v>
      </c>
      <c r="L61" s="86">
        <f>IFERROR(VLOOKUP(C61,奖惩!B:D,3,0),0)</f>
        <v>0</v>
      </c>
      <c r="M61" s="86">
        <f t="shared" si="36"/>
        <v>666</v>
      </c>
      <c r="N61" s="86">
        <f t="shared" si="31"/>
        <v>17.5</v>
      </c>
      <c r="O61" s="86">
        <f t="shared" si="37"/>
        <v>683.5</v>
      </c>
      <c r="P61" s="86" t="str">
        <f>IFERROR(VLOOKUP(C61,奖惩!B:C,2,0),"")</f>
        <v/>
      </c>
    </row>
    <row r="62" spans="1:16">
      <c r="A62" s="86">
        <f t="shared" si="33"/>
        <v>60</v>
      </c>
      <c r="B62" s="86" t="s">
        <v>73</v>
      </c>
      <c r="C62" s="86" t="s">
        <v>85</v>
      </c>
      <c r="D62" s="86" t="s">
        <v>19</v>
      </c>
      <c r="E62" s="86">
        <f>VLOOKUP(C62,考勤!A:AJ,35,0)</f>
        <v>15</v>
      </c>
      <c r="F62" s="86">
        <f>VLOOKUP(C62,考勤!$A$5:AP366,42,0)</f>
        <v>127</v>
      </c>
      <c r="G62" s="86">
        <v>18</v>
      </c>
      <c r="H62" s="86">
        <f t="shared" si="34"/>
        <v>2286</v>
      </c>
      <c r="I62" s="86">
        <f>VLOOKUP(C62,考勤!$A$5:AP366,41,0)</f>
        <v>31</v>
      </c>
      <c r="J62" s="86">
        <v>18</v>
      </c>
      <c r="K62" s="86">
        <f t="shared" si="35"/>
        <v>558</v>
      </c>
      <c r="L62" s="86">
        <f>IFERROR(VLOOKUP(C62,奖惩!B:D,3,0),0)</f>
        <v>0</v>
      </c>
      <c r="M62" s="86">
        <f t="shared" si="36"/>
        <v>2844</v>
      </c>
      <c r="N62" s="86">
        <f t="shared" si="31"/>
        <v>75</v>
      </c>
      <c r="O62" s="86">
        <f t="shared" si="37"/>
        <v>2919</v>
      </c>
      <c r="P62" s="86" t="str">
        <f>IFERROR(VLOOKUP(C62,奖惩!B:C,2,0),"")</f>
        <v/>
      </c>
    </row>
    <row r="63" spans="1:16">
      <c r="A63" s="86">
        <f t="shared" si="33"/>
        <v>61</v>
      </c>
      <c r="B63" s="86" t="s">
        <v>73</v>
      </c>
      <c r="C63" s="86" t="s">
        <v>86</v>
      </c>
      <c r="D63" s="86" t="s">
        <v>19</v>
      </c>
      <c r="E63" s="86">
        <f>VLOOKUP(C63,考勤!A:AJ,35,0)</f>
        <v>17.5</v>
      </c>
      <c r="F63" s="86">
        <f>VLOOKUP(C63,考勤!$A$5:AP367,42,0)</f>
        <v>140.5</v>
      </c>
      <c r="G63" s="86">
        <v>18</v>
      </c>
      <c r="H63" s="86">
        <f t="shared" si="34"/>
        <v>2529</v>
      </c>
      <c r="I63" s="86">
        <f>VLOOKUP(C63,考勤!$A$5:AP367,41,0)</f>
        <v>56.5</v>
      </c>
      <c r="J63" s="86">
        <v>18</v>
      </c>
      <c r="K63" s="86">
        <f t="shared" si="35"/>
        <v>1017</v>
      </c>
      <c r="L63" s="86">
        <f>IFERROR(VLOOKUP(C63,奖惩!B:D,3,0),0)</f>
        <v>0</v>
      </c>
      <c r="M63" s="86">
        <f t="shared" si="36"/>
        <v>3546</v>
      </c>
      <c r="N63" s="86">
        <f t="shared" si="31"/>
        <v>87.5</v>
      </c>
      <c r="O63" s="86">
        <f t="shared" si="37"/>
        <v>3633.5</v>
      </c>
      <c r="P63" s="86" t="str">
        <f>IFERROR(VLOOKUP(C63,奖惩!B:C,2,0),"")</f>
        <v/>
      </c>
    </row>
    <row r="64" spans="1:16">
      <c r="A64" s="86">
        <f t="shared" si="33"/>
        <v>62</v>
      </c>
      <c r="B64" s="86" t="s">
        <v>73</v>
      </c>
      <c r="C64" s="86" t="s">
        <v>87</v>
      </c>
      <c r="D64" s="86" t="s">
        <v>19</v>
      </c>
      <c r="E64" s="86">
        <f>VLOOKUP(C64,考勤!A:AJ,35,0)</f>
        <v>14.5</v>
      </c>
      <c r="F64" s="86">
        <f>VLOOKUP(C64,考勤!$A$5:AP368,42,0)</f>
        <v>115.5</v>
      </c>
      <c r="G64" s="86">
        <v>18</v>
      </c>
      <c r="H64" s="86">
        <f t="shared" si="34"/>
        <v>2079</v>
      </c>
      <c r="I64" s="86">
        <f>VLOOKUP(C64,考勤!$A$5:AP368,41,0)</f>
        <v>43</v>
      </c>
      <c r="J64" s="86">
        <v>18</v>
      </c>
      <c r="K64" s="86">
        <f t="shared" si="35"/>
        <v>774</v>
      </c>
      <c r="L64" s="86">
        <f>IFERROR(VLOOKUP(C64,奖惩!B:D,3,0),0)</f>
        <v>0</v>
      </c>
      <c r="M64" s="86">
        <f t="shared" si="36"/>
        <v>2853</v>
      </c>
      <c r="N64" s="86">
        <f t="shared" si="31"/>
        <v>72.5</v>
      </c>
      <c r="O64" s="86">
        <f t="shared" si="37"/>
        <v>2925.5</v>
      </c>
      <c r="P64" s="86" t="str">
        <f>IFERROR(VLOOKUP(C64,奖惩!B:C,2,0),"")</f>
        <v/>
      </c>
    </row>
    <row r="65" spans="1:16">
      <c r="A65" s="86">
        <f t="shared" si="33"/>
        <v>63</v>
      </c>
      <c r="B65" s="86" t="s">
        <v>73</v>
      </c>
      <c r="C65" s="86" t="s">
        <v>88</v>
      </c>
      <c r="D65" s="86" t="s">
        <v>19</v>
      </c>
      <c r="E65" s="86">
        <f>VLOOKUP(C65,考勤!A:AJ,35,0)</f>
        <v>15</v>
      </c>
      <c r="F65" s="86">
        <f>VLOOKUP(C65,考勤!$A$5:AP369,42,0)</f>
        <v>120</v>
      </c>
      <c r="G65" s="86">
        <v>18</v>
      </c>
      <c r="H65" s="86">
        <f t="shared" si="34"/>
        <v>2160</v>
      </c>
      <c r="I65" s="86">
        <f>VLOOKUP(C65,考勤!$A$5:AP369,41,0)</f>
        <v>47.5</v>
      </c>
      <c r="J65" s="86">
        <v>18</v>
      </c>
      <c r="K65" s="86">
        <f t="shared" si="35"/>
        <v>855</v>
      </c>
      <c r="L65" s="86">
        <f>IFERROR(VLOOKUP(C65,奖惩!B:D,3,0),0)</f>
        <v>0</v>
      </c>
      <c r="M65" s="86">
        <f t="shared" si="36"/>
        <v>3015</v>
      </c>
      <c r="N65" s="86">
        <f t="shared" si="31"/>
        <v>75</v>
      </c>
      <c r="O65" s="86">
        <f t="shared" si="37"/>
        <v>3090</v>
      </c>
      <c r="P65" s="86" t="str">
        <f>IFERROR(VLOOKUP(C65,奖惩!B:C,2,0),"")</f>
        <v/>
      </c>
    </row>
    <row r="66" spans="1:16">
      <c r="A66" s="86">
        <f t="shared" ref="A66:A72" si="38">ROW()-2</f>
        <v>64</v>
      </c>
      <c r="B66" s="86" t="s">
        <v>73</v>
      </c>
      <c r="C66" s="86" t="s">
        <v>89</v>
      </c>
      <c r="D66" s="86" t="s">
        <v>19</v>
      </c>
      <c r="E66" s="86">
        <f>VLOOKUP(C66,考勤!A:AJ,35,0)</f>
        <v>17</v>
      </c>
      <c r="F66" s="86">
        <f>VLOOKUP(C66,考勤!$A$5:AP370,42,0)</f>
        <v>136</v>
      </c>
      <c r="G66" s="86">
        <v>18</v>
      </c>
      <c r="H66" s="86">
        <f t="shared" ref="H66:H72" si="39">F66*G66</f>
        <v>2448</v>
      </c>
      <c r="I66" s="86">
        <f>VLOOKUP(C66,考勤!$A$5:AP370,41,0)</f>
        <v>26.5</v>
      </c>
      <c r="J66" s="86">
        <v>18</v>
      </c>
      <c r="K66" s="86">
        <f t="shared" ref="K66:K72" si="40">I66*J66</f>
        <v>477</v>
      </c>
      <c r="L66" s="86">
        <f>IFERROR(VLOOKUP(C66,奖惩!B:D,3,0),0)</f>
        <v>0</v>
      </c>
      <c r="M66" s="86">
        <f t="shared" ref="M66:M72" si="41">H66+K66+L66</f>
        <v>2925</v>
      </c>
      <c r="N66" s="86">
        <f t="shared" ref="N66:N72" si="42">E66*5</f>
        <v>85</v>
      </c>
      <c r="O66" s="86">
        <f t="shared" ref="O66:O72" si="43">M66+N66</f>
        <v>3010</v>
      </c>
      <c r="P66" s="86" t="str">
        <f>IFERROR(VLOOKUP(C66,奖惩!B:C,2,0),"")</f>
        <v/>
      </c>
    </row>
    <row r="67" spans="1:16">
      <c r="A67" s="86">
        <f t="shared" si="38"/>
        <v>65</v>
      </c>
      <c r="B67" s="86" t="s">
        <v>73</v>
      </c>
      <c r="C67" s="86" t="s">
        <v>90</v>
      </c>
      <c r="D67" s="86" t="s">
        <v>19</v>
      </c>
      <c r="E67" s="86">
        <f>VLOOKUP(C67,考勤!A:AJ,35,0)</f>
        <v>11</v>
      </c>
      <c r="F67" s="86">
        <f>VLOOKUP(C67,考勤!$A$5:AP371,42,0)</f>
        <v>88</v>
      </c>
      <c r="G67" s="86">
        <v>18</v>
      </c>
      <c r="H67" s="86">
        <f t="shared" si="39"/>
        <v>1584</v>
      </c>
      <c r="I67" s="86">
        <f>VLOOKUP(C67,考勤!$A$5:AP371,41,0)</f>
        <v>34</v>
      </c>
      <c r="J67" s="86">
        <v>18</v>
      </c>
      <c r="K67" s="86">
        <f t="shared" si="40"/>
        <v>612</v>
      </c>
      <c r="L67" s="86">
        <f>IFERROR(VLOOKUP(C67,奖惩!B:D,3,0),0)</f>
        <v>-439.2</v>
      </c>
      <c r="M67" s="86">
        <f t="shared" si="41"/>
        <v>1756.8</v>
      </c>
      <c r="N67" s="86">
        <f t="shared" si="42"/>
        <v>55</v>
      </c>
      <c r="O67" s="86">
        <f t="shared" si="43"/>
        <v>1811.8</v>
      </c>
      <c r="P67" s="86">
        <f>IFERROR(VLOOKUP(C67,奖惩!B:C,2,0),"")</f>
        <v>0.8</v>
      </c>
    </row>
    <row r="68" spans="1:16">
      <c r="A68" s="86">
        <f t="shared" si="38"/>
        <v>66</v>
      </c>
      <c r="B68" s="86" t="s">
        <v>91</v>
      </c>
      <c r="C68" s="86" t="s">
        <v>92</v>
      </c>
      <c r="D68" s="86" t="s">
        <v>19</v>
      </c>
      <c r="E68" s="86">
        <f>VLOOKUP(C68,考勤!A:AJ,35,0)</f>
        <v>20</v>
      </c>
      <c r="F68" s="86">
        <f>VLOOKUP(C68,考勤!$A$5:AP368,42,0)</f>
        <v>160</v>
      </c>
      <c r="G68" s="86">
        <v>18.5</v>
      </c>
      <c r="H68" s="86">
        <f t="shared" si="39"/>
        <v>2960</v>
      </c>
      <c r="I68" s="86">
        <f>VLOOKUP(C68,考勤!$A$5:AP368,41,0)</f>
        <v>67</v>
      </c>
      <c r="J68" s="86">
        <v>18.5</v>
      </c>
      <c r="K68" s="86">
        <f t="shared" si="40"/>
        <v>1239.5</v>
      </c>
      <c r="L68" s="86">
        <f>IFERROR(VLOOKUP(C68,奖惩!B:D,3,0),0)</f>
        <v>0</v>
      </c>
      <c r="M68" s="86">
        <f t="shared" si="41"/>
        <v>4199.5</v>
      </c>
      <c r="N68" s="86">
        <f t="shared" si="42"/>
        <v>100</v>
      </c>
      <c r="O68" s="86">
        <f t="shared" si="43"/>
        <v>4299.5</v>
      </c>
      <c r="P68" s="86" t="str">
        <f>IFERROR(VLOOKUP(C68,奖惩!B:C,2,0),"")</f>
        <v/>
      </c>
    </row>
    <row r="69" spans="1:16">
      <c r="A69" s="86">
        <f t="shared" si="38"/>
        <v>67</v>
      </c>
      <c r="B69" s="86" t="s">
        <v>91</v>
      </c>
      <c r="C69" s="86" t="s">
        <v>93</v>
      </c>
      <c r="D69" s="86" t="s">
        <v>19</v>
      </c>
      <c r="E69" s="86">
        <f>VLOOKUP(C69,考勤!A:AJ,35,0)</f>
        <v>24</v>
      </c>
      <c r="F69" s="86">
        <f>VLOOKUP(C69,考勤!$A$5:AP370,42,0)</f>
        <v>192</v>
      </c>
      <c r="G69" s="86">
        <v>18.5</v>
      </c>
      <c r="H69" s="86">
        <f t="shared" si="39"/>
        <v>3552</v>
      </c>
      <c r="I69" s="86">
        <f>VLOOKUP(C69,考勤!$A$5:AP370,41,0)</f>
        <v>83</v>
      </c>
      <c r="J69" s="86">
        <v>18.5</v>
      </c>
      <c r="K69" s="86">
        <f t="shared" si="40"/>
        <v>1535.5</v>
      </c>
      <c r="L69" s="86">
        <f>IFERROR(VLOOKUP(C69,奖惩!B:D,3,0),0)</f>
        <v>0</v>
      </c>
      <c r="M69" s="86">
        <f t="shared" si="41"/>
        <v>5087.5</v>
      </c>
      <c r="N69" s="86">
        <f t="shared" si="42"/>
        <v>120</v>
      </c>
      <c r="O69" s="86">
        <f t="shared" si="43"/>
        <v>5207.5</v>
      </c>
      <c r="P69" s="86" t="str">
        <f>IFERROR(VLOOKUP(C69,奖惩!B:C,2,0),"")</f>
        <v/>
      </c>
    </row>
    <row r="70" spans="1:16">
      <c r="A70" s="86">
        <f t="shared" si="38"/>
        <v>68</v>
      </c>
      <c r="B70" s="86" t="s">
        <v>94</v>
      </c>
      <c r="C70" s="86" t="s">
        <v>95</v>
      </c>
      <c r="D70" s="86" t="s">
        <v>19</v>
      </c>
      <c r="E70" s="86">
        <f>VLOOKUP(C70,考勤!A:AJ,35,0)</f>
        <v>8</v>
      </c>
      <c r="F70" s="86">
        <f>VLOOKUP(C70,考勤!$A$5:AP368,42,0)</f>
        <v>64</v>
      </c>
      <c r="G70" s="86">
        <v>19.5</v>
      </c>
      <c r="H70" s="86">
        <f t="shared" si="39"/>
        <v>1248</v>
      </c>
      <c r="I70" s="86">
        <f>VLOOKUP(C70,考勤!$A$5:AP368,41,0)</f>
        <v>41</v>
      </c>
      <c r="J70" s="86">
        <v>20.5</v>
      </c>
      <c r="K70" s="86">
        <f t="shared" si="40"/>
        <v>840.5</v>
      </c>
      <c r="L70" s="86">
        <f>IFERROR(VLOOKUP(C70,奖惩!B:D,3,0),0)</f>
        <v>0</v>
      </c>
      <c r="M70" s="86">
        <f t="shared" si="41"/>
        <v>2088.5</v>
      </c>
      <c r="N70" s="86">
        <f t="shared" si="42"/>
        <v>40</v>
      </c>
      <c r="O70" s="86">
        <f t="shared" si="43"/>
        <v>2128.5</v>
      </c>
      <c r="P70" s="86" t="str">
        <f>IFERROR(VLOOKUP(C70,奖惩!B:C,2,0),"")</f>
        <v/>
      </c>
    </row>
    <row r="71" spans="1:16">
      <c r="A71" s="86">
        <f t="shared" si="38"/>
        <v>69</v>
      </c>
      <c r="B71" s="86" t="s">
        <v>94</v>
      </c>
      <c r="C71" s="86" t="s">
        <v>96</v>
      </c>
      <c r="D71" s="86" t="s">
        <v>19</v>
      </c>
      <c r="E71" s="86">
        <f>VLOOKUP(C71,考勤!A:AJ,35,0)</f>
        <v>2</v>
      </c>
      <c r="F71" s="86">
        <f>VLOOKUP(C71,考勤!$A$5:AP368,42,0)</f>
        <v>16</v>
      </c>
      <c r="G71" s="86">
        <v>19.5</v>
      </c>
      <c r="H71" s="86">
        <f t="shared" si="39"/>
        <v>312</v>
      </c>
      <c r="I71" s="86">
        <f>VLOOKUP(C71,考勤!$A$5:AP368,41,0)</f>
        <v>2.5</v>
      </c>
      <c r="J71" s="86">
        <v>20.5</v>
      </c>
      <c r="K71" s="86">
        <f t="shared" si="40"/>
        <v>51.25</v>
      </c>
      <c r="L71" s="86">
        <f>IFERROR(VLOOKUP(C71,奖惩!B:D,3,0),0)</f>
        <v>0</v>
      </c>
      <c r="M71" s="86">
        <f t="shared" si="41"/>
        <v>363.25</v>
      </c>
      <c r="N71" s="86">
        <f t="shared" si="42"/>
        <v>10</v>
      </c>
      <c r="O71" s="86">
        <f t="shared" si="43"/>
        <v>373.25</v>
      </c>
      <c r="P71" s="86" t="str">
        <f>IFERROR(VLOOKUP(C71,奖惩!B:C,2,0),"")</f>
        <v/>
      </c>
    </row>
    <row r="72" spans="1:16">
      <c r="A72" s="86">
        <f t="shared" si="38"/>
        <v>70</v>
      </c>
      <c r="B72" s="86" t="s">
        <v>94</v>
      </c>
      <c r="C72" s="86" t="s">
        <v>97</v>
      </c>
      <c r="D72" s="86" t="s">
        <v>19</v>
      </c>
      <c r="E72" s="86">
        <f>VLOOKUP(C72,考勤!A:AJ,35,0)</f>
        <v>2</v>
      </c>
      <c r="F72" s="86">
        <f>VLOOKUP(C72,考勤!$A$5:AP369,42,0)</f>
        <v>16</v>
      </c>
      <c r="G72" s="86">
        <v>19.5</v>
      </c>
      <c r="H72" s="86">
        <f t="shared" si="39"/>
        <v>312</v>
      </c>
      <c r="I72" s="86">
        <f>VLOOKUP(C72,考勤!$A$5:AP369,41,0)</f>
        <v>2.5</v>
      </c>
      <c r="J72" s="86">
        <v>20.5</v>
      </c>
      <c r="K72" s="86">
        <f t="shared" si="40"/>
        <v>51.25</v>
      </c>
      <c r="L72" s="86">
        <f>IFERROR(VLOOKUP(C72,奖惩!B:D,3,0),0)</f>
        <v>0</v>
      </c>
      <c r="M72" s="86">
        <f t="shared" si="41"/>
        <v>363.25</v>
      </c>
      <c r="N72" s="86">
        <f t="shared" si="42"/>
        <v>10</v>
      </c>
      <c r="O72" s="86">
        <f t="shared" si="43"/>
        <v>373.25</v>
      </c>
      <c r="P72" s="86" t="str">
        <f>IFERROR(VLOOKUP(C72,奖惩!B:C,2,0),"")</f>
        <v/>
      </c>
    </row>
    <row r="73" spans="1:16">
      <c r="A73" s="86">
        <f t="shared" ref="A73:A75" si="44">ROW()-2</f>
        <v>71</v>
      </c>
      <c r="B73" s="86" t="s">
        <v>94</v>
      </c>
      <c r="C73" s="86" t="s">
        <v>98</v>
      </c>
      <c r="D73" s="86" t="s">
        <v>19</v>
      </c>
      <c r="E73" s="86">
        <f>VLOOKUP(C73,考勤!A:AJ,35,0)</f>
        <v>19.5</v>
      </c>
      <c r="F73" s="86">
        <f>VLOOKUP(C73,考勤!$A$5:AP370,42,0)</f>
        <v>154.5</v>
      </c>
      <c r="G73" s="86">
        <v>19.5</v>
      </c>
      <c r="H73" s="86">
        <f t="shared" ref="H73:H75" si="45">F73*G73</f>
        <v>3012.75</v>
      </c>
      <c r="I73" s="86">
        <f>VLOOKUP(C73,考勤!$A$5:AP370,41,0)</f>
        <v>81.5</v>
      </c>
      <c r="J73" s="86">
        <v>20.5</v>
      </c>
      <c r="K73" s="86">
        <f t="shared" ref="K73:K75" si="46">I73*J73</f>
        <v>1670.75</v>
      </c>
      <c r="L73" s="86">
        <f>IFERROR(VLOOKUP(C73,奖惩!B:D,3,0),0)</f>
        <v>0</v>
      </c>
      <c r="M73" s="86">
        <f t="shared" ref="M73:M75" si="47">H73+K73+L73</f>
        <v>4683.5</v>
      </c>
      <c r="N73" s="86">
        <f t="shared" ref="N73:N75" si="48">E73*5</f>
        <v>97.5</v>
      </c>
      <c r="O73" s="86">
        <f t="shared" ref="O73:O75" si="49">M73+N73</f>
        <v>4781</v>
      </c>
      <c r="P73" s="86" t="str">
        <f>IFERROR(VLOOKUP(C73,奖惩!B:C,2,0),"")</f>
        <v/>
      </c>
    </row>
    <row r="74" spans="1:16">
      <c r="A74" s="86">
        <f t="shared" si="44"/>
        <v>72</v>
      </c>
      <c r="B74" s="86" t="s">
        <v>94</v>
      </c>
      <c r="C74" s="86" t="s">
        <v>99</v>
      </c>
      <c r="D74" s="86" t="s">
        <v>19</v>
      </c>
      <c r="E74" s="86">
        <f>VLOOKUP(C74,考勤!A:AJ,35,0)</f>
        <v>7</v>
      </c>
      <c r="F74" s="86">
        <f>VLOOKUP(C74,考勤!$A$5:AP371,42,0)</f>
        <v>56</v>
      </c>
      <c r="G74" s="86">
        <v>19.5</v>
      </c>
      <c r="H74" s="86">
        <f t="shared" si="45"/>
        <v>1092</v>
      </c>
      <c r="I74" s="86">
        <f>VLOOKUP(C74,考勤!$A$5:AP371,41,0)</f>
        <v>29.5</v>
      </c>
      <c r="J74" s="86">
        <v>20.5</v>
      </c>
      <c r="K74" s="86">
        <f t="shared" si="46"/>
        <v>604.75</v>
      </c>
      <c r="L74" s="86">
        <f>IFERROR(VLOOKUP(C74,奖惩!B:D,3,0),0)</f>
        <v>0</v>
      </c>
      <c r="M74" s="86">
        <f t="shared" si="47"/>
        <v>1696.75</v>
      </c>
      <c r="N74" s="86">
        <f t="shared" si="48"/>
        <v>35</v>
      </c>
      <c r="O74" s="86">
        <f t="shared" si="49"/>
        <v>1731.75</v>
      </c>
      <c r="P74" s="86" t="str">
        <f>IFERROR(VLOOKUP(C74,奖惩!B:C,2,0),"")</f>
        <v/>
      </c>
    </row>
    <row r="75" spans="1:16">
      <c r="A75" s="86">
        <f t="shared" si="44"/>
        <v>73</v>
      </c>
      <c r="B75" s="86" t="s">
        <v>94</v>
      </c>
      <c r="C75" s="86" t="s">
        <v>100</v>
      </c>
      <c r="D75" s="86" t="s">
        <v>19</v>
      </c>
      <c r="E75" s="86">
        <f>VLOOKUP(C75,考勤!A:AJ,35,0)</f>
        <v>23.5</v>
      </c>
      <c r="F75" s="86">
        <f>VLOOKUP(C75,考勤!$A$5:AP372,42,0)</f>
        <v>189</v>
      </c>
      <c r="G75" s="86">
        <v>19.5</v>
      </c>
      <c r="H75" s="86">
        <f t="shared" si="45"/>
        <v>3685.5</v>
      </c>
      <c r="I75" s="86">
        <f>VLOOKUP(C75,考勤!$A$5:AP372,41,0)</f>
        <v>80</v>
      </c>
      <c r="J75" s="86">
        <v>20.5</v>
      </c>
      <c r="K75" s="86">
        <f t="shared" si="46"/>
        <v>1640</v>
      </c>
      <c r="L75" s="86">
        <f>IFERROR(VLOOKUP(C75,奖惩!B:D,3,0),0)</f>
        <v>0</v>
      </c>
      <c r="M75" s="86">
        <f t="shared" si="47"/>
        <v>5325.5</v>
      </c>
      <c r="N75" s="86">
        <f t="shared" si="48"/>
        <v>117.5</v>
      </c>
      <c r="O75" s="86">
        <f t="shared" si="49"/>
        <v>5443</v>
      </c>
      <c r="P75" s="86" t="str">
        <f>IFERROR(VLOOKUP(C75,奖惩!B:C,2,0),"")</f>
        <v/>
      </c>
    </row>
    <row r="76" spans="1:16">
      <c r="A76" s="86">
        <f t="shared" ref="A76:A84" si="50">ROW()-2</f>
        <v>74</v>
      </c>
      <c r="B76" s="86" t="s">
        <v>94</v>
      </c>
      <c r="C76" s="86" t="s">
        <v>101</v>
      </c>
      <c r="D76" s="86" t="s">
        <v>19</v>
      </c>
      <c r="E76" s="86">
        <f>VLOOKUP(C76,考勤!A:AJ,35,0)</f>
        <v>5</v>
      </c>
      <c r="F76" s="86">
        <f>VLOOKUP(C76,考勤!$A$5:AP373,42,0)</f>
        <v>40</v>
      </c>
      <c r="G76" s="86">
        <v>19.5</v>
      </c>
      <c r="H76" s="86">
        <f t="shared" ref="H76:H84" si="51">F76*G76</f>
        <v>780</v>
      </c>
      <c r="I76" s="86">
        <f>VLOOKUP(C76,考勤!$A$5:AP373,41,0)</f>
        <v>34</v>
      </c>
      <c r="J76" s="86">
        <v>20.5</v>
      </c>
      <c r="K76" s="86">
        <f t="shared" ref="K76:K84" si="52">I76*J76</f>
        <v>697</v>
      </c>
      <c r="L76" s="86">
        <f>IFERROR(VLOOKUP(C76,奖惩!B:D,3,0),0)</f>
        <v>0</v>
      </c>
      <c r="M76" s="86">
        <f t="shared" ref="M76:M84" si="53">H76+K76+L76</f>
        <v>1477</v>
      </c>
      <c r="N76" s="86">
        <f t="shared" ref="N76:N84" si="54">E76*5</f>
        <v>25</v>
      </c>
      <c r="O76" s="86">
        <f t="shared" ref="O76:O84" si="55">M76+N76</f>
        <v>1502</v>
      </c>
      <c r="P76" s="86" t="str">
        <f>IFERROR(VLOOKUP(C76,奖惩!B:C,2,0),"")</f>
        <v/>
      </c>
    </row>
    <row r="77" spans="1:16">
      <c r="A77" s="86">
        <f t="shared" si="50"/>
        <v>75</v>
      </c>
      <c r="B77" s="86" t="s">
        <v>102</v>
      </c>
      <c r="C77" s="86" t="s">
        <v>103</v>
      </c>
      <c r="D77" s="86" t="s">
        <v>19</v>
      </c>
      <c r="E77" s="86">
        <f>VLOOKUP(C77,考勤!A:AJ,35,0)</f>
        <v>21</v>
      </c>
      <c r="F77" s="86">
        <f>VLOOKUP(C77,考勤!$A$5:AP374,42,0)</f>
        <v>168</v>
      </c>
      <c r="G77" s="86">
        <v>19.5</v>
      </c>
      <c r="H77" s="86">
        <f t="shared" si="51"/>
        <v>3276</v>
      </c>
      <c r="I77" s="86">
        <f>VLOOKUP(C77,考勤!$A$5:AP374,41,0)</f>
        <v>42.5</v>
      </c>
      <c r="J77" s="86">
        <v>20.5</v>
      </c>
      <c r="K77" s="86">
        <f t="shared" si="52"/>
        <v>871.25</v>
      </c>
      <c r="L77" s="86">
        <f>IFERROR(VLOOKUP(C77,奖惩!B:D,3,0),0)</f>
        <v>-20</v>
      </c>
      <c r="M77" s="86">
        <f t="shared" si="53"/>
        <v>4127.25</v>
      </c>
      <c r="N77" s="86">
        <f t="shared" si="54"/>
        <v>105</v>
      </c>
      <c r="O77" s="86">
        <f t="shared" si="55"/>
        <v>4232.25</v>
      </c>
      <c r="P77" s="86" t="str">
        <f>IFERROR(VLOOKUP(C77,奖惩!B:C,2,0),"")</f>
        <v>4.29宿舍考核</v>
      </c>
    </row>
    <row r="78" spans="1:16">
      <c r="A78" s="86">
        <f t="shared" si="50"/>
        <v>76</v>
      </c>
      <c r="B78" s="86" t="s">
        <v>102</v>
      </c>
      <c r="C78" s="86" t="s">
        <v>104</v>
      </c>
      <c r="D78" s="86" t="s">
        <v>19</v>
      </c>
      <c r="E78" s="86">
        <f>VLOOKUP(C78,考勤!A:AJ,35,0)</f>
        <v>21</v>
      </c>
      <c r="F78" s="86">
        <f>VLOOKUP(C78,考勤!$A$5:AP375,42,0)</f>
        <v>168</v>
      </c>
      <c r="G78" s="86">
        <v>19.5</v>
      </c>
      <c r="H78" s="86">
        <f t="shared" si="51"/>
        <v>3276</v>
      </c>
      <c r="I78" s="86">
        <f>VLOOKUP(C78,考勤!$A$5:AP375,41,0)</f>
        <v>44.5</v>
      </c>
      <c r="J78" s="86">
        <v>20.5</v>
      </c>
      <c r="K78" s="86">
        <f t="shared" si="52"/>
        <v>912.25</v>
      </c>
      <c r="L78" s="86">
        <f>IFERROR(VLOOKUP(C78,奖惩!B:D,3,0),0)</f>
        <v>0</v>
      </c>
      <c r="M78" s="86">
        <f t="shared" si="53"/>
        <v>4188.25</v>
      </c>
      <c r="N78" s="86">
        <f t="shared" si="54"/>
        <v>105</v>
      </c>
      <c r="O78" s="86">
        <f t="shared" si="55"/>
        <v>4293.25</v>
      </c>
      <c r="P78" s="86" t="str">
        <f>IFERROR(VLOOKUP(C78,奖惩!B:C,2,0),"")</f>
        <v/>
      </c>
    </row>
    <row r="79" spans="1:16">
      <c r="A79" s="86">
        <f t="shared" si="50"/>
        <v>77</v>
      </c>
      <c r="B79" s="86" t="s">
        <v>102</v>
      </c>
      <c r="C79" s="86" t="s">
        <v>105</v>
      </c>
      <c r="D79" s="86" t="s">
        <v>19</v>
      </c>
      <c r="E79" s="86">
        <f>VLOOKUP(C79,考勤!A:AJ,35,0)</f>
        <v>19</v>
      </c>
      <c r="F79" s="86">
        <f>VLOOKUP(C79,考勤!$A$5:AP374,42,0)</f>
        <v>152</v>
      </c>
      <c r="G79" s="86">
        <v>19.5</v>
      </c>
      <c r="H79" s="86">
        <f t="shared" si="51"/>
        <v>2964</v>
      </c>
      <c r="I79" s="86">
        <f>VLOOKUP(C79,考勤!$A$5:AP374,41,0)</f>
        <v>37.5</v>
      </c>
      <c r="J79" s="86">
        <v>20.5</v>
      </c>
      <c r="K79" s="86">
        <f t="shared" si="52"/>
        <v>768.75</v>
      </c>
      <c r="L79" s="86">
        <f>IFERROR(VLOOKUP(C79,奖惩!B:D,3,0),0)</f>
        <v>0</v>
      </c>
      <c r="M79" s="86">
        <f t="shared" si="53"/>
        <v>3732.75</v>
      </c>
      <c r="N79" s="86">
        <f t="shared" si="54"/>
        <v>95</v>
      </c>
      <c r="O79" s="86">
        <f t="shared" si="55"/>
        <v>3827.75</v>
      </c>
      <c r="P79" s="86" t="str">
        <f>IFERROR(VLOOKUP(C79,奖惩!B:C,2,0),"")</f>
        <v/>
      </c>
    </row>
    <row r="80" spans="1:16">
      <c r="A80" s="86">
        <f t="shared" si="50"/>
        <v>78</v>
      </c>
      <c r="B80" s="86" t="s">
        <v>102</v>
      </c>
      <c r="C80" s="86" t="s">
        <v>106</v>
      </c>
      <c r="D80" s="86" t="s">
        <v>19</v>
      </c>
      <c r="E80" s="86">
        <f>VLOOKUP(C80,考勤!A:AJ,35,0)</f>
        <v>4</v>
      </c>
      <c r="F80" s="86">
        <f>VLOOKUP(C80,考勤!$A$5:AP375,42,0)</f>
        <v>32</v>
      </c>
      <c r="G80" s="86">
        <v>19.5</v>
      </c>
      <c r="H80" s="86">
        <f t="shared" si="51"/>
        <v>624</v>
      </c>
      <c r="I80" s="86">
        <f>VLOOKUP(C80,考勤!$A$5:AP375,41,0)</f>
        <v>6</v>
      </c>
      <c r="J80" s="86">
        <v>20.5</v>
      </c>
      <c r="K80" s="86">
        <f t="shared" si="52"/>
        <v>123</v>
      </c>
      <c r="L80" s="86">
        <f>IFERROR(VLOOKUP(C80,奖惩!B:D,3,0),0)</f>
        <v>-149.4</v>
      </c>
      <c r="M80" s="86">
        <f t="shared" si="53"/>
        <v>597.6</v>
      </c>
      <c r="N80" s="86">
        <f t="shared" si="54"/>
        <v>20</v>
      </c>
      <c r="O80" s="86">
        <f t="shared" si="55"/>
        <v>617.6</v>
      </c>
      <c r="P80" s="86">
        <f>IFERROR(VLOOKUP(C80,奖惩!B:C,2,0),"")</f>
        <v>0.8</v>
      </c>
    </row>
    <row r="81" spans="1:16">
      <c r="A81" s="86">
        <f t="shared" si="50"/>
        <v>79</v>
      </c>
      <c r="B81" s="86" t="s">
        <v>107</v>
      </c>
      <c r="C81" s="86" t="s">
        <v>108</v>
      </c>
      <c r="D81" s="86" t="s">
        <v>19</v>
      </c>
      <c r="E81" s="86">
        <f>VLOOKUP(C81,考勤!A:AJ,35,0)</f>
        <v>18.5</v>
      </c>
      <c r="F81" s="86">
        <f>VLOOKUP(C81,考勤!$A$5:AP376,42,0)</f>
        <v>151.5</v>
      </c>
      <c r="G81" s="86">
        <v>19.5</v>
      </c>
      <c r="H81" s="86">
        <f t="shared" si="51"/>
        <v>2954.25</v>
      </c>
      <c r="I81" s="86">
        <f>VLOOKUP(C81,考勤!$A$5:AP376,41,0)</f>
        <v>63</v>
      </c>
      <c r="J81" s="86">
        <v>20.5</v>
      </c>
      <c r="K81" s="86">
        <f t="shared" si="52"/>
        <v>1291.5</v>
      </c>
      <c r="L81" s="86">
        <f>IFERROR(VLOOKUP(C81,奖惩!B:D,3,0),0)</f>
        <v>-500</v>
      </c>
      <c r="M81" s="86">
        <f t="shared" si="53"/>
        <v>3745.75</v>
      </c>
      <c r="N81" s="86">
        <f t="shared" si="54"/>
        <v>92.5</v>
      </c>
      <c r="O81" s="86">
        <f t="shared" si="55"/>
        <v>3838.25</v>
      </c>
      <c r="P81" s="86" t="str">
        <f>IFERROR(VLOOKUP(C81,奖惩!B:C,2,0),"")</f>
        <v>员工未按照规定上交手机</v>
      </c>
    </row>
    <row r="82" spans="1:16">
      <c r="A82" s="86">
        <f t="shared" si="50"/>
        <v>80</v>
      </c>
      <c r="B82" s="86" t="s">
        <v>107</v>
      </c>
      <c r="C82" s="86" t="s">
        <v>109</v>
      </c>
      <c r="D82" s="86" t="s">
        <v>19</v>
      </c>
      <c r="E82" s="86">
        <f>VLOOKUP(C82,考勤!A:AJ,35,0)</f>
        <v>17</v>
      </c>
      <c r="F82" s="86">
        <f>VLOOKUP(C82,考勤!$A$5:AP377,42,0)</f>
        <v>136</v>
      </c>
      <c r="G82" s="86">
        <v>19.5</v>
      </c>
      <c r="H82" s="86">
        <f t="shared" si="51"/>
        <v>2652</v>
      </c>
      <c r="I82" s="86">
        <f>VLOOKUP(C82,考勤!$A$5:AP377,41,0)</f>
        <v>46.5</v>
      </c>
      <c r="J82" s="86">
        <v>20.5</v>
      </c>
      <c r="K82" s="86">
        <f t="shared" si="52"/>
        <v>953.25</v>
      </c>
      <c r="L82" s="86">
        <f>IFERROR(VLOOKUP(C82,奖惩!B:D,3,0),0)</f>
        <v>0</v>
      </c>
      <c r="M82" s="86">
        <f t="shared" si="53"/>
        <v>3605.25</v>
      </c>
      <c r="N82" s="86">
        <f t="shared" si="54"/>
        <v>85</v>
      </c>
      <c r="O82" s="86">
        <f t="shared" si="55"/>
        <v>3690.25</v>
      </c>
      <c r="P82" s="86" t="str">
        <f>IFERROR(VLOOKUP(C82,奖惩!B:C,2,0),"")</f>
        <v/>
      </c>
    </row>
    <row r="83" spans="1:16">
      <c r="A83" s="86">
        <f t="shared" si="50"/>
        <v>81</v>
      </c>
      <c r="B83" s="86" t="s">
        <v>107</v>
      </c>
      <c r="C83" s="86" t="s">
        <v>110</v>
      </c>
      <c r="D83" s="86" t="s">
        <v>19</v>
      </c>
      <c r="E83" s="86">
        <f>VLOOKUP(C83,考勤!A:AJ,35,0)</f>
        <v>18.5</v>
      </c>
      <c r="F83" s="86">
        <f>VLOOKUP(C83,考勤!$A$5:AP377,42,0)</f>
        <v>148</v>
      </c>
      <c r="G83" s="86">
        <v>19.5</v>
      </c>
      <c r="H83" s="86">
        <f t="shared" si="51"/>
        <v>2886</v>
      </c>
      <c r="I83" s="86">
        <f>VLOOKUP(C83,考勤!$A$5:AP377,41,0)</f>
        <v>63</v>
      </c>
      <c r="J83" s="86">
        <v>20.5</v>
      </c>
      <c r="K83" s="86">
        <f t="shared" si="52"/>
        <v>1291.5</v>
      </c>
      <c r="L83" s="86">
        <f>IFERROR(VLOOKUP(C83,奖惩!B:D,3,0),0)</f>
        <v>0</v>
      </c>
      <c r="M83" s="86">
        <f t="shared" si="53"/>
        <v>4177.5</v>
      </c>
      <c r="N83" s="86">
        <f t="shared" si="54"/>
        <v>92.5</v>
      </c>
      <c r="O83" s="86">
        <f t="shared" si="55"/>
        <v>4270</v>
      </c>
      <c r="P83" s="86" t="str">
        <f>IFERROR(VLOOKUP(C83,奖惩!B:C,2,0),"")</f>
        <v/>
      </c>
    </row>
    <row r="84" spans="1:16">
      <c r="A84" s="86">
        <f t="shared" si="50"/>
        <v>82</v>
      </c>
      <c r="B84" s="86" t="s">
        <v>107</v>
      </c>
      <c r="C84" s="86" t="s">
        <v>111</v>
      </c>
      <c r="D84" s="86" t="s">
        <v>19</v>
      </c>
      <c r="E84" s="86">
        <f>VLOOKUP(C84,考勤!A:AJ,35,0)</f>
        <v>2</v>
      </c>
      <c r="F84" s="86">
        <f>VLOOKUP(C84,考勤!$A$5:AP376,42,0)</f>
        <v>16</v>
      </c>
      <c r="G84" s="86">
        <v>19.5</v>
      </c>
      <c r="H84" s="86">
        <f t="shared" si="51"/>
        <v>312</v>
      </c>
      <c r="I84" s="86">
        <f>VLOOKUP(C84,考勤!$A$5:AP376,41,0)</f>
        <v>14</v>
      </c>
      <c r="J84" s="86">
        <v>20.5</v>
      </c>
      <c r="K84" s="86">
        <f t="shared" si="52"/>
        <v>287</v>
      </c>
      <c r="L84" s="86">
        <f>IFERROR(VLOOKUP(C84,奖惩!B:D,3,0),0)</f>
        <v>0</v>
      </c>
      <c r="M84" s="86">
        <f t="shared" si="53"/>
        <v>599</v>
      </c>
      <c r="N84" s="86">
        <f t="shared" si="54"/>
        <v>10</v>
      </c>
      <c r="O84" s="86">
        <f t="shared" si="55"/>
        <v>609</v>
      </c>
      <c r="P84" s="86" t="str">
        <f>IFERROR(VLOOKUP(C84,奖惩!B:C,2,0),"")</f>
        <v/>
      </c>
    </row>
    <row r="85" spans="1:16">
      <c r="A85" s="86" t="s">
        <v>112</v>
      </c>
      <c r="B85" s="86"/>
      <c r="C85" s="86"/>
      <c r="D85" s="86"/>
      <c r="E85" s="86">
        <f>SUM(E3:E84)</f>
        <v>1268.5</v>
      </c>
      <c r="F85" s="86">
        <f t="shared" ref="F85:O85" si="56">SUM(F3:F84)</f>
        <v>10235.5</v>
      </c>
      <c r="G85" s="86">
        <f t="shared" si="56"/>
        <v>1561.5</v>
      </c>
      <c r="H85" s="86">
        <f t="shared" si="56"/>
        <v>195522</v>
      </c>
      <c r="I85" s="86">
        <f t="shared" si="56"/>
        <v>3834.5</v>
      </c>
      <c r="J85" s="86">
        <f t="shared" si="56"/>
        <v>1582.5</v>
      </c>
      <c r="K85" s="86">
        <f t="shared" si="56"/>
        <v>73992.5</v>
      </c>
      <c r="L85" s="86">
        <f t="shared" si="56"/>
        <v>1341.61</v>
      </c>
      <c r="M85" s="86">
        <f t="shared" si="56"/>
        <v>270856.11</v>
      </c>
      <c r="N85" s="86">
        <f t="shared" si="56"/>
        <v>6595</v>
      </c>
      <c r="O85" s="86">
        <f t="shared" si="56"/>
        <v>277451.11</v>
      </c>
      <c r="P85" s="86"/>
    </row>
    <row r="86" ht="28.95" customHeight="1" spans="1:16">
      <c r="A86" s="85" t="s">
        <v>113</v>
      </c>
      <c r="C86" s="83">
        <f>ROUND(O85*1.03,2)</f>
        <v>285774.64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</row>
    <row r="89" spans="2:4">
      <c r="B89"/>
      <c r="C89"/>
      <c r="D89"/>
    </row>
    <row r="90" spans="2:4">
      <c r="B90"/>
      <c r="C90"/>
      <c r="D90"/>
    </row>
    <row r="91" spans="2:5">
      <c r="B91"/>
      <c r="C91"/>
      <c r="D91"/>
      <c r="E91"/>
    </row>
    <row r="92" spans="2:5">
      <c r="B92"/>
      <c r="C92"/>
      <c r="D92"/>
      <c r="E92"/>
    </row>
    <row r="93" spans="2:5">
      <c r="B93" t="s">
        <v>2</v>
      </c>
      <c r="C93" t="s">
        <v>114</v>
      </c>
      <c r="D93"/>
      <c r="E93"/>
    </row>
    <row r="94" spans="2:5">
      <c r="B94" t="s">
        <v>94</v>
      </c>
      <c r="C94">
        <v>16332.75</v>
      </c>
      <c r="D94"/>
      <c r="E94"/>
    </row>
    <row r="95" spans="2:5">
      <c r="B95" t="s">
        <v>102</v>
      </c>
      <c r="C95">
        <v>12970.85</v>
      </c>
      <c r="D95"/>
      <c r="E95"/>
    </row>
    <row r="96" spans="2:5">
      <c r="B96" t="s">
        <v>107</v>
      </c>
      <c r="C96">
        <v>12407.5</v>
      </c>
      <c r="D96"/>
      <c r="E96"/>
    </row>
    <row r="97" spans="2:5">
      <c r="B97" t="s">
        <v>91</v>
      </c>
      <c r="C97">
        <v>9507</v>
      </c>
      <c r="D97"/>
      <c r="E97"/>
    </row>
    <row r="98" spans="2:4">
      <c r="B98" t="s">
        <v>32</v>
      </c>
      <c r="C98">
        <v>1332</v>
      </c>
      <c r="D98"/>
    </row>
    <row r="99" spans="2:4">
      <c r="B99" t="s">
        <v>25</v>
      </c>
      <c r="C99">
        <v>16429.5</v>
      </c>
      <c r="D99"/>
    </row>
    <row r="100" spans="2:4">
      <c r="B100" t="s">
        <v>36</v>
      </c>
      <c r="C100">
        <v>24139.11</v>
      </c>
      <c r="D100"/>
    </row>
    <row r="101" spans="2:4">
      <c r="B101" t="s">
        <v>47</v>
      </c>
      <c r="C101">
        <v>111483.7</v>
      </c>
      <c r="D101"/>
    </row>
    <row r="102" spans="2:4">
      <c r="B102" t="s">
        <v>73</v>
      </c>
      <c r="C102">
        <v>52270.7</v>
      </c>
      <c r="D102"/>
    </row>
    <row r="103" spans="2:4">
      <c r="B103" t="s">
        <v>17</v>
      </c>
      <c r="C103">
        <v>20578</v>
      </c>
      <c r="D103"/>
    </row>
    <row r="104" spans="2:4">
      <c r="B104" t="s">
        <v>115</v>
      </c>
      <c r="C104">
        <v>277451.11</v>
      </c>
      <c r="D104"/>
    </row>
    <row r="105" spans="2:4">
      <c r="B105"/>
      <c r="C105"/>
      <c r="D105"/>
    </row>
    <row r="106" spans="2:4">
      <c r="B106"/>
      <c r="C106"/>
      <c r="D106"/>
    </row>
    <row r="107" spans="2:4">
      <c r="B107"/>
      <c r="C107"/>
      <c r="D107"/>
    </row>
    <row r="108" spans="2:4">
      <c r="B108"/>
      <c r="C108"/>
      <c r="D108"/>
    </row>
    <row r="109" spans="2:4">
      <c r="B109"/>
      <c r="C109"/>
      <c r="D109"/>
    </row>
    <row r="110" spans="2:4">
      <c r="B110"/>
      <c r="C110"/>
      <c r="D110"/>
    </row>
  </sheetData>
  <autoFilter xmlns:etc="http://www.wps.cn/officeDocument/2017/etCustomData" ref="A1:Q86" etc:filterBottomFollowUsedRange="0">
    <extLst/>
  </autoFilter>
  <mergeCells count="3">
    <mergeCell ref="A1:P1"/>
    <mergeCell ref="A86:B86"/>
    <mergeCell ref="C86:P86"/>
  </mergeCells>
  <conditionalFormatting sqref="C3">
    <cfRule type="duplicateValues" priority="1738"/>
    <cfRule type="duplicateValues" priority="1735"/>
    <cfRule type="duplicateValues" priority="1732"/>
    <cfRule type="duplicateValues" priority="1729"/>
    <cfRule type="duplicateValues" priority="1723"/>
    <cfRule type="duplicateValues" priority="1720"/>
    <cfRule type="duplicateValues" priority="1717"/>
    <cfRule type="duplicateValues" priority="1726"/>
  </conditionalFormatting>
  <conditionalFormatting sqref="C4">
    <cfRule type="duplicateValues" priority="616"/>
    <cfRule type="duplicateValues" priority="618"/>
    <cfRule type="duplicateValues" priority="620"/>
    <cfRule type="duplicateValues" dxfId="0" priority="604"/>
    <cfRule type="duplicateValues" priority="606"/>
    <cfRule type="duplicateValues" priority="624"/>
    <cfRule type="duplicateValues" priority="628"/>
    <cfRule type="duplicateValues" priority="626"/>
    <cfRule type="duplicateValues" priority="608"/>
    <cfRule type="duplicateValues" priority="610"/>
    <cfRule type="duplicateValues" dxfId="0" priority="602"/>
    <cfRule type="duplicateValues" priority="622"/>
    <cfRule type="duplicateValues" priority="612"/>
    <cfRule type="duplicateValues" priority="614"/>
  </conditionalFormatting>
  <conditionalFormatting sqref="C5">
    <cfRule type="duplicateValues" dxfId="0" priority="255"/>
    <cfRule type="duplicateValues" dxfId="0" priority="254"/>
  </conditionalFormatting>
  <conditionalFormatting sqref="C6">
    <cfRule type="duplicateValues" dxfId="0" priority="1555"/>
    <cfRule type="duplicateValues" priority="1559"/>
    <cfRule type="duplicateValues" priority="1563"/>
    <cfRule type="duplicateValues" priority="1567"/>
    <cfRule type="duplicateValues" priority="1571"/>
    <cfRule type="duplicateValues" priority="1575"/>
    <cfRule type="duplicateValues" priority="1579"/>
    <cfRule type="duplicateValues" priority="1583"/>
    <cfRule type="duplicateValues" priority="1587"/>
    <cfRule type="duplicateValues" priority="1591"/>
    <cfRule type="duplicateValues" priority="1595"/>
    <cfRule type="duplicateValues" priority="1599"/>
    <cfRule type="duplicateValues" priority="1603"/>
  </conditionalFormatting>
  <conditionalFormatting sqref="C9"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priority="260"/>
    <cfRule type="duplicateValues" priority="261"/>
    <cfRule type="duplicateValues" priority="262"/>
    <cfRule type="duplicateValues" priority="263"/>
    <cfRule type="duplicateValues" priority="264"/>
    <cfRule type="duplicateValues" priority="265"/>
    <cfRule type="duplicateValues" priority="266"/>
    <cfRule type="duplicateValues" priority="267"/>
    <cfRule type="duplicateValues" priority="268"/>
    <cfRule type="duplicateValues" priority="269"/>
    <cfRule type="duplicateValues" priority="270"/>
    <cfRule type="duplicateValues" priority="271"/>
  </conditionalFormatting>
  <conditionalFormatting sqref="C10">
    <cfRule type="duplicateValues" dxfId="0" priority="1505"/>
    <cfRule type="duplicateValues" priority="1509"/>
    <cfRule type="duplicateValues" priority="1513"/>
    <cfRule type="duplicateValues" priority="1517"/>
    <cfRule type="duplicateValues" priority="1521"/>
    <cfRule type="duplicateValues" priority="1525"/>
    <cfRule type="duplicateValues" priority="1529"/>
    <cfRule type="duplicateValues" priority="1533"/>
    <cfRule type="duplicateValues" priority="1537"/>
    <cfRule type="duplicateValues" priority="1541"/>
    <cfRule type="duplicateValues" priority="1545"/>
    <cfRule type="duplicateValues" priority="1549"/>
    <cfRule type="duplicateValues" priority="1553"/>
  </conditionalFormatting>
  <conditionalFormatting sqref="C11">
    <cfRule type="duplicateValues" dxfId="0" priority="1504"/>
    <cfRule type="duplicateValues" priority="1508"/>
    <cfRule type="duplicateValues" priority="1512"/>
    <cfRule type="duplicateValues" priority="1516"/>
    <cfRule type="duplicateValues" priority="1520"/>
    <cfRule type="duplicateValues" priority="1524"/>
    <cfRule type="duplicateValues" priority="1528"/>
    <cfRule type="duplicateValues" priority="1532"/>
    <cfRule type="duplicateValues" priority="1536"/>
    <cfRule type="duplicateValues" priority="1540"/>
    <cfRule type="duplicateValues" priority="1544"/>
    <cfRule type="duplicateValues" priority="1548"/>
    <cfRule type="duplicateValues" priority="1552"/>
  </conditionalFormatting>
  <conditionalFormatting sqref="C12">
    <cfRule type="duplicateValues" priority="1800"/>
    <cfRule type="duplicateValues" priority="1801"/>
    <cfRule type="duplicateValues" priority="1802"/>
    <cfRule type="duplicateValues" priority="1803"/>
  </conditionalFormatting>
  <conditionalFormatting sqref="C13">
    <cfRule type="duplicateValues" priority="42"/>
    <cfRule type="duplicateValues" priority="40"/>
    <cfRule type="duplicateValues" priority="38"/>
    <cfRule type="duplicateValues" priority="36"/>
    <cfRule type="duplicateValues" priority="34"/>
    <cfRule type="duplicateValues" priority="32"/>
    <cfRule type="duplicateValues" priority="30"/>
    <cfRule type="duplicateValues" priority="28"/>
    <cfRule type="duplicateValues" priority="26"/>
    <cfRule type="duplicateValues" priority="24"/>
    <cfRule type="duplicateValues" priority="22"/>
    <cfRule type="duplicateValues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C14">
    <cfRule type="duplicateValues" priority="41"/>
    <cfRule type="duplicateValues" priority="39"/>
    <cfRule type="duplicateValues" priority="37"/>
    <cfRule type="duplicateValues" priority="35"/>
    <cfRule type="duplicateValues" priority="33"/>
    <cfRule type="duplicateValues" priority="31"/>
    <cfRule type="duplicateValues" priority="29"/>
    <cfRule type="duplicateValues" priority="27"/>
    <cfRule type="duplicateValues" priority="25"/>
    <cfRule type="duplicateValues" priority="23"/>
    <cfRule type="duplicateValues" priority="21"/>
    <cfRule type="duplicateValues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C16">
    <cfRule type="duplicateValues" priority="1806"/>
    <cfRule type="duplicateValues" priority="1808"/>
    <cfRule type="duplicateValues" priority="1810"/>
  </conditionalFormatting>
  <conditionalFormatting sqref="C17">
    <cfRule type="duplicateValues" dxfId="0" priority="535"/>
    <cfRule type="duplicateValues" dxfId="0" priority="540"/>
    <cfRule type="duplicateValues" priority="545"/>
    <cfRule type="duplicateValues" priority="550"/>
    <cfRule type="duplicateValues" priority="555"/>
    <cfRule type="duplicateValues" priority="560"/>
    <cfRule type="duplicateValues" priority="565"/>
    <cfRule type="duplicateValues" priority="570"/>
    <cfRule type="duplicateValues" priority="575"/>
    <cfRule type="duplicateValues" priority="580"/>
    <cfRule type="duplicateValues" priority="585"/>
    <cfRule type="duplicateValues" priority="590"/>
    <cfRule type="duplicateValues" priority="595"/>
    <cfRule type="duplicateValues" priority="600"/>
  </conditionalFormatting>
  <conditionalFormatting sqref="C18">
    <cfRule type="duplicateValues" dxfId="0" priority="534"/>
    <cfRule type="duplicateValues" dxfId="0" priority="539"/>
    <cfRule type="duplicateValues" priority="544"/>
    <cfRule type="duplicateValues" priority="549"/>
    <cfRule type="duplicateValues" priority="554"/>
    <cfRule type="duplicateValues" priority="559"/>
    <cfRule type="duplicateValues" priority="564"/>
    <cfRule type="duplicateValues" priority="569"/>
    <cfRule type="duplicateValues" priority="574"/>
    <cfRule type="duplicateValues" priority="579"/>
    <cfRule type="duplicateValues" priority="584"/>
    <cfRule type="duplicateValues" priority="589"/>
    <cfRule type="duplicateValues" priority="594"/>
    <cfRule type="duplicateValues" priority="599"/>
  </conditionalFormatting>
  <conditionalFormatting sqref="C19">
    <cfRule type="duplicateValues" dxfId="0" priority="533"/>
    <cfRule type="duplicateValues" dxfId="0" priority="538"/>
    <cfRule type="duplicateValues" priority="543"/>
    <cfRule type="duplicateValues" priority="548"/>
    <cfRule type="duplicateValues" priority="553"/>
    <cfRule type="duplicateValues" priority="558"/>
    <cfRule type="duplicateValues" priority="563"/>
    <cfRule type="duplicateValues" priority="568"/>
    <cfRule type="duplicateValues" priority="573"/>
    <cfRule type="duplicateValues" priority="578"/>
    <cfRule type="duplicateValues" priority="583"/>
    <cfRule type="duplicateValues" priority="588"/>
    <cfRule type="duplicateValues" priority="593"/>
    <cfRule type="duplicateValues" priority="598"/>
  </conditionalFormatting>
  <conditionalFormatting sqref="C20">
    <cfRule type="duplicateValues" dxfId="0" priority="532"/>
    <cfRule type="duplicateValues" dxfId="0" priority="537"/>
    <cfRule type="duplicateValues" priority="542"/>
    <cfRule type="duplicateValues" priority="547"/>
    <cfRule type="duplicateValues" priority="552"/>
    <cfRule type="duplicateValues" priority="557"/>
    <cfRule type="duplicateValues" priority="562"/>
    <cfRule type="duplicateValues" priority="567"/>
    <cfRule type="duplicateValues" priority="572"/>
    <cfRule type="duplicateValues" priority="577"/>
    <cfRule type="duplicateValues" priority="582"/>
    <cfRule type="duplicateValues" priority="587"/>
    <cfRule type="duplicateValues" priority="592"/>
    <cfRule type="duplicateValues" priority="597"/>
  </conditionalFormatting>
  <conditionalFormatting sqref="C2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C22">
    <cfRule type="duplicateValues" dxfId="0" priority="1477"/>
    <cfRule type="duplicateValues" priority="1479"/>
    <cfRule type="duplicateValues" priority="1481"/>
    <cfRule type="duplicateValues" priority="1483"/>
    <cfRule type="duplicateValues" priority="1485"/>
    <cfRule type="duplicateValues" priority="1487"/>
    <cfRule type="duplicateValues" priority="1489"/>
    <cfRule type="duplicateValues" priority="1491"/>
    <cfRule type="duplicateValues" priority="1493"/>
    <cfRule type="duplicateValues" priority="1495"/>
    <cfRule type="duplicateValues" priority="1497"/>
    <cfRule type="duplicateValues" priority="1499"/>
    <cfRule type="duplicateValues" priority="1501"/>
  </conditionalFormatting>
  <conditionalFormatting sqref="C23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</conditionalFormatting>
  <conditionalFormatting sqref="C24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C25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C26">
    <cfRule type="duplicateValues" dxfId="0" priority="1103"/>
    <cfRule type="duplicateValues" priority="1134"/>
    <cfRule type="duplicateValues" priority="1165"/>
    <cfRule type="duplicateValues" priority="1196"/>
    <cfRule type="duplicateValues" priority="1227"/>
    <cfRule type="duplicateValues" priority="1258"/>
    <cfRule type="duplicateValues" priority="1289"/>
    <cfRule type="duplicateValues" priority="1320"/>
    <cfRule type="duplicateValues" priority="1351"/>
    <cfRule type="duplicateValues" priority="1382"/>
    <cfRule type="duplicateValues" priority="1413"/>
    <cfRule type="duplicateValues" priority="1444"/>
    <cfRule type="duplicateValues" priority="1475"/>
  </conditionalFormatting>
  <conditionalFormatting sqref="C27">
    <cfRule type="duplicateValues" dxfId="0" priority="1101"/>
    <cfRule type="duplicateValues" priority="1132"/>
    <cfRule type="duplicateValues" priority="1163"/>
    <cfRule type="duplicateValues" priority="1194"/>
    <cfRule type="duplicateValues" priority="1225"/>
    <cfRule type="duplicateValues" priority="1256"/>
    <cfRule type="duplicateValues" priority="1287"/>
    <cfRule type="duplicateValues" priority="1318"/>
    <cfRule type="duplicateValues" priority="1349"/>
    <cfRule type="duplicateValues" priority="1380"/>
    <cfRule type="duplicateValues" priority="1411"/>
    <cfRule type="duplicateValues" priority="1442"/>
    <cfRule type="duplicateValues" priority="1473"/>
  </conditionalFormatting>
  <conditionalFormatting sqref="C28">
    <cfRule type="duplicateValues" dxfId="0" priority="1099"/>
    <cfRule type="duplicateValues" priority="1130"/>
    <cfRule type="duplicateValues" priority="1161"/>
    <cfRule type="duplicateValues" priority="1192"/>
    <cfRule type="duplicateValues" priority="1223"/>
    <cfRule type="duplicateValues" priority="1254"/>
    <cfRule type="duplicateValues" priority="1285"/>
    <cfRule type="duplicateValues" priority="1316"/>
    <cfRule type="duplicateValues" priority="1347"/>
    <cfRule type="duplicateValues" priority="1378"/>
    <cfRule type="duplicateValues" priority="1409"/>
    <cfRule type="duplicateValues" priority="1440"/>
    <cfRule type="duplicateValues" priority="1471"/>
  </conditionalFormatting>
  <conditionalFormatting sqref="C29">
    <cfRule type="duplicateValues" dxfId="0" priority="1096"/>
    <cfRule type="duplicateValues" priority="1127"/>
    <cfRule type="duplicateValues" priority="1158"/>
    <cfRule type="duplicateValues" priority="1189"/>
    <cfRule type="duplicateValues" priority="1220"/>
    <cfRule type="duplicateValues" priority="1251"/>
    <cfRule type="duplicateValues" priority="1282"/>
    <cfRule type="duplicateValues" priority="1313"/>
    <cfRule type="duplicateValues" priority="1344"/>
    <cfRule type="duplicateValues" priority="1375"/>
    <cfRule type="duplicateValues" priority="1406"/>
    <cfRule type="duplicateValues" priority="1437"/>
    <cfRule type="duplicateValues" priority="1468"/>
  </conditionalFormatting>
  <conditionalFormatting sqref="C30">
    <cfRule type="duplicateValues" dxfId="0" priority="1094"/>
    <cfRule type="duplicateValues" priority="1125"/>
    <cfRule type="duplicateValues" priority="1156"/>
    <cfRule type="duplicateValues" priority="1187"/>
    <cfRule type="duplicateValues" priority="1218"/>
    <cfRule type="duplicateValues" priority="1249"/>
    <cfRule type="duplicateValues" priority="1280"/>
    <cfRule type="duplicateValues" priority="1311"/>
    <cfRule type="duplicateValues" priority="1342"/>
    <cfRule type="duplicateValues" priority="1373"/>
    <cfRule type="duplicateValues" priority="1404"/>
    <cfRule type="duplicateValues" priority="1435"/>
    <cfRule type="duplicateValues" priority="1466"/>
  </conditionalFormatting>
  <conditionalFormatting sqref="C31">
    <cfRule type="duplicateValues" dxfId="0" priority="1093"/>
    <cfRule type="duplicateValues" priority="1124"/>
    <cfRule type="duplicateValues" priority="1155"/>
    <cfRule type="duplicateValues" priority="1186"/>
    <cfRule type="duplicateValues" priority="1217"/>
    <cfRule type="duplicateValues" priority="1248"/>
    <cfRule type="duplicateValues" priority="1279"/>
    <cfRule type="duplicateValues" priority="1310"/>
    <cfRule type="duplicateValues" priority="1341"/>
    <cfRule type="duplicateValues" priority="1372"/>
    <cfRule type="duplicateValues" priority="1403"/>
    <cfRule type="duplicateValues" priority="1434"/>
    <cfRule type="duplicateValues" priority="1465"/>
  </conditionalFormatting>
  <conditionalFormatting sqref="C32">
    <cfRule type="duplicateValues" dxfId="0" priority="1092"/>
    <cfRule type="duplicateValues" priority="1123"/>
    <cfRule type="duplicateValues" priority="1154"/>
    <cfRule type="duplicateValues" priority="1185"/>
    <cfRule type="duplicateValues" priority="1216"/>
    <cfRule type="duplicateValues" priority="1247"/>
    <cfRule type="duplicateValues" priority="1278"/>
    <cfRule type="duplicateValues" priority="1309"/>
    <cfRule type="duplicateValues" priority="1340"/>
    <cfRule type="duplicateValues" priority="1371"/>
    <cfRule type="duplicateValues" priority="1402"/>
    <cfRule type="duplicateValues" priority="1433"/>
    <cfRule type="duplicateValues" priority="1464"/>
  </conditionalFormatting>
  <conditionalFormatting sqref="C33">
    <cfRule type="duplicateValues" dxfId="0" priority="1091"/>
    <cfRule type="duplicateValues" priority="1122"/>
    <cfRule type="duplicateValues" priority="1153"/>
    <cfRule type="duplicateValues" priority="1184"/>
    <cfRule type="duplicateValues" priority="1215"/>
    <cfRule type="duplicateValues" priority="1246"/>
    <cfRule type="duplicateValues" priority="1277"/>
    <cfRule type="duplicateValues" priority="1308"/>
    <cfRule type="duplicateValues" priority="1339"/>
    <cfRule type="duplicateValues" priority="1370"/>
    <cfRule type="duplicateValues" priority="1401"/>
    <cfRule type="duplicateValues" priority="1432"/>
    <cfRule type="duplicateValues" priority="1463"/>
  </conditionalFormatting>
  <conditionalFormatting sqref="C34">
    <cfRule type="duplicateValues" dxfId="0" priority="1090"/>
    <cfRule type="duplicateValues" priority="1121"/>
    <cfRule type="duplicateValues" priority="1152"/>
    <cfRule type="duplicateValues" priority="1183"/>
    <cfRule type="duplicateValues" priority="1214"/>
    <cfRule type="duplicateValues" priority="1245"/>
    <cfRule type="duplicateValues" priority="1276"/>
    <cfRule type="duplicateValues" priority="1307"/>
    <cfRule type="duplicateValues" priority="1338"/>
    <cfRule type="duplicateValues" priority="1369"/>
    <cfRule type="duplicateValues" priority="1400"/>
    <cfRule type="duplicateValues" priority="1431"/>
    <cfRule type="duplicateValues" priority="1462"/>
  </conditionalFormatting>
  <conditionalFormatting sqref="C35">
    <cfRule type="duplicateValues" dxfId="0" priority="188"/>
    <cfRule type="duplicateValues" dxfId="0" priority="192"/>
    <cfRule type="duplicateValues" dxfId="0" priority="196"/>
    <cfRule type="duplicateValues" dxfId="0" priority="200"/>
    <cfRule type="duplicateValues" dxfId="0" priority="204"/>
    <cfRule type="duplicateValues" priority="208"/>
    <cfRule type="duplicateValues" priority="212"/>
    <cfRule type="duplicateValues" priority="216"/>
    <cfRule type="duplicateValues" priority="220"/>
    <cfRule type="duplicateValues" priority="224"/>
    <cfRule type="duplicateValues" priority="228"/>
    <cfRule type="duplicateValues" priority="232"/>
    <cfRule type="duplicateValues" priority="236"/>
    <cfRule type="duplicateValues" priority="240"/>
    <cfRule type="duplicateValues" priority="244"/>
    <cfRule type="duplicateValues" priority="248"/>
    <cfRule type="duplicateValues" priority="252"/>
  </conditionalFormatting>
  <conditionalFormatting sqref="C36">
    <cfRule type="duplicateValues" dxfId="0" priority="187"/>
    <cfRule type="duplicateValues" dxfId="0" priority="191"/>
    <cfRule type="duplicateValues" dxfId="0" priority="195"/>
    <cfRule type="duplicateValues" dxfId="0" priority="199"/>
    <cfRule type="duplicateValues" dxfId="0" priority="203"/>
    <cfRule type="duplicateValues" priority="207"/>
    <cfRule type="duplicateValues" priority="211"/>
    <cfRule type="duplicateValues" priority="215"/>
    <cfRule type="duplicateValues" priority="219"/>
    <cfRule type="duplicateValues" priority="223"/>
    <cfRule type="duplicateValues" priority="227"/>
    <cfRule type="duplicateValues" priority="231"/>
    <cfRule type="duplicateValues" priority="235"/>
    <cfRule type="duplicateValues" priority="239"/>
    <cfRule type="duplicateValues" priority="243"/>
    <cfRule type="duplicateValues" priority="247"/>
    <cfRule type="duplicateValues" priority="251"/>
  </conditionalFormatting>
  <conditionalFormatting sqref="C37"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  <cfRule type="duplicateValues" priority="206"/>
    <cfRule type="duplicateValues" priority="210"/>
    <cfRule type="duplicateValues" priority="214"/>
    <cfRule type="duplicateValues" priority="218"/>
    <cfRule type="duplicateValues" priority="222"/>
    <cfRule type="duplicateValues" priority="226"/>
    <cfRule type="duplicateValues" priority="230"/>
    <cfRule type="duplicateValues" priority="234"/>
    <cfRule type="duplicateValues" priority="238"/>
    <cfRule type="duplicateValues" priority="242"/>
    <cfRule type="duplicateValues" priority="246"/>
    <cfRule type="duplicateValues" priority="250"/>
  </conditionalFormatting>
  <conditionalFormatting sqref="C38"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  <cfRule type="duplicateValues" priority="205"/>
    <cfRule type="duplicateValues" priority="209"/>
    <cfRule type="duplicateValues" priority="213"/>
    <cfRule type="duplicateValues" priority="217"/>
    <cfRule type="duplicateValues" priority="221"/>
    <cfRule type="duplicateValues" priority="225"/>
    <cfRule type="duplicateValues" priority="229"/>
    <cfRule type="duplicateValues" priority="233"/>
    <cfRule type="duplicateValues" priority="237"/>
    <cfRule type="duplicateValues" priority="241"/>
    <cfRule type="duplicateValues" priority="245"/>
    <cfRule type="duplicateValues" priority="249"/>
  </conditionalFormatting>
  <conditionalFormatting sqref="C39">
    <cfRule type="duplicateValues" dxfId="0" priority="1089"/>
    <cfRule type="duplicateValues" priority="1120"/>
    <cfRule type="duplicateValues" priority="1151"/>
    <cfRule type="duplicateValues" priority="1182"/>
    <cfRule type="duplicateValues" priority="1213"/>
    <cfRule type="duplicateValues" priority="1244"/>
    <cfRule type="duplicateValues" priority="1275"/>
    <cfRule type="duplicateValues" priority="1306"/>
    <cfRule type="duplicateValues" priority="1337"/>
    <cfRule type="duplicateValues" priority="1368"/>
    <cfRule type="duplicateValues" priority="1399"/>
    <cfRule type="duplicateValues" priority="1430"/>
    <cfRule type="duplicateValues" priority="1461"/>
  </conditionalFormatting>
  <conditionalFormatting sqref="C40">
    <cfRule type="duplicateValues" dxfId="0" priority="1088"/>
    <cfRule type="duplicateValues" priority="1119"/>
    <cfRule type="duplicateValues" priority="1150"/>
    <cfRule type="duplicateValues" priority="1181"/>
    <cfRule type="duplicateValues" priority="1212"/>
    <cfRule type="duplicateValues" priority="1243"/>
    <cfRule type="duplicateValues" priority="1274"/>
    <cfRule type="duplicateValues" priority="1305"/>
    <cfRule type="duplicateValues" priority="1336"/>
    <cfRule type="duplicateValues" priority="1367"/>
    <cfRule type="duplicateValues" priority="1398"/>
    <cfRule type="duplicateValues" priority="1429"/>
    <cfRule type="duplicateValues" priority="1460"/>
  </conditionalFormatting>
  <conditionalFormatting sqref="C41">
    <cfRule type="duplicateValues" dxfId="0" priority="1086"/>
    <cfRule type="duplicateValues" priority="1117"/>
    <cfRule type="duplicateValues" priority="1148"/>
    <cfRule type="duplicateValues" priority="1179"/>
    <cfRule type="duplicateValues" priority="1210"/>
    <cfRule type="duplicateValues" priority="1241"/>
    <cfRule type="duplicateValues" priority="1272"/>
    <cfRule type="duplicateValues" priority="1303"/>
    <cfRule type="duplicateValues" priority="1334"/>
    <cfRule type="duplicateValues" priority="1365"/>
    <cfRule type="duplicateValues" priority="1396"/>
    <cfRule type="duplicateValues" priority="1427"/>
    <cfRule type="duplicateValues" priority="1458"/>
  </conditionalFormatting>
  <conditionalFormatting sqref="C42">
    <cfRule type="duplicateValues" dxfId="0" priority="1085"/>
    <cfRule type="duplicateValues" priority="1116"/>
    <cfRule type="duplicateValues" priority="1147"/>
    <cfRule type="duplicateValues" priority="1178"/>
    <cfRule type="duplicateValues" priority="1209"/>
    <cfRule type="duplicateValues" priority="1240"/>
    <cfRule type="duplicateValues" priority="1271"/>
    <cfRule type="duplicateValues" priority="1302"/>
    <cfRule type="duplicateValues" priority="1333"/>
    <cfRule type="duplicateValues" priority="1364"/>
    <cfRule type="duplicateValues" priority="1395"/>
    <cfRule type="duplicateValues" priority="1426"/>
    <cfRule type="duplicateValues" priority="1457"/>
  </conditionalFormatting>
  <conditionalFormatting sqref="C43">
    <cfRule type="duplicateValues" dxfId="0" priority="1080"/>
    <cfRule type="duplicateValues" priority="1111"/>
    <cfRule type="duplicateValues" priority="1142"/>
    <cfRule type="duplicateValues" priority="1173"/>
    <cfRule type="duplicateValues" priority="1204"/>
    <cfRule type="duplicateValues" priority="1235"/>
    <cfRule type="duplicateValues" priority="1266"/>
    <cfRule type="duplicateValues" priority="1297"/>
    <cfRule type="duplicateValues" priority="1328"/>
    <cfRule type="duplicateValues" priority="1359"/>
    <cfRule type="duplicateValues" priority="1390"/>
    <cfRule type="duplicateValues" priority="1421"/>
    <cfRule type="duplicateValues" priority="1452"/>
  </conditionalFormatting>
  <conditionalFormatting sqref="C44">
    <cfRule type="duplicateValues" dxfId="0" priority="1077"/>
    <cfRule type="duplicateValues" priority="1108"/>
    <cfRule type="duplicateValues" priority="1139"/>
    <cfRule type="duplicateValues" priority="1170"/>
    <cfRule type="duplicateValues" priority="1201"/>
    <cfRule type="duplicateValues" priority="1232"/>
    <cfRule type="duplicateValues" priority="1263"/>
    <cfRule type="duplicateValues" priority="1294"/>
    <cfRule type="duplicateValues" priority="1325"/>
    <cfRule type="duplicateValues" priority="1356"/>
    <cfRule type="duplicateValues" priority="1387"/>
    <cfRule type="duplicateValues" priority="1418"/>
    <cfRule type="duplicateValues" priority="1449"/>
  </conditionalFormatting>
  <conditionalFormatting sqref="C45">
    <cfRule type="duplicateValues" dxfId="0" priority="1076"/>
    <cfRule type="duplicateValues" priority="1107"/>
    <cfRule type="duplicateValues" priority="1138"/>
    <cfRule type="duplicateValues" priority="1169"/>
    <cfRule type="duplicateValues" priority="1200"/>
    <cfRule type="duplicateValues" priority="1231"/>
    <cfRule type="duplicateValues" priority="1262"/>
    <cfRule type="duplicateValues" priority="1293"/>
    <cfRule type="duplicateValues" priority="1324"/>
    <cfRule type="duplicateValues" priority="1355"/>
    <cfRule type="duplicateValues" priority="1386"/>
    <cfRule type="duplicateValues" priority="1417"/>
    <cfRule type="duplicateValues" priority="1448"/>
  </conditionalFormatting>
  <conditionalFormatting sqref="C46">
    <cfRule type="duplicateValues" dxfId="0" priority="1075"/>
    <cfRule type="duplicateValues" priority="1106"/>
    <cfRule type="duplicateValues" priority="1137"/>
    <cfRule type="duplicateValues" priority="1168"/>
    <cfRule type="duplicateValues" priority="1199"/>
    <cfRule type="duplicateValues" priority="1230"/>
    <cfRule type="duplicateValues" priority="1261"/>
    <cfRule type="duplicateValues" priority="1292"/>
    <cfRule type="duplicateValues" priority="1323"/>
    <cfRule type="duplicateValues" priority="1354"/>
    <cfRule type="duplicateValues" priority="1385"/>
    <cfRule type="duplicateValues" priority="1416"/>
    <cfRule type="duplicateValues" priority="1447"/>
  </conditionalFormatting>
  <conditionalFormatting sqref="C47">
    <cfRule type="duplicateValues" dxfId="0" priority="1074"/>
    <cfRule type="duplicateValues" priority="1105"/>
    <cfRule type="duplicateValues" priority="1136"/>
    <cfRule type="duplicateValues" priority="1167"/>
    <cfRule type="duplicateValues" priority="1198"/>
    <cfRule type="duplicateValues" priority="1229"/>
    <cfRule type="duplicateValues" priority="1260"/>
    <cfRule type="duplicateValues" priority="1291"/>
    <cfRule type="duplicateValues" priority="1322"/>
    <cfRule type="duplicateValues" priority="1353"/>
    <cfRule type="duplicateValues" priority="1384"/>
    <cfRule type="duplicateValues" priority="1415"/>
    <cfRule type="duplicateValues" priority="1446"/>
  </conditionalFormatting>
  <conditionalFormatting sqref="C48">
    <cfRule type="duplicateValues" dxfId="0" priority="1073"/>
    <cfRule type="duplicateValues" priority="1104"/>
    <cfRule type="duplicateValues" priority="1135"/>
    <cfRule type="duplicateValues" priority="1166"/>
    <cfRule type="duplicateValues" priority="1197"/>
    <cfRule type="duplicateValues" priority="1228"/>
    <cfRule type="duplicateValues" priority="1259"/>
    <cfRule type="duplicateValues" priority="1290"/>
    <cfRule type="duplicateValues" priority="1321"/>
    <cfRule type="duplicateValues" priority="1352"/>
    <cfRule type="duplicateValues" priority="1383"/>
    <cfRule type="duplicateValues" priority="1414"/>
    <cfRule type="duplicateValues" priority="1445"/>
  </conditionalFormatting>
  <conditionalFormatting sqref="C50">
    <cfRule type="duplicateValues" priority="1793"/>
    <cfRule type="duplicateValues" priority="1795"/>
    <cfRule type="duplicateValues" priority="1797"/>
  </conditionalFormatting>
  <conditionalFormatting sqref="C61">
    <cfRule type="duplicateValues" dxfId="0" priority="139"/>
    <cfRule type="duplicateValues" dxfId="0" priority="143"/>
    <cfRule type="duplicateValues" dxfId="0" priority="147"/>
    <cfRule type="duplicateValues" dxfId="0" priority="151"/>
    <cfRule type="duplicateValues" dxfId="0" priority="155"/>
    <cfRule type="duplicateValues" dxfId="0" priority="159"/>
  </conditionalFormatting>
  <conditionalFormatting sqref="C62">
    <cfRule type="duplicateValues" dxfId="0" priority="138"/>
    <cfRule type="duplicateValues" dxfId="0" priority="142"/>
    <cfRule type="duplicateValues" dxfId="0" priority="146"/>
    <cfRule type="duplicateValues" dxfId="0" priority="150"/>
    <cfRule type="duplicateValues" dxfId="0" priority="154"/>
    <cfRule type="duplicateValues" dxfId="0" priority="158"/>
  </conditionalFormatting>
  <conditionalFormatting sqref="C63">
    <cfRule type="duplicateValues" dxfId="0" priority="137"/>
    <cfRule type="duplicateValues" dxfId="0" priority="141"/>
    <cfRule type="duplicateValues" dxfId="0" priority="145"/>
    <cfRule type="duplicateValues" dxfId="0" priority="149"/>
    <cfRule type="duplicateValues" dxfId="0" priority="153"/>
    <cfRule type="duplicateValues" dxfId="0" priority="157"/>
  </conditionalFormatting>
  <conditionalFormatting sqref="C64">
    <cfRule type="duplicateValues" dxfId="0" priority="136"/>
    <cfRule type="duplicateValues" dxfId="0" priority="140"/>
    <cfRule type="duplicateValues" dxfId="0" priority="144"/>
    <cfRule type="duplicateValues" dxfId="0" priority="148"/>
    <cfRule type="duplicateValues" dxfId="0" priority="152"/>
    <cfRule type="duplicateValues" dxfId="0" priority="156"/>
  </conditionalFormatting>
  <conditionalFormatting sqref="C65">
    <cfRule type="duplicateValues" dxfId="0" priority="303"/>
    <cfRule type="duplicateValues" dxfId="0" priority="305"/>
    <cfRule type="duplicateValues" dxfId="0" priority="307"/>
    <cfRule type="duplicateValues" dxfId="0" priority="309"/>
  </conditionalFormatting>
  <conditionalFormatting sqref="C66">
    <cfRule type="duplicateValues" dxfId="0" priority="302"/>
    <cfRule type="duplicateValues" dxfId="0" priority="304"/>
    <cfRule type="duplicateValues" dxfId="0" priority="306"/>
    <cfRule type="duplicateValues" dxfId="0" priority="308"/>
  </conditionalFormatting>
  <conditionalFormatting sqref="C68">
    <cfRule type="duplicateValues" dxfId="0" priority="380"/>
    <cfRule type="duplicateValues" dxfId="0" priority="382"/>
    <cfRule type="duplicateValues" dxfId="0" priority="384"/>
    <cfRule type="duplicateValues" priority="386"/>
    <cfRule type="duplicateValues" priority="388"/>
    <cfRule type="duplicateValues" priority="390"/>
    <cfRule type="duplicateValues" priority="392"/>
    <cfRule type="duplicateValues" priority="394"/>
    <cfRule type="duplicateValues" priority="396"/>
    <cfRule type="duplicateValues" priority="398"/>
    <cfRule type="duplicateValues" priority="400"/>
    <cfRule type="duplicateValues" priority="402"/>
    <cfRule type="duplicateValues" priority="404"/>
    <cfRule type="duplicateValues" priority="406"/>
    <cfRule type="duplicateValues" priority="408"/>
    <cfRule type="duplicateValues" priority="410"/>
    <cfRule type="duplicateValues" priority="412"/>
    <cfRule type="duplicateValues" priority="414"/>
    <cfRule type="duplicateValues" priority="416"/>
    <cfRule type="duplicateValues" priority="418"/>
    <cfRule type="duplicateValues" priority="420"/>
    <cfRule type="duplicateValues" priority="422"/>
  </conditionalFormatting>
  <conditionalFormatting sqref="C69">
    <cfRule type="duplicateValues" dxfId="0" priority="650"/>
    <cfRule type="duplicateValues" dxfId="0" priority="652"/>
    <cfRule type="duplicateValues" priority="654"/>
    <cfRule type="duplicateValues" priority="656"/>
    <cfRule type="duplicateValues" priority="658"/>
    <cfRule type="duplicateValues" priority="660"/>
    <cfRule type="duplicateValues" priority="662"/>
    <cfRule type="duplicateValues" priority="664"/>
    <cfRule type="duplicateValues" priority="666"/>
    <cfRule type="duplicateValues" priority="668"/>
    <cfRule type="duplicateValues" priority="670"/>
    <cfRule type="duplicateValues" priority="672"/>
    <cfRule type="duplicateValues" priority="674"/>
    <cfRule type="duplicateValues" priority="676"/>
    <cfRule type="duplicateValues" priority="678"/>
    <cfRule type="duplicateValues" priority="680"/>
    <cfRule type="duplicateValues" priority="682"/>
    <cfRule type="duplicateValues" priority="684"/>
    <cfRule type="duplicateValues" priority="686"/>
    <cfRule type="duplicateValues" priority="688"/>
    <cfRule type="duplicateValues" priority="690"/>
  </conditionalFormatting>
  <conditionalFormatting sqref="C70">
    <cfRule type="duplicateValues" dxfId="0" priority="696"/>
    <cfRule type="duplicateValues" priority="700"/>
    <cfRule type="duplicateValues" priority="704"/>
    <cfRule type="duplicateValues" priority="708"/>
    <cfRule type="duplicateValues" priority="712"/>
    <cfRule type="duplicateValues" priority="716"/>
    <cfRule type="duplicateValues" priority="720"/>
    <cfRule type="duplicateValues" priority="724"/>
    <cfRule type="duplicateValues" priority="728"/>
    <cfRule type="duplicateValues" priority="732"/>
    <cfRule type="duplicateValues" priority="736"/>
    <cfRule type="duplicateValues" priority="740"/>
    <cfRule type="duplicateValues" priority="744"/>
    <cfRule type="duplicateValues" priority="748"/>
    <cfRule type="duplicateValues" priority="752"/>
    <cfRule type="duplicateValues" priority="756"/>
    <cfRule type="duplicateValues" priority="760"/>
    <cfRule type="duplicateValues" priority="764"/>
    <cfRule type="duplicateValues" priority="768"/>
    <cfRule type="duplicateValues" priority="772"/>
  </conditionalFormatting>
  <conditionalFormatting sqref="C71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priority="116"/>
    <cfRule type="duplicateValues" priority="117"/>
    <cfRule type="duplicateValues" priority="118"/>
    <cfRule type="duplicateValues" priority="119"/>
    <cfRule type="duplicateValues" priority="120"/>
    <cfRule type="duplicateValues" priority="121"/>
    <cfRule type="duplicateValues" priority="122"/>
    <cfRule type="duplicateValues" priority="123"/>
    <cfRule type="duplicateValues" priority="124"/>
    <cfRule type="duplicateValues" priority="125"/>
    <cfRule type="duplicateValues" priority="126"/>
    <cfRule type="duplicateValues" priority="127"/>
    <cfRule type="duplicateValues" priority="128"/>
    <cfRule type="duplicateValues" priority="129"/>
    <cfRule type="duplicateValues" priority="130"/>
    <cfRule type="duplicateValues" priority="131"/>
    <cfRule type="duplicateValues" priority="132"/>
    <cfRule type="duplicateValues" priority="133"/>
    <cfRule type="duplicateValues" priority="134"/>
  </conditionalFormatting>
  <conditionalFormatting sqref="C72">
    <cfRule type="duplicateValues" dxfId="0" priority="695"/>
    <cfRule type="duplicateValues" priority="699"/>
    <cfRule type="duplicateValues" priority="703"/>
    <cfRule type="duplicateValues" priority="707"/>
    <cfRule type="duplicateValues" priority="711"/>
    <cfRule type="duplicateValues" priority="715"/>
    <cfRule type="duplicateValues" priority="719"/>
    <cfRule type="duplicateValues" priority="723"/>
    <cfRule type="duplicateValues" priority="727"/>
    <cfRule type="duplicateValues" priority="731"/>
    <cfRule type="duplicateValues" priority="735"/>
    <cfRule type="duplicateValues" priority="739"/>
    <cfRule type="duplicateValues" priority="743"/>
    <cfRule type="duplicateValues" priority="747"/>
    <cfRule type="duplicateValues" priority="751"/>
    <cfRule type="duplicateValues" priority="755"/>
    <cfRule type="duplicateValues" priority="759"/>
    <cfRule type="duplicateValues" priority="763"/>
    <cfRule type="duplicateValues" priority="767"/>
    <cfRule type="duplicateValues" priority="771"/>
  </conditionalFormatting>
  <conditionalFormatting sqref="C73">
    <cfRule type="duplicateValues" dxfId="0" priority="694"/>
    <cfRule type="duplicateValues" priority="698"/>
    <cfRule type="duplicateValues" priority="702"/>
    <cfRule type="duplicateValues" priority="706"/>
    <cfRule type="duplicateValues" priority="710"/>
    <cfRule type="duplicateValues" priority="714"/>
    <cfRule type="duplicateValues" priority="718"/>
    <cfRule type="duplicateValues" priority="722"/>
    <cfRule type="duplicateValues" priority="726"/>
    <cfRule type="duplicateValues" priority="730"/>
    <cfRule type="duplicateValues" priority="734"/>
    <cfRule type="duplicateValues" priority="738"/>
    <cfRule type="duplicateValues" priority="742"/>
    <cfRule type="duplicateValues" priority="746"/>
    <cfRule type="duplicateValues" priority="750"/>
    <cfRule type="duplicateValues" priority="754"/>
    <cfRule type="duplicateValues" priority="758"/>
    <cfRule type="duplicateValues" priority="762"/>
    <cfRule type="duplicateValues" priority="766"/>
    <cfRule type="duplicateValues" priority="770"/>
  </conditionalFormatting>
  <conditionalFormatting sqref="C74">
    <cfRule type="duplicateValues" dxfId="0" priority="693"/>
    <cfRule type="duplicateValues" priority="697"/>
    <cfRule type="duplicateValues" priority="701"/>
    <cfRule type="duplicateValues" priority="705"/>
    <cfRule type="duplicateValues" priority="709"/>
    <cfRule type="duplicateValues" priority="713"/>
    <cfRule type="duplicateValues" priority="717"/>
    <cfRule type="duplicateValues" priority="721"/>
    <cfRule type="duplicateValues" priority="725"/>
    <cfRule type="duplicateValues" priority="729"/>
    <cfRule type="duplicateValues" priority="733"/>
    <cfRule type="duplicateValues" priority="737"/>
    <cfRule type="duplicateValues" priority="741"/>
    <cfRule type="duplicateValues" priority="745"/>
    <cfRule type="duplicateValues" priority="749"/>
    <cfRule type="duplicateValues" priority="753"/>
    <cfRule type="duplicateValues" priority="757"/>
    <cfRule type="duplicateValues" priority="761"/>
    <cfRule type="duplicateValues" priority="765"/>
    <cfRule type="duplicateValues" priority="769"/>
  </conditionalFormatting>
  <conditionalFormatting sqref="C75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priority="52"/>
    <cfRule type="duplicateValues" priority="53"/>
    <cfRule type="duplicateValues" priority="54"/>
    <cfRule type="duplicateValues" priority="55"/>
    <cfRule type="duplicateValues" priority="56"/>
    <cfRule type="duplicateValues" priority="57"/>
    <cfRule type="duplicateValues" priority="58"/>
    <cfRule type="duplicateValues" priority="59"/>
    <cfRule type="duplicateValues" priority="60"/>
    <cfRule type="duplicateValues" priority="61"/>
    <cfRule type="duplicateValues" priority="62"/>
    <cfRule type="duplicateValues" priority="63"/>
    <cfRule type="duplicateValues" priority="64"/>
    <cfRule type="duplicateValues" priority="65"/>
    <cfRule type="duplicateValues" priority="66"/>
    <cfRule type="duplicateValues" priority="67"/>
    <cfRule type="duplicateValues" priority="68"/>
    <cfRule type="duplicateValues" priority="69"/>
    <cfRule type="duplicateValues" priority="70"/>
  </conditionalFormatting>
  <conditionalFormatting sqref="C76">
    <cfRule type="duplicateValues" priority="1655"/>
    <cfRule type="duplicateValues" priority="1656"/>
    <cfRule type="duplicateValues" priority="1657"/>
    <cfRule type="duplicateValues" priority="1658"/>
    <cfRule type="duplicateValues" priority="1659"/>
    <cfRule type="duplicateValues" priority="1660"/>
    <cfRule type="duplicateValues" priority="1661"/>
    <cfRule type="duplicateValues" priority="1662"/>
    <cfRule type="duplicateValues" priority="1663"/>
    <cfRule type="duplicateValues" priority="1664"/>
    <cfRule type="duplicateValues" priority="1665"/>
    <cfRule type="duplicateValues" priority="1666"/>
    <cfRule type="duplicateValues" priority="1667"/>
    <cfRule type="duplicateValues" priority="1668"/>
    <cfRule type="duplicateValues" priority="1669"/>
    <cfRule type="duplicateValues" priority="1670"/>
    <cfRule type="duplicateValues" priority="1671"/>
  </conditionalFormatting>
  <conditionalFormatting sqref="C77">
    <cfRule type="duplicateValues" priority="1753"/>
    <cfRule type="duplicateValues" priority="1754"/>
    <cfRule type="duplicateValues" priority="1755"/>
    <cfRule type="duplicateValues" priority="1756"/>
    <cfRule type="duplicateValues" priority="1757"/>
    <cfRule type="duplicateValues" priority="1758"/>
    <cfRule type="duplicateValues" priority="1759"/>
    <cfRule type="duplicateValues" priority="1760"/>
    <cfRule type="duplicateValues" priority="1761"/>
    <cfRule type="duplicateValues" priority="1762"/>
    <cfRule type="duplicateValues" priority="1763"/>
    <cfRule type="duplicateValues" priority="1764"/>
    <cfRule type="duplicateValues" priority="1765"/>
  </conditionalFormatting>
  <conditionalFormatting sqref="C78">
    <cfRule type="duplicateValues" priority="1779"/>
    <cfRule type="duplicateValues" priority="1780"/>
    <cfRule type="duplicateValues" priority="1781"/>
    <cfRule type="duplicateValues" priority="1782"/>
    <cfRule type="duplicateValues" priority="1783"/>
    <cfRule type="duplicateValues" priority="1784"/>
    <cfRule type="duplicateValues" priority="1785"/>
    <cfRule type="duplicateValues" priority="1786"/>
    <cfRule type="duplicateValues" priority="1787"/>
    <cfRule type="duplicateValues" priority="1788"/>
    <cfRule type="duplicateValues" priority="1789"/>
    <cfRule type="duplicateValues" priority="1790"/>
    <cfRule type="duplicateValues" priority="1791"/>
  </conditionalFormatting>
  <conditionalFormatting sqref="C79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priority="89"/>
    <cfRule type="duplicateValues" priority="90"/>
    <cfRule type="duplicateValues" priority="91"/>
    <cfRule type="duplicateValues" priority="92"/>
    <cfRule type="duplicateValues" priority="93"/>
    <cfRule type="duplicateValues" priority="94"/>
    <cfRule type="duplicateValues" priority="95"/>
    <cfRule type="duplicateValues" priority="96"/>
    <cfRule type="duplicateValues" priority="97"/>
    <cfRule type="duplicateValues" priority="98"/>
    <cfRule type="duplicateValues" priority="99"/>
    <cfRule type="duplicateValues" priority="100"/>
    <cfRule type="duplicateValues" priority="101"/>
    <cfRule type="duplicateValues" priority="102"/>
    <cfRule type="duplicateValues" priority="103"/>
    <cfRule type="duplicateValues" priority="104"/>
    <cfRule type="duplicateValues" priority="105"/>
    <cfRule type="duplicateValues" priority="106"/>
    <cfRule type="duplicateValues" priority="107"/>
  </conditionalFormatting>
  <conditionalFormatting sqref="C80">
    <cfRule type="duplicateValues" dxfId="0" priority="629"/>
    <cfRule type="duplicateValues" dxfId="0" priority="630"/>
    <cfRule type="duplicateValues" priority="631"/>
    <cfRule type="duplicateValues" priority="632"/>
    <cfRule type="duplicateValues" priority="633"/>
    <cfRule type="duplicateValues" priority="634"/>
    <cfRule type="duplicateValues" priority="635"/>
    <cfRule type="duplicateValues" priority="636"/>
    <cfRule type="duplicateValues" priority="637"/>
    <cfRule type="duplicateValues" priority="638"/>
    <cfRule type="duplicateValues" priority="639"/>
    <cfRule type="duplicateValues" priority="640"/>
    <cfRule type="duplicateValues" priority="641"/>
    <cfRule type="duplicateValues" priority="642"/>
    <cfRule type="duplicateValues" priority="643"/>
    <cfRule type="duplicateValues" priority="644"/>
    <cfRule type="duplicateValues" priority="645"/>
    <cfRule type="duplicateValues" priority="646"/>
    <cfRule type="duplicateValues" priority="647"/>
    <cfRule type="duplicateValues" priority="648"/>
    <cfRule type="duplicateValues" priority="649"/>
  </conditionalFormatting>
  <conditionalFormatting sqref="C81">
    <cfRule type="duplicateValues" priority="1673"/>
    <cfRule type="duplicateValues" priority="1675"/>
    <cfRule type="duplicateValues" priority="1677"/>
    <cfRule type="duplicateValues" priority="1679"/>
    <cfRule type="duplicateValues" priority="1681"/>
    <cfRule type="duplicateValues" priority="1683"/>
    <cfRule type="duplicateValues" priority="1685"/>
    <cfRule type="duplicateValues" priority="1687"/>
    <cfRule type="duplicateValues" priority="1689"/>
    <cfRule type="duplicateValues" priority="1691"/>
    <cfRule type="duplicateValues" priority="1693"/>
    <cfRule type="duplicateValues" priority="1695"/>
    <cfRule type="duplicateValues" priority="1697"/>
    <cfRule type="duplicateValues" priority="1699"/>
    <cfRule type="duplicateValues" priority="1701"/>
    <cfRule type="duplicateValues" priority="1703"/>
    <cfRule type="duplicateValues" priority="1705"/>
  </conditionalFormatting>
  <conditionalFormatting sqref="C82">
    <cfRule type="duplicateValues" priority="1672"/>
    <cfRule type="duplicateValues" priority="1674"/>
    <cfRule type="duplicateValues" priority="1676"/>
    <cfRule type="duplicateValues" priority="1678"/>
    <cfRule type="duplicateValues" priority="1680"/>
    <cfRule type="duplicateValues" priority="1682"/>
    <cfRule type="duplicateValues" priority="1684"/>
    <cfRule type="duplicateValues" priority="1686"/>
    <cfRule type="duplicateValues" priority="1688"/>
    <cfRule type="duplicateValues" priority="1690"/>
    <cfRule type="duplicateValues" priority="1692"/>
    <cfRule type="duplicateValues" priority="1694"/>
    <cfRule type="duplicateValues" priority="1696"/>
    <cfRule type="duplicateValues" priority="1698"/>
    <cfRule type="duplicateValues" priority="1700"/>
    <cfRule type="duplicateValues" priority="1702"/>
    <cfRule type="duplicateValues" priority="1704"/>
  </conditionalFormatting>
  <conditionalFormatting sqref="C83">
    <cfRule type="duplicateValues" dxfId="0" priority="357"/>
    <cfRule type="duplicateValues" dxfId="0" priority="358"/>
    <cfRule type="duplicateValues" dxfId="0" priority="359"/>
    <cfRule type="duplicateValues" priority="360"/>
    <cfRule type="duplicateValues" priority="361"/>
    <cfRule type="duplicateValues" priority="362"/>
    <cfRule type="duplicateValues" priority="363"/>
    <cfRule type="duplicateValues" priority="364"/>
    <cfRule type="duplicateValues" priority="365"/>
    <cfRule type="duplicateValues" priority="366"/>
    <cfRule type="duplicateValues" priority="367"/>
    <cfRule type="duplicateValues" priority="368"/>
    <cfRule type="duplicateValues" priority="369"/>
    <cfRule type="duplicateValues" priority="370"/>
    <cfRule type="duplicateValues" priority="371"/>
    <cfRule type="duplicateValues" priority="372"/>
    <cfRule type="duplicateValues" priority="373"/>
    <cfRule type="duplicateValues" priority="374"/>
    <cfRule type="duplicateValues" priority="375"/>
    <cfRule type="duplicateValues" priority="376"/>
    <cfRule type="duplicateValues" priority="377"/>
    <cfRule type="duplicateValues" priority="378"/>
  </conditionalFormatting>
  <conditionalFormatting sqref="C84">
    <cfRule type="duplicateValues" dxfId="0" priority="311"/>
    <cfRule type="duplicateValues" dxfId="0" priority="313"/>
    <cfRule type="duplicateValues" dxfId="0" priority="315"/>
    <cfRule type="duplicateValues" dxfId="0" priority="317"/>
    <cfRule type="duplicateValues" priority="319"/>
    <cfRule type="duplicateValues" priority="321"/>
    <cfRule type="duplicateValues" priority="323"/>
    <cfRule type="duplicateValues" priority="325"/>
    <cfRule type="duplicateValues" priority="327"/>
    <cfRule type="duplicateValues" priority="329"/>
    <cfRule type="duplicateValues" priority="331"/>
    <cfRule type="duplicateValues" priority="333"/>
    <cfRule type="duplicateValues" priority="335"/>
    <cfRule type="duplicateValues" priority="337"/>
    <cfRule type="duplicateValues" priority="339"/>
    <cfRule type="duplicateValues" priority="341"/>
    <cfRule type="duplicateValues" priority="343"/>
    <cfRule type="duplicateValues" priority="345"/>
    <cfRule type="duplicateValues" priority="347"/>
    <cfRule type="duplicateValues" priority="349"/>
    <cfRule type="duplicateValues" priority="351"/>
    <cfRule type="duplicateValues" priority="353"/>
    <cfRule type="duplicateValues" priority="355"/>
  </conditionalFormatting>
  <conditionalFormatting sqref="C86">
    <cfRule type="duplicateValues" priority="1816"/>
    <cfRule type="duplicateValues" priority="1817"/>
    <cfRule type="duplicateValues" priority="1818"/>
    <cfRule type="duplicateValues" priority="1819"/>
    <cfRule type="duplicateValues" priority="1820"/>
  </conditionalFormatting>
  <conditionalFormatting sqref="C7:C8">
    <cfRule type="duplicateValues" dxfId="0" priority="1554"/>
    <cfRule type="duplicateValues" priority="1558"/>
    <cfRule type="duplicateValues" priority="1562"/>
    <cfRule type="duplicateValues" priority="1566"/>
    <cfRule type="duplicateValues" priority="1570"/>
    <cfRule type="duplicateValues" priority="1574"/>
    <cfRule type="duplicateValues" priority="1578"/>
    <cfRule type="duplicateValues" priority="1582"/>
    <cfRule type="duplicateValues" priority="1586"/>
    <cfRule type="duplicateValues" priority="1590"/>
    <cfRule type="duplicateValues" priority="1594"/>
    <cfRule type="duplicateValues" priority="1598"/>
    <cfRule type="duplicateValues" priority="1602"/>
  </conditionalFormatting>
  <conditionalFormatting sqref="T20:T22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C1:C12 C15:C23 C76:C1048576 C25:C74">
    <cfRule type="duplicateValues" dxfId="0" priority="80"/>
  </conditionalFormatting>
  <conditionalFormatting sqref="C1:C3 C12 C15:C16 C49:C50 C85:C88 C81:C82 C76:C78 C92:C1048576">
    <cfRule type="duplicateValues" dxfId="0" priority="1606"/>
  </conditionalFormatting>
  <conditionalFormatting sqref="C1:C3 C6:C8 C10:C12 C15:C16 C81:C82 C22 C26:C34 C85:C88 C76:C78 C72:C74 C70 C39:C50 C92:C1048576">
    <cfRule type="duplicateValues" dxfId="0" priority="692"/>
  </conditionalFormatting>
  <conditionalFormatting sqref="C1:C8 C10:C12 C15:C20 C80:C83 C22 C26:C34 C85:C88 C76:C78 C72:C74 C67:C70 C39:C60 C92:C1048576">
    <cfRule type="duplicateValues" dxfId="0" priority="356"/>
  </conditionalFormatting>
  <conditionalFormatting sqref="C1:C8 C10:C12 C15:C20 C80:C82 C22 C26:C34 C85:C88 C76:C78 C72:C74 C69:C70 C67 C39:C60 C92:C1048576">
    <cfRule type="duplicateValues" dxfId="0" priority="423"/>
  </conditionalFormatting>
  <conditionalFormatting sqref="C1:C12 C15:C23 C80:C1048576 C76:C78 C72:C74 C25:C70">
    <cfRule type="duplicateValues" dxfId="0" priority="135"/>
  </conditionalFormatting>
  <conditionalFormatting sqref="C1:C12 C15:C20 C80:C1048576 C65:C70 C72:C74 C22 C26:C60 C76:C78">
    <cfRule type="duplicateValues" dxfId="0" priority="184"/>
  </conditionalFormatting>
  <conditionalFormatting sqref="C1:C12 C15:C20 C80:C1048576 C39:C60 C65:C70 C22 C26:C34 C76:C78 C72:C74">
    <cfRule type="duplicateValues" dxfId="0" priority="253"/>
  </conditionalFormatting>
  <conditionalFormatting sqref="C1:C12 C15:C23 C80:C1048576 C76:C78 C25:C74">
    <cfRule type="duplicateValues" dxfId="0" priority="108"/>
  </conditionalFormatting>
  <conditionalFormatting sqref="C2 C15 C85:C86 C49">
    <cfRule type="duplicateValues" priority="1812"/>
    <cfRule type="duplicateValues" priority="1813"/>
    <cfRule type="duplicateValues" priority="1814"/>
  </conditionalFormatting>
  <conditionalFormatting sqref="C2 C15:C16 C85:C86 C49">
    <cfRule type="duplicateValues" priority="1804"/>
  </conditionalFormatting>
  <conditionalFormatting sqref="C2 C85">
    <cfRule type="duplicateValues" priority="1821"/>
    <cfRule type="duplicateValues" priority="1822"/>
    <cfRule type="duplicateValues" priority="1823"/>
    <cfRule type="duplicateValues" priority="1824"/>
    <cfRule type="duplicateValues" priority="1825"/>
    <cfRule type="duplicateValues" priority="1826"/>
  </conditionalFormatting>
  <conditionalFormatting sqref="C2 C85:C86">
    <cfRule type="duplicateValues" priority="1815"/>
  </conditionalFormatting>
  <conditionalFormatting sqref="C2 C12 C15:C16 C85:C86 C49">
    <cfRule type="duplicateValues" priority="1799"/>
  </conditionalFormatting>
  <conditionalFormatting sqref="C2 C12 C15:C16 C85:C86 C49:C50">
    <cfRule type="duplicateValues" priority="1792"/>
  </conditionalFormatting>
  <conditionalFormatting sqref="C2:C3 C12 C15:C16 C77:C78 C85:C86 C49:C50">
    <cfRule type="duplicateValues" priority="1706"/>
    <cfRule type="duplicateValues" priority="1714"/>
  </conditionalFormatting>
  <conditionalFormatting sqref="C2 C12 C15:C16 C77:C78 C85:C86 C49:C50">
    <cfRule type="duplicateValues" priority="1739"/>
    <cfRule type="duplicateValues" priority="1740"/>
  </conditionalFormatting>
  <conditionalFormatting sqref="C2:C3 C12 C15:C16 C81:C82 C76:C78 C85:C86 C49:C50">
    <cfRule type="duplicateValues" priority="1607"/>
    <cfRule type="duplicateValues" priority="1654"/>
  </conditionalFormatting>
  <conditionalFormatting sqref="C67 C51:C60">
    <cfRule type="duplicateValues" dxfId="0" priority="424"/>
    <cfRule type="duplicateValues" dxfId="0" priority="425"/>
  </conditionalFormatting>
  <pageMargins left="0.236111111111111" right="0.275" top="0.590277777777778" bottom="0.118055555555556" header="0.5" footer="0.5"/>
  <pageSetup paperSize="9" scale="60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53"/>
  <sheetViews>
    <sheetView topLeftCell="A223" workbookViewId="0">
      <selection activeCell="AH259" sqref="AH259"/>
    </sheetView>
  </sheetViews>
  <sheetFormatPr defaultColWidth="8.88333333333333" defaultRowHeight="14.25"/>
  <cols>
    <col min="1" max="2" width="8.88333333333333" style="2"/>
    <col min="3" max="3" width="7.10833333333333" style="3" customWidth="1"/>
    <col min="4" max="23" width="4.55833333333333" customWidth="1"/>
    <col min="24" max="24" width="4.55833333333333" style="4" customWidth="1"/>
    <col min="25" max="34" width="4.55833333333333" customWidth="1"/>
    <col min="39" max="39" width="11.5583333333333" customWidth="1"/>
    <col min="40" max="40" width="10.2166666666667" customWidth="1"/>
  </cols>
  <sheetData>
    <row r="1" spans="1:40">
      <c r="A1" s="5" t="s">
        <v>116</v>
      </c>
      <c r="B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L1">
        <v>2025</v>
      </c>
      <c r="AM1">
        <v>2024</v>
      </c>
      <c r="AN1">
        <v>4</v>
      </c>
    </row>
    <row r="2" spans="1:39">
      <c r="A2" s="5" t="str">
        <f>AL1&amp;"年"&amp;AN1&amp;"月"&amp;"("&amp;TEXT(DATE(AL1,AN1,1),"mm月dd日")&amp;"-"&amp;TEXT(EOMONTH(DATE(AL1,AN1,1),0),"mm月dd日")&amp;")"&amp;AJ1&amp;AJ2&amp;"考勤表"</f>
        <v>2025年4月(04月01日-04月30日)金属件厂焊接车间考勤表</v>
      </c>
      <c r="B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t="s">
        <v>117</v>
      </c>
      <c r="AM2" t="s">
        <v>118</v>
      </c>
    </row>
    <row r="3" spans="1:43">
      <c r="A3" s="7" t="s">
        <v>119</v>
      </c>
      <c r="B3" s="7" t="s">
        <v>120</v>
      </c>
      <c r="C3" s="8" t="s">
        <v>121</v>
      </c>
      <c r="D3" s="9">
        <f t="shared" ref="D3:AE3" si="0">DATE($AL$1,$AN$1,1)+COLUMN(A:A)-1</f>
        <v>45748</v>
      </c>
      <c r="E3" s="9">
        <f t="shared" si="0"/>
        <v>45749</v>
      </c>
      <c r="F3" s="9">
        <f t="shared" si="0"/>
        <v>45750</v>
      </c>
      <c r="G3" s="9">
        <f t="shared" si="0"/>
        <v>45751</v>
      </c>
      <c r="H3" s="9">
        <f t="shared" si="0"/>
        <v>45752</v>
      </c>
      <c r="I3" s="9">
        <f t="shared" si="0"/>
        <v>45753</v>
      </c>
      <c r="J3" s="9">
        <f t="shared" si="0"/>
        <v>45754</v>
      </c>
      <c r="K3" s="9">
        <f t="shared" si="0"/>
        <v>45755</v>
      </c>
      <c r="L3" s="9">
        <f t="shared" si="0"/>
        <v>45756</v>
      </c>
      <c r="M3" s="9">
        <f t="shared" si="0"/>
        <v>45757</v>
      </c>
      <c r="N3" s="9">
        <f t="shared" si="0"/>
        <v>45758</v>
      </c>
      <c r="O3" s="9">
        <f t="shared" si="0"/>
        <v>45759</v>
      </c>
      <c r="P3" s="9">
        <f t="shared" si="0"/>
        <v>45760</v>
      </c>
      <c r="Q3" s="9">
        <f t="shared" si="0"/>
        <v>45761</v>
      </c>
      <c r="R3" s="9">
        <f t="shared" si="0"/>
        <v>45762</v>
      </c>
      <c r="S3" s="9">
        <f t="shared" si="0"/>
        <v>45763</v>
      </c>
      <c r="T3" s="9">
        <f t="shared" si="0"/>
        <v>45764</v>
      </c>
      <c r="U3" s="9">
        <f t="shared" si="0"/>
        <v>45765</v>
      </c>
      <c r="V3" s="9">
        <f t="shared" si="0"/>
        <v>45766</v>
      </c>
      <c r="W3" s="9">
        <f t="shared" si="0"/>
        <v>45767</v>
      </c>
      <c r="X3" s="25">
        <f t="shared" si="0"/>
        <v>45768</v>
      </c>
      <c r="Y3" s="9">
        <f t="shared" si="0"/>
        <v>45769</v>
      </c>
      <c r="Z3" s="9">
        <f t="shared" si="0"/>
        <v>45770</v>
      </c>
      <c r="AA3" s="9">
        <f t="shared" si="0"/>
        <v>45771</v>
      </c>
      <c r="AB3" s="9">
        <f t="shared" si="0"/>
        <v>45772</v>
      </c>
      <c r="AC3" s="9">
        <f t="shared" si="0"/>
        <v>45773</v>
      </c>
      <c r="AD3" s="9">
        <f t="shared" si="0"/>
        <v>45774</v>
      </c>
      <c r="AE3" s="9">
        <f t="shared" si="0"/>
        <v>45775</v>
      </c>
      <c r="AF3" s="9">
        <f>IF(DAY(DATE($AL$1,$AN$1,1)+COLUMN(AC:AC)-1)&lt;5,"",DATE($AL$1,$AN$1,1)+COLUMN(AC:AC)-1)</f>
        <v>45776</v>
      </c>
      <c r="AG3" s="9">
        <f>IF(DAY(DATE($AL$1,$AN$1,1)+COLUMN(AD:AD)-1)&lt;5,"",DATE($AL$1,$AN$1,1)+COLUMN(AD:AD)-1)</f>
        <v>45777</v>
      </c>
      <c r="AH3" s="9" t="str">
        <f>IF(DAY(DATE($AL$1,$AN$1,1)+COLUMN(AE:AE)-1)&lt;5,"",DATE($AL$1,$AN$1,1)+COLUMN(AE:AE)-1)</f>
        <v/>
      </c>
      <c r="AI3" s="8" t="s">
        <v>122</v>
      </c>
      <c r="AJ3" s="8" t="s">
        <v>123</v>
      </c>
      <c r="AK3" s="8" t="s">
        <v>124</v>
      </c>
      <c r="AL3" s="8"/>
      <c r="AM3" s="8" t="s">
        <v>125</v>
      </c>
      <c r="AN3" s="8" t="s">
        <v>126</v>
      </c>
      <c r="AO3" s="8" t="s">
        <v>127</v>
      </c>
      <c r="AP3" s="8" t="s">
        <v>128</v>
      </c>
      <c r="AQ3" s="8"/>
    </row>
    <row r="4" spans="1:43">
      <c r="A4" s="7" t="s">
        <v>3</v>
      </c>
      <c r="B4" s="7"/>
      <c r="C4" s="8"/>
      <c r="D4" s="8" t="str">
        <f t="shared" ref="D4:AH4" si="1">TEXT(D3,"aaa")</f>
        <v>二</v>
      </c>
      <c r="E4" s="8" t="str">
        <f t="shared" si="1"/>
        <v>三</v>
      </c>
      <c r="F4" s="8" t="str">
        <f t="shared" si="1"/>
        <v>四</v>
      </c>
      <c r="G4" s="8" t="str">
        <f t="shared" si="1"/>
        <v>五</v>
      </c>
      <c r="H4" s="8" t="str">
        <f t="shared" si="1"/>
        <v>六</v>
      </c>
      <c r="I4" s="8" t="str">
        <f t="shared" si="1"/>
        <v>日</v>
      </c>
      <c r="J4" s="8" t="str">
        <f t="shared" si="1"/>
        <v>一</v>
      </c>
      <c r="K4" s="8" t="str">
        <f t="shared" si="1"/>
        <v>二</v>
      </c>
      <c r="L4" s="8" t="str">
        <f t="shared" si="1"/>
        <v>三</v>
      </c>
      <c r="M4" s="8" t="str">
        <f t="shared" si="1"/>
        <v>四</v>
      </c>
      <c r="N4" s="8" t="str">
        <f t="shared" si="1"/>
        <v>五</v>
      </c>
      <c r="O4" s="8" t="str">
        <f t="shared" si="1"/>
        <v>六</v>
      </c>
      <c r="P4" s="8" t="str">
        <f t="shared" si="1"/>
        <v>日</v>
      </c>
      <c r="Q4" s="8" t="str">
        <f t="shared" si="1"/>
        <v>一</v>
      </c>
      <c r="R4" s="8" t="str">
        <f t="shared" si="1"/>
        <v>二</v>
      </c>
      <c r="S4" s="8" t="str">
        <f t="shared" si="1"/>
        <v>三</v>
      </c>
      <c r="T4" s="8" t="str">
        <f t="shared" si="1"/>
        <v>四</v>
      </c>
      <c r="U4" s="8" t="str">
        <f t="shared" si="1"/>
        <v>五</v>
      </c>
      <c r="V4" s="8" t="str">
        <f t="shared" si="1"/>
        <v>六</v>
      </c>
      <c r="W4" s="8" t="str">
        <f t="shared" si="1"/>
        <v>日</v>
      </c>
      <c r="X4" s="26" t="str">
        <f t="shared" si="1"/>
        <v>一</v>
      </c>
      <c r="Y4" s="8" t="str">
        <f t="shared" si="1"/>
        <v>二</v>
      </c>
      <c r="Z4" s="8" t="str">
        <f t="shared" si="1"/>
        <v>三</v>
      </c>
      <c r="AA4" s="8" t="str">
        <f t="shared" si="1"/>
        <v>四</v>
      </c>
      <c r="AB4" s="8" t="str">
        <f t="shared" si="1"/>
        <v>五</v>
      </c>
      <c r="AC4" s="8" t="str">
        <f t="shared" si="1"/>
        <v>六</v>
      </c>
      <c r="AD4" s="8" t="str">
        <f t="shared" si="1"/>
        <v>日</v>
      </c>
      <c r="AE4" s="8" t="str">
        <f t="shared" si="1"/>
        <v>一</v>
      </c>
      <c r="AF4" s="8" t="str">
        <f t="shared" si="1"/>
        <v>二</v>
      </c>
      <c r="AG4" s="8" t="str">
        <f t="shared" si="1"/>
        <v>三</v>
      </c>
      <c r="AH4" s="8" t="str">
        <f t="shared" si="1"/>
        <v/>
      </c>
      <c r="AI4" s="8"/>
      <c r="AJ4" s="8"/>
      <c r="AK4" s="8" t="s">
        <v>129</v>
      </c>
      <c r="AL4" s="8" t="s">
        <v>130</v>
      </c>
      <c r="AM4" s="8"/>
      <c r="AN4" s="8"/>
      <c r="AO4" s="8"/>
      <c r="AP4" s="8"/>
      <c r="AQ4" s="8"/>
    </row>
    <row r="5" ht="13.5" spans="1:43">
      <c r="A5" s="10" t="s">
        <v>20</v>
      </c>
      <c r="B5" s="11" t="s">
        <v>17</v>
      </c>
      <c r="C5" s="10" t="s">
        <v>131</v>
      </c>
      <c r="D5" s="10" t="s">
        <v>132</v>
      </c>
      <c r="E5" s="10">
        <v>11.5</v>
      </c>
      <c r="F5" s="10">
        <v>13.5</v>
      </c>
      <c r="G5" s="10" t="s">
        <v>132</v>
      </c>
      <c r="H5" s="10">
        <v>11.5</v>
      </c>
      <c r="I5" s="10">
        <v>13.5</v>
      </c>
      <c r="J5" s="10">
        <v>12.5</v>
      </c>
      <c r="K5" s="10">
        <v>11.5</v>
      </c>
      <c r="L5" s="10">
        <v>12</v>
      </c>
      <c r="M5" s="10">
        <v>12</v>
      </c>
      <c r="N5" s="10">
        <v>11</v>
      </c>
      <c r="O5" s="10" t="s">
        <v>132</v>
      </c>
      <c r="P5" s="10" t="s">
        <v>132</v>
      </c>
      <c r="Q5" s="10">
        <v>11.5</v>
      </c>
      <c r="R5" s="10">
        <v>11.5</v>
      </c>
      <c r="S5" s="10" t="s">
        <v>132</v>
      </c>
      <c r="T5" s="10">
        <v>11.5</v>
      </c>
      <c r="U5" s="10">
        <v>11.5</v>
      </c>
      <c r="V5" s="10" t="s">
        <v>133</v>
      </c>
      <c r="W5" s="10" t="s">
        <v>133</v>
      </c>
      <c r="X5" s="10" t="s">
        <v>133</v>
      </c>
      <c r="Y5" s="10" t="s">
        <v>133</v>
      </c>
      <c r="Z5" s="10" t="s">
        <v>133</v>
      </c>
      <c r="AA5" s="10" t="s">
        <v>133</v>
      </c>
      <c r="AB5" s="10" t="s">
        <v>133</v>
      </c>
      <c r="AC5" s="10" t="s">
        <v>133</v>
      </c>
      <c r="AD5" s="10" t="s">
        <v>133</v>
      </c>
      <c r="AE5" s="10" t="s">
        <v>133</v>
      </c>
      <c r="AF5" s="10" t="s">
        <v>133</v>
      </c>
      <c r="AG5" s="10" t="s">
        <v>133</v>
      </c>
      <c r="AH5" s="28"/>
      <c r="AI5" s="8">
        <f>IF(A5="","",COUNTIF(D5:AH6,"&gt;2"))</f>
        <v>13</v>
      </c>
      <c r="AJ5" s="8" cm="1">
        <f t="array" ref="AJ5">SUMPRODUCT(IFERROR((IFERROR(WEEKDAY($D$3:$AH$3,2),999)&lt;6)*D5:AH6,0))</f>
        <v>130</v>
      </c>
      <c r="AK5" s="8" cm="1">
        <f t="array" ref="AK5">SUMPRODUCT((IFERROR(WEEKDAY($D$3:$AH$3,2),999)&lt;6)*D7:AH7)</f>
        <v>0</v>
      </c>
      <c r="AL5" s="8" cm="1">
        <f t="array" ref="AL5">SUMPRODUCT(IFERROR((IFERROR(WEEKDAY($D$3:$AH$3,2),0)&gt;5)*D5:AH7,0))</f>
        <v>25</v>
      </c>
      <c r="AM5" s="8">
        <f>IFERROR(SUM(AJ5:AL7),"")</f>
        <v>155</v>
      </c>
      <c r="AN5" s="8" t="s">
        <v>134</v>
      </c>
      <c r="AO5" s="8" cm="1">
        <f t="array" ref="AO5">SUMPRODUCT((IFERROR((D5:AH5+D6:AH6+D7:AH7),0)&gt;8)*1,IFERROR((D5:AH5+D6:AH6+D7:AH7-8),0))</f>
        <v>51</v>
      </c>
      <c r="AP5" s="8">
        <f>SUM(D5:AH7)-AO5</f>
        <v>104</v>
      </c>
      <c r="AQ5" s="8">
        <f>AM5-AO5-AP5</f>
        <v>0</v>
      </c>
    </row>
    <row r="6" ht="13.5" spans="1:43">
      <c r="A6" s="10"/>
      <c r="B6" s="12"/>
      <c r="C6" s="10" t="s">
        <v>135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28"/>
      <c r="AG6" s="28"/>
      <c r="AH6" s="28"/>
      <c r="AI6" s="8"/>
      <c r="AJ6" s="8"/>
      <c r="AK6" s="8"/>
      <c r="AL6" s="8"/>
      <c r="AM6" s="8"/>
      <c r="AN6" s="8"/>
      <c r="AO6" s="8"/>
      <c r="AP6" s="8"/>
      <c r="AQ6" s="8"/>
    </row>
    <row r="7" ht="13.5" spans="1:43">
      <c r="A7" s="13" t="s">
        <v>136</v>
      </c>
      <c r="B7" s="14"/>
      <c r="C7" s="15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28"/>
      <c r="AG7" s="28"/>
      <c r="AH7" s="28"/>
      <c r="AI7" s="8"/>
      <c r="AJ7" s="8"/>
      <c r="AK7" s="8"/>
      <c r="AL7" s="8"/>
      <c r="AM7" s="8"/>
      <c r="AN7" s="8"/>
      <c r="AO7" s="8"/>
      <c r="AP7" s="8"/>
      <c r="AQ7" s="8"/>
    </row>
    <row r="8" ht="13.5" spans="1:43">
      <c r="A8" s="10" t="s">
        <v>23</v>
      </c>
      <c r="B8" s="11" t="s">
        <v>17</v>
      </c>
      <c r="C8" s="10" t="s">
        <v>131</v>
      </c>
      <c r="D8" s="10">
        <v>11.5</v>
      </c>
      <c r="E8" s="10">
        <v>11.5</v>
      </c>
      <c r="F8" s="10">
        <v>11.5</v>
      </c>
      <c r="G8" s="10" t="s">
        <v>132</v>
      </c>
      <c r="H8" s="10">
        <v>11.5</v>
      </c>
      <c r="I8" s="10">
        <v>14</v>
      </c>
      <c r="J8" s="10">
        <v>11.5</v>
      </c>
      <c r="K8" s="10">
        <v>11.5</v>
      </c>
      <c r="L8" s="10">
        <v>11.5</v>
      </c>
      <c r="M8" s="10">
        <v>12</v>
      </c>
      <c r="N8" s="10">
        <v>7.5</v>
      </c>
      <c r="O8" s="10" t="s">
        <v>132</v>
      </c>
      <c r="P8" s="10" t="s">
        <v>132</v>
      </c>
      <c r="Q8" s="10">
        <v>11.5</v>
      </c>
      <c r="R8" s="10">
        <v>11.5</v>
      </c>
      <c r="S8" s="10">
        <v>11.5</v>
      </c>
      <c r="T8" s="10">
        <v>11.5</v>
      </c>
      <c r="U8" s="10">
        <v>11.5</v>
      </c>
      <c r="V8" s="10">
        <v>11.5</v>
      </c>
      <c r="W8" s="10">
        <v>10.5</v>
      </c>
      <c r="X8" s="10">
        <v>11.5</v>
      </c>
      <c r="Y8" s="10">
        <v>11.5</v>
      </c>
      <c r="Z8" s="10">
        <v>11.5</v>
      </c>
      <c r="AA8" s="10">
        <v>11.5</v>
      </c>
      <c r="AB8" s="10">
        <v>11.5</v>
      </c>
      <c r="AC8" s="10">
        <v>11.5</v>
      </c>
      <c r="AD8" s="10">
        <v>11.5</v>
      </c>
      <c r="AE8" s="10">
        <v>12</v>
      </c>
      <c r="AF8" s="28">
        <v>11.5</v>
      </c>
      <c r="AG8" s="28">
        <v>11.5</v>
      </c>
      <c r="AH8" s="10"/>
      <c r="AI8" s="8">
        <f>IF(A8="","",COUNTIF(D8:AH9,"&gt;2"))</f>
        <v>27</v>
      </c>
      <c r="AJ8" s="8" cm="1">
        <f t="array" ref="AJ8">SUMPRODUCT(IFERROR((IFERROR(WEEKDAY($D$3:$AH$3,2),999)&lt;6)*D8:AH9,0))</f>
        <v>238.5</v>
      </c>
      <c r="AK8" s="8" cm="1">
        <f t="array" ref="AK8">SUMPRODUCT((IFERROR(WEEKDAY($D$3:$AH$3,2),999)&lt;6)*D10:AH10)</f>
        <v>0</v>
      </c>
      <c r="AL8" s="8" cm="1">
        <f t="array" ref="AL8">SUMPRODUCT(IFERROR((IFERROR(WEEKDAY($D$3:$AH$3,2),0)&gt;5)*D8:AH10,0))</f>
        <v>70.5</v>
      </c>
      <c r="AM8" s="8">
        <f>IFERROR(SUM(AJ8:AL10),"")</f>
        <v>309</v>
      </c>
      <c r="AN8" s="8" t="s">
        <v>134</v>
      </c>
      <c r="AO8" s="8" cm="1">
        <f t="array" ref="AO8">SUMPRODUCT((IFERROR((D8:AH8+D9:AH9+D10:AH10),0)&gt;8)*1,IFERROR((D8:AH8+D9:AH9+D10:AH10-8),0))</f>
        <v>93.5</v>
      </c>
      <c r="AP8" s="8">
        <f>SUM(D8:AH10)-AO8</f>
        <v>215.5</v>
      </c>
      <c r="AQ8" s="8">
        <f>AM8-AO8-AP8</f>
        <v>0</v>
      </c>
    </row>
    <row r="9" ht="13.5" spans="1:43">
      <c r="A9" s="10"/>
      <c r="B9" s="12"/>
      <c r="C9" s="10" t="s">
        <v>135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3"/>
      <c r="AG9" s="13"/>
      <c r="AH9" s="28"/>
      <c r="AI9" s="8"/>
      <c r="AJ9" s="8"/>
      <c r="AK9" s="8"/>
      <c r="AL9" s="8"/>
      <c r="AM9" s="8"/>
      <c r="AN9" s="8"/>
      <c r="AO9" s="8"/>
      <c r="AP9" s="8"/>
      <c r="AQ9" s="8"/>
    </row>
    <row r="10" ht="13.5" spans="1:43">
      <c r="A10" s="13" t="s">
        <v>136</v>
      </c>
      <c r="B10" s="14"/>
      <c r="C10" s="15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28"/>
      <c r="AG10" s="28"/>
      <c r="AH10" s="28"/>
      <c r="AI10" s="8"/>
      <c r="AJ10" s="8"/>
      <c r="AK10" s="8"/>
      <c r="AL10" s="8"/>
      <c r="AM10" s="8"/>
      <c r="AN10" s="8"/>
      <c r="AO10" s="8"/>
      <c r="AP10" s="8"/>
      <c r="AQ10" s="8"/>
    </row>
    <row r="11" ht="13.5" spans="1:43">
      <c r="A11" s="10" t="s">
        <v>24</v>
      </c>
      <c r="B11" s="11" t="s">
        <v>17</v>
      </c>
      <c r="C11" s="10" t="s">
        <v>131</v>
      </c>
      <c r="D11" s="10">
        <v>14</v>
      </c>
      <c r="E11" s="10">
        <v>12</v>
      </c>
      <c r="F11" s="10">
        <v>11.5</v>
      </c>
      <c r="G11" s="10" t="s">
        <v>132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3"/>
      <c r="AG11" s="13"/>
      <c r="AH11" s="28"/>
      <c r="AI11" s="8">
        <f>IF(A11="","",COUNTIF(D11:AH12,"&gt;2"))</f>
        <v>25</v>
      </c>
      <c r="AJ11" s="8" cm="1">
        <f t="array" ref="AJ11">SUMPRODUCT(IFERROR((IFERROR(WEEKDAY($D$3:$AH$3,2),999)&lt;6)*D11:AH12,0))</f>
        <v>231.5</v>
      </c>
      <c r="AK11" s="8" cm="1">
        <f t="array" ref="AK11">SUMPRODUCT((IFERROR(WEEKDAY($D$3:$AH$3,2),999)&lt;6)*D13:AH13)</f>
        <v>0</v>
      </c>
      <c r="AL11" s="8" cm="1">
        <f t="array" ref="AL11">SUMPRODUCT(IFERROR((IFERROR(WEEKDAY($D$3:$AH$3,2),0)&gt;5)*D11:AH13,0))</f>
        <v>77</v>
      </c>
      <c r="AM11" s="8">
        <f>IFERROR(SUM(AJ11:AL13),"")</f>
        <v>308.5</v>
      </c>
      <c r="AN11" s="8" t="s">
        <v>134</v>
      </c>
      <c r="AO11" s="8" cm="1">
        <f t="array" ref="AO11">SUMPRODUCT((IFERROR((D11:AH11+D12:AH12+D13:AH13),0)&gt;8)*1,IFERROR((D11:AH11+D12:AH12+D13:AH13-8),0))</f>
        <v>108.5</v>
      </c>
      <c r="AP11" s="8">
        <f>SUM(D11:AH13)-AO11</f>
        <v>200</v>
      </c>
      <c r="AQ11" s="8">
        <f>AM11-AO11-AP11</f>
        <v>0</v>
      </c>
    </row>
    <row r="12" ht="13.5" spans="1:43">
      <c r="A12" s="10"/>
      <c r="B12" s="12"/>
      <c r="C12" s="10" t="s">
        <v>135</v>
      </c>
      <c r="D12" s="10"/>
      <c r="E12" s="10"/>
      <c r="F12" s="10"/>
      <c r="G12" s="10"/>
      <c r="H12" s="10">
        <v>17</v>
      </c>
      <c r="I12" s="10">
        <v>12</v>
      </c>
      <c r="J12" s="10">
        <v>14</v>
      </c>
      <c r="K12" s="10">
        <v>12</v>
      </c>
      <c r="L12" s="10">
        <v>12</v>
      </c>
      <c r="M12" s="10">
        <v>12</v>
      </c>
      <c r="N12" s="10" t="s">
        <v>132</v>
      </c>
      <c r="O12" s="10" t="s">
        <v>132</v>
      </c>
      <c r="P12" s="24" t="s">
        <v>132</v>
      </c>
      <c r="Q12" s="10">
        <v>12</v>
      </c>
      <c r="R12" s="10">
        <v>12</v>
      </c>
      <c r="S12" s="10">
        <v>12</v>
      </c>
      <c r="T12" s="10">
        <v>12</v>
      </c>
      <c r="U12" s="10">
        <v>12</v>
      </c>
      <c r="V12" s="10">
        <v>12</v>
      </c>
      <c r="W12" s="10">
        <v>12</v>
      </c>
      <c r="X12" s="10" t="s">
        <v>132</v>
      </c>
      <c r="Y12" s="10">
        <v>12</v>
      </c>
      <c r="Z12" s="10">
        <v>12</v>
      </c>
      <c r="AA12" s="10">
        <v>12</v>
      </c>
      <c r="AB12" s="10">
        <v>12</v>
      </c>
      <c r="AC12" s="10">
        <v>12</v>
      </c>
      <c r="AD12" s="10">
        <v>12</v>
      </c>
      <c r="AE12" s="10">
        <v>12</v>
      </c>
      <c r="AF12" s="28">
        <v>12</v>
      </c>
      <c r="AG12" s="28">
        <v>12</v>
      </c>
      <c r="AH12" s="13"/>
      <c r="AI12" s="8"/>
      <c r="AJ12" s="8"/>
      <c r="AK12" s="8"/>
      <c r="AL12" s="8"/>
      <c r="AM12" s="8"/>
      <c r="AN12" s="8"/>
      <c r="AO12" s="8"/>
      <c r="AP12" s="8"/>
      <c r="AQ12" s="8"/>
    </row>
    <row r="13" ht="13.5" spans="1:43">
      <c r="A13" s="13" t="s">
        <v>136</v>
      </c>
      <c r="B13" s="14"/>
      <c r="C13" s="15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28"/>
      <c r="AG13" s="28"/>
      <c r="AH13" s="28"/>
      <c r="AI13" s="8"/>
      <c r="AJ13" s="8"/>
      <c r="AK13" s="8"/>
      <c r="AL13" s="8"/>
      <c r="AM13" s="8"/>
      <c r="AN13" s="8"/>
      <c r="AO13" s="8"/>
      <c r="AP13" s="8"/>
      <c r="AQ13" s="8"/>
    </row>
    <row r="14" ht="16.5" spans="1:43">
      <c r="A14" s="16" t="s">
        <v>18</v>
      </c>
      <c r="B14" s="11" t="s">
        <v>17</v>
      </c>
      <c r="C14" s="17" t="s">
        <v>131</v>
      </c>
      <c r="D14" s="13">
        <v>11.5</v>
      </c>
      <c r="E14" s="13">
        <v>11.5</v>
      </c>
      <c r="F14" s="13">
        <v>15</v>
      </c>
      <c r="G14" s="10" t="s">
        <v>132</v>
      </c>
      <c r="H14" s="13">
        <v>6.5</v>
      </c>
      <c r="I14" s="13" t="s">
        <v>132</v>
      </c>
      <c r="J14" s="13">
        <v>11.5</v>
      </c>
      <c r="K14" s="13">
        <v>11.5</v>
      </c>
      <c r="L14" s="13">
        <v>11.5</v>
      </c>
      <c r="M14" s="13">
        <v>11.5</v>
      </c>
      <c r="N14" s="13" t="s">
        <v>132</v>
      </c>
      <c r="O14" s="13" t="s">
        <v>132</v>
      </c>
      <c r="P14" s="13" t="s">
        <v>132</v>
      </c>
      <c r="Q14" s="13">
        <v>11.5</v>
      </c>
      <c r="R14" s="13">
        <v>11.5</v>
      </c>
      <c r="S14" s="13">
        <v>11.5</v>
      </c>
      <c r="T14" s="13">
        <v>11.5</v>
      </c>
      <c r="U14" s="13">
        <v>11.5</v>
      </c>
      <c r="V14" s="13">
        <v>11.5</v>
      </c>
      <c r="W14" s="13" t="s">
        <v>133</v>
      </c>
      <c r="X14" s="13" t="s">
        <v>133</v>
      </c>
      <c r="Y14" s="13" t="s">
        <v>133</v>
      </c>
      <c r="Z14" s="13" t="s">
        <v>133</v>
      </c>
      <c r="AA14" s="13" t="s">
        <v>133</v>
      </c>
      <c r="AB14" s="13" t="s">
        <v>133</v>
      </c>
      <c r="AC14" s="13" t="s">
        <v>133</v>
      </c>
      <c r="AD14" s="13" t="s">
        <v>133</v>
      </c>
      <c r="AE14" s="13" t="s">
        <v>133</v>
      </c>
      <c r="AF14" s="13" t="s">
        <v>133</v>
      </c>
      <c r="AG14" s="13" t="s">
        <v>133</v>
      </c>
      <c r="AH14" s="28"/>
      <c r="AI14" s="8">
        <f>IF(A14="","",COUNTIF(D14:AH15,"&gt;2"))</f>
        <v>14</v>
      </c>
      <c r="AJ14" s="8" cm="1">
        <f t="array" ref="AJ14">SUMPRODUCT(IFERROR((IFERROR(WEEKDAY($D$3:$AH$3,2),999)&lt;6)*D14:AH15,0))</f>
        <v>141.5</v>
      </c>
      <c r="AK14" s="8" cm="1">
        <f t="array" ref="AK14">SUMPRODUCT((IFERROR(WEEKDAY($D$3:$AH$3,2),999)&lt;6)*D16:AH16)</f>
        <v>0</v>
      </c>
      <c r="AL14" s="8" cm="1">
        <f t="array" ref="AL14">SUMPRODUCT(IFERROR((IFERROR(WEEKDAY($D$3:$AH$3,2),0)&gt;5)*D14:AH16,0))</f>
        <v>18</v>
      </c>
      <c r="AM14" s="8">
        <f>IFERROR(SUM(AJ14:AL16),"")</f>
        <v>159.5</v>
      </c>
      <c r="AN14" s="8" t="s">
        <v>134</v>
      </c>
      <c r="AO14" s="8" cm="1">
        <f t="array" ref="AO14">SUMPRODUCT((IFERROR((D14:AH14+D15:AH15+D16:AH16),0)&gt;8)*1,IFERROR((D14:AH14+D15:AH15+D16:AH16-8),0))</f>
        <v>49</v>
      </c>
      <c r="AP14" s="8">
        <f>SUM(D14:AH16)-AO14</f>
        <v>110.5</v>
      </c>
      <c r="AQ14" s="8">
        <f>AM14-AO14-AP14</f>
        <v>0</v>
      </c>
    </row>
    <row r="15" ht="16.5" spans="1:43">
      <c r="A15" s="16"/>
      <c r="B15" s="12"/>
      <c r="C15" s="17" t="s">
        <v>135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28"/>
      <c r="AG15" s="28"/>
      <c r="AH15" s="13"/>
      <c r="AI15" s="8"/>
      <c r="AJ15" s="8"/>
      <c r="AK15" s="8"/>
      <c r="AL15" s="8"/>
      <c r="AM15" s="8"/>
      <c r="AN15" s="8"/>
      <c r="AO15" s="8"/>
      <c r="AP15" s="8"/>
      <c r="AQ15" s="8"/>
    </row>
    <row r="16" ht="16.5" spans="1:43">
      <c r="A16" s="16" t="s">
        <v>136</v>
      </c>
      <c r="B16" s="14"/>
      <c r="C16" s="17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28"/>
      <c r="AG16" s="28"/>
      <c r="AH16" s="28"/>
      <c r="AI16" s="8"/>
      <c r="AJ16" s="8"/>
      <c r="AK16" s="8"/>
      <c r="AL16" s="8"/>
      <c r="AM16" s="8"/>
      <c r="AN16" s="8"/>
      <c r="AO16" s="8"/>
      <c r="AP16" s="8"/>
      <c r="AQ16" s="8"/>
    </row>
    <row r="17" ht="16.5" spans="1:43">
      <c r="A17" s="16" t="s">
        <v>21</v>
      </c>
      <c r="B17" s="11" t="s">
        <v>17</v>
      </c>
      <c r="C17" s="17" t="s">
        <v>131</v>
      </c>
      <c r="D17" s="13"/>
      <c r="E17" s="13"/>
      <c r="F17" s="13"/>
      <c r="G17" s="10"/>
      <c r="H17" s="13"/>
      <c r="I17" s="13"/>
      <c r="J17" s="13"/>
      <c r="K17" s="13"/>
      <c r="L17" s="13"/>
      <c r="M17" s="13">
        <v>9.5</v>
      </c>
      <c r="N17" s="13">
        <v>7.5</v>
      </c>
      <c r="O17" s="13" t="s">
        <v>132</v>
      </c>
      <c r="P17" s="13" t="s">
        <v>132</v>
      </c>
      <c r="Q17" s="13">
        <v>11.5</v>
      </c>
      <c r="R17" s="13">
        <v>11.5</v>
      </c>
      <c r="S17" s="13" t="s">
        <v>132</v>
      </c>
      <c r="T17" s="13">
        <v>11.5</v>
      </c>
      <c r="U17" s="13" t="s">
        <v>132</v>
      </c>
      <c r="V17" s="13">
        <v>9</v>
      </c>
      <c r="W17" s="13">
        <v>11.5</v>
      </c>
      <c r="X17" s="13">
        <v>11.5</v>
      </c>
      <c r="Y17" s="13">
        <v>11.5</v>
      </c>
      <c r="Z17" s="13">
        <v>11.5</v>
      </c>
      <c r="AA17" s="13">
        <v>11.5</v>
      </c>
      <c r="AB17" s="13">
        <v>11.5</v>
      </c>
      <c r="AC17" s="13">
        <v>4</v>
      </c>
      <c r="AD17" s="13" t="s">
        <v>132</v>
      </c>
      <c r="AE17" s="13" t="s">
        <v>132</v>
      </c>
      <c r="AF17" s="28">
        <v>11.5</v>
      </c>
      <c r="AG17" s="28">
        <v>11.5</v>
      </c>
      <c r="AH17" s="28"/>
      <c r="AI17" s="8">
        <f>IF(A17="","",COUNTIF(D17:AH18,"&gt;2"))</f>
        <v>15</v>
      </c>
      <c r="AJ17" s="8" cm="1">
        <f t="array" ref="AJ17">SUMPRODUCT(IFERROR((IFERROR(WEEKDAY($D$3:$AH$3,2),999)&lt;6)*D17:AH18,0))</f>
        <v>132</v>
      </c>
      <c r="AK17" s="8" cm="1">
        <f t="array" ref="AK17">SUMPRODUCT((IFERROR(WEEKDAY($D$3:$AH$3,2),999)&lt;6)*D19:AH19)</f>
        <v>0</v>
      </c>
      <c r="AL17" s="8" cm="1">
        <f t="array" ref="AL17">SUMPRODUCT(IFERROR((IFERROR(WEEKDAY($D$3:$AH$3,2),0)&gt;5)*D17:AH19,0))</f>
        <v>24.5</v>
      </c>
      <c r="AM17" s="8">
        <f>IFERROR(SUM(AJ17:AL19),"")</f>
        <v>156.5</v>
      </c>
      <c r="AN17" s="8" t="s">
        <v>134</v>
      </c>
      <c r="AO17" s="8" cm="1">
        <f t="array" ref="AO17">SUMPRODUCT((IFERROR((D17:AH17+D18:AH18+D19:AH19),0)&gt;8)*1,IFERROR((D17:AH17+D18:AH18+D19:AH19-8),0))</f>
        <v>41</v>
      </c>
      <c r="AP17" s="8">
        <f>SUM(D17:AH19)-AO17</f>
        <v>115.5</v>
      </c>
      <c r="AQ17" s="8">
        <f>AM17-AO17-AP17</f>
        <v>0</v>
      </c>
    </row>
    <row r="18" ht="16.5" spans="1:43">
      <c r="A18" s="16"/>
      <c r="B18" s="12"/>
      <c r="C18" s="17" t="s">
        <v>135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28"/>
      <c r="AG18" s="28"/>
      <c r="AH18" s="28"/>
      <c r="AI18" s="8"/>
      <c r="AJ18" s="8"/>
      <c r="AK18" s="8"/>
      <c r="AL18" s="8"/>
      <c r="AM18" s="8"/>
      <c r="AN18" s="8"/>
      <c r="AO18" s="8"/>
      <c r="AP18" s="8"/>
      <c r="AQ18" s="8"/>
    </row>
    <row r="19" ht="16.5" spans="1:43">
      <c r="A19" s="16" t="s">
        <v>136</v>
      </c>
      <c r="B19" s="14"/>
      <c r="C19" s="17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28"/>
      <c r="AG19" s="28"/>
      <c r="AH19" s="28"/>
      <c r="AI19" s="8"/>
      <c r="AJ19" s="8"/>
      <c r="AK19" s="8"/>
      <c r="AL19" s="8"/>
      <c r="AM19" s="8"/>
      <c r="AN19" s="8"/>
      <c r="AO19" s="8"/>
      <c r="AP19" s="8"/>
      <c r="AQ19" s="8"/>
    </row>
    <row r="20" ht="16.5" spans="1:43">
      <c r="A20" s="18" t="s">
        <v>82</v>
      </c>
      <c r="B20" s="19" t="s">
        <v>73</v>
      </c>
      <c r="C20" s="20" t="s">
        <v>137</v>
      </c>
      <c r="D20" s="20">
        <v>4</v>
      </c>
      <c r="E20" s="20">
        <v>4</v>
      </c>
      <c r="F20" s="20">
        <v>4</v>
      </c>
      <c r="G20" s="20"/>
      <c r="H20" s="20"/>
      <c r="I20" s="20"/>
      <c r="J20" s="20">
        <v>4</v>
      </c>
      <c r="K20" s="20">
        <v>4</v>
      </c>
      <c r="L20" s="20"/>
      <c r="M20" s="20"/>
      <c r="N20" s="20"/>
      <c r="O20" s="20"/>
      <c r="P20" s="20"/>
      <c r="Q20" s="20">
        <v>4</v>
      </c>
      <c r="R20" s="20">
        <v>4</v>
      </c>
      <c r="S20" s="20">
        <v>4</v>
      </c>
      <c r="T20" s="20">
        <v>3.5</v>
      </c>
      <c r="U20" s="20">
        <v>4</v>
      </c>
      <c r="V20" s="20">
        <v>4</v>
      </c>
      <c r="W20" s="20">
        <v>4</v>
      </c>
      <c r="X20" s="20">
        <v>4</v>
      </c>
      <c r="Y20" s="20">
        <v>4</v>
      </c>
      <c r="Z20" s="18">
        <v>4</v>
      </c>
      <c r="AA20" s="20">
        <v>4</v>
      </c>
      <c r="AB20" s="20">
        <v>4</v>
      </c>
      <c r="AC20" s="20">
        <v>4</v>
      </c>
      <c r="AD20" s="20">
        <v>4</v>
      </c>
      <c r="AE20" s="20">
        <v>4</v>
      </c>
      <c r="AF20" s="20">
        <v>4</v>
      </c>
      <c r="AG20" s="18">
        <v>4</v>
      </c>
      <c r="AH20" s="20"/>
      <c r="AI20" s="8">
        <f>IF(A20="","",COUNTIF(D20:AH21,"&gt;2")/2)</f>
        <v>21.5</v>
      </c>
      <c r="AJ20" s="8" cm="1">
        <f t="array" ref="AJ20">SUMPRODUCT(IFERROR((IFERROR(WEEKDAY($D$3:$AH$3,2),999)&lt;6)*D20:AH21,0))</f>
        <v>141.5</v>
      </c>
      <c r="AK20" s="8" cm="1">
        <f t="array" ref="AK20">SUMPRODUCT((IFERROR(WEEKDAY($D$3:$AH$3,2),999)&lt;6)*D22:AH22)</f>
        <v>53.5</v>
      </c>
      <c r="AL20" s="8" cm="1">
        <f t="array" ref="AL20">SUMPRODUCT(IFERROR((IFERROR(WEEKDAY($D$3:$AH$3,2),0)&gt;5)*D20:AH22,0))</f>
        <v>45</v>
      </c>
      <c r="AM20" s="8">
        <f>IFERROR(SUM(AJ20:AL22),"")</f>
        <v>240</v>
      </c>
      <c r="AN20" s="8" t="s">
        <v>134</v>
      </c>
      <c r="AO20" s="8" cm="1">
        <f t="array" ref="AO20">SUMPRODUCT((IFERROR((D20:AH20+D21:AH21+D22:AH22),0)&gt;8)*1,IFERROR((D20:AH20+D21:AH21+D22:AH22-8),0))</f>
        <v>66</v>
      </c>
      <c r="AP20" s="8">
        <f>SUM(D20:AH22)-AO20</f>
        <v>174</v>
      </c>
      <c r="AQ20" s="8">
        <f>AM20-AO20-AP20</f>
        <v>0</v>
      </c>
    </row>
    <row r="21" ht="16.5" spans="1:43">
      <c r="A21" s="21"/>
      <c r="B21" s="19"/>
      <c r="C21" s="20" t="s">
        <v>138</v>
      </c>
      <c r="D21" s="20">
        <v>4</v>
      </c>
      <c r="E21" s="20">
        <v>4</v>
      </c>
      <c r="F21" s="20">
        <v>4</v>
      </c>
      <c r="G21" s="20"/>
      <c r="H21" s="20"/>
      <c r="I21" s="20"/>
      <c r="J21" s="20">
        <v>4</v>
      </c>
      <c r="K21" s="20">
        <v>2</v>
      </c>
      <c r="L21" s="20"/>
      <c r="M21" s="20"/>
      <c r="N21" s="20"/>
      <c r="O21" s="20"/>
      <c r="P21" s="20"/>
      <c r="Q21" s="20">
        <v>4</v>
      </c>
      <c r="R21" s="20">
        <v>4</v>
      </c>
      <c r="S21" s="20">
        <v>4</v>
      </c>
      <c r="T21" s="20">
        <v>4</v>
      </c>
      <c r="U21" s="20">
        <v>4</v>
      </c>
      <c r="V21" s="20">
        <v>4</v>
      </c>
      <c r="W21" s="20">
        <v>4</v>
      </c>
      <c r="X21" s="20">
        <v>4</v>
      </c>
      <c r="Y21" s="20">
        <v>4</v>
      </c>
      <c r="Z21" s="18">
        <v>4</v>
      </c>
      <c r="AA21" s="20">
        <v>4</v>
      </c>
      <c r="AB21" s="20">
        <v>4</v>
      </c>
      <c r="AC21" s="20">
        <v>4</v>
      </c>
      <c r="AD21" s="20">
        <v>4</v>
      </c>
      <c r="AE21" s="20">
        <v>4</v>
      </c>
      <c r="AF21" s="20">
        <v>4</v>
      </c>
      <c r="AG21" s="18">
        <v>4</v>
      </c>
      <c r="AH21" s="20"/>
      <c r="AI21" s="8"/>
      <c r="AJ21" s="8"/>
      <c r="AK21" s="8"/>
      <c r="AL21" s="8"/>
      <c r="AM21" s="8"/>
      <c r="AN21" s="8"/>
      <c r="AO21" s="8"/>
      <c r="AP21" s="8"/>
      <c r="AQ21" s="8"/>
    </row>
    <row r="22" ht="16.5" spans="1:43">
      <c r="A22" s="22"/>
      <c r="B22" s="19"/>
      <c r="C22" s="20" t="s">
        <v>136</v>
      </c>
      <c r="D22" s="20">
        <v>1</v>
      </c>
      <c r="E22" s="20">
        <v>2.5</v>
      </c>
      <c r="F22" s="20">
        <v>2</v>
      </c>
      <c r="G22" s="20"/>
      <c r="H22" s="20"/>
      <c r="I22" s="20"/>
      <c r="J22" s="20">
        <v>3.5</v>
      </c>
      <c r="K22" s="20">
        <v>0</v>
      </c>
      <c r="L22" s="20"/>
      <c r="M22" s="20"/>
      <c r="N22" s="20"/>
      <c r="O22" s="20"/>
      <c r="P22" s="20"/>
      <c r="Q22" s="20">
        <v>3</v>
      </c>
      <c r="R22" s="20">
        <v>4.5</v>
      </c>
      <c r="S22" s="20">
        <v>6</v>
      </c>
      <c r="T22" s="20">
        <v>6</v>
      </c>
      <c r="U22" s="20">
        <v>5</v>
      </c>
      <c r="V22" s="20">
        <v>3.5</v>
      </c>
      <c r="W22" s="20">
        <v>3.5</v>
      </c>
      <c r="X22" s="20">
        <v>2.5</v>
      </c>
      <c r="Y22" s="20">
        <v>2.5</v>
      </c>
      <c r="Z22" s="20">
        <v>1.5</v>
      </c>
      <c r="AA22" s="20">
        <v>3</v>
      </c>
      <c r="AB22" s="20">
        <v>4</v>
      </c>
      <c r="AC22" s="20">
        <v>3</v>
      </c>
      <c r="AD22" s="20">
        <v>3</v>
      </c>
      <c r="AE22" s="20">
        <v>0</v>
      </c>
      <c r="AF22" s="20">
        <v>5</v>
      </c>
      <c r="AG22" s="20">
        <v>1.5</v>
      </c>
      <c r="AH22" s="20"/>
      <c r="AI22" s="8"/>
      <c r="AJ22" s="8"/>
      <c r="AK22" s="8"/>
      <c r="AL22" s="8"/>
      <c r="AM22" s="8"/>
      <c r="AN22" s="8"/>
      <c r="AO22" s="8"/>
      <c r="AP22" s="8"/>
      <c r="AQ22" s="8"/>
    </row>
    <row r="23" ht="16.5" spans="1:43">
      <c r="A23" s="18" t="s">
        <v>80</v>
      </c>
      <c r="B23" s="19" t="s">
        <v>73</v>
      </c>
      <c r="C23" s="20" t="s">
        <v>137</v>
      </c>
      <c r="D23" s="20">
        <v>4</v>
      </c>
      <c r="E23" s="20">
        <v>4</v>
      </c>
      <c r="F23" s="20">
        <v>4</v>
      </c>
      <c r="G23" s="20"/>
      <c r="H23" s="20"/>
      <c r="I23" s="20"/>
      <c r="J23" s="20">
        <v>4</v>
      </c>
      <c r="K23" s="20">
        <v>4</v>
      </c>
      <c r="L23" s="20">
        <v>4</v>
      </c>
      <c r="M23" s="20">
        <v>4</v>
      </c>
      <c r="N23" s="20">
        <v>4</v>
      </c>
      <c r="O23" s="20">
        <v>4</v>
      </c>
      <c r="P23" s="20"/>
      <c r="Q23" s="20">
        <v>4</v>
      </c>
      <c r="R23" s="20">
        <v>4</v>
      </c>
      <c r="S23" s="20">
        <v>4</v>
      </c>
      <c r="T23" s="20">
        <v>4</v>
      </c>
      <c r="U23" s="20">
        <v>4</v>
      </c>
      <c r="V23" s="20">
        <v>4</v>
      </c>
      <c r="W23" s="20">
        <v>4</v>
      </c>
      <c r="X23" s="20">
        <v>4</v>
      </c>
      <c r="Y23" s="20">
        <v>4</v>
      </c>
      <c r="Z23" s="18">
        <v>4</v>
      </c>
      <c r="AA23" s="20">
        <v>4</v>
      </c>
      <c r="AB23" s="20">
        <v>4</v>
      </c>
      <c r="AC23" s="20">
        <v>4</v>
      </c>
      <c r="AD23" s="20">
        <v>4</v>
      </c>
      <c r="AE23" s="20">
        <v>4</v>
      </c>
      <c r="AF23" s="20">
        <v>4</v>
      </c>
      <c r="AG23" s="20">
        <v>4</v>
      </c>
      <c r="AH23" s="20"/>
      <c r="AI23" s="8">
        <f>IF(A23="","",COUNTIF(D23:AH24,"&gt;2")/2)</f>
        <v>26</v>
      </c>
      <c r="AJ23" s="8" cm="1">
        <f t="array" ref="AJ23">SUMPRODUCT(IFERROR((IFERROR(WEEKDAY($D$3:$AH$3,2),999)&lt;6)*D23:AH24,0))</f>
        <v>168</v>
      </c>
      <c r="AK23" s="8" cm="1">
        <f t="array" ref="AK23">SUMPRODUCT((IFERROR(WEEKDAY($D$3:$AH$3,2),999)&lt;6)*D25:AH25)</f>
        <v>64</v>
      </c>
      <c r="AL23" s="8" cm="1">
        <f t="array" ref="AL23">SUMPRODUCT(IFERROR((IFERROR(WEEKDAY($D$3:$AH$3,2),0)&gt;5)*D23:AH25,0))</f>
        <v>52</v>
      </c>
      <c r="AM23" s="8">
        <f>IFERROR(SUM(AJ23:AL25),"")</f>
        <v>284</v>
      </c>
      <c r="AN23" s="8" t="s">
        <v>134</v>
      </c>
      <c r="AO23" s="8" cm="1">
        <f t="array" ref="AO23">SUMPRODUCT((IFERROR((D23:AH23+D24:AH24+D25:AH25),0)&gt;8)*1,IFERROR((D23:AH23+D24:AH24+D25:AH25-8),0))</f>
        <v>76</v>
      </c>
      <c r="AP23" s="8">
        <f>SUM(D23:AH25)-AO23</f>
        <v>208</v>
      </c>
      <c r="AQ23" s="8">
        <f>AM23-AO23-AP23</f>
        <v>0</v>
      </c>
    </row>
    <row r="24" ht="16.5" spans="1:43">
      <c r="A24" s="21"/>
      <c r="B24" s="19"/>
      <c r="C24" s="20" t="s">
        <v>138</v>
      </c>
      <c r="D24" s="20">
        <v>4</v>
      </c>
      <c r="E24" s="20">
        <v>4</v>
      </c>
      <c r="F24" s="20">
        <v>4</v>
      </c>
      <c r="G24" s="20"/>
      <c r="H24" s="20"/>
      <c r="I24" s="20"/>
      <c r="J24" s="20">
        <v>4</v>
      </c>
      <c r="K24" s="20">
        <v>4</v>
      </c>
      <c r="L24" s="20">
        <v>4</v>
      </c>
      <c r="M24" s="20">
        <v>4</v>
      </c>
      <c r="N24" s="20">
        <v>4</v>
      </c>
      <c r="O24" s="20">
        <v>4</v>
      </c>
      <c r="P24" s="20"/>
      <c r="Q24" s="20">
        <v>4</v>
      </c>
      <c r="R24" s="20">
        <v>4</v>
      </c>
      <c r="S24" s="20">
        <v>4</v>
      </c>
      <c r="T24" s="20">
        <v>4</v>
      </c>
      <c r="U24" s="20">
        <v>4</v>
      </c>
      <c r="V24" s="20">
        <v>4</v>
      </c>
      <c r="W24" s="20">
        <v>4</v>
      </c>
      <c r="X24" s="20">
        <v>4</v>
      </c>
      <c r="Y24" s="20">
        <v>4</v>
      </c>
      <c r="Z24" s="18">
        <v>4</v>
      </c>
      <c r="AA24" s="20">
        <v>4</v>
      </c>
      <c r="AB24" s="20">
        <v>4</v>
      </c>
      <c r="AC24" s="20">
        <v>4</v>
      </c>
      <c r="AD24" s="20">
        <v>4</v>
      </c>
      <c r="AE24" s="20">
        <v>4</v>
      </c>
      <c r="AF24" s="20">
        <v>4</v>
      </c>
      <c r="AG24" s="20">
        <v>4</v>
      </c>
      <c r="AH24" s="20"/>
      <c r="AI24" s="8"/>
      <c r="AJ24" s="8"/>
      <c r="AK24" s="8"/>
      <c r="AL24" s="8"/>
      <c r="AM24" s="8"/>
      <c r="AN24" s="8"/>
      <c r="AO24" s="8"/>
      <c r="AP24" s="8"/>
      <c r="AQ24" s="8"/>
    </row>
    <row r="25" ht="16.5" spans="1:43">
      <c r="A25" s="22"/>
      <c r="B25" s="19"/>
      <c r="C25" s="20" t="s">
        <v>136</v>
      </c>
      <c r="D25" s="20">
        <v>1</v>
      </c>
      <c r="E25" s="20">
        <v>2.5</v>
      </c>
      <c r="F25" s="20">
        <v>2</v>
      </c>
      <c r="G25" s="20"/>
      <c r="H25" s="20"/>
      <c r="I25" s="20"/>
      <c r="J25" s="20">
        <v>3.5</v>
      </c>
      <c r="K25" s="20">
        <v>2.5</v>
      </c>
      <c r="L25" s="20">
        <v>2.5</v>
      </c>
      <c r="M25" s="20">
        <v>5.5</v>
      </c>
      <c r="N25" s="20">
        <v>0.5</v>
      </c>
      <c r="O25" s="20">
        <v>0</v>
      </c>
      <c r="P25" s="20"/>
      <c r="Q25" s="20">
        <v>3.5</v>
      </c>
      <c r="R25" s="20">
        <v>4.5</v>
      </c>
      <c r="S25" s="20">
        <v>6</v>
      </c>
      <c r="T25" s="20">
        <v>6</v>
      </c>
      <c r="U25" s="20">
        <v>5</v>
      </c>
      <c r="V25" s="20">
        <v>3.5</v>
      </c>
      <c r="W25" s="20">
        <v>2.5</v>
      </c>
      <c r="X25" s="20">
        <v>2.5</v>
      </c>
      <c r="Y25" s="20">
        <v>2.5</v>
      </c>
      <c r="Z25" s="20">
        <v>1.5</v>
      </c>
      <c r="AA25" s="20">
        <v>2.5</v>
      </c>
      <c r="AB25" s="20">
        <v>4</v>
      </c>
      <c r="AC25" s="20">
        <v>3</v>
      </c>
      <c r="AD25" s="20">
        <v>3</v>
      </c>
      <c r="AE25" s="20">
        <v>1</v>
      </c>
      <c r="AF25" s="20">
        <v>5</v>
      </c>
      <c r="AG25" s="20">
        <v>0</v>
      </c>
      <c r="AH25" s="20"/>
      <c r="AI25" s="8"/>
      <c r="AJ25" s="8"/>
      <c r="AK25" s="8"/>
      <c r="AL25" s="8"/>
      <c r="AM25" s="8"/>
      <c r="AN25" s="8"/>
      <c r="AO25" s="8"/>
      <c r="AP25" s="8"/>
      <c r="AQ25" s="8"/>
    </row>
    <row r="26" ht="16.5" spans="1:43">
      <c r="A26" s="18" t="s">
        <v>76</v>
      </c>
      <c r="B26" s="19" t="s">
        <v>73</v>
      </c>
      <c r="C26" s="20" t="s">
        <v>137</v>
      </c>
      <c r="D26" s="20">
        <v>4</v>
      </c>
      <c r="E26" s="20">
        <v>4</v>
      </c>
      <c r="F26" s="20">
        <v>4</v>
      </c>
      <c r="G26" s="20"/>
      <c r="H26" s="20"/>
      <c r="I26" s="20"/>
      <c r="J26" s="20">
        <v>4</v>
      </c>
      <c r="K26" s="20">
        <v>4</v>
      </c>
      <c r="L26" s="20">
        <v>4</v>
      </c>
      <c r="M26" s="20">
        <v>4</v>
      </c>
      <c r="N26" s="20">
        <v>4</v>
      </c>
      <c r="O26" s="20">
        <v>4</v>
      </c>
      <c r="P26" s="20"/>
      <c r="Q26" s="20">
        <v>4</v>
      </c>
      <c r="R26" s="20">
        <v>4</v>
      </c>
      <c r="S26" s="20">
        <v>4</v>
      </c>
      <c r="T26" s="20">
        <v>4</v>
      </c>
      <c r="U26" s="20">
        <v>4</v>
      </c>
      <c r="V26" s="20">
        <v>4</v>
      </c>
      <c r="W26" s="20">
        <v>4</v>
      </c>
      <c r="X26" s="20">
        <v>4</v>
      </c>
      <c r="Y26" s="20">
        <v>4</v>
      </c>
      <c r="Z26" s="18">
        <v>4</v>
      </c>
      <c r="AA26" s="20">
        <v>4</v>
      </c>
      <c r="AB26" s="20">
        <v>4</v>
      </c>
      <c r="AC26" s="20">
        <v>4</v>
      </c>
      <c r="AD26" s="20">
        <v>4</v>
      </c>
      <c r="AE26" s="20">
        <v>4</v>
      </c>
      <c r="AF26" s="20">
        <v>4</v>
      </c>
      <c r="AG26" s="20">
        <v>4</v>
      </c>
      <c r="AH26" s="20"/>
      <c r="AI26" s="8">
        <f>IF(A26="","",COUNTIF(D26:AH27,"&gt;2")/2)</f>
        <v>26</v>
      </c>
      <c r="AJ26" s="8" cm="1">
        <f t="array" ref="AJ26">SUMPRODUCT(IFERROR((IFERROR(WEEKDAY($D$3:$AH$3,2),999)&lt;6)*D26:AH27,0))</f>
        <v>168</v>
      </c>
      <c r="AK26" s="8" cm="1">
        <f t="array" ref="AK26">SUMPRODUCT((IFERROR(WEEKDAY($D$3:$AH$3,2),999)&lt;6)*D28:AH28)</f>
        <v>64</v>
      </c>
      <c r="AL26" s="8" cm="1">
        <f t="array" ref="AL26">SUMPRODUCT(IFERROR((IFERROR(WEEKDAY($D$3:$AH$3,2),0)&gt;5)*D26:AH28,0))</f>
        <v>52</v>
      </c>
      <c r="AM26" s="8">
        <f>IFERROR(SUM(AJ26:AL28),"")</f>
        <v>284</v>
      </c>
      <c r="AN26" s="8" t="s">
        <v>134</v>
      </c>
      <c r="AO26" s="8" cm="1">
        <f t="array" ref="AO26">SUMPRODUCT((IFERROR((D26:AH26+D27:AH27+D28:AH28),0)&gt;8)*1,IFERROR((D26:AH26+D27:AH27+D28:AH28-8),0))</f>
        <v>76</v>
      </c>
      <c r="AP26" s="8">
        <f>SUM(D26:AH28)-AO26</f>
        <v>208</v>
      </c>
      <c r="AQ26" s="8">
        <f>AM26-AO26-AP26</f>
        <v>0</v>
      </c>
    </row>
    <row r="27" ht="16.5" spans="1:43">
      <c r="A27" s="21"/>
      <c r="B27" s="19"/>
      <c r="C27" s="20" t="s">
        <v>138</v>
      </c>
      <c r="D27" s="20">
        <v>4</v>
      </c>
      <c r="E27" s="20">
        <v>4</v>
      </c>
      <c r="F27" s="20">
        <v>4</v>
      </c>
      <c r="G27" s="20"/>
      <c r="H27" s="20"/>
      <c r="I27" s="20"/>
      <c r="J27" s="20">
        <v>4</v>
      </c>
      <c r="K27" s="20">
        <v>4</v>
      </c>
      <c r="L27" s="20">
        <v>4</v>
      </c>
      <c r="M27" s="20">
        <v>4</v>
      </c>
      <c r="N27" s="20">
        <v>4</v>
      </c>
      <c r="O27" s="20">
        <v>4</v>
      </c>
      <c r="P27" s="20"/>
      <c r="Q27" s="20">
        <v>4</v>
      </c>
      <c r="R27" s="20">
        <v>4</v>
      </c>
      <c r="S27" s="20">
        <v>4</v>
      </c>
      <c r="T27" s="20">
        <v>4</v>
      </c>
      <c r="U27" s="20">
        <v>4</v>
      </c>
      <c r="V27" s="20">
        <v>4</v>
      </c>
      <c r="W27" s="20">
        <v>4</v>
      </c>
      <c r="X27" s="20">
        <v>4</v>
      </c>
      <c r="Y27" s="20">
        <v>4</v>
      </c>
      <c r="Z27" s="18">
        <v>4</v>
      </c>
      <c r="AA27" s="20">
        <v>4</v>
      </c>
      <c r="AB27" s="20">
        <v>4</v>
      </c>
      <c r="AC27" s="20">
        <v>4</v>
      </c>
      <c r="AD27" s="20">
        <v>4</v>
      </c>
      <c r="AE27" s="20">
        <v>4</v>
      </c>
      <c r="AF27" s="20">
        <v>4</v>
      </c>
      <c r="AG27" s="20">
        <v>4</v>
      </c>
      <c r="AH27" s="20"/>
      <c r="AI27" s="8"/>
      <c r="AJ27" s="8"/>
      <c r="AK27" s="8"/>
      <c r="AL27" s="8"/>
      <c r="AM27" s="8"/>
      <c r="AN27" s="8"/>
      <c r="AO27" s="8"/>
      <c r="AP27" s="8"/>
      <c r="AQ27" s="8"/>
    </row>
    <row r="28" ht="16.5" spans="1:43">
      <c r="A28" s="22"/>
      <c r="B28" s="19"/>
      <c r="C28" s="20" t="s">
        <v>136</v>
      </c>
      <c r="D28" s="20">
        <v>1</v>
      </c>
      <c r="E28" s="20">
        <v>2.5</v>
      </c>
      <c r="F28" s="20">
        <v>2</v>
      </c>
      <c r="G28" s="20"/>
      <c r="H28" s="20"/>
      <c r="I28" s="20"/>
      <c r="J28" s="20">
        <v>3.5</v>
      </c>
      <c r="K28" s="20">
        <v>2.5</v>
      </c>
      <c r="L28" s="20">
        <v>2.5</v>
      </c>
      <c r="M28" s="20">
        <v>5.5</v>
      </c>
      <c r="N28" s="20">
        <v>0.5</v>
      </c>
      <c r="O28" s="20">
        <v>0</v>
      </c>
      <c r="P28" s="20"/>
      <c r="Q28" s="20">
        <v>3.5</v>
      </c>
      <c r="R28" s="20">
        <v>4.5</v>
      </c>
      <c r="S28" s="20">
        <v>6</v>
      </c>
      <c r="T28" s="20">
        <v>6</v>
      </c>
      <c r="U28" s="20">
        <v>5</v>
      </c>
      <c r="V28" s="20">
        <v>3.5</v>
      </c>
      <c r="W28" s="20">
        <v>2.5</v>
      </c>
      <c r="X28" s="20">
        <v>2.5</v>
      </c>
      <c r="Y28" s="20">
        <v>2.5</v>
      </c>
      <c r="Z28" s="20">
        <v>1.5</v>
      </c>
      <c r="AA28" s="20">
        <v>2.5</v>
      </c>
      <c r="AB28" s="20">
        <v>4</v>
      </c>
      <c r="AC28" s="20">
        <v>3</v>
      </c>
      <c r="AD28" s="20">
        <v>3</v>
      </c>
      <c r="AE28" s="20">
        <v>1</v>
      </c>
      <c r="AF28" s="20">
        <v>5</v>
      </c>
      <c r="AG28" s="20">
        <v>0</v>
      </c>
      <c r="AH28" s="20"/>
      <c r="AI28" s="8"/>
      <c r="AJ28" s="8"/>
      <c r="AK28" s="8"/>
      <c r="AL28" s="8"/>
      <c r="AM28" s="8"/>
      <c r="AN28" s="8"/>
      <c r="AO28" s="8"/>
      <c r="AP28" s="8"/>
      <c r="AQ28" s="8"/>
    </row>
    <row r="29" ht="16.5" spans="1:43">
      <c r="A29" s="18" t="s">
        <v>74</v>
      </c>
      <c r="B29" s="19" t="s">
        <v>73</v>
      </c>
      <c r="C29" s="20" t="s">
        <v>137</v>
      </c>
      <c r="D29" s="20"/>
      <c r="E29" s="20">
        <v>4</v>
      </c>
      <c r="F29" s="20">
        <v>4</v>
      </c>
      <c r="G29" s="20"/>
      <c r="H29" s="20"/>
      <c r="I29" s="20"/>
      <c r="J29" s="20">
        <v>4</v>
      </c>
      <c r="K29" s="20">
        <v>4</v>
      </c>
      <c r="L29" s="20">
        <v>4</v>
      </c>
      <c r="M29" s="20">
        <v>4</v>
      </c>
      <c r="N29" s="20"/>
      <c r="O29" s="20">
        <v>4</v>
      </c>
      <c r="P29" s="20"/>
      <c r="Q29" s="20">
        <v>4</v>
      </c>
      <c r="R29" s="20">
        <v>4</v>
      </c>
      <c r="S29" s="20">
        <v>4</v>
      </c>
      <c r="T29" s="20">
        <v>4</v>
      </c>
      <c r="U29" s="20">
        <v>4</v>
      </c>
      <c r="V29" s="20">
        <v>4</v>
      </c>
      <c r="W29" s="20"/>
      <c r="X29" s="20">
        <v>4</v>
      </c>
      <c r="Y29" s="20">
        <v>4</v>
      </c>
      <c r="Z29" s="18">
        <v>4</v>
      </c>
      <c r="AA29" s="20">
        <v>4</v>
      </c>
      <c r="AB29" s="20">
        <v>4</v>
      </c>
      <c r="AC29" s="20">
        <v>4</v>
      </c>
      <c r="AD29" s="20">
        <v>4</v>
      </c>
      <c r="AE29" s="20"/>
      <c r="AF29" s="20"/>
      <c r="AG29" s="18">
        <v>4</v>
      </c>
      <c r="AH29" s="20"/>
      <c r="AI29" s="8">
        <f>IF(A29="","",COUNTIF(D29:AH30,"&gt;2")/2)</f>
        <v>21.5</v>
      </c>
      <c r="AJ29" s="8" cm="1">
        <f t="array" ref="AJ29">SUMPRODUCT(IFERROR((IFERROR(WEEKDAY($D$3:$AH$3,2),999)&lt;6)*D29:AH30,0))</f>
        <v>136</v>
      </c>
      <c r="AK29" s="8" cm="1">
        <f t="array" ref="AK29">SUMPRODUCT((IFERROR(WEEKDAY($D$3:$AH$3,2),999)&lt;6)*D31:AH31)</f>
        <v>58.5</v>
      </c>
      <c r="AL29" s="8" cm="1">
        <f t="array" ref="AL29">SUMPRODUCT(IFERROR((IFERROR(WEEKDAY($D$3:$AH$3,2),0)&gt;5)*D29:AH31,0))</f>
        <v>46</v>
      </c>
      <c r="AM29" s="8">
        <f>IFERROR(SUM(AJ29:AL31),"")</f>
        <v>240.5</v>
      </c>
      <c r="AN29" s="8" t="s">
        <v>134</v>
      </c>
      <c r="AO29" s="8" cm="1">
        <f t="array" ref="AO29">SUMPRODUCT((IFERROR((D29:AH29+D30:AH30+D31:AH31),0)&gt;8)*1,IFERROR((D29:AH29+D30:AH30+D31:AH31-8),0))</f>
        <v>66</v>
      </c>
      <c r="AP29" s="8">
        <f>SUM(D29:AH31)-AO29</f>
        <v>174.5</v>
      </c>
      <c r="AQ29" s="8">
        <f>AM29-AO29-AP29</f>
        <v>0</v>
      </c>
    </row>
    <row r="30" ht="16.5" spans="1:43">
      <c r="A30" s="21"/>
      <c r="B30" s="19"/>
      <c r="C30" s="20" t="s">
        <v>138</v>
      </c>
      <c r="D30" s="20"/>
      <c r="E30" s="20">
        <v>4</v>
      </c>
      <c r="F30" s="20">
        <v>4</v>
      </c>
      <c r="G30" s="20"/>
      <c r="H30" s="20"/>
      <c r="I30" s="20"/>
      <c r="J30" s="20">
        <v>4</v>
      </c>
      <c r="K30" s="20">
        <v>4</v>
      </c>
      <c r="L30" s="20">
        <v>4</v>
      </c>
      <c r="M30" s="20">
        <v>4</v>
      </c>
      <c r="N30" s="20"/>
      <c r="O30" s="20">
        <v>4</v>
      </c>
      <c r="P30" s="20"/>
      <c r="Q30" s="20">
        <v>4</v>
      </c>
      <c r="R30" s="20">
        <v>4</v>
      </c>
      <c r="S30" s="20">
        <v>4</v>
      </c>
      <c r="T30" s="20">
        <v>4</v>
      </c>
      <c r="U30" s="20">
        <v>4</v>
      </c>
      <c r="V30" s="20">
        <v>4</v>
      </c>
      <c r="W30" s="20">
        <v>4</v>
      </c>
      <c r="X30" s="20">
        <v>4</v>
      </c>
      <c r="Y30" s="20">
        <v>4</v>
      </c>
      <c r="Z30" s="18">
        <v>4</v>
      </c>
      <c r="AA30" s="20">
        <v>4</v>
      </c>
      <c r="AB30" s="20">
        <v>4</v>
      </c>
      <c r="AC30" s="20">
        <v>4</v>
      </c>
      <c r="AD30" s="20">
        <v>4</v>
      </c>
      <c r="AE30" s="20"/>
      <c r="AF30" s="20"/>
      <c r="AG30" s="18">
        <v>4</v>
      </c>
      <c r="AH30" s="20"/>
      <c r="AI30" s="8"/>
      <c r="AJ30" s="8"/>
      <c r="AK30" s="8"/>
      <c r="AL30" s="8"/>
      <c r="AM30" s="8"/>
      <c r="AN30" s="8"/>
      <c r="AO30" s="8"/>
      <c r="AP30" s="8"/>
      <c r="AQ30" s="8"/>
    </row>
    <row r="31" ht="16.5" spans="1:43">
      <c r="A31" s="22"/>
      <c r="B31" s="19"/>
      <c r="C31" s="20" t="s">
        <v>136</v>
      </c>
      <c r="D31" s="20"/>
      <c r="E31" s="20">
        <v>4.5</v>
      </c>
      <c r="F31" s="20">
        <v>2</v>
      </c>
      <c r="G31" s="20"/>
      <c r="H31" s="20"/>
      <c r="I31" s="20"/>
      <c r="J31" s="20">
        <v>3.5</v>
      </c>
      <c r="K31" s="20">
        <v>2.5</v>
      </c>
      <c r="L31" s="20">
        <v>2.5</v>
      </c>
      <c r="M31" s="20">
        <v>5.5</v>
      </c>
      <c r="N31" s="20"/>
      <c r="O31" s="20">
        <v>0</v>
      </c>
      <c r="P31" s="20"/>
      <c r="Q31" s="20">
        <v>3.5</v>
      </c>
      <c r="R31" s="20">
        <v>4.5</v>
      </c>
      <c r="S31" s="20">
        <v>4.5</v>
      </c>
      <c r="T31" s="20">
        <v>6</v>
      </c>
      <c r="U31" s="20">
        <v>5</v>
      </c>
      <c r="V31" s="20">
        <v>3.5</v>
      </c>
      <c r="W31" s="20">
        <v>2.5</v>
      </c>
      <c r="X31" s="20">
        <v>2.5</v>
      </c>
      <c r="Y31" s="20">
        <v>2.5</v>
      </c>
      <c r="Z31" s="20">
        <v>1.5</v>
      </c>
      <c r="AA31" s="20">
        <v>2.5</v>
      </c>
      <c r="AB31" s="20">
        <v>4</v>
      </c>
      <c r="AC31" s="20">
        <v>3</v>
      </c>
      <c r="AD31" s="20">
        <v>1</v>
      </c>
      <c r="AE31" s="20"/>
      <c r="AF31" s="20"/>
      <c r="AG31" s="20">
        <v>1.5</v>
      </c>
      <c r="AH31" s="20"/>
      <c r="AI31" s="8"/>
      <c r="AJ31" s="8"/>
      <c r="AK31" s="8"/>
      <c r="AL31" s="8"/>
      <c r="AM31" s="8"/>
      <c r="AN31" s="8"/>
      <c r="AO31" s="8"/>
      <c r="AP31" s="8"/>
      <c r="AQ31" s="8"/>
    </row>
    <row r="32" ht="16.5" spans="1:43">
      <c r="A32" s="19" t="s">
        <v>83</v>
      </c>
      <c r="B32" s="19" t="s">
        <v>73</v>
      </c>
      <c r="C32" s="20" t="s">
        <v>137</v>
      </c>
      <c r="D32" s="20">
        <v>4</v>
      </c>
      <c r="E32" s="20">
        <v>4</v>
      </c>
      <c r="F32" s="20">
        <v>4</v>
      </c>
      <c r="G32" s="20"/>
      <c r="H32" s="20"/>
      <c r="I32" s="20"/>
      <c r="J32" s="20">
        <v>4</v>
      </c>
      <c r="K32" s="20">
        <v>4</v>
      </c>
      <c r="L32" s="20">
        <v>4</v>
      </c>
      <c r="M32" s="20">
        <v>4</v>
      </c>
      <c r="N32" s="20">
        <v>4</v>
      </c>
      <c r="O32" s="20">
        <v>4</v>
      </c>
      <c r="P32" s="20"/>
      <c r="Q32" s="20">
        <v>4</v>
      </c>
      <c r="R32" s="20">
        <v>4</v>
      </c>
      <c r="S32" s="20"/>
      <c r="T32" s="20"/>
      <c r="U32" s="20"/>
      <c r="V32" s="20"/>
      <c r="W32" s="20">
        <v>4</v>
      </c>
      <c r="X32" s="20">
        <v>4</v>
      </c>
      <c r="Y32" s="20">
        <v>4</v>
      </c>
      <c r="Z32" s="20">
        <v>4</v>
      </c>
      <c r="AA32" s="20">
        <v>4</v>
      </c>
      <c r="AB32" s="20">
        <v>4</v>
      </c>
      <c r="AC32" s="20">
        <v>4</v>
      </c>
      <c r="AD32" s="20">
        <v>4</v>
      </c>
      <c r="AE32" s="20">
        <v>4</v>
      </c>
      <c r="AF32" s="20">
        <v>4</v>
      </c>
      <c r="AG32" s="20">
        <v>4</v>
      </c>
      <c r="AH32" s="20"/>
      <c r="AI32" s="8">
        <f>IF(A32="","",COUNTIF(D32:AH33,"&gt;2")/2)</f>
        <v>22</v>
      </c>
      <c r="AJ32" s="8" cm="1">
        <f t="array" ref="AJ32">SUMPRODUCT(IFERROR((IFERROR(WEEKDAY($D$3:$AH$3,2),999)&lt;6)*D32:AH33,0))</f>
        <v>144</v>
      </c>
      <c r="AK32" s="8" cm="1">
        <f t="array" ref="AK32">SUMPRODUCT((IFERROR(WEEKDAY($D$3:$AH$3,2),999)&lt;6)*D34:AH34)</f>
        <v>32.5</v>
      </c>
      <c r="AL32" s="8" cm="1">
        <f t="array" ref="AL32">SUMPRODUCT(IFERROR((IFERROR(WEEKDAY($D$3:$AH$3,2),0)&gt;5)*D32:AH34,0))</f>
        <v>38.5</v>
      </c>
      <c r="AM32" s="8">
        <f>IFERROR(SUM(AJ32:AL34),"")</f>
        <v>215</v>
      </c>
      <c r="AN32" s="8" t="s">
        <v>134</v>
      </c>
      <c r="AO32" s="8" cm="1">
        <f t="array" ref="AO32">SUMPRODUCT((IFERROR((D32:AH32+D33:AH33+D34:AH34),0)&gt;8)*1,IFERROR((D32:AH32+D33:AH33+D34:AH34-8),0))</f>
        <v>39</v>
      </c>
      <c r="AP32" s="8">
        <f>SUM(D32:AH34)-AO32</f>
        <v>176</v>
      </c>
      <c r="AQ32" s="8">
        <f>AM32-AO32-AP32</f>
        <v>0</v>
      </c>
    </row>
    <row r="33" ht="16.5" spans="1:43">
      <c r="A33" s="19"/>
      <c r="B33" s="19"/>
      <c r="C33" s="20" t="s">
        <v>138</v>
      </c>
      <c r="D33" s="20">
        <v>4</v>
      </c>
      <c r="E33" s="20">
        <v>4</v>
      </c>
      <c r="F33" s="20">
        <v>4</v>
      </c>
      <c r="G33" s="20"/>
      <c r="H33" s="20"/>
      <c r="I33" s="20"/>
      <c r="J33" s="20">
        <v>4</v>
      </c>
      <c r="K33" s="20">
        <v>4</v>
      </c>
      <c r="L33" s="20">
        <v>4</v>
      </c>
      <c r="M33" s="20">
        <v>4</v>
      </c>
      <c r="N33" s="20">
        <v>4</v>
      </c>
      <c r="O33" s="20">
        <v>4</v>
      </c>
      <c r="P33" s="20"/>
      <c r="Q33" s="20">
        <v>4</v>
      </c>
      <c r="R33" s="20">
        <v>4</v>
      </c>
      <c r="S33" s="20"/>
      <c r="T33" s="20"/>
      <c r="U33" s="20"/>
      <c r="V33" s="20"/>
      <c r="W33" s="20">
        <v>4</v>
      </c>
      <c r="X33" s="20">
        <v>4</v>
      </c>
      <c r="Y33" s="20">
        <v>4</v>
      </c>
      <c r="Z33" s="20">
        <v>4</v>
      </c>
      <c r="AA33" s="20">
        <v>4</v>
      </c>
      <c r="AB33" s="20">
        <v>4</v>
      </c>
      <c r="AC33" s="20">
        <v>4</v>
      </c>
      <c r="AD33" s="20">
        <v>4</v>
      </c>
      <c r="AE33" s="20">
        <v>4</v>
      </c>
      <c r="AF33" s="20">
        <v>4</v>
      </c>
      <c r="AG33" s="20">
        <v>4</v>
      </c>
      <c r="AH33" s="20"/>
      <c r="AI33" s="8"/>
      <c r="AJ33" s="8"/>
      <c r="AK33" s="8"/>
      <c r="AL33" s="8"/>
      <c r="AM33" s="8"/>
      <c r="AN33" s="8"/>
      <c r="AO33" s="8"/>
      <c r="AP33" s="8"/>
      <c r="AQ33" s="8"/>
    </row>
    <row r="34" ht="16.5" spans="1:43">
      <c r="A34" s="23"/>
      <c r="B34" s="19"/>
      <c r="C34" s="20" t="s">
        <v>136</v>
      </c>
      <c r="D34" s="20">
        <v>4.5</v>
      </c>
      <c r="E34" s="20">
        <v>5</v>
      </c>
      <c r="F34" s="20">
        <v>3</v>
      </c>
      <c r="G34" s="20"/>
      <c r="H34" s="20"/>
      <c r="I34" s="20"/>
      <c r="J34" s="20">
        <v>0</v>
      </c>
      <c r="K34" s="20">
        <v>0</v>
      </c>
      <c r="L34" s="20">
        <v>0</v>
      </c>
      <c r="M34" s="20">
        <v>1.5</v>
      </c>
      <c r="N34" s="20">
        <v>0</v>
      </c>
      <c r="O34" s="20">
        <v>2</v>
      </c>
      <c r="P34" s="20"/>
      <c r="Q34" s="20">
        <v>2.5</v>
      </c>
      <c r="R34" s="20">
        <v>0</v>
      </c>
      <c r="S34" s="20"/>
      <c r="T34" s="20"/>
      <c r="U34" s="20"/>
      <c r="V34" s="20"/>
      <c r="W34" s="20">
        <v>4.5</v>
      </c>
      <c r="X34" s="20">
        <v>2</v>
      </c>
      <c r="Y34" s="20">
        <v>4</v>
      </c>
      <c r="Z34" s="20">
        <v>0</v>
      </c>
      <c r="AA34" s="20">
        <v>2.5</v>
      </c>
      <c r="AB34" s="20">
        <v>3</v>
      </c>
      <c r="AC34" s="20">
        <v>0</v>
      </c>
      <c r="AD34" s="20">
        <v>0</v>
      </c>
      <c r="AE34" s="20">
        <v>0</v>
      </c>
      <c r="AF34" s="20">
        <v>0.5</v>
      </c>
      <c r="AG34" s="20">
        <v>4</v>
      </c>
      <c r="AH34" s="20"/>
      <c r="AI34" s="8"/>
      <c r="AJ34" s="8"/>
      <c r="AK34" s="8"/>
      <c r="AL34" s="8"/>
      <c r="AM34" s="8"/>
      <c r="AN34" s="8"/>
      <c r="AO34" s="8"/>
      <c r="AP34" s="8"/>
      <c r="AQ34" s="8"/>
    </row>
    <row r="35" ht="16.5" spans="1:43">
      <c r="A35" s="19" t="s">
        <v>75</v>
      </c>
      <c r="B35" s="19" t="s">
        <v>73</v>
      </c>
      <c r="C35" s="20" t="s">
        <v>137</v>
      </c>
      <c r="D35" s="20">
        <v>4</v>
      </c>
      <c r="E35" s="20">
        <v>1.5</v>
      </c>
      <c r="F35" s="20">
        <v>4</v>
      </c>
      <c r="G35" s="20"/>
      <c r="H35" s="20"/>
      <c r="I35" s="20"/>
      <c r="J35" s="20">
        <v>4</v>
      </c>
      <c r="K35" s="20">
        <v>4</v>
      </c>
      <c r="L35" s="20">
        <v>4</v>
      </c>
      <c r="M35" s="20"/>
      <c r="N35" s="20">
        <v>4</v>
      </c>
      <c r="O35" s="20">
        <v>4</v>
      </c>
      <c r="P35" s="20"/>
      <c r="Q35" s="20">
        <v>4</v>
      </c>
      <c r="R35" s="20"/>
      <c r="S35" s="20">
        <v>4</v>
      </c>
      <c r="T35" s="20">
        <v>4</v>
      </c>
      <c r="U35" s="20">
        <v>4</v>
      </c>
      <c r="V35" s="20">
        <v>4</v>
      </c>
      <c r="W35" s="20">
        <v>4</v>
      </c>
      <c r="X35" s="20">
        <v>1</v>
      </c>
      <c r="Y35" s="20">
        <v>4</v>
      </c>
      <c r="Z35" s="18">
        <v>4</v>
      </c>
      <c r="AA35" s="20">
        <v>4</v>
      </c>
      <c r="AB35" s="20">
        <v>4</v>
      </c>
      <c r="AC35" s="20">
        <v>4</v>
      </c>
      <c r="AD35" s="20">
        <v>4</v>
      </c>
      <c r="AE35" s="20">
        <v>4</v>
      </c>
      <c r="AF35" s="20"/>
      <c r="AG35" s="18">
        <v>4</v>
      </c>
      <c r="AH35" s="20"/>
      <c r="AI35" s="8">
        <f>IF(A35="","",COUNTIF(D35:AH36,"&gt;2")/2)</f>
        <v>22.5</v>
      </c>
      <c r="AJ35" s="8" cm="1">
        <f t="array" ref="AJ35">SUMPRODUCT(IFERROR((IFERROR(WEEKDAY($D$3:$AH$3,2),999)&lt;6)*D35:AH36,0))</f>
        <v>142</v>
      </c>
      <c r="AK35" s="8" cm="1">
        <f t="array" ref="AK35">SUMPRODUCT((IFERROR(WEEKDAY($D$3:$AH$3,2),999)&lt;6)*D37:AH37)</f>
        <v>51.5</v>
      </c>
      <c r="AL35" s="8" cm="1">
        <f t="array" ref="AL35">SUMPRODUCT(IFERROR((IFERROR(WEEKDAY($D$3:$AH$3,2),0)&gt;5)*D35:AH37,0))</f>
        <v>53</v>
      </c>
      <c r="AM35" s="8">
        <f>IFERROR(SUM(AJ35:AL37),"")</f>
        <v>246.5</v>
      </c>
      <c r="AN35" s="8" t="s">
        <v>134</v>
      </c>
      <c r="AO35" s="8" cm="1">
        <f t="array" ref="AO35">SUMPRODUCT((IFERROR((D35:AH35+D36:AH36+D37:AH37),0)&gt;8)*1,IFERROR((D35:AH35+D36:AH36+D37:AH37-8),0))</f>
        <v>50</v>
      </c>
      <c r="AP35" s="8">
        <f>SUM(D35:AH37)-AO35</f>
        <v>196.5</v>
      </c>
      <c r="AQ35" s="8">
        <f>AM35-AO35-AP35</f>
        <v>0</v>
      </c>
    </row>
    <row r="36" ht="16.5" spans="1:43">
      <c r="A36" s="19"/>
      <c r="B36" s="19"/>
      <c r="C36" s="20" t="s">
        <v>138</v>
      </c>
      <c r="D36" s="20">
        <v>4</v>
      </c>
      <c r="E36" s="20">
        <v>4</v>
      </c>
      <c r="F36" s="20">
        <v>4</v>
      </c>
      <c r="G36" s="20"/>
      <c r="H36" s="20"/>
      <c r="I36" s="20"/>
      <c r="J36" s="20">
        <v>4</v>
      </c>
      <c r="K36" s="20">
        <v>4</v>
      </c>
      <c r="L36" s="20">
        <v>4</v>
      </c>
      <c r="M36" s="20"/>
      <c r="N36" s="20">
        <v>4</v>
      </c>
      <c r="O36" s="20">
        <v>4</v>
      </c>
      <c r="P36" s="20"/>
      <c r="Q36" s="20">
        <v>4</v>
      </c>
      <c r="R36" s="20"/>
      <c r="S36" s="20">
        <v>4</v>
      </c>
      <c r="T36" s="20">
        <v>4</v>
      </c>
      <c r="U36" s="20">
        <v>4</v>
      </c>
      <c r="V36" s="20">
        <v>4</v>
      </c>
      <c r="W36" s="20">
        <v>4</v>
      </c>
      <c r="X36" s="20">
        <v>4</v>
      </c>
      <c r="Y36" s="20">
        <v>4</v>
      </c>
      <c r="Z36" s="18">
        <v>4</v>
      </c>
      <c r="AA36" s="20">
        <v>4</v>
      </c>
      <c r="AB36" s="20">
        <v>4</v>
      </c>
      <c r="AC36" s="20">
        <v>4</v>
      </c>
      <c r="AD36" s="20">
        <v>4</v>
      </c>
      <c r="AE36" s="20">
        <v>4</v>
      </c>
      <c r="AF36" s="20">
        <v>3.5</v>
      </c>
      <c r="AG36" s="18">
        <v>4</v>
      </c>
      <c r="AH36" s="20"/>
      <c r="AI36" s="8"/>
      <c r="AJ36" s="8"/>
      <c r="AK36" s="8"/>
      <c r="AL36" s="8"/>
      <c r="AM36" s="8"/>
      <c r="AN36" s="8"/>
      <c r="AO36" s="8"/>
      <c r="AP36" s="8"/>
      <c r="AQ36" s="8"/>
    </row>
    <row r="37" ht="16.5" spans="1:43">
      <c r="A37" s="23"/>
      <c r="B37" s="19"/>
      <c r="C37" s="20" t="s">
        <v>136</v>
      </c>
      <c r="D37" s="20">
        <v>1</v>
      </c>
      <c r="E37" s="20">
        <v>2.5</v>
      </c>
      <c r="F37" s="20">
        <v>2</v>
      </c>
      <c r="G37" s="20"/>
      <c r="H37" s="20"/>
      <c r="I37" s="20"/>
      <c r="J37" s="20">
        <v>3.5</v>
      </c>
      <c r="K37" s="20">
        <v>2.5</v>
      </c>
      <c r="L37" s="20">
        <v>1.5</v>
      </c>
      <c r="M37" s="20">
        <v>4.5</v>
      </c>
      <c r="N37" s="20">
        <v>0.5</v>
      </c>
      <c r="O37" s="20">
        <v>0</v>
      </c>
      <c r="P37" s="20"/>
      <c r="Q37" s="20">
        <v>3</v>
      </c>
      <c r="R37" s="20"/>
      <c r="S37" s="20">
        <v>4.5</v>
      </c>
      <c r="T37" s="20">
        <v>6</v>
      </c>
      <c r="U37" s="20">
        <v>2</v>
      </c>
      <c r="V37" s="20">
        <v>3.5</v>
      </c>
      <c r="W37" s="20">
        <v>3.5</v>
      </c>
      <c r="X37" s="20">
        <v>3</v>
      </c>
      <c r="Y37" s="20">
        <v>2.5</v>
      </c>
      <c r="Z37" s="20">
        <v>1.5</v>
      </c>
      <c r="AA37" s="20">
        <v>0</v>
      </c>
      <c r="AB37" s="20">
        <v>4</v>
      </c>
      <c r="AC37" s="20">
        <v>3</v>
      </c>
      <c r="AD37" s="20">
        <v>3</v>
      </c>
      <c r="AE37" s="20">
        <v>1</v>
      </c>
      <c r="AF37" s="20">
        <v>4.5</v>
      </c>
      <c r="AG37" s="20">
        <v>1.5</v>
      </c>
      <c r="AH37" s="20"/>
      <c r="AI37" s="8"/>
      <c r="AJ37" s="8"/>
      <c r="AK37" s="8"/>
      <c r="AL37" s="8"/>
      <c r="AM37" s="8"/>
      <c r="AN37" s="8"/>
      <c r="AO37" s="8"/>
      <c r="AP37" s="8"/>
      <c r="AQ37" s="8"/>
    </row>
    <row r="38" ht="16.5" spans="1:43">
      <c r="A38" s="19" t="s">
        <v>77</v>
      </c>
      <c r="B38" s="19" t="s">
        <v>73</v>
      </c>
      <c r="C38" s="20" t="s">
        <v>136</v>
      </c>
      <c r="D38" s="20">
        <v>4</v>
      </c>
      <c r="E38" s="20">
        <v>4</v>
      </c>
      <c r="F38" s="20">
        <v>4</v>
      </c>
      <c r="G38" s="20"/>
      <c r="H38" s="20"/>
      <c r="I38" s="20"/>
      <c r="J38" s="20">
        <v>4</v>
      </c>
      <c r="K38" s="20">
        <v>4</v>
      </c>
      <c r="L38" s="20"/>
      <c r="M38" s="20">
        <v>4</v>
      </c>
      <c r="N38" s="20">
        <v>4</v>
      </c>
      <c r="O38" s="20">
        <v>4</v>
      </c>
      <c r="P38" s="20"/>
      <c r="Q38" s="20">
        <v>4</v>
      </c>
      <c r="R38" s="20">
        <v>4</v>
      </c>
      <c r="S38" s="20">
        <v>4</v>
      </c>
      <c r="T38" s="20">
        <v>4</v>
      </c>
      <c r="U38" s="20">
        <v>4</v>
      </c>
      <c r="V38" s="20">
        <v>4</v>
      </c>
      <c r="W38" s="20">
        <v>4</v>
      </c>
      <c r="X38" s="20">
        <v>4</v>
      </c>
      <c r="Y38" s="20">
        <v>4</v>
      </c>
      <c r="Z38" s="20">
        <v>4</v>
      </c>
      <c r="AA38" s="20">
        <v>4</v>
      </c>
      <c r="AB38" s="20">
        <v>4</v>
      </c>
      <c r="AC38" s="20">
        <v>4</v>
      </c>
      <c r="AD38" s="20">
        <v>4</v>
      </c>
      <c r="AE38" s="20">
        <v>4</v>
      </c>
      <c r="AF38" s="20">
        <v>4</v>
      </c>
      <c r="AG38" s="20">
        <v>4</v>
      </c>
      <c r="AH38" s="20"/>
      <c r="AI38" s="8">
        <f>IF(A38="","",COUNTIF(D38:AH39,"&gt;2")/2)</f>
        <v>25</v>
      </c>
      <c r="AJ38" s="8" cm="1">
        <f t="array" ref="AJ38">SUMPRODUCT(IFERROR((IFERROR(WEEKDAY($D$3:$AH$3,2),999)&lt;6)*D38:AH39,0))</f>
        <v>160</v>
      </c>
      <c r="AK38" s="8" cm="1">
        <f t="array" ref="AK38">SUMPRODUCT((IFERROR(WEEKDAY($D$3:$AH$3,2),999)&lt;6)*D40:AH40)</f>
        <v>49.5</v>
      </c>
      <c r="AL38" s="8" cm="1">
        <f t="array" ref="AL38">SUMPRODUCT(IFERROR((IFERROR(WEEKDAY($D$3:$AH$3,2),0)&gt;5)*D38:AH40,0))</f>
        <v>57</v>
      </c>
      <c r="AM38" s="8">
        <f>IFERROR(SUM(AJ38:AL40),"")</f>
        <v>266.5</v>
      </c>
      <c r="AN38" s="8" t="s">
        <v>134</v>
      </c>
      <c r="AO38" s="8" cm="1">
        <f t="array" ref="AO38">SUMPRODUCT((IFERROR((D38:AH38+D39:AH39+D40:AH40),0)&gt;8)*1,IFERROR((D38:AH38+D39:AH39+D40:AH40-8),0))</f>
        <v>66.5</v>
      </c>
      <c r="AP38" s="8">
        <f>SUM(D38:AH40)-AO38</f>
        <v>200</v>
      </c>
      <c r="AQ38" s="8">
        <f>AM38-AO38-AP38</f>
        <v>0</v>
      </c>
    </row>
    <row r="39" ht="16.5" spans="1:43">
      <c r="A39" s="19"/>
      <c r="B39" s="19"/>
      <c r="C39" s="20" t="s">
        <v>138</v>
      </c>
      <c r="D39" s="20">
        <v>4</v>
      </c>
      <c r="E39" s="20">
        <v>4</v>
      </c>
      <c r="F39" s="20">
        <v>4</v>
      </c>
      <c r="G39" s="20"/>
      <c r="H39" s="20"/>
      <c r="I39" s="20"/>
      <c r="J39" s="20">
        <v>4</v>
      </c>
      <c r="K39" s="20">
        <v>4</v>
      </c>
      <c r="L39" s="20"/>
      <c r="M39" s="20">
        <v>4</v>
      </c>
      <c r="N39" s="20">
        <v>4</v>
      </c>
      <c r="O39" s="20">
        <v>4</v>
      </c>
      <c r="P39" s="20"/>
      <c r="Q39" s="20">
        <v>4</v>
      </c>
      <c r="R39" s="20">
        <v>4</v>
      </c>
      <c r="S39" s="20">
        <v>4</v>
      </c>
      <c r="T39" s="20">
        <v>4</v>
      </c>
      <c r="U39" s="20">
        <v>4</v>
      </c>
      <c r="V39" s="20">
        <v>4</v>
      </c>
      <c r="W39" s="20">
        <v>4</v>
      </c>
      <c r="X39" s="20">
        <v>4</v>
      </c>
      <c r="Y39" s="20">
        <v>4</v>
      </c>
      <c r="Z39" s="20">
        <v>4</v>
      </c>
      <c r="AA39" s="20">
        <v>4</v>
      </c>
      <c r="AB39" s="20">
        <v>4</v>
      </c>
      <c r="AC39" s="20">
        <v>4</v>
      </c>
      <c r="AD39" s="20">
        <v>4</v>
      </c>
      <c r="AE39" s="20">
        <v>4</v>
      </c>
      <c r="AF39" s="20">
        <v>4</v>
      </c>
      <c r="AG39" s="20">
        <v>4</v>
      </c>
      <c r="AH39" s="20"/>
      <c r="AI39" s="8"/>
      <c r="AJ39" s="8"/>
      <c r="AK39" s="8"/>
      <c r="AL39" s="8"/>
      <c r="AM39" s="8"/>
      <c r="AN39" s="8"/>
      <c r="AO39" s="8"/>
      <c r="AP39" s="8"/>
      <c r="AQ39" s="8"/>
    </row>
    <row r="40" ht="16.5" spans="1:43">
      <c r="A40" s="23"/>
      <c r="B40" s="19"/>
      <c r="C40" s="20" t="s">
        <v>136</v>
      </c>
      <c r="D40" s="20">
        <v>4.5</v>
      </c>
      <c r="E40" s="20">
        <v>2.5</v>
      </c>
      <c r="F40" s="20">
        <v>0.5</v>
      </c>
      <c r="G40" s="20"/>
      <c r="H40" s="20"/>
      <c r="I40" s="20"/>
      <c r="J40" s="20">
        <v>2</v>
      </c>
      <c r="K40" s="20">
        <v>0</v>
      </c>
      <c r="L40" s="20"/>
      <c r="M40" s="20">
        <v>4.5</v>
      </c>
      <c r="N40" s="20">
        <v>0</v>
      </c>
      <c r="O40" s="20">
        <v>3</v>
      </c>
      <c r="P40" s="20"/>
      <c r="Q40" s="20">
        <v>2</v>
      </c>
      <c r="R40" s="20">
        <v>1</v>
      </c>
      <c r="S40" s="20">
        <v>1.5</v>
      </c>
      <c r="T40" s="20">
        <v>2.5</v>
      </c>
      <c r="U40" s="20">
        <v>3</v>
      </c>
      <c r="V40" s="20">
        <v>2</v>
      </c>
      <c r="W40" s="20">
        <v>4.5</v>
      </c>
      <c r="X40" s="20">
        <v>2</v>
      </c>
      <c r="Y40" s="20">
        <v>4</v>
      </c>
      <c r="Z40" s="20">
        <v>4</v>
      </c>
      <c r="AA40" s="20">
        <v>0</v>
      </c>
      <c r="AB40" s="20">
        <v>3</v>
      </c>
      <c r="AC40" s="20">
        <v>4</v>
      </c>
      <c r="AD40" s="20">
        <v>3.5</v>
      </c>
      <c r="AE40" s="20">
        <v>5.5</v>
      </c>
      <c r="AF40" s="20">
        <v>4.5</v>
      </c>
      <c r="AG40" s="20">
        <v>2.5</v>
      </c>
      <c r="AH40" s="20"/>
      <c r="AI40" s="8"/>
      <c r="AJ40" s="8"/>
      <c r="AK40" s="8"/>
      <c r="AL40" s="8"/>
      <c r="AM40" s="8"/>
      <c r="AN40" s="8"/>
      <c r="AO40" s="8"/>
      <c r="AP40" s="8"/>
      <c r="AQ40" s="8"/>
    </row>
    <row r="41" ht="16.5" spans="1:43">
      <c r="A41" s="19" t="s">
        <v>78</v>
      </c>
      <c r="B41" s="19" t="s">
        <v>73</v>
      </c>
      <c r="C41" s="20" t="s">
        <v>137</v>
      </c>
      <c r="D41" s="20"/>
      <c r="E41" s="20">
        <v>4</v>
      </c>
      <c r="F41" s="20">
        <v>4</v>
      </c>
      <c r="G41" s="20"/>
      <c r="H41" s="20"/>
      <c r="I41" s="20"/>
      <c r="J41" s="20">
        <v>4</v>
      </c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18"/>
      <c r="AA41" s="20"/>
      <c r="AB41" s="20"/>
      <c r="AC41" s="20"/>
      <c r="AD41" s="20"/>
      <c r="AE41" s="20"/>
      <c r="AF41" s="20"/>
      <c r="AG41" s="20"/>
      <c r="AH41" s="20"/>
      <c r="AI41" s="8">
        <f>IF(A41="","",COUNTIF(D41:AH42,"&gt;2")/2)</f>
        <v>3</v>
      </c>
      <c r="AJ41" s="8" cm="1">
        <f t="array" ref="AJ41">SUMPRODUCT(IFERROR((IFERROR(WEEKDAY($D$3:$AH$3,2),999)&lt;6)*D41:AH42,0))</f>
        <v>24</v>
      </c>
      <c r="AK41" s="8" cm="1">
        <f t="array" ref="AK41">SUMPRODUCT((IFERROR(WEEKDAY($D$3:$AH$3,2),999)&lt;6)*D43:AH43)</f>
        <v>9</v>
      </c>
      <c r="AL41" s="8" cm="1">
        <f t="array" ref="AL41">SUMPRODUCT(IFERROR((IFERROR(WEEKDAY($D$3:$AH$3,2),0)&gt;5)*D41:AH43,0))</f>
        <v>0</v>
      </c>
      <c r="AM41" s="8">
        <f>IFERROR(SUM(AJ41:AL43),"")</f>
        <v>33</v>
      </c>
      <c r="AN41" s="8" t="s">
        <v>134</v>
      </c>
      <c r="AO41" s="8" cm="1">
        <f t="array" ref="AO41">SUMPRODUCT((IFERROR((D41:AH41+D42:AH42+D43:AH43),0)&gt;8)*1,IFERROR((D41:AH41+D42:AH42+D43:AH43-8),0))</f>
        <v>9</v>
      </c>
      <c r="AP41" s="8">
        <f>SUM(D41:AH43)-AO41</f>
        <v>24</v>
      </c>
      <c r="AQ41" s="8">
        <f>AM41-AO41-AP41</f>
        <v>0</v>
      </c>
    </row>
    <row r="42" ht="16.5" spans="1:43">
      <c r="A42" s="19"/>
      <c r="B42" s="19"/>
      <c r="C42" s="20" t="s">
        <v>138</v>
      </c>
      <c r="D42" s="20"/>
      <c r="E42" s="20">
        <v>4</v>
      </c>
      <c r="F42" s="20">
        <v>4</v>
      </c>
      <c r="G42" s="20"/>
      <c r="H42" s="20"/>
      <c r="I42" s="20"/>
      <c r="J42" s="20">
        <v>4</v>
      </c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18"/>
      <c r="AA42" s="20"/>
      <c r="AB42" s="20"/>
      <c r="AC42" s="20"/>
      <c r="AD42" s="20"/>
      <c r="AE42" s="20"/>
      <c r="AF42" s="20"/>
      <c r="AG42" s="20"/>
      <c r="AH42" s="20"/>
      <c r="AI42" s="8"/>
      <c r="AJ42" s="8"/>
      <c r="AK42" s="8"/>
      <c r="AL42" s="8"/>
      <c r="AM42" s="8"/>
      <c r="AN42" s="8"/>
      <c r="AO42" s="8"/>
      <c r="AP42" s="8"/>
      <c r="AQ42" s="8"/>
    </row>
    <row r="43" ht="16.5" spans="1:43">
      <c r="A43" s="23"/>
      <c r="B43" s="19"/>
      <c r="C43" s="20" t="s">
        <v>136</v>
      </c>
      <c r="D43" s="20"/>
      <c r="E43" s="20">
        <v>4.5</v>
      </c>
      <c r="F43" s="20">
        <v>1</v>
      </c>
      <c r="G43" s="20"/>
      <c r="H43" s="20"/>
      <c r="I43" s="20"/>
      <c r="J43" s="20">
        <v>3.5</v>
      </c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8"/>
      <c r="AJ43" s="8"/>
      <c r="AK43" s="8"/>
      <c r="AL43" s="8"/>
      <c r="AM43" s="8"/>
      <c r="AN43" s="8"/>
      <c r="AO43" s="8"/>
      <c r="AP43" s="8"/>
      <c r="AQ43" s="8"/>
    </row>
    <row r="44" ht="16.5" spans="1:43">
      <c r="A44" s="19" t="s">
        <v>81</v>
      </c>
      <c r="B44" s="19" t="s">
        <v>73</v>
      </c>
      <c r="C44" s="20" t="s">
        <v>137</v>
      </c>
      <c r="D44" s="20"/>
      <c r="E44" s="20">
        <v>4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18"/>
      <c r="AA44" s="20"/>
      <c r="AB44" s="20"/>
      <c r="AC44" s="20"/>
      <c r="AD44" s="20"/>
      <c r="AE44" s="20"/>
      <c r="AF44" s="20"/>
      <c r="AG44" s="20"/>
      <c r="AH44" s="20"/>
      <c r="AI44" s="8">
        <f>IF(A44="","",COUNTIF(D44:AH45,"&gt;2")/2)</f>
        <v>1</v>
      </c>
      <c r="AJ44" s="8" cm="1">
        <f t="array" ref="AJ44">SUMPRODUCT(IFERROR((IFERROR(WEEKDAY($D$3:$AH$3,2),999)&lt;6)*D44:AH45,0))</f>
        <v>8</v>
      </c>
      <c r="AK44" s="8" cm="1">
        <f t="array" ref="AK44">SUMPRODUCT((IFERROR(WEEKDAY($D$3:$AH$3,2),999)&lt;6)*D46:AH46)</f>
        <v>2.5</v>
      </c>
      <c r="AL44" s="8" cm="1">
        <f t="array" ref="AL44">SUMPRODUCT(IFERROR((IFERROR(WEEKDAY($D$3:$AH$3,2),0)&gt;5)*D44:AH46,0))</f>
        <v>0</v>
      </c>
      <c r="AM44" s="8">
        <f>IFERROR(SUM(AJ44:AL46),"")</f>
        <v>10.5</v>
      </c>
      <c r="AN44" s="8" t="s">
        <v>134</v>
      </c>
      <c r="AO44" s="8" cm="1">
        <f t="array" ref="AO44">SUMPRODUCT((IFERROR((D44:AH44+D45:AH45+D46:AH46),0)&gt;8)*1,IFERROR((D44:AH44+D45:AH45+D46:AH46-8),0))</f>
        <v>2.5</v>
      </c>
      <c r="AP44" s="8">
        <f>SUM(D44:AH46)-AO44</f>
        <v>8</v>
      </c>
      <c r="AQ44" s="8">
        <f>AM44-AO44-AP44</f>
        <v>0</v>
      </c>
    </row>
    <row r="45" ht="16.5" spans="1:43">
      <c r="A45" s="19"/>
      <c r="B45" s="19"/>
      <c r="C45" s="20" t="s">
        <v>138</v>
      </c>
      <c r="D45" s="20"/>
      <c r="E45" s="20">
        <v>4</v>
      </c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18"/>
      <c r="AA45" s="20"/>
      <c r="AB45" s="20"/>
      <c r="AC45" s="20"/>
      <c r="AD45" s="20"/>
      <c r="AE45" s="20"/>
      <c r="AF45" s="20"/>
      <c r="AG45" s="20"/>
      <c r="AH45" s="20"/>
      <c r="AI45" s="8"/>
      <c r="AJ45" s="8"/>
      <c r="AK45" s="8"/>
      <c r="AL45" s="8"/>
      <c r="AM45" s="8"/>
      <c r="AN45" s="8"/>
      <c r="AO45" s="8"/>
      <c r="AP45" s="8"/>
      <c r="AQ45" s="8"/>
    </row>
    <row r="46" ht="16.5" spans="1:43">
      <c r="A46" s="23"/>
      <c r="B46" s="19"/>
      <c r="C46" s="20" t="s">
        <v>136</v>
      </c>
      <c r="D46" s="20"/>
      <c r="E46" s="20">
        <v>2.5</v>
      </c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8"/>
      <c r="AJ46" s="8"/>
      <c r="AK46" s="8"/>
      <c r="AL46" s="8"/>
      <c r="AM46" s="8"/>
      <c r="AN46" s="8"/>
      <c r="AO46" s="8"/>
      <c r="AP46" s="8"/>
      <c r="AQ46" s="8"/>
    </row>
    <row r="47" ht="16.5" spans="1:43">
      <c r="A47" s="19" t="s">
        <v>79</v>
      </c>
      <c r="B47" s="19" t="s">
        <v>73</v>
      </c>
      <c r="C47" s="20" t="s">
        <v>137</v>
      </c>
      <c r="D47" s="20">
        <v>4</v>
      </c>
      <c r="E47" s="20">
        <v>4</v>
      </c>
      <c r="F47" s="20">
        <v>4</v>
      </c>
      <c r="G47" s="20"/>
      <c r="H47" s="20"/>
      <c r="I47" s="20"/>
      <c r="J47" s="20">
        <v>4</v>
      </c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18"/>
      <c r="AA47" s="20"/>
      <c r="AB47" s="20"/>
      <c r="AC47" s="20"/>
      <c r="AD47" s="20"/>
      <c r="AE47" s="20"/>
      <c r="AF47" s="20"/>
      <c r="AG47" s="20"/>
      <c r="AH47" s="20"/>
      <c r="AI47" s="8">
        <f>IF(A47="","",COUNTIF(D47:AH48,"&gt;2")/2)</f>
        <v>4.5</v>
      </c>
      <c r="AJ47" s="8" cm="1">
        <f t="array" ref="AJ47">SUMPRODUCT(IFERROR((IFERROR(WEEKDAY($D$3:$AH$3,2),999)&lt;6)*D47:AH48,0))</f>
        <v>36.5</v>
      </c>
      <c r="AK47" s="8" cm="1">
        <f t="array" ref="AK47">SUMPRODUCT((IFERROR(WEEKDAY($D$3:$AH$3,2),999)&lt;6)*D49:AH49)</f>
        <v>11.5</v>
      </c>
      <c r="AL47" s="8" cm="1">
        <f t="array" ref="AL47">SUMPRODUCT(IFERROR((IFERROR(WEEKDAY($D$3:$AH$3,2),0)&gt;5)*D47:AH49,0))</f>
        <v>0</v>
      </c>
      <c r="AM47" s="8">
        <f>IFERROR(SUM(AJ47:AL49),"")</f>
        <v>48</v>
      </c>
      <c r="AN47" s="8" t="s">
        <v>134</v>
      </c>
      <c r="AO47" s="8" cm="1">
        <f t="array" ref="AO47">SUMPRODUCT((IFERROR((D47:AH47+D48:AH48+D49:AH49),0)&gt;8)*1,IFERROR((D47:AH47+D48:AH48+D49:AH49-8),0))</f>
        <v>9</v>
      </c>
      <c r="AP47" s="8">
        <f>SUM(D47:AH49)-AO47</f>
        <v>39</v>
      </c>
      <c r="AQ47" s="8">
        <f>AM47-AO47-AP47</f>
        <v>0</v>
      </c>
    </row>
    <row r="48" ht="16.5" spans="1:43">
      <c r="A48" s="19"/>
      <c r="B48" s="19"/>
      <c r="C48" s="20" t="s">
        <v>138</v>
      </c>
      <c r="D48" s="20">
        <v>4</v>
      </c>
      <c r="E48" s="20">
        <v>4</v>
      </c>
      <c r="F48" s="20">
        <v>4</v>
      </c>
      <c r="G48" s="20"/>
      <c r="H48" s="20"/>
      <c r="I48" s="20"/>
      <c r="J48" s="20">
        <v>4</v>
      </c>
      <c r="K48" s="20">
        <v>4.5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18"/>
      <c r="AA48" s="20"/>
      <c r="AB48" s="20"/>
      <c r="AC48" s="20"/>
      <c r="AD48" s="20"/>
      <c r="AE48" s="20"/>
      <c r="AF48" s="20"/>
      <c r="AG48" s="20"/>
      <c r="AH48" s="20"/>
      <c r="AI48" s="8"/>
      <c r="AJ48" s="8"/>
      <c r="AK48" s="8"/>
      <c r="AL48" s="8"/>
      <c r="AM48" s="8"/>
      <c r="AN48" s="8"/>
      <c r="AO48" s="8"/>
      <c r="AP48" s="8"/>
      <c r="AQ48" s="8"/>
    </row>
    <row r="49" ht="16.5" spans="1:43">
      <c r="A49" s="23"/>
      <c r="B49" s="19"/>
      <c r="C49" s="20" t="s">
        <v>136</v>
      </c>
      <c r="D49" s="20">
        <v>1</v>
      </c>
      <c r="E49" s="20">
        <v>2.5</v>
      </c>
      <c r="F49" s="20">
        <v>2</v>
      </c>
      <c r="G49" s="20"/>
      <c r="H49" s="20"/>
      <c r="I49" s="20"/>
      <c r="J49" s="20">
        <v>3.5</v>
      </c>
      <c r="K49" s="20">
        <v>2.5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8"/>
      <c r="AJ49" s="8"/>
      <c r="AK49" s="8"/>
      <c r="AL49" s="8"/>
      <c r="AM49" s="8"/>
      <c r="AN49" s="8"/>
      <c r="AO49" s="8"/>
      <c r="AP49" s="8"/>
      <c r="AQ49" s="8"/>
    </row>
    <row r="50" ht="16.5" spans="1:43">
      <c r="A50" s="19" t="s">
        <v>84</v>
      </c>
      <c r="B50" s="19" t="s">
        <v>73</v>
      </c>
      <c r="C50" s="20" t="s">
        <v>137</v>
      </c>
      <c r="D50" s="20"/>
      <c r="E50" s="20"/>
      <c r="F50" s="20"/>
      <c r="G50" s="20"/>
      <c r="H50" s="20"/>
      <c r="I50" s="20"/>
      <c r="J50" s="20"/>
      <c r="K50" s="20">
        <v>4</v>
      </c>
      <c r="L50" s="20">
        <v>4</v>
      </c>
      <c r="M50" s="20">
        <v>3.5</v>
      </c>
      <c r="N50" s="20">
        <v>4</v>
      </c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18"/>
      <c r="AA50" s="20"/>
      <c r="AB50" s="20"/>
      <c r="AC50" s="20"/>
      <c r="AD50" s="20"/>
      <c r="AE50" s="20"/>
      <c r="AF50" s="20"/>
      <c r="AG50" s="20"/>
      <c r="AH50" s="20"/>
      <c r="AI50" s="8">
        <f>IF(A50="","",COUNTIF(D50:AH51,"&gt;2")/2)</f>
        <v>3.5</v>
      </c>
      <c r="AJ50" s="8" cm="1">
        <f t="array" ref="AJ50">SUMPRODUCT(IFERROR((IFERROR(WEEKDAY($D$3:$AH$3,2),999)&lt;6)*D50:AH51,0))</f>
        <v>27.5</v>
      </c>
      <c r="AK50" s="8" cm="1">
        <f t="array" ref="AK50">SUMPRODUCT((IFERROR(WEEKDAY($D$3:$AH$3,2),999)&lt;6)*D52:AH52)</f>
        <v>9.5</v>
      </c>
      <c r="AL50" s="8" cm="1">
        <f t="array" ref="AL50">SUMPRODUCT(IFERROR((IFERROR(WEEKDAY($D$3:$AH$3,2),0)&gt;5)*D50:AH52,0))</f>
        <v>0</v>
      </c>
      <c r="AM50" s="8">
        <f>IFERROR(SUM(AJ50:AL52),"")</f>
        <v>37</v>
      </c>
      <c r="AN50" s="8" t="s">
        <v>134</v>
      </c>
      <c r="AO50" s="8" cm="1">
        <f t="array" ref="AO50">SUMPRODUCT((IFERROR((D50:AH50+D51:AH51+D52:AH52),0)&gt;8)*1,IFERROR((D50:AH50+D51:AH51+D52:AH52-8),0))</f>
        <v>5</v>
      </c>
      <c r="AP50" s="8">
        <f>SUM(D50:AH52)-AO50</f>
        <v>32</v>
      </c>
      <c r="AQ50" s="8">
        <f>AM50-AO50-AP50</f>
        <v>0</v>
      </c>
    </row>
    <row r="51" ht="16.5" spans="1:43">
      <c r="A51" s="19"/>
      <c r="B51" s="19"/>
      <c r="C51" s="20" t="s">
        <v>138</v>
      </c>
      <c r="D51" s="20"/>
      <c r="E51" s="20"/>
      <c r="F51" s="20"/>
      <c r="G51" s="20"/>
      <c r="H51" s="20"/>
      <c r="I51" s="20"/>
      <c r="J51" s="20"/>
      <c r="K51" s="20">
        <v>4</v>
      </c>
      <c r="L51" s="20">
        <v>4</v>
      </c>
      <c r="M51" s="20"/>
      <c r="N51" s="20">
        <v>4</v>
      </c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18"/>
      <c r="AA51" s="20"/>
      <c r="AB51" s="20"/>
      <c r="AC51" s="20"/>
      <c r="AD51" s="20"/>
      <c r="AE51" s="20"/>
      <c r="AF51" s="20"/>
      <c r="AG51" s="20"/>
      <c r="AH51" s="20"/>
      <c r="AI51" s="8"/>
      <c r="AJ51" s="8"/>
      <c r="AK51" s="8"/>
      <c r="AL51" s="8"/>
      <c r="AM51" s="8"/>
      <c r="AN51" s="8"/>
      <c r="AO51" s="8"/>
      <c r="AP51" s="8"/>
      <c r="AQ51" s="8"/>
    </row>
    <row r="52" ht="16.5" spans="1:43">
      <c r="A52" s="23"/>
      <c r="B52" s="19"/>
      <c r="C52" s="20" t="s">
        <v>136</v>
      </c>
      <c r="D52" s="20"/>
      <c r="E52" s="20"/>
      <c r="F52" s="20"/>
      <c r="G52" s="20"/>
      <c r="H52" s="20"/>
      <c r="I52" s="20"/>
      <c r="J52" s="20"/>
      <c r="K52" s="20">
        <v>2.5</v>
      </c>
      <c r="L52" s="20">
        <v>2.5</v>
      </c>
      <c r="M52" s="20">
        <v>4.5</v>
      </c>
      <c r="N52" s="20">
        <v>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18"/>
      <c r="AA52" s="20"/>
      <c r="AB52" s="20"/>
      <c r="AC52" s="20"/>
      <c r="AD52" s="20"/>
      <c r="AE52" s="20"/>
      <c r="AF52" s="20"/>
      <c r="AG52" s="20"/>
      <c r="AH52" s="20"/>
      <c r="AI52" s="8"/>
      <c r="AJ52" s="8"/>
      <c r="AK52" s="8"/>
      <c r="AL52" s="8"/>
      <c r="AM52" s="8"/>
      <c r="AN52" s="8"/>
      <c r="AO52" s="8"/>
      <c r="AP52" s="8"/>
      <c r="AQ52" s="8"/>
    </row>
    <row r="53" ht="16.5" spans="1:43">
      <c r="A53" s="19" t="s">
        <v>85</v>
      </c>
      <c r="B53" s="19" t="s">
        <v>73</v>
      </c>
      <c r="C53" s="20" t="s">
        <v>137</v>
      </c>
      <c r="D53" s="20"/>
      <c r="E53" s="20"/>
      <c r="F53" s="20"/>
      <c r="G53" s="20"/>
      <c r="H53" s="20"/>
      <c r="I53" s="20"/>
      <c r="J53" s="20"/>
      <c r="K53" s="20"/>
      <c r="L53" s="20"/>
      <c r="M53" s="20">
        <v>3</v>
      </c>
      <c r="N53" s="20">
        <v>4</v>
      </c>
      <c r="O53" s="20">
        <v>4</v>
      </c>
      <c r="P53" s="20"/>
      <c r="Q53" s="20"/>
      <c r="R53" s="20"/>
      <c r="S53" s="20">
        <v>4</v>
      </c>
      <c r="T53" s="20">
        <v>4</v>
      </c>
      <c r="U53" s="20">
        <v>4</v>
      </c>
      <c r="V53" s="20">
        <v>4</v>
      </c>
      <c r="W53" s="20">
        <v>4</v>
      </c>
      <c r="X53" s="20">
        <v>1</v>
      </c>
      <c r="Y53" s="20">
        <v>4</v>
      </c>
      <c r="Z53" s="18">
        <v>4</v>
      </c>
      <c r="AA53" s="20">
        <v>4</v>
      </c>
      <c r="AB53" s="20">
        <v>4</v>
      </c>
      <c r="AC53" s="20"/>
      <c r="AD53" s="20">
        <v>4</v>
      </c>
      <c r="AE53" s="20"/>
      <c r="AF53" s="20"/>
      <c r="AG53" s="18">
        <v>4</v>
      </c>
      <c r="AH53" s="20"/>
      <c r="AI53" s="8">
        <f>IF(A53="","",COUNTIF(D53:AH54,"&gt;2")/2)</f>
        <v>15</v>
      </c>
      <c r="AJ53" s="8" cm="1">
        <f t="array" ref="AJ53">SUMPRODUCT(IFERROR((IFERROR(WEEKDAY($D$3:$AH$3,2),999)&lt;6)*D53:AH54,0))</f>
        <v>84</v>
      </c>
      <c r="AK53" s="8" cm="1">
        <f t="array" ref="AK53">SUMPRODUCT((IFERROR(WEEKDAY($D$3:$AH$3,2),999)&lt;6)*D55:AH55)</f>
        <v>25.5</v>
      </c>
      <c r="AL53" s="8" cm="1">
        <f t="array" ref="AL53">SUMPRODUCT(IFERROR((IFERROR(WEEKDAY($D$3:$AH$3,2),0)&gt;5)*D53:AH55,0))</f>
        <v>48.5</v>
      </c>
      <c r="AM53" s="8">
        <f>IFERROR(SUM(AJ53:AL55),"")</f>
        <v>158</v>
      </c>
      <c r="AN53" s="8" t="s">
        <v>134</v>
      </c>
      <c r="AO53" s="8" cm="1">
        <f t="array" ref="AO53">SUMPRODUCT((IFERROR((D53:AH53+D54:AH54+D55:AH55),0)&gt;8)*1,IFERROR((D53:AH53+D54:AH54+D55:AH55-8),0))</f>
        <v>31</v>
      </c>
      <c r="AP53" s="8">
        <f>SUM(D53:AH55)-AO53</f>
        <v>127</v>
      </c>
      <c r="AQ53" s="8">
        <f>AM53-AO53-AP53</f>
        <v>0</v>
      </c>
    </row>
    <row r="54" ht="16.5" spans="1:43">
      <c r="A54" s="19"/>
      <c r="B54" s="19"/>
      <c r="C54" s="20" t="s">
        <v>138</v>
      </c>
      <c r="D54" s="20"/>
      <c r="E54" s="20"/>
      <c r="F54" s="20"/>
      <c r="G54" s="20"/>
      <c r="H54" s="20"/>
      <c r="I54" s="20"/>
      <c r="J54" s="20"/>
      <c r="K54" s="20"/>
      <c r="L54" s="20"/>
      <c r="M54" s="20">
        <v>4</v>
      </c>
      <c r="N54" s="20">
        <v>4</v>
      </c>
      <c r="O54" s="20">
        <v>4</v>
      </c>
      <c r="P54" s="20"/>
      <c r="Q54" s="20"/>
      <c r="R54" s="20"/>
      <c r="S54" s="20">
        <v>4</v>
      </c>
      <c r="T54" s="20">
        <v>4</v>
      </c>
      <c r="U54" s="20">
        <v>4</v>
      </c>
      <c r="V54" s="20">
        <v>4</v>
      </c>
      <c r="W54" s="20">
        <v>4</v>
      </c>
      <c r="X54" s="20">
        <v>4</v>
      </c>
      <c r="Y54" s="20">
        <v>4</v>
      </c>
      <c r="Z54" s="18">
        <v>4</v>
      </c>
      <c r="AA54" s="20">
        <v>4</v>
      </c>
      <c r="AB54" s="20">
        <v>4</v>
      </c>
      <c r="AC54" s="20">
        <v>4.5</v>
      </c>
      <c r="AD54" s="20">
        <v>4</v>
      </c>
      <c r="AE54" s="20"/>
      <c r="AF54" s="20"/>
      <c r="AG54" s="18">
        <v>4</v>
      </c>
      <c r="AH54" s="20"/>
      <c r="AI54" s="8"/>
      <c r="AJ54" s="8"/>
      <c r="AK54" s="8"/>
      <c r="AL54" s="8"/>
      <c r="AM54" s="8"/>
      <c r="AN54" s="8"/>
      <c r="AO54" s="8"/>
      <c r="AP54" s="8"/>
      <c r="AQ54" s="8"/>
    </row>
    <row r="55" ht="16.5" spans="1:43">
      <c r="A55" s="23"/>
      <c r="B55" s="19"/>
      <c r="C55" s="20" t="s">
        <v>136</v>
      </c>
      <c r="D55" s="20"/>
      <c r="E55" s="20"/>
      <c r="F55" s="20"/>
      <c r="G55" s="20"/>
      <c r="H55" s="20"/>
      <c r="I55" s="20"/>
      <c r="J55" s="20"/>
      <c r="K55" s="20"/>
      <c r="L55" s="20"/>
      <c r="M55" s="20">
        <v>4</v>
      </c>
      <c r="N55" s="20">
        <v>0.5</v>
      </c>
      <c r="O55" s="20">
        <v>0</v>
      </c>
      <c r="P55" s="20"/>
      <c r="Q55" s="20"/>
      <c r="R55" s="20"/>
      <c r="S55" s="20">
        <v>4</v>
      </c>
      <c r="T55" s="20">
        <v>0.5</v>
      </c>
      <c r="U55" s="20">
        <v>4.5</v>
      </c>
      <c r="V55" s="20">
        <v>3</v>
      </c>
      <c r="W55" s="20">
        <v>3.5</v>
      </c>
      <c r="X55" s="20">
        <v>3</v>
      </c>
      <c r="Y55" s="20">
        <v>2.5</v>
      </c>
      <c r="Z55" s="20">
        <v>1.5</v>
      </c>
      <c r="AA55" s="20">
        <v>3.5</v>
      </c>
      <c r="AB55" s="20">
        <v>0</v>
      </c>
      <c r="AC55" s="20">
        <v>2.5</v>
      </c>
      <c r="AD55" s="20">
        <v>3</v>
      </c>
      <c r="AE55" s="20"/>
      <c r="AF55" s="20"/>
      <c r="AG55" s="20">
        <v>1.5</v>
      </c>
      <c r="AH55" s="20"/>
      <c r="AI55" s="8"/>
      <c r="AJ55" s="8"/>
      <c r="AK55" s="8"/>
      <c r="AL55" s="8"/>
      <c r="AM55" s="8"/>
      <c r="AN55" s="8"/>
      <c r="AO55" s="8"/>
      <c r="AP55" s="8"/>
      <c r="AQ55" s="8"/>
    </row>
    <row r="56" ht="16.5" spans="1:43">
      <c r="A56" s="19" t="s">
        <v>86</v>
      </c>
      <c r="B56" s="19" t="s">
        <v>73</v>
      </c>
      <c r="C56" s="20" t="s">
        <v>137</v>
      </c>
      <c r="D56" s="20"/>
      <c r="E56" s="20"/>
      <c r="F56" s="20"/>
      <c r="G56" s="20"/>
      <c r="H56" s="20"/>
      <c r="I56" s="20"/>
      <c r="J56" s="20"/>
      <c r="K56" s="20"/>
      <c r="L56" s="20">
        <v>4</v>
      </c>
      <c r="M56" s="20">
        <v>4</v>
      </c>
      <c r="N56" s="20">
        <v>4</v>
      </c>
      <c r="O56" s="20"/>
      <c r="P56" s="20"/>
      <c r="Q56" s="20">
        <v>3.5</v>
      </c>
      <c r="R56" s="20">
        <v>4</v>
      </c>
      <c r="S56" s="20">
        <v>4</v>
      </c>
      <c r="T56" s="20">
        <v>4</v>
      </c>
      <c r="U56" s="20">
        <v>4</v>
      </c>
      <c r="V56" s="20">
        <v>4</v>
      </c>
      <c r="W56" s="20">
        <v>4</v>
      </c>
      <c r="X56" s="20">
        <v>4</v>
      </c>
      <c r="Y56" s="20">
        <v>4</v>
      </c>
      <c r="Z56" s="18">
        <v>4</v>
      </c>
      <c r="AA56" s="20">
        <v>4</v>
      </c>
      <c r="AB56" s="20">
        <v>4</v>
      </c>
      <c r="AC56" s="20">
        <v>4</v>
      </c>
      <c r="AD56" s="20"/>
      <c r="AE56" s="20"/>
      <c r="AF56" s="20">
        <v>4</v>
      </c>
      <c r="AG56" s="18">
        <v>4</v>
      </c>
      <c r="AH56" s="20"/>
      <c r="AI56" s="8">
        <f>IF(A56="","",COUNTIF(D56:AH57,"&gt;2")/2)</f>
        <v>17.5</v>
      </c>
      <c r="AJ56" s="8" cm="1">
        <f t="array" ref="AJ56">SUMPRODUCT(IFERROR((IFERROR(WEEKDAY($D$3:$AH$3,2),999)&lt;6)*D56:AH57,0))</f>
        <v>119.5</v>
      </c>
      <c r="AK56" s="8" cm="1">
        <f t="array" ref="AK56">SUMPRODUCT((IFERROR(WEEKDAY($D$3:$AH$3,2),999)&lt;6)*D58:AH58)</f>
        <v>52.5</v>
      </c>
      <c r="AL56" s="8" cm="1">
        <f t="array" ref="AL56">SUMPRODUCT(IFERROR((IFERROR(WEEKDAY($D$3:$AH$3,2),0)&gt;5)*D56:AH58,0))</f>
        <v>25</v>
      </c>
      <c r="AM56" s="8">
        <f>IFERROR(SUM(AJ56:AL58),"")</f>
        <v>197</v>
      </c>
      <c r="AN56" s="8" t="s">
        <v>134</v>
      </c>
      <c r="AO56" s="8" cm="1">
        <f t="array" ref="AO56">SUMPRODUCT((IFERROR((D56:AH56+D57:AH57+D58:AH58),0)&gt;8)*1,IFERROR((D56:AH56+D57:AH57+D58:AH58-8),0))</f>
        <v>56.5</v>
      </c>
      <c r="AP56" s="8">
        <f>SUM(D56:AH58)-AO56</f>
        <v>140.5</v>
      </c>
      <c r="AQ56" s="8">
        <f>AM56-AO56-AP56</f>
        <v>0</v>
      </c>
    </row>
    <row r="57" ht="16.5" spans="1:43">
      <c r="A57" s="19"/>
      <c r="B57" s="19"/>
      <c r="C57" s="20" t="s">
        <v>138</v>
      </c>
      <c r="D57" s="20"/>
      <c r="E57" s="20"/>
      <c r="F57" s="20"/>
      <c r="G57" s="20"/>
      <c r="H57" s="20"/>
      <c r="I57" s="20"/>
      <c r="J57" s="20"/>
      <c r="K57" s="20"/>
      <c r="L57" s="20">
        <v>4</v>
      </c>
      <c r="M57" s="20">
        <v>4</v>
      </c>
      <c r="N57" s="20">
        <v>4</v>
      </c>
      <c r="O57" s="20"/>
      <c r="P57" s="20"/>
      <c r="Q57" s="20">
        <v>4</v>
      </c>
      <c r="R57" s="20">
        <v>4</v>
      </c>
      <c r="S57" s="20">
        <v>4</v>
      </c>
      <c r="T57" s="20">
        <v>4</v>
      </c>
      <c r="U57" s="20">
        <v>4</v>
      </c>
      <c r="V57" s="20">
        <v>0.5</v>
      </c>
      <c r="W57" s="20">
        <v>4</v>
      </c>
      <c r="X57" s="20">
        <v>4</v>
      </c>
      <c r="Y57" s="20">
        <v>4</v>
      </c>
      <c r="Z57" s="18">
        <v>4</v>
      </c>
      <c r="AA57" s="20">
        <v>4</v>
      </c>
      <c r="AB57" s="20">
        <v>4</v>
      </c>
      <c r="AC57" s="20">
        <v>4</v>
      </c>
      <c r="AD57" s="20"/>
      <c r="AE57" s="20"/>
      <c r="AF57" s="20">
        <v>4</v>
      </c>
      <c r="AG57" s="18">
        <v>4</v>
      </c>
      <c r="AH57" s="20"/>
      <c r="AI57" s="8"/>
      <c r="AJ57" s="8"/>
      <c r="AK57" s="8"/>
      <c r="AL57" s="8"/>
      <c r="AM57" s="8"/>
      <c r="AN57" s="8"/>
      <c r="AO57" s="8"/>
      <c r="AP57" s="8"/>
      <c r="AQ57" s="8"/>
    </row>
    <row r="58" ht="16.5" spans="1:43">
      <c r="A58" s="23"/>
      <c r="B58" s="19"/>
      <c r="C58" s="20" t="s">
        <v>136</v>
      </c>
      <c r="D58" s="20"/>
      <c r="E58" s="20"/>
      <c r="F58" s="20"/>
      <c r="G58" s="20"/>
      <c r="H58" s="20"/>
      <c r="I58" s="20"/>
      <c r="J58" s="20"/>
      <c r="K58" s="20"/>
      <c r="L58" s="20">
        <v>2.5</v>
      </c>
      <c r="M58" s="20">
        <v>5.5</v>
      </c>
      <c r="N58" s="20">
        <v>0.5</v>
      </c>
      <c r="O58" s="20"/>
      <c r="P58" s="20"/>
      <c r="Q58" s="20">
        <v>3.5</v>
      </c>
      <c r="R58" s="20">
        <v>4.5</v>
      </c>
      <c r="S58" s="20">
        <v>4.5</v>
      </c>
      <c r="T58" s="20">
        <v>6</v>
      </c>
      <c r="U58" s="20">
        <v>5</v>
      </c>
      <c r="V58" s="20">
        <v>0</v>
      </c>
      <c r="W58" s="20">
        <v>3.5</v>
      </c>
      <c r="X58" s="20">
        <v>2.5</v>
      </c>
      <c r="Y58" s="20">
        <v>2.5</v>
      </c>
      <c r="Z58" s="20">
        <v>1.5</v>
      </c>
      <c r="AA58" s="20">
        <v>3</v>
      </c>
      <c r="AB58" s="20">
        <v>4</v>
      </c>
      <c r="AC58" s="20">
        <v>1</v>
      </c>
      <c r="AD58" s="20"/>
      <c r="AE58" s="20"/>
      <c r="AF58" s="20">
        <v>5</v>
      </c>
      <c r="AG58" s="20">
        <v>2</v>
      </c>
      <c r="AH58" s="20"/>
      <c r="AI58" s="8"/>
      <c r="AJ58" s="8"/>
      <c r="AK58" s="8"/>
      <c r="AL58" s="8"/>
      <c r="AM58" s="8"/>
      <c r="AN58" s="8"/>
      <c r="AO58" s="8"/>
      <c r="AP58" s="8"/>
      <c r="AQ58" s="8"/>
    </row>
    <row r="59" ht="16.5" spans="1:43">
      <c r="A59" s="19" t="s">
        <v>87</v>
      </c>
      <c r="B59" s="19" t="s">
        <v>73</v>
      </c>
      <c r="C59" s="20" t="s">
        <v>137</v>
      </c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>
        <v>4</v>
      </c>
      <c r="S59" s="27">
        <v>4</v>
      </c>
      <c r="T59" s="20">
        <v>4</v>
      </c>
      <c r="U59" s="20"/>
      <c r="V59" s="20">
        <v>4</v>
      </c>
      <c r="W59" s="20">
        <v>4</v>
      </c>
      <c r="X59" s="20">
        <v>4</v>
      </c>
      <c r="Y59" s="20">
        <v>4</v>
      </c>
      <c r="Z59" s="18">
        <v>4</v>
      </c>
      <c r="AA59" s="20">
        <v>4</v>
      </c>
      <c r="AB59" s="20">
        <v>4</v>
      </c>
      <c r="AC59" s="20">
        <v>4</v>
      </c>
      <c r="AD59" s="20">
        <v>4</v>
      </c>
      <c r="AE59" s="20">
        <v>4</v>
      </c>
      <c r="AF59" s="20">
        <v>3.5</v>
      </c>
      <c r="AG59" s="18">
        <v>4</v>
      </c>
      <c r="AH59" s="20"/>
      <c r="AI59" s="8">
        <f>IF(A59="","",COUNTIF(D59:AH60,"&gt;2")/2)</f>
        <v>14.5</v>
      </c>
      <c r="AJ59" s="8" cm="1">
        <f t="array" ref="AJ59">SUMPRODUCT(IFERROR((IFERROR(WEEKDAY($D$3:$AH$3,2),999)&lt;6)*D59:AH60,0))</f>
        <v>83.5</v>
      </c>
      <c r="AK59" s="8" cm="1">
        <f t="array" ref="AK59">SUMPRODUCT((IFERROR(WEEKDAY($D$3:$AH$3,2),999)&lt;6)*D61:AH61)</f>
        <v>31</v>
      </c>
      <c r="AL59" s="8" cm="1">
        <f t="array" ref="AL59">SUMPRODUCT(IFERROR((IFERROR(WEEKDAY($D$3:$AH$3,2),0)&gt;5)*D59:AH61,0))</f>
        <v>44</v>
      </c>
      <c r="AM59" s="8">
        <f>IFERROR(SUM(AJ59:AL61),"")</f>
        <v>158.5</v>
      </c>
      <c r="AN59" s="8" t="s">
        <v>134</v>
      </c>
      <c r="AO59" s="8" cm="1">
        <f t="array" ref="AO59">SUMPRODUCT((IFERROR((D59:AH59+D60:AH60+D61:AH61),0)&gt;8)*1,IFERROR((D59:AH59+D60:AH60+D61:AH61-8),0))</f>
        <v>43</v>
      </c>
      <c r="AP59" s="8">
        <f>SUM(D59:AH61)-AO59</f>
        <v>115.5</v>
      </c>
      <c r="AQ59" s="8">
        <f>AM59-AO59-AP59</f>
        <v>0</v>
      </c>
    </row>
    <row r="60" ht="16.5" spans="1:43">
      <c r="A60" s="19"/>
      <c r="B60" s="19"/>
      <c r="C60" s="20" t="s">
        <v>138</v>
      </c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>
        <v>4</v>
      </c>
      <c r="S60" s="27">
        <v>4</v>
      </c>
      <c r="T60" s="20">
        <v>4</v>
      </c>
      <c r="U60" s="20"/>
      <c r="V60" s="20">
        <v>4</v>
      </c>
      <c r="W60" s="20">
        <v>4</v>
      </c>
      <c r="X60" s="20">
        <v>4</v>
      </c>
      <c r="Y60" s="20">
        <v>4</v>
      </c>
      <c r="Z60" s="18">
        <v>4</v>
      </c>
      <c r="AA60" s="20">
        <v>4</v>
      </c>
      <c r="AB60" s="20">
        <v>4</v>
      </c>
      <c r="AC60" s="20">
        <v>4</v>
      </c>
      <c r="AD60" s="20">
        <v>4</v>
      </c>
      <c r="AE60" s="20">
        <v>4</v>
      </c>
      <c r="AF60" s="20"/>
      <c r="AG60" s="18">
        <v>4</v>
      </c>
      <c r="AH60" s="20"/>
      <c r="AI60" s="8"/>
      <c r="AJ60" s="8"/>
      <c r="AK60" s="8"/>
      <c r="AL60" s="8"/>
      <c r="AM60" s="8"/>
      <c r="AN60" s="8"/>
      <c r="AO60" s="8"/>
      <c r="AP60" s="8"/>
      <c r="AQ60" s="8"/>
    </row>
    <row r="61" ht="16.5" spans="1:43">
      <c r="A61" s="23"/>
      <c r="B61" s="19"/>
      <c r="C61" s="20" t="s">
        <v>136</v>
      </c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v>4.5</v>
      </c>
      <c r="S61" s="27">
        <v>4.5</v>
      </c>
      <c r="T61" s="20">
        <v>6</v>
      </c>
      <c r="U61" s="20"/>
      <c r="V61" s="20">
        <v>3.5</v>
      </c>
      <c r="W61" s="20">
        <v>2.5</v>
      </c>
      <c r="X61" s="20">
        <v>2.5</v>
      </c>
      <c r="Y61" s="20">
        <v>2.5</v>
      </c>
      <c r="Z61" s="20">
        <v>1.5</v>
      </c>
      <c r="AA61" s="20">
        <v>2.5</v>
      </c>
      <c r="AB61" s="20">
        <v>4</v>
      </c>
      <c r="AC61" s="20">
        <v>3</v>
      </c>
      <c r="AD61" s="20">
        <v>3</v>
      </c>
      <c r="AE61" s="20">
        <v>1</v>
      </c>
      <c r="AF61" s="20"/>
      <c r="AG61" s="20">
        <v>2</v>
      </c>
      <c r="AH61" s="20"/>
      <c r="AI61" s="8"/>
      <c r="AJ61" s="8"/>
      <c r="AK61" s="8"/>
      <c r="AL61" s="8"/>
      <c r="AM61" s="8"/>
      <c r="AN61" s="8"/>
      <c r="AO61" s="8"/>
      <c r="AP61" s="8"/>
      <c r="AQ61" s="8"/>
    </row>
    <row r="62" ht="16.5" spans="1:43">
      <c r="A62" s="19" t="s">
        <v>88</v>
      </c>
      <c r="B62" s="19" t="s">
        <v>73</v>
      </c>
      <c r="C62" s="20" t="s">
        <v>137</v>
      </c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>
        <v>4</v>
      </c>
      <c r="S62" s="20">
        <v>4</v>
      </c>
      <c r="T62" s="20">
        <v>4</v>
      </c>
      <c r="U62" s="20">
        <v>4</v>
      </c>
      <c r="V62" s="20">
        <v>4</v>
      </c>
      <c r="W62" s="20">
        <v>4</v>
      </c>
      <c r="X62" s="20">
        <v>4</v>
      </c>
      <c r="Y62" s="20">
        <v>4</v>
      </c>
      <c r="Z62" s="18">
        <v>4</v>
      </c>
      <c r="AA62" s="20"/>
      <c r="AB62" s="20">
        <v>4</v>
      </c>
      <c r="AC62" s="20">
        <v>4</v>
      </c>
      <c r="AD62" s="20">
        <v>4</v>
      </c>
      <c r="AE62" s="20">
        <v>4</v>
      </c>
      <c r="AF62" s="20">
        <v>4</v>
      </c>
      <c r="AG62" s="18">
        <v>4</v>
      </c>
      <c r="AH62" s="20"/>
      <c r="AI62" s="8">
        <f>IF(A62="","",COUNTIF(D62:AH63,"&gt;2")/2)</f>
        <v>15</v>
      </c>
      <c r="AJ62" s="8" cm="1">
        <f t="array" ref="AJ62">SUMPRODUCT(IFERROR((IFERROR(WEEKDAY($D$3:$AH$3,2),999)&lt;6)*D62:AH63,0))</f>
        <v>88</v>
      </c>
      <c r="AK62" s="8" cm="1">
        <f t="array" ref="AK62">SUMPRODUCT((IFERROR(WEEKDAY($D$3:$AH$3,2),999)&lt;6)*D64:AH64)</f>
        <v>36</v>
      </c>
      <c r="AL62" s="8" cm="1">
        <f t="array" ref="AL62">SUMPRODUCT(IFERROR((IFERROR(WEEKDAY($D$3:$AH$3,2),0)&gt;5)*D62:AH64,0))</f>
        <v>43.5</v>
      </c>
      <c r="AM62" s="8">
        <f>IFERROR(SUM(AJ62:AL64),"")</f>
        <v>167.5</v>
      </c>
      <c r="AN62" s="8" t="s">
        <v>134</v>
      </c>
      <c r="AO62" s="8" cm="1">
        <f t="array" ref="AO62">SUMPRODUCT((IFERROR((D62:AH62+D63:AH63+D64:AH64),0)&gt;8)*1,IFERROR((D62:AH62+D63:AH63+D64:AH64-8),0))</f>
        <v>47.5</v>
      </c>
      <c r="AP62" s="8">
        <f>SUM(D62:AH64)-AO62</f>
        <v>120</v>
      </c>
      <c r="AQ62" s="8">
        <f>AM62-AO62-AP62</f>
        <v>0</v>
      </c>
    </row>
    <row r="63" ht="16.5" spans="1:43">
      <c r="A63" s="19"/>
      <c r="B63" s="19"/>
      <c r="C63" s="20" t="s">
        <v>138</v>
      </c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>
        <v>4</v>
      </c>
      <c r="S63" s="20">
        <v>4</v>
      </c>
      <c r="T63" s="20">
        <v>4</v>
      </c>
      <c r="U63" s="20">
        <v>4</v>
      </c>
      <c r="V63" s="20">
        <v>4</v>
      </c>
      <c r="W63" s="20">
        <v>4</v>
      </c>
      <c r="X63" s="20">
        <v>4</v>
      </c>
      <c r="Y63" s="20">
        <v>4</v>
      </c>
      <c r="Z63" s="18">
        <v>4</v>
      </c>
      <c r="AA63" s="20"/>
      <c r="AB63" s="20">
        <v>4</v>
      </c>
      <c r="AC63" s="20">
        <v>4</v>
      </c>
      <c r="AD63" s="20">
        <v>4</v>
      </c>
      <c r="AE63" s="20">
        <v>4</v>
      </c>
      <c r="AF63" s="20">
        <v>4</v>
      </c>
      <c r="AG63" s="18">
        <v>4</v>
      </c>
      <c r="AH63" s="20"/>
      <c r="AI63" s="8"/>
      <c r="AJ63" s="8"/>
      <c r="AK63" s="8"/>
      <c r="AL63" s="8"/>
      <c r="AM63" s="8"/>
      <c r="AN63" s="8"/>
      <c r="AO63" s="8"/>
      <c r="AP63" s="8"/>
      <c r="AQ63" s="8"/>
    </row>
    <row r="64" ht="16.5" spans="1:43">
      <c r="A64" s="23"/>
      <c r="B64" s="19"/>
      <c r="C64" s="20" t="s">
        <v>136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>
        <v>4</v>
      </c>
      <c r="S64" s="20">
        <v>4</v>
      </c>
      <c r="T64" s="20">
        <v>5.5</v>
      </c>
      <c r="U64" s="20">
        <v>4.5</v>
      </c>
      <c r="V64" s="20">
        <v>3</v>
      </c>
      <c r="W64" s="20">
        <v>2.5</v>
      </c>
      <c r="X64" s="20">
        <v>2.5</v>
      </c>
      <c r="Y64" s="20">
        <v>2.5</v>
      </c>
      <c r="Z64" s="20">
        <v>1.5</v>
      </c>
      <c r="AA64" s="20"/>
      <c r="AB64" s="20">
        <v>4</v>
      </c>
      <c r="AC64" s="20">
        <v>3</v>
      </c>
      <c r="AD64" s="20">
        <v>3</v>
      </c>
      <c r="AE64" s="20">
        <v>1</v>
      </c>
      <c r="AF64" s="20">
        <v>5</v>
      </c>
      <c r="AG64" s="20">
        <v>1.5</v>
      </c>
      <c r="AH64" s="20"/>
      <c r="AI64" s="8"/>
      <c r="AJ64" s="8"/>
      <c r="AK64" s="8"/>
      <c r="AL64" s="8"/>
      <c r="AM64" s="8"/>
      <c r="AN64" s="8"/>
      <c r="AO64" s="8"/>
      <c r="AP64" s="8"/>
      <c r="AQ64" s="8"/>
    </row>
    <row r="65" ht="16.5" spans="1:43">
      <c r="A65" s="19" t="s">
        <v>89</v>
      </c>
      <c r="B65" s="19" t="s">
        <v>73</v>
      </c>
      <c r="C65" s="20" t="s">
        <v>137</v>
      </c>
      <c r="D65" s="20"/>
      <c r="E65" s="20"/>
      <c r="F65" s="20"/>
      <c r="G65" s="20"/>
      <c r="H65" s="20"/>
      <c r="I65" s="20"/>
      <c r="J65" s="20"/>
      <c r="K65" s="20"/>
      <c r="L65" s="20">
        <v>4</v>
      </c>
      <c r="M65" s="20">
        <v>4</v>
      </c>
      <c r="N65" s="20">
        <v>4</v>
      </c>
      <c r="O65" s="20">
        <v>4</v>
      </c>
      <c r="P65" s="20"/>
      <c r="Q65" s="20">
        <v>4</v>
      </c>
      <c r="R65" s="20">
        <v>4</v>
      </c>
      <c r="S65" s="20"/>
      <c r="T65" s="20"/>
      <c r="U65" s="20"/>
      <c r="V65" s="20"/>
      <c r="W65" s="20">
        <v>4</v>
      </c>
      <c r="X65" s="20">
        <v>4</v>
      </c>
      <c r="Y65" s="20">
        <v>4</v>
      </c>
      <c r="Z65" s="18">
        <v>4</v>
      </c>
      <c r="AA65" s="20">
        <v>4</v>
      </c>
      <c r="AB65" s="20">
        <v>4</v>
      </c>
      <c r="AC65" s="20">
        <v>4</v>
      </c>
      <c r="AD65" s="20">
        <v>4</v>
      </c>
      <c r="AE65" s="20">
        <v>4</v>
      </c>
      <c r="AF65" s="20">
        <v>4</v>
      </c>
      <c r="AG65" s="20">
        <v>4</v>
      </c>
      <c r="AH65" s="20"/>
      <c r="AI65" s="8">
        <f>IF(A65="","",COUNTIF(D65:AH66,"&gt;2")/2)</f>
        <v>17</v>
      </c>
      <c r="AJ65" s="8" cm="1">
        <f t="array" ref="AJ65">SUMPRODUCT(IFERROR((IFERROR(WEEKDAY($D$3:$AH$3,2),999)&lt;6)*D65:AH66,0))</f>
        <v>104</v>
      </c>
      <c r="AK65" s="8" cm="1">
        <f t="array" ref="AK65">SUMPRODUCT((IFERROR(WEEKDAY($D$3:$AH$3,2),999)&lt;6)*D67:AH67)</f>
        <v>20</v>
      </c>
      <c r="AL65" s="8" cm="1">
        <f t="array" ref="AL65">SUMPRODUCT(IFERROR((IFERROR(WEEKDAY($D$3:$AH$3,2),0)&gt;5)*D65:AH67,0))</f>
        <v>38.5</v>
      </c>
      <c r="AM65" s="8">
        <f>IFERROR(SUM(AJ65:AL67),"")</f>
        <v>162.5</v>
      </c>
      <c r="AN65" s="8" t="s">
        <v>134</v>
      </c>
      <c r="AO65" s="8" cm="1">
        <f t="array" ref="AO65">SUMPRODUCT((IFERROR((D65:AH65+D66:AH66+D67:AH67),0)&gt;8)*1,IFERROR((D65:AH65+D66:AH66+D67:AH67-8),0))</f>
        <v>26.5</v>
      </c>
      <c r="AP65" s="8">
        <f>SUM(D65:AH67)-AO65</f>
        <v>136</v>
      </c>
      <c r="AQ65" s="8">
        <f>AM65-AO65-AP65</f>
        <v>0</v>
      </c>
    </row>
    <row r="66" ht="16.5" spans="1:43">
      <c r="A66" s="19"/>
      <c r="B66" s="19"/>
      <c r="C66" s="20" t="s">
        <v>138</v>
      </c>
      <c r="D66" s="20"/>
      <c r="E66" s="20"/>
      <c r="F66" s="20"/>
      <c r="G66" s="20"/>
      <c r="H66" s="20"/>
      <c r="I66" s="20"/>
      <c r="J66" s="20"/>
      <c r="K66" s="20"/>
      <c r="L66" s="20">
        <v>4</v>
      </c>
      <c r="M66" s="20">
        <v>4</v>
      </c>
      <c r="N66" s="20">
        <v>4</v>
      </c>
      <c r="O66" s="20">
        <v>4</v>
      </c>
      <c r="P66" s="20"/>
      <c r="Q66" s="20">
        <v>4</v>
      </c>
      <c r="R66" s="20">
        <v>4</v>
      </c>
      <c r="S66" s="20"/>
      <c r="T66" s="20"/>
      <c r="U66" s="20"/>
      <c r="V66" s="20"/>
      <c r="W66" s="20">
        <v>4</v>
      </c>
      <c r="X66" s="20">
        <v>4</v>
      </c>
      <c r="Y66" s="20">
        <v>4</v>
      </c>
      <c r="Z66" s="18">
        <v>4</v>
      </c>
      <c r="AA66" s="20">
        <v>4</v>
      </c>
      <c r="AB66" s="20">
        <v>4</v>
      </c>
      <c r="AC66" s="20">
        <v>4</v>
      </c>
      <c r="AD66" s="20">
        <v>4</v>
      </c>
      <c r="AE66" s="20">
        <v>4</v>
      </c>
      <c r="AF66" s="20">
        <v>4</v>
      </c>
      <c r="AG66" s="20">
        <v>4</v>
      </c>
      <c r="AH66" s="20"/>
      <c r="AI66" s="8"/>
      <c r="AJ66" s="8"/>
      <c r="AK66" s="8"/>
      <c r="AL66" s="8"/>
      <c r="AM66" s="8"/>
      <c r="AN66" s="8"/>
      <c r="AO66" s="8"/>
      <c r="AP66" s="8"/>
      <c r="AQ66" s="8"/>
    </row>
    <row r="67" ht="16.5" spans="1:43">
      <c r="A67" s="23"/>
      <c r="B67" s="19"/>
      <c r="C67" s="20" t="s">
        <v>136</v>
      </c>
      <c r="D67" s="20"/>
      <c r="E67" s="20"/>
      <c r="F67" s="20"/>
      <c r="G67" s="20"/>
      <c r="H67" s="20"/>
      <c r="I67" s="20"/>
      <c r="J67" s="20"/>
      <c r="K67" s="20"/>
      <c r="L67" s="20">
        <v>0</v>
      </c>
      <c r="M67" s="20">
        <v>1.5</v>
      </c>
      <c r="N67" s="20">
        <v>0</v>
      </c>
      <c r="O67" s="20">
        <v>2</v>
      </c>
      <c r="P67" s="20"/>
      <c r="Q67" s="20">
        <v>2.5</v>
      </c>
      <c r="R67" s="20">
        <v>0</v>
      </c>
      <c r="S67" s="20"/>
      <c r="T67" s="20"/>
      <c r="U67" s="20"/>
      <c r="V67" s="20"/>
      <c r="W67" s="20">
        <v>4.5</v>
      </c>
      <c r="X67" s="20">
        <v>2</v>
      </c>
      <c r="Y67" s="20">
        <v>4</v>
      </c>
      <c r="Z67" s="20">
        <v>0</v>
      </c>
      <c r="AA67" s="20">
        <v>2.5</v>
      </c>
      <c r="AB67" s="20">
        <v>3</v>
      </c>
      <c r="AC67" s="20">
        <v>0</v>
      </c>
      <c r="AD67" s="20">
        <v>0</v>
      </c>
      <c r="AE67" s="20">
        <v>0</v>
      </c>
      <c r="AF67" s="20">
        <v>0.5</v>
      </c>
      <c r="AG67" s="20">
        <v>4</v>
      </c>
      <c r="AH67" s="20"/>
      <c r="AI67" s="8"/>
      <c r="AJ67" s="8"/>
      <c r="AK67" s="8"/>
      <c r="AL67" s="8"/>
      <c r="AM67" s="8"/>
      <c r="AN67" s="8"/>
      <c r="AO67" s="8"/>
      <c r="AP67" s="8"/>
      <c r="AQ67" s="8"/>
    </row>
    <row r="68" ht="16.5" spans="1:43">
      <c r="A68" s="19" t="s">
        <v>90</v>
      </c>
      <c r="B68" s="19" t="s">
        <v>73</v>
      </c>
      <c r="C68" s="20" t="s">
        <v>137</v>
      </c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>
        <v>4</v>
      </c>
      <c r="T68" s="20">
        <v>4</v>
      </c>
      <c r="U68" s="20">
        <v>4</v>
      </c>
      <c r="V68" s="20">
        <v>4</v>
      </c>
      <c r="W68" s="20">
        <v>4</v>
      </c>
      <c r="X68" s="20">
        <v>4</v>
      </c>
      <c r="Y68" s="20">
        <v>4</v>
      </c>
      <c r="Z68" s="18">
        <v>4</v>
      </c>
      <c r="AA68" s="20">
        <v>4</v>
      </c>
      <c r="AB68" s="20">
        <v>4</v>
      </c>
      <c r="AC68" s="20">
        <v>4</v>
      </c>
      <c r="AD68" s="20"/>
      <c r="AE68" s="20"/>
      <c r="AF68" s="20"/>
      <c r="AG68" s="20"/>
      <c r="AH68" s="20"/>
      <c r="AI68" s="8">
        <f>IF(A68="","",COUNTIF(D68:AH69,"&gt;2")/2)</f>
        <v>11</v>
      </c>
      <c r="AJ68" s="8" cm="1">
        <f t="array" ref="AJ68">SUMPRODUCT(IFERROR((IFERROR(WEEKDAY($D$3:$AH$3,2),999)&lt;6)*D68:AH69,0))</f>
        <v>64</v>
      </c>
      <c r="AK68" s="8" cm="1">
        <f t="array" ref="AK68">SUMPRODUCT((IFERROR(WEEKDAY($D$3:$AH$3,2),999)&lt;6)*D70:AH70)</f>
        <v>25</v>
      </c>
      <c r="AL68" s="8" cm="1">
        <f t="array" ref="AL68">SUMPRODUCT(IFERROR((IFERROR(WEEKDAY($D$3:$AH$3,2),0)&gt;5)*D68:AH70,0))</f>
        <v>33</v>
      </c>
      <c r="AM68" s="8">
        <f>IFERROR(SUM(AJ68:AL70),"")</f>
        <v>122</v>
      </c>
      <c r="AN68" s="8" t="s">
        <v>134</v>
      </c>
      <c r="AO68" s="8" cm="1">
        <f t="array" ref="AO68">SUMPRODUCT((IFERROR((D68:AH68+D69:AH69+D70:AH70),0)&gt;8)*1,IFERROR((D68:AH68+D69:AH69+D70:AH70-8),0))</f>
        <v>34</v>
      </c>
      <c r="AP68" s="8">
        <f>SUM(D68:AH70)-AO68</f>
        <v>88</v>
      </c>
      <c r="AQ68" s="8">
        <f>AM68-AO68-AP68</f>
        <v>0</v>
      </c>
    </row>
    <row r="69" ht="16.5" spans="1:43">
      <c r="A69" s="19"/>
      <c r="B69" s="19"/>
      <c r="C69" s="20" t="s">
        <v>138</v>
      </c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>
        <v>4</v>
      </c>
      <c r="T69" s="20">
        <v>4</v>
      </c>
      <c r="U69" s="20">
        <v>4</v>
      </c>
      <c r="V69" s="20">
        <v>4</v>
      </c>
      <c r="W69" s="20">
        <v>4</v>
      </c>
      <c r="X69" s="20">
        <v>4</v>
      </c>
      <c r="Y69" s="20">
        <v>4</v>
      </c>
      <c r="Z69" s="18">
        <v>4</v>
      </c>
      <c r="AA69" s="20">
        <v>4</v>
      </c>
      <c r="AB69" s="20">
        <v>4</v>
      </c>
      <c r="AC69" s="20">
        <v>4</v>
      </c>
      <c r="AD69" s="20"/>
      <c r="AE69" s="20"/>
      <c r="AF69" s="20"/>
      <c r="AG69" s="20"/>
      <c r="AH69" s="20"/>
      <c r="AI69" s="8"/>
      <c r="AJ69" s="8"/>
      <c r="AK69" s="8"/>
      <c r="AL69" s="8"/>
      <c r="AM69" s="8"/>
      <c r="AN69" s="8"/>
      <c r="AO69" s="8"/>
      <c r="AP69" s="8"/>
      <c r="AQ69" s="8"/>
    </row>
    <row r="70" ht="16.5" spans="1:43">
      <c r="A70" s="23"/>
      <c r="B70" s="19"/>
      <c r="C70" s="20" t="s">
        <v>136</v>
      </c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>
        <v>4</v>
      </c>
      <c r="T70" s="20">
        <v>3</v>
      </c>
      <c r="U70" s="20">
        <v>5</v>
      </c>
      <c r="V70" s="20">
        <v>3.5</v>
      </c>
      <c r="W70" s="20">
        <v>2.5</v>
      </c>
      <c r="X70" s="20">
        <v>2.5</v>
      </c>
      <c r="Y70" s="20">
        <v>2.5</v>
      </c>
      <c r="Z70" s="20">
        <v>1.5</v>
      </c>
      <c r="AA70" s="20">
        <v>2.5</v>
      </c>
      <c r="AB70" s="20">
        <v>4</v>
      </c>
      <c r="AC70" s="20">
        <v>3</v>
      </c>
      <c r="AD70" s="20"/>
      <c r="AE70" s="20"/>
      <c r="AF70" s="20"/>
      <c r="AG70" s="20"/>
      <c r="AH70" s="20"/>
      <c r="AI70" s="8"/>
      <c r="AJ70" s="8"/>
      <c r="AK70" s="8"/>
      <c r="AL70" s="8"/>
      <c r="AM70" s="8"/>
      <c r="AN70" s="8"/>
      <c r="AO70" s="8"/>
      <c r="AP70" s="8"/>
      <c r="AQ70" s="8"/>
    </row>
    <row r="71" ht="15" spans="1:43">
      <c r="A71" s="29" t="s">
        <v>41</v>
      </c>
      <c r="B71" s="30" t="s">
        <v>139</v>
      </c>
      <c r="C71" s="31" t="s">
        <v>137</v>
      </c>
      <c r="D71" s="32">
        <v>4</v>
      </c>
      <c r="E71" s="32">
        <v>4</v>
      </c>
      <c r="F71" s="32">
        <v>4</v>
      </c>
      <c r="G71" s="32"/>
      <c r="H71" s="32">
        <v>4</v>
      </c>
      <c r="I71" s="32"/>
      <c r="J71" s="32">
        <v>4</v>
      </c>
      <c r="K71" s="32">
        <v>4</v>
      </c>
      <c r="L71" s="32">
        <v>4</v>
      </c>
      <c r="M71" s="40">
        <v>4</v>
      </c>
      <c r="N71" s="32">
        <v>4</v>
      </c>
      <c r="O71" s="32"/>
      <c r="P71" s="32"/>
      <c r="Q71" s="32">
        <v>4</v>
      </c>
      <c r="R71" s="32">
        <v>4</v>
      </c>
      <c r="S71" s="32">
        <v>4</v>
      </c>
      <c r="T71" s="32">
        <v>4</v>
      </c>
      <c r="U71" s="32">
        <v>4</v>
      </c>
      <c r="V71" s="32">
        <v>4</v>
      </c>
      <c r="W71" s="32">
        <v>4</v>
      </c>
      <c r="X71" s="32">
        <v>4</v>
      </c>
      <c r="Y71" s="32">
        <v>4</v>
      </c>
      <c r="Z71" s="32">
        <v>4</v>
      </c>
      <c r="AA71" s="32">
        <v>4</v>
      </c>
      <c r="AB71" s="32">
        <v>4</v>
      </c>
      <c r="AC71" s="32">
        <v>4</v>
      </c>
      <c r="AD71" s="32">
        <v>4</v>
      </c>
      <c r="AE71" s="43">
        <v>4</v>
      </c>
      <c r="AF71" s="41">
        <v>4</v>
      </c>
      <c r="AG71" s="41">
        <v>4</v>
      </c>
      <c r="AH71" s="32"/>
      <c r="AI71" s="8">
        <f>IF(A71="","",COUNTIF(D71:AH72,"&gt;2")/2)</f>
        <v>26</v>
      </c>
      <c r="AJ71" s="8" cm="1">
        <f t="array" ref="AJ71">SUMPRODUCT(IFERROR((IFERROR(WEEKDAY($D$3:$AH$3,2),999)&lt;6)*D71:AH72,0))</f>
        <v>168</v>
      </c>
      <c r="AK71" s="8" cm="1">
        <f t="array" ref="AK71">SUMPRODUCT((IFERROR(WEEKDAY($D$3:$AH$3,2),999)&lt;6)*D73:AH73)</f>
        <v>92</v>
      </c>
      <c r="AL71" s="8" cm="1">
        <f t="array" ref="AL71">SUMPRODUCT(IFERROR((IFERROR(WEEKDAY($D$3:$AH$3,2),0)&gt;5)*D71:AH73,0))</f>
        <v>60</v>
      </c>
      <c r="AM71" s="8">
        <f>IFERROR(SUM(AJ71:AL73),"")</f>
        <v>320</v>
      </c>
      <c r="AN71" s="8" t="s">
        <v>134</v>
      </c>
      <c r="AO71" s="8" cm="1">
        <f t="array" ref="AO71">SUMPRODUCT((IFERROR((D71:AH71+D72:AH72+D73:AH73),0)&gt;8)*1,IFERROR((D71:AH71+D72:AH72+D73:AH73-8),0))</f>
        <v>112</v>
      </c>
      <c r="AP71" s="8">
        <f>SUM(D71:AH73)-AO71</f>
        <v>208</v>
      </c>
      <c r="AQ71" s="8">
        <f>AM71-AO71-AP71</f>
        <v>0</v>
      </c>
    </row>
    <row r="72" ht="15" spans="1:43">
      <c r="A72" s="29"/>
      <c r="B72" s="33"/>
      <c r="C72" s="31" t="s">
        <v>138</v>
      </c>
      <c r="D72" s="32">
        <v>4</v>
      </c>
      <c r="E72" s="34">
        <v>4</v>
      </c>
      <c r="F72" s="34">
        <v>4</v>
      </c>
      <c r="G72" s="32"/>
      <c r="H72" s="32">
        <v>4</v>
      </c>
      <c r="I72" s="32"/>
      <c r="J72" s="32">
        <v>4</v>
      </c>
      <c r="K72" s="32">
        <v>4</v>
      </c>
      <c r="L72" s="32">
        <v>4</v>
      </c>
      <c r="M72" s="32">
        <v>4</v>
      </c>
      <c r="N72" s="32">
        <v>4</v>
      </c>
      <c r="O72" s="32"/>
      <c r="P72" s="32"/>
      <c r="Q72" s="42">
        <v>4</v>
      </c>
      <c r="R72" s="32">
        <v>4</v>
      </c>
      <c r="S72" s="32">
        <v>4</v>
      </c>
      <c r="T72" s="32">
        <v>4</v>
      </c>
      <c r="U72" s="42">
        <v>4</v>
      </c>
      <c r="V72" s="42">
        <v>4</v>
      </c>
      <c r="W72" s="42">
        <v>4</v>
      </c>
      <c r="X72" s="42">
        <v>4</v>
      </c>
      <c r="Y72" s="42">
        <v>4</v>
      </c>
      <c r="Z72" s="42">
        <v>4</v>
      </c>
      <c r="AA72" s="42">
        <v>4</v>
      </c>
      <c r="AB72" s="42">
        <v>4</v>
      </c>
      <c r="AC72" s="42">
        <v>4</v>
      </c>
      <c r="AD72" s="42">
        <v>4</v>
      </c>
      <c r="AE72" s="43">
        <v>4</v>
      </c>
      <c r="AF72" s="41">
        <v>4</v>
      </c>
      <c r="AG72" s="41">
        <v>4</v>
      </c>
      <c r="AH72" s="32"/>
      <c r="AI72" s="8"/>
      <c r="AJ72" s="8"/>
      <c r="AK72" s="8"/>
      <c r="AL72" s="8"/>
      <c r="AM72" s="8"/>
      <c r="AN72" s="8"/>
      <c r="AO72" s="8"/>
      <c r="AP72" s="8"/>
      <c r="AQ72" s="8"/>
    </row>
    <row r="73" ht="15" spans="1:43">
      <c r="A73" s="29"/>
      <c r="B73" s="33"/>
      <c r="C73" s="31" t="s">
        <v>136</v>
      </c>
      <c r="D73" s="32">
        <v>5</v>
      </c>
      <c r="E73" s="32">
        <v>5</v>
      </c>
      <c r="F73" s="32">
        <v>5</v>
      </c>
      <c r="G73" s="32"/>
      <c r="H73" s="32">
        <v>3</v>
      </c>
      <c r="I73" s="32"/>
      <c r="J73" s="32">
        <v>4</v>
      </c>
      <c r="K73" s="32">
        <v>3.5</v>
      </c>
      <c r="L73" s="32">
        <v>2.5</v>
      </c>
      <c r="M73" s="32">
        <v>5</v>
      </c>
      <c r="N73" s="32">
        <v>5</v>
      </c>
      <c r="O73" s="32"/>
      <c r="P73" s="32"/>
      <c r="Q73" s="32">
        <v>5</v>
      </c>
      <c r="R73" s="32">
        <v>5</v>
      </c>
      <c r="S73" s="32">
        <v>5</v>
      </c>
      <c r="T73" s="32">
        <v>5</v>
      </c>
      <c r="U73" s="32">
        <v>5</v>
      </c>
      <c r="V73" s="32">
        <v>5</v>
      </c>
      <c r="W73" s="32">
        <v>2</v>
      </c>
      <c r="X73" s="32">
        <v>5</v>
      </c>
      <c r="Y73" s="32">
        <v>5</v>
      </c>
      <c r="Z73" s="32">
        <v>5</v>
      </c>
      <c r="AA73" s="32">
        <v>3</v>
      </c>
      <c r="AB73" s="32">
        <v>5</v>
      </c>
      <c r="AC73" s="32">
        <v>5</v>
      </c>
      <c r="AD73" s="32">
        <v>5</v>
      </c>
      <c r="AE73" s="32">
        <v>5</v>
      </c>
      <c r="AF73" s="41">
        <v>3</v>
      </c>
      <c r="AG73" s="41">
        <v>1</v>
      </c>
      <c r="AH73" s="32"/>
      <c r="AI73" s="8"/>
      <c r="AJ73" s="8"/>
      <c r="AK73" s="8"/>
      <c r="AL73" s="8"/>
      <c r="AM73" s="8"/>
      <c r="AN73" s="8"/>
      <c r="AO73" s="8"/>
      <c r="AP73" s="8"/>
      <c r="AQ73" s="8"/>
    </row>
    <row r="74" ht="15" spans="1:43">
      <c r="A74" s="29" t="s">
        <v>43</v>
      </c>
      <c r="B74" s="30" t="s">
        <v>139</v>
      </c>
      <c r="C74" s="31" t="s">
        <v>137</v>
      </c>
      <c r="D74" s="32">
        <v>4</v>
      </c>
      <c r="E74" s="32">
        <v>4</v>
      </c>
      <c r="F74" s="32" t="s">
        <v>133</v>
      </c>
      <c r="G74" s="32"/>
      <c r="H74" s="32"/>
      <c r="I74" s="32"/>
      <c r="J74" s="32"/>
      <c r="K74" s="32"/>
      <c r="L74" s="41"/>
      <c r="M74" s="40"/>
      <c r="N74" s="32"/>
      <c r="O74" s="32"/>
      <c r="P74" s="40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43"/>
      <c r="AC74" s="43"/>
      <c r="AD74" s="43"/>
      <c r="AE74" s="43"/>
      <c r="AF74" s="43"/>
      <c r="AG74" s="43"/>
      <c r="AH74" s="32"/>
      <c r="AI74" s="8">
        <f>IF(A74="","",COUNTIF(D74:AH75,"&gt;2")/2)</f>
        <v>2</v>
      </c>
      <c r="AJ74" s="8" cm="1">
        <f t="array" ref="AJ74">SUMPRODUCT(IFERROR((IFERROR(WEEKDAY($D$3:$AH$3,2),999)&lt;6)*D74:AH75,0))</f>
        <v>16</v>
      </c>
      <c r="AK74" s="8" cm="1">
        <f t="array" ref="AK74">SUMPRODUCT((IFERROR(WEEKDAY($D$3:$AH$3,2),999)&lt;6)*D76:AH76)</f>
        <v>6.5</v>
      </c>
      <c r="AL74" s="8" cm="1">
        <f t="array" ref="AL74">SUMPRODUCT(IFERROR((IFERROR(WEEKDAY($D$3:$AH$3,2),0)&gt;5)*D74:AH76,0))</f>
        <v>0</v>
      </c>
      <c r="AM74" s="8">
        <f>IFERROR(SUM(AJ74:AL76),"")</f>
        <v>22.5</v>
      </c>
      <c r="AN74" s="8" t="s">
        <v>134</v>
      </c>
      <c r="AO74" s="8" cm="1">
        <f t="array" ref="AO74">SUMPRODUCT((IFERROR((D74:AH74+D75:AH75+D76:AH76),0)&gt;8)*1,IFERROR((D74:AH74+D75:AH75+D76:AH76-8),0))</f>
        <v>6.5</v>
      </c>
      <c r="AP74" s="8">
        <f>SUM(D74:AH76)-AO74</f>
        <v>16</v>
      </c>
      <c r="AQ74" s="8">
        <f>AM74-AO74-AP74</f>
        <v>0</v>
      </c>
    </row>
    <row r="75" ht="15" spans="1:43">
      <c r="A75" s="29"/>
      <c r="B75" s="33"/>
      <c r="C75" s="31" t="s">
        <v>138</v>
      </c>
      <c r="D75" s="32">
        <v>4</v>
      </c>
      <c r="E75" s="32">
        <v>4</v>
      </c>
      <c r="F75" s="32"/>
      <c r="G75" s="32"/>
      <c r="H75" s="32"/>
      <c r="I75" s="32"/>
      <c r="J75" s="32"/>
      <c r="K75" s="32"/>
      <c r="L75" s="41"/>
      <c r="M75" s="32"/>
      <c r="N75" s="32"/>
      <c r="O75" s="32"/>
      <c r="P75" s="42"/>
      <c r="Q75" s="42"/>
      <c r="R75" s="32"/>
      <c r="S75" s="42"/>
      <c r="T75" s="32"/>
      <c r="U75" s="42"/>
      <c r="V75" s="32"/>
      <c r="W75" s="32"/>
      <c r="X75" s="32"/>
      <c r="Y75" s="32"/>
      <c r="Z75" s="32"/>
      <c r="AA75" s="32"/>
      <c r="AB75" s="43"/>
      <c r="AC75" s="43"/>
      <c r="AD75" s="43"/>
      <c r="AE75" s="43"/>
      <c r="AF75" s="43"/>
      <c r="AG75" s="43"/>
      <c r="AH75" s="32"/>
      <c r="AI75" s="8"/>
      <c r="AJ75" s="8"/>
      <c r="AK75" s="8"/>
      <c r="AL75" s="8"/>
      <c r="AM75" s="8"/>
      <c r="AN75" s="8"/>
      <c r="AO75" s="8"/>
      <c r="AP75" s="8"/>
      <c r="AQ75" s="8"/>
    </row>
    <row r="76" ht="15" spans="1:43">
      <c r="A76" s="29"/>
      <c r="B76" s="33"/>
      <c r="C76" s="31" t="s">
        <v>136</v>
      </c>
      <c r="D76" s="32">
        <v>3</v>
      </c>
      <c r="E76" s="32">
        <v>3.5</v>
      </c>
      <c r="F76" s="32"/>
      <c r="G76" s="32"/>
      <c r="H76" s="32"/>
      <c r="I76" s="32"/>
      <c r="J76" s="32"/>
      <c r="K76" s="32"/>
      <c r="L76" s="41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43"/>
      <c r="AC76" s="43"/>
      <c r="AD76" s="43"/>
      <c r="AE76" s="43"/>
      <c r="AF76" s="43"/>
      <c r="AG76" s="43"/>
      <c r="AH76" s="32"/>
      <c r="AI76" s="8"/>
      <c r="AJ76" s="8"/>
      <c r="AK76" s="8"/>
      <c r="AL76" s="8"/>
      <c r="AM76" s="8"/>
      <c r="AN76" s="8"/>
      <c r="AO76" s="8"/>
      <c r="AP76" s="8"/>
      <c r="AQ76" s="8"/>
    </row>
    <row r="77" ht="15" spans="1:43">
      <c r="A77" s="29" t="s">
        <v>39</v>
      </c>
      <c r="B77" s="30" t="s">
        <v>139</v>
      </c>
      <c r="C77" s="31" t="s">
        <v>137</v>
      </c>
      <c r="D77" s="32">
        <v>4</v>
      </c>
      <c r="E77" s="32">
        <v>4</v>
      </c>
      <c r="F77" s="32">
        <v>4</v>
      </c>
      <c r="G77" s="32"/>
      <c r="H77" s="32"/>
      <c r="I77" s="32"/>
      <c r="J77" s="32">
        <v>4</v>
      </c>
      <c r="K77" s="32">
        <v>4</v>
      </c>
      <c r="L77" s="41"/>
      <c r="M77" s="40">
        <v>4</v>
      </c>
      <c r="N77" s="32"/>
      <c r="O77" s="40"/>
      <c r="P77" s="40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43"/>
      <c r="AC77" s="32"/>
      <c r="AD77" s="43"/>
      <c r="AE77" s="32"/>
      <c r="AF77" s="41"/>
      <c r="AG77" s="41"/>
      <c r="AH77" s="32"/>
      <c r="AI77" s="8">
        <f>IF(A77="","",COUNTIF(D77:AH78,"&gt;2")/2)</f>
        <v>6</v>
      </c>
      <c r="AJ77" s="8" cm="1">
        <f t="array" ref="AJ77">SUMPRODUCT(IFERROR((IFERROR(WEEKDAY($D$3:$AH$3,2),999)&lt;6)*D77:AH78,0))</f>
        <v>48</v>
      </c>
      <c r="AK77" s="8" cm="1">
        <f t="array" ref="AK77">SUMPRODUCT((IFERROR(WEEKDAY($D$3:$AH$3,2),999)&lt;6)*D79:AH79)</f>
        <v>25.5</v>
      </c>
      <c r="AL77" s="8" cm="1">
        <f t="array" ref="AL77">SUMPRODUCT(IFERROR((IFERROR(WEEKDAY($D$3:$AH$3,2),0)&gt;5)*D77:AH79,0))</f>
        <v>0</v>
      </c>
      <c r="AM77" s="8">
        <f>IFERROR(SUM(AJ77:AL79),"")</f>
        <v>73.5</v>
      </c>
      <c r="AN77" s="8" t="s">
        <v>134</v>
      </c>
      <c r="AO77" s="8" cm="1">
        <f t="array" ref="AO77">SUMPRODUCT((IFERROR((D77:AH77+D78:AH78+D79:AH79),0)&gt;8)*1,IFERROR((D77:AH77+D78:AH78+D79:AH79-8),0))</f>
        <v>25.5</v>
      </c>
      <c r="AP77" s="8">
        <f>SUM(D77:AH79)-AO77</f>
        <v>48</v>
      </c>
      <c r="AQ77" s="8">
        <f>AM77-AO77-AP77</f>
        <v>0</v>
      </c>
    </row>
    <row r="78" ht="15" spans="1:43">
      <c r="A78" s="29"/>
      <c r="B78" s="33"/>
      <c r="C78" s="31" t="s">
        <v>138</v>
      </c>
      <c r="D78" s="32">
        <v>4</v>
      </c>
      <c r="E78" s="32">
        <v>4</v>
      </c>
      <c r="F78" s="32">
        <v>4</v>
      </c>
      <c r="G78" s="32"/>
      <c r="H78" s="32"/>
      <c r="I78" s="32"/>
      <c r="J78" s="32">
        <v>4</v>
      </c>
      <c r="K78" s="32">
        <v>4</v>
      </c>
      <c r="L78" s="41"/>
      <c r="M78" s="32">
        <v>4</v>
      </c>
      <c r="N78" s="32"/>
      <c r="O78" s="32"/>
      <c r="P78" s="42"/>
      <c r="Q78" s="42"/>
      <c r="R78" s="32"/>
      <c r="S78" s="32"/>
      <c r="T78" s="34"/>
      <c r="U78" s="32"/>
      <c r="V78" s="32"/>
      <c r="W78" s="32"/>
      <c r="X78" s="32"/>
      <c r="Y78" s="32"/>
      <c r="Z78" s="32"/>
      <c r="AA78" s="32"/>
      <c r="AB78" s="43"/>
      <c r="AC78" s="32"/>
      <c r="AD78" s="43"/>
      <c r="AE78" s="32"/>
      <c r="AF78" s="41"/>
      <c r="AG78" s="41"/>
      <c r="AH78" s="32"/>
      <c r="AI78" s="8"/>
      <c r="AJ78" s="8"/>
      <c r="AK78" s="8"/>
      <c r="AL78" s="8"/>
      <c r="AM78" s="8"/>
      <c r="AN78" s="8"/>
      <c r="AO78" s="8"/>
      <c r="AP78" s="8"/>
      <c r="AQ78" s="8"/>
    </row>
    <row r="79" ht="15" spans="1:43">
      <c r="A79" s="29"/>
      <c r="B79" s="33"/>
      <c r="C79" s="31" t="s">
        <v>136</v>
      </c>
      <c r="D79" s="32">
        <v>4</v>
      </c>
      <c r="E79" s="32">
        <v>5</v>
      </c>
      <c r="F79" s="32">
        <v>4</v>
      </c>
      <c r="G79" s="32"/>
      <c r="H79" s="32"/>
      <c r="I79" s="32"/>
      <c r="J79" s="32">
        <v>4</v>
      </c>
      <c r="K79" s="32">
        <v>3.5</v>
      </c>
      <c r="L79" s="41"/>
      <c r="M79" s="32">
        <v>5</v>
      </c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43"/>
      <c r="AC79" s="32"/>
      <c r="AD79" s="43"/>
      <c r="AE79" s="32"/>
      <c r="AF79" s="41"/>
      <c r="AG79" s="41"/>
      <c r="AH79" s="32"/>
      <c r="AI79" s="8"/>
      <c r="AJ79" s="8"/>
      <c r="AK79" s="8"/>
      <c r="AL79" s="8"/>
      <c r="AM79" s="8"/>
      <c r="AN79" s="8"/>
      <c r="AO79" s="8"/>
      <c r="AP79" s="8"/>
      <c r="AQ79" s="8"/>
    </row>
    <row r="80" ht="15" spans="1:43">
      <c r="A80" s="29" t="s">
        <v>38</v>
      </c>
      <c r="B80" s="30" t="s">
        <v>139</v>
      </c>
      <c r="C80" s="31" t="s">
        <v>137</v>
      </c>
      <c r="D80" s="32">
        <v>4</v>
      </c>
      <c r="E80" s="32">
        <v>4</v>
      </c>
      <c r="F80" s="32" t="s">
        <v>140</v>
      </c>
      <c r="G80" s="32"/>
      <c r="H80" s="32">
        <v>4</v>
      </c>
      <c r="I80" s="32"/>
      <c r="J80" s="32">
        <v>3.5</v>
      </c>
      <c r="K80" s="32">
        <v>4</v>
      </c>
      <c r="L80" s="41">
        <v>4</v>
      </c>
      <c r="M80" s="40"/>
      <c r="N80" s="32"/>
      <c r="O80" s="40"/>
      <c r="P80" s="40"/>
      <c r="Q80" s="32"/>
      <c r="R80" s="32"/>
      <c r="S80" s="32"/>
      <c r="T80" s="32"/>
      <c r="U80" s="32"/>
      <c r="V80" s="32"/>
      <c r="W80" s="32"/>
      <c r="X80" s="32"/>
      <c r="Y80" s="40"/>
      <c r="Z80" s="32"/>
      <c r="AA80" s="44"/>
      <c r="AB80" s="43"/>
      <c r="AC80" s="32"/>
      <c r="AD80" s="43"/>
      <c r="AE80" s="32"/>
      <c r="AF80" s="41"/>
      <c r="AG80" s="41"/>
      <c r="AH80" s="32"/>
      <c r="AI80" s="8">
        <f>IF(A80="","",COUNTIF(D80:AH81,"&gt;2")/2)</f>
        <v>5.5</v>
      </c>
      <c r="AJ80" s="8" cm="1">
        <f t="array" ref="AJ80">SUMPRODUCT(IFERROR((IFERROR(WEEKDAY($D$3:$AH$3,2),999)&lt;6)*D80:AH81,0))</f>
        <v>35.5</v>
      </c>
      <c r="AK80" s="8" cm="1">
        <f t="array" ref="AK80">SUMPRODUCT((IFERROR(WEEKDAY($D$3:$AH$3,2),999)&lt;6)*D82:AH82)</f>
        <v>15</v>
      </c>
      <c r="AL80" s="8" cm="1">
        <f t="array" ref="AL80">SUMPRODUCT(IFERROR((IFERROR(WEEKDAY($D$3:$AH$3,2),0)&gt;5)*D80:AH82,0))</f>
        <v>11</v>
      </c>
      <c r="AM80" s="8">
        <f>IFERROR(SUM(AJ80:AL82),"")</f>
        <v>61.5</v>
      </c>
      <c r="AN80" s="8" t="s">
        <v>134</v>
      </c>
      <c r="AO80" s="8" cm="1">
        <f t="array" ref="AO80">SUMPRODUCT((IFERROR((D80:AH80+D81:AH81+D82:AH82),0)&gt;8)*1,IFERROR((D80:AH80+D81:AH81+D82:AH82-8),0))</f>
        <v>18</v>
      </c>
      <c r="AP80" s="8">
        <f>SUM(D80:AH82)-AO80</f>
        <v>43.5</v>
      </c>
      <c r="AQ80" s="8">
        <f>AM80-AO80-AP80</f>
        <v>0</v>
      </c>
    </row>
    <row r="81" ht="16.5" spans="1:43">
      <c r="A81" s="29"/>
      <c r="B81" s="33"/>
      <c r="C81" s="31" t="s">
        <v>138</v>
      </c>
      <c r="D81" s="32">
        <v>4</v>
      </c>
      <c r="E81" s="32">
        <v>4</v>
      </c>
      <c r="F81" s="32"/>
      <c r="G81" s="32"/>
      <c r="H81" s="32">
        <v>4</v>
      </c>
      <c r="I81" s="32"/>
      <c r="J81" s="32"/>
      <c r="K81" s="32">
        <v>4</v>
      </c>
      <c r="L81" s="41">
        <v>4</v>
      </c>
      <c r="M81" s="32"/>
      <c r="N81" s="32"/>
      <c r="O81" s="32"/>
      <c r="P81" s="42"/>
      <c r="Q81" s="42"/>
      <c r="R81" s="32"/>
      <c r="S81" s="32"/>
      <c r="T81" s="34"/>
      <c r="U81" s="32"/>
      <c r="V81" s="32"/>
      <c r="W81" s="32"/>
      <c r="X81" s="32"/>
      <c r="Y81" s="41"/>
      <c r="Z81" s="34"/>
      <c r="AA81" s="45"/>
      <c r="AB81" s="43"/>
      <c r="AC81" s="32"/>
      <c r="AD81" s="43"/>
      <c r="AE81" s="32"/>
      <c r="AF81" s="41"/>
      <c r="AG81" s="41"/>
      <c r="AH81" s="32"/>
      <c r="AI81" s="8"/>
      <c r="AJ81" s="8"/>
      <c r="AK81" s="8"/>
      <c r="AL81" s="8"/>
      <c r="AM81" s="8"/>
      <c r="AN81" s="8"/>
      <c r="AO81" s="8"/>
      <c r="AP81" s="8"/>
      <c r="AQ81" s="8"/>
    </row>
    <row r="82" ht="15" spans="1:43">
      <c r="A82" s="29"/>
      <c r="B82" s="33"/>
      <c r="C82" s="31" t="s">
        <v>136</v>
      </c>
      <c r="D82" s="32">
        <v>4</v>
      </c>
      <c r="E82" s="32">
        <v>5</v>
      </c>
      <c r="F82" s="32"/>
      <c r="G82" s="32"/>
      <c r="H82" s="32">
        <v>3</v>
      </c>
      <c r="I82" s="32"/>
      <c r="J82" s="32"/>
      <c r="K82" s="32">
        <v>3.5</v>
      </c>
      <c r="L82" s="41">
        <v>2.5</v>
      </c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41"/>
      <c r="Z82" s="41"/>
      <c r="AA82" s="44"/>
      <c r="AB82" s="43"/>
      <c r="AC82" s="32"/>
      <c r="AD82" s="43"/>
      <c r="AE82" s="32"/>
      <c r="AF82" s="41"/>
      <c r="AG82" s="41"/>
      <c r="AH82" s="32"/>
      <c r="AI82" s="8"/>
      <c r="AJ82" s="8"/>
      <c r="AK82" s="8"/>
      <c r="AL82" s="8"/>
      <c r="AM82" s="8"/>
      <c r="AN82" s="8"/>
      <c r="AO82" s="8"/>
      <c r="AP82" s="8"/>
      <c r="AQ82" s="8"/>
    </row>
    <row r="83" ht="15" spans="1:43">
      <c r="A83" s="29" t="s">
        <v>46</v>
      </c>
      <c r="B83" s="30" t="s">
        <v>139</v>
      </c>
      <c r="C83" s="31" t="s">
        <v>137</v>
      </c>
      <c r="D83" s="32">
        <v>4</v>
      </c>
      <c r="E83" s="32">
        <v>4</v>
      </c>
      <c r="F83" s="32">
        <v>4</v>
      </c>
      <c r="G83" s="32"/>
      <c r="H83" s="32">
        <v>4</v>
      </c>
      <c r="I83" s="32"/>
      <c r="J83" s="32">
        <v>4</v>
      </c>
      <c r="K83" s="32">
        <v>4</v>
      </c>
      <c r="L83" s="41"/>
      <c r="M83" s="40">
        <v>4</v>
      </c>
      <c r="N83" s="32">
        <v>0.5</v>
      </c>
      <c r="O83" s="32"/>
      <c r="P83" s="32"/>
      <c r="Q83" s="40">
        <v>4</v>
      </c>
      <c r="R83" s="40">
        <v>4</v>
      </c>
      <c r="S83" s="40">
        <v>4</v>
      </c>
      <c r="T83" s="40">
        <v>4</v>
      </c>
      <c r="U83" s="40">
        <v>4</v>
      </c>
      <c r="V83" s="32">
        <v>4</v>
      </c>
      <c r="W83" s="32">
        <v>4</v>
      </c>
      <c r="X83" s="32">
        <v>4</v>
      </c>
      <c r="Y83" s="32">
        <v>4</v>
      </c>
      <c r="Z83" s="32">
        <v>4</v>
      </c>
      <c r="AA83" s="32">
        <v>4</v>
      </c>
      <c r="AB83" s="32" t="s">
        <v>140</v>
      </c>
      <c r="AC83" s="32">
        <v>4</v>
      </c>
      <c r="AD83" s="43">
        <v>4</v>
      </c>
      <c r="AE83" s="32">
        <v>4</v>
      </c>
      <c r="AF83" s="41">
        <v>4</v>
      </c>
      <c r="AG83" s="41"/>
      <c r="AH83" s="32"/>
      <c r="AI83" s="8">
        <f>IF(A83="","",COUNTIF(D83:AH84,"&gt;2")/2)</f>
        <v>22</v>
      </c>
      <c r="AJ83" s="8" cm="1">
        <f t="array" ref="AJ83">SUMPRODUCT(IFERROR((IFERROR(WEEKDAY($D$3:$AH$3,2),999)&lt;6)*D83:AH84,0))</f>
        <v>138</v>
      </c>
      <c r="AK83" s="8" cm="1">
        <f t="array" ref="AK83">SUMPRODUCT((IFERROR(WEEKDAY($D$3:$AH$3,2),999)&lt;6)*D85:AH85)</f>
        <v>79</v>
      </c>
      <c r="AL83" s="8" cm="1">
        <f t="array" ref="AL83">SUMPRODUCT(IFERROR((IFERROR(WEEKDAY($D$3:$AH$3,2),0)&gt;5)*D83:AH85,0))</f>
        <v>58.5</v>
      </c>
      <c r="AM83" s="8">
        <f>IFERROR(SUM(AJ83:AL85),"")</f>
        <v>275.5</v>
      </c>
      <c r="AN83" s="8" t="s">
        <v>134</v>
      </c>
      <c r="AO83" s="8" cm="1">
        <f t="array" ref="AO83">SUMPRODUCT((IFERROR((D83:AH83+D84:AH84+D85:AH85),0)&gt;8)*1,IFERROR((D83:AH83+D84:AH84+D85:AH85-8),0))</f>
        <v>92.5</v>
      </c>
      <c r="AP83" s="8">
        <f>SUM(D83:AH85)-AO83</f>
        <v>183</v>
      </c>
      <c r="AQ83" s="8">
        <f>AM83-AO83-AP83</f>
        <v>0</v>
      </c>
    </row>
    <row r="84" ht="15" spans="1:43">
      <c r="A84" s="29"/>
      <c r="B84" s="33"/>
      <c r="C84" s="31" t="s">
        <v>138</v>
      </c>
      <c r="D84" s="32">
        <v>4</v>
      </c>
      <c r="E84" s="32">
        <v>4</v>
      </c>
      <c r="F84" s="32">
        <v>4</v>
      </c>
      <c r="G84" s="32"/>
      <c r="H84" s="32">
        <v>4</v>
      </c>
      <c r="I84" s="32"/>
      <c r="J84" s="32">
        <v>4</v>
      </c>
      <c r="K84" s="32">
        <v>4</v>
      </c>
      <c r="L84" s="41"/>
      <c r="M84" s="32">
        <v>4</v>
      </c>
      <c r="N84" s="32"/>
      <c r="O84" s="32"/>
      <c r="P84" s="32"/>
      <c r="Q84" s="32">
        <v>4</v>
      </c>
      <c r="R84" s="32">
        <v>4</v>
      </c>
      <c r="S84" s="32">
        <v>4</v>
      </c>
      <c r="T84" s="32">
        <v>4</v>
      </c>
      <c r="U84" s="32">
        <v>4</v>
      </c>
      <c r="V84" s="32">
        <v>4</v>
      </c>
      <c r="W84" s="32">
        <v>4</v>
      </c>
      <c r="X84" s="32">
        <v>4</v>
      </c>
      <c r="Y84" s="32">
        <v>4</v>
      </c>
      <c r="Z84" s="32">
        <v>4</v>
      </c>
      <c r="AA84" s="32">
        <v>1.5</v>
      </c>
      <c r="AB84" s="32">
        <v>4</v>
      </c>
      <c r="AC84" s="32">
        <v>4</v>
      </c>
      <c r="AD84" s="43">
        <v>4</v>
      </c>
      <c r="AE84" s="32">
        <v>4</v>
      </c>
      <c r="AF84" s="41">
        <v>4</v>
      </c>
      <c r="AG84" s="41"/>
      <c r="AH84" s="32"/>
      <c r="AI84" s="8"/>
      <c r="AJ84" s="8"/>
      <c r="AK84" s="8"/>
      <c r="AL84" s="8"/>
      <c r="AM84" s="8"/>
      <c r="AN84" s="8"/>
      <c r="AO84" s="8"/>
      <c r="AP84" s="8"/>
      <c r="AQ84" s="8"/>
    </row>
    <row r="85" ht="15" spans="1:43">
      <c r="A85" s="29"/>
      <c r="B85" s="33"/>
      <c r="C85" s="31" t="s">
        <v>136</v>
      </c>
      <c r="D85" s="32">
        <v>5</v>
      </c>
      <c r="E85" s="32">
        <v>5</v>
      </c>
      <c r="F85" s="32">
        <v>5</v>
      </c>
      <c r="G85" s="32"/>
      <c r="H85" s="32">
        <v>3</v>
      </c>
      <c r="I85" s="32"/>
      <c r="J85" s="32">
        <v>4</v>
      </c>
      <c r="K85" s="32">
        <v>3.5</v>
      </c>
      <c r="L85" s="41"/>
      <c r="M85" s="32">
        <v>5</v>
      </c>
      <c r="N85" s="32"/>
      <c r="O85" s="32"/>
      <c r="P85" s="32"/>
      <c r="Q85" s="32">
        <v>5</v>
      </c>
      <c r="R85" s="32">
        <v>5</v>
      </c>
      <c r="S85" s="32">
        <v>5</v>
      </c>
      <c r="T85" s="32">
        <v>5</v>
      </c>
      <c r="U85" s="32">
        <v>5</v>
      </c>
      <c r="V85" s="32">
        <v>4</v>
      </c>
      <c r="W85" s="32">
        <v>1.5</v>
      </c>
      <c r="X85" s="32">
        <v>5</v>
      </c>
      <c r="Y85" s="32">
        <v>5</v>
      </c>
      <c r="Z85" s="32">
        <v>5</v>
      </c>
      <c r="AA85" s="32"/>
      <c r="AB85" s="32">
        <v>5</v>
      </c>
      <c r="AC85" s="32">
        <v>5</v>
      </c>
      <c r="AD85" s="43">
        <v>5</v>
      </c>
      <c r="AE85" s="32">
        <v>5</v>
      </c>
      <c r="AF85" s="41">
        <v>1.5</v>
      </c>
      <c r="AG85" s="41"/>
      <c r="AH85" s="32"/>
      <c r="AI85" s="8"/>
      <c r="AJ85" s="8"/>
      <c r="AK85" s="8"/>
      <c r="AL85" s="8"/>
      <c r="AM85" s="8"/>
      <c r="AN85" s="8"/>
      <c r="AO85" s="8"/>
      <c r="AP85" s="8"/>
      <c r="AQ85" s="8"/>
    </row>
    <row r="86" ht="15" spans="1:43">
      <c r="A86" s="29" t="s">
        <v>40</v>
      </c>
      <c r="B86" s="30" t="s">
        <v>139</v>
      </c>
      <c r="C86" s="31" t="s">
        <v>137</v>
      </c>
      <c r="D86" s="32">
        <v>4</v>
      </c>
      <c r="E86" s="32">
        <v>4</v>
      </c>
      <c r="F86" s="32">
        <v>4</v>
      </c>
      <c r="G86" s="32"/>
      <c r="H86" s="32"/>
      <c r="I86" s="32"/>
      <c r="J86" s="32">
        <v>4</v>
      </c>
      <c r="K86" s="32">
        <v>4</v>
      </c>
      <c r="L86" s="41"/>
      <c r="M86" s="40">
        <v>4</v>
      </c>
      <c r="N86" s="32">
        <v>0.5</v>
      </c>
      <c r="O86" s="32"/>
      <c r="P86" s="32"/>
      <c r="Q86" s="40">
        <v>4</v>
      </c>
      <c r="R86" s="40">
        <v>4</v>
      </c>
      <c r="S86" s="40">
        <v>4</v>
      </c>
      <c r="T86" s="40">
        <v>4</v>
      </c>
      <c r="U86" s="40">
        <v>4</v>
      </c>
      <c r="V86" s="32">
        <v>4</v>
      </c>
      <c r="W86" s="32">
        <v>4</v>
      </c>
      <c r="X86" s="32">
        <v>4</v>
      </c>
      <c r="Y86" s="32">
        <v>4</v>
      </c>
      <c r="Z86" s="32">
        <v>4</v>
      </c>
      <c r="AA86" s="32">
        <v>4</v>
      </c>
      <c r="AB86" s="32">
        <v>4</v>
      </c>
      <c r="AC86" s="32" t="s">
        <v>140</v>
      </c>
      <c r="AD86" s="32" t="s">
        <v>140</v>
      </c>
      <c r="AE86" s="32">
        <v>4</v>
      </c>
      <c r="AF86" s="41">
        <v>4</v>
      </c>
      <c r="AG86" s="41">
        <v>4</v>
      </c>
      <c r="AH86" s="32"/>
      <c r="AI86" s="8">
        <f>IF(A86="","",COUNTIF(D86:AH87,"&gt;2")/2)</f>
        <v>21</v>
      </c>
      <c r="AJ86" s="8" cm="1">
        <f t="array" ref="AJ86">SUMPRODUCT(IFERROR((IFERROR(WEEKDAY($D$3:$AH$3,2),999)&lt;6)*D86:AH87,0))</f>
        <v>152.5</v>
      </c>
      <c r="AK86" s="8" cm="1">
        <f t="array" ref="AK86">SUMPRODUCT((IFERROR(WEEKDAY($D$3:$AH$3,2),999)&lt;6)*D88:AH88)</f>
        <v>82</v>
      </c>
      <c r="AL86" s="8" cm="1">
        <f t="array" ref="AL86">SUMPRODUCT(IFERROR((IFERROR(WEEKDAY($D$3:$AH$3,2),0)&gt;5)*D86:AH88,0))</f>
        <v>18.5</v>
      </c>
      <c r="AM86" s="8">
        <f>IFERROR(SUM(AJ86:AL88),"")</f>
        <v>253</v>
      </c>
      <c r="AN86" s="8" t="s">
        <v>134</v>
      </c>
      <c r="AO86" s="8" cm="1">
        <f t="array" ref="AO86">SUMPRODUCT((IFERROR((D86:AH86+D87:AH87+D88:AH88),0)&gt;8)*1,IFERROR((D86:AH86+D87:AH87+D88:AH88-8),0))</f>
        <v>84.5</v>
      </c>
      <c r="AP86" s="8">
        <f>SUM(D86:AH88)-AO86</f>
        <v>168.5</v>
      </c>
      <c r="AQ86" s="8">
        <f>AM86-AO86-AP86</f>
        <v>0</v>
      </c>
    </row>
    <row r="87" ht="15" spans="1:43">
      <c r="A87" s="29"/>
      <c r="B87" s="33"/>
      <c r="C87" s="31" t="s">
        <v>138</v>
      </c>
      <c r="D87" s="32">
        <v>4</v>
      </c>
      <c r="E87" s="32">
        <v>4</v>
      </c>
      <c r="F87" s="32">
        <v>4</v>
      </c>
      <c r="G87" s="32"/>
      <c r="H87" s="32"/>
      <c r="I87" s="32"/>
      <c r="J87" s="32">
        <v>4</v>
      </c>
      <c r="K87" s="32">
        <v>4</v>
      </c>
      <c r="L87" s="41"/>
      <c r="M87" s="32">
        <v>4</v>
      </c>
      <c r="N87" s="32"/>
      <c r="O87" s="32"/>
      <c r="P87" s="32"/>
      <c r="Q87" s="32">
        <v>4</v>
      </c>
      <c r="R87" s="32">
        <v>4</v>
      </c>
      <c r="S87" s="32">
        <v>4</v>
      </c>
      <c r="T87" s="32">
        <v>4</v>
      </c>
      <c r="U87" s="32">
        <v>4</v>
      </c>
      <c r="V87" s="32">
        <v>4</v>
      </c>
      <c r="W87" s="32">
        <v>4</v>
      </c>
      <c r="X87" s="32">
        <v>4</v>
      </c>
      <c r="Y87" s="32">
        <v>4</v>
      </c>
      <c r="Z87" s="32">
        <v>4</v>
      </c>
      <c r="AA87" s="32">
        <v>4</v>
      </c>
      <c r="AB87" s="32">
        <v>4</v>
      </c>
      <c r="AC87" s="32" t="s">
        <v>140</v>
      </c>
      <c r="AD87" s="32" t="s">
        <v>140</v>
      </c>
      <c r="AE87" s="32">
        <v>4</v>
      </c>
      <c r="AF87" s="41">
        <v>4</v>
      </c>
      <c r="AG87" s="41">
        <v>4</v>
      </c>
      <c r="AH87" s="32"/>
      <c r="AI87" s="8"/>
      <c r="AJ87" s="8"/>
      <c r="AK87" s="8"/>
      <c r="AL87" s="8"/>
      <c r="AM87" s="8"/>
      <c r="AN87" s="8"/>
      <c r="AO87" s="8"/>
      <c r="AP87" s="8"/>
      <c r="AQ87" s="8"/>
    </row>
    <row r="88" ht="15" spans="1:43">
      <c r="A88" s="29"/>
      <c r="B88" s="33"/>
      <c r="C88" s="31" t="s">
        <v>136</v>
      </c>
      <c r="D88" s="32">
        <v>4</v>
      </c>
      <c r="E88" s="32">
        <v>5</v>
      </c>
      <c r="F88" s="32">
        <v>3</v>
      </c>
      <c r="G88" s="32"/>
      <c r="H88" s="32"/>
      <c r="I88" s="32"/>
      <c r="J88" s="32">
        <v>4</v>
      </c>
      <c r="K88" s="32">
        <v>3.5</v>
      </c>
      <c r="L88" s="41"/>
      <c r="M88" s="32">
        <v>5</v>
      </c>
      <c r="N88" s="32"/>
      <c r="O88" s="32"/>
      <c r="P88" s="32"/>
      <c r="Q88" s="32">
        <v>5</v>
      </c>
      <c r="R88" s="32">
        <v>5</v>
      </c>
      <c r="S88" s="32">
        <v>5</v>
      </c>
      <c r="T88" s="32">
        <v>5</v>
      </c>
      <c r="U88" s="32">
        <v>5</v>
      </c>
      <c r="V88" s="32">
        <v>1</v>
      </c>
      <c r="W88" s="32">
        <v>1.5</v>
      </c>
      <c r="X88" s="32">
        <v>5</v>
      </c>
      <c r="Y88" s="32">
        <v>5</v>
      </c>
      <c r="Z88" s="32">
        <v>5</v>
      </c>
      <c r="AA88" s="32">
        <v>5</v>
      </c>
      <c r="AB88" s="32">
        <v>5</v>
      </c>
      <c r="AC88" s="32"/>
      <c r="AD88" s="43"/>
      <c r="AE88" s="32">
        <v>5</v>
      </c>
      <c r="AF88" s="41">
        <v>1.5</v>
      </c>
      <c r="AG88" s="41">
        <v>1</v>
      </c>
      <c r="AH88" s="32"/>
      <c r="AI88" s="8"/>
      <c r="AJ88" s="8"/>
      <c r="AK88" s="8"/>
      <c r="AL88" s="8"/>
      <c r="AM88" s="8"/>
      <c r="AN88" s="8"/>
      <c r="AO88" s="8"/>
      <c r="AP88" s="8"/>
      <c r="AQ88" s="8"/>
    </row>
    <row r="89" ht="15" spans="1:43">
      <c r="A89" s="29" t="s">
        <v>37</v>
      </c>
      <c r="B89" s="30" t="s">
        <v>139</v>
      </c>
      <c r="C89" s="31" t="s">
        <v>137</v>
      </c>
      <c r="D89" s="32">
        <v>4</v>
      </c>
      <c r="E89" s="32">
        <v>4</v>
      </c>
      <c r="F89" s="32">
        <v>4</v>
      </c>
      <c r="G89" s="32"/>
      <c r="H89" s="32"/>
      <c r="I89" s="32"/>
      <c r="J89" s="32">
        <v>4</v>
      </c>
      <c r="K89" s="32">
        <v>4</v>
      </c>
      <c r="L89" s="41">
        <v>4</v>
      </c>
      <c r="M89" s="40" t="s">
        <v>141</v>
      </c>
      <c r="N89" s="32">
        <v>4</v>
      </c>
      <c r="O89" s="32">
        <v>1</v>
      </c>
      <c r="P89" s="40"/>
      <c r="Q89" s="32"/>
      <c r="R89" s="32"/>
      <c r="S89" s="32"/>
      <c r="T89" s="32"/>
      <c r="U89" s="32"/>
      <c r="V89" s="32"/>
      <c r="W89" s="32"/>
      <c r="X89" s="32"/>
      <c r="Y89" s="40"/>
      <c r="Z89" s="32"/>
      <c r="AA89" s="44"/>
      <c r="AB89" s="43"/>
      <c r="AC89" s="32"/>
      <c r="AD89" s="43"/>
      <c r="AE89" s="32"/>
      <c r="AF89" s="41"/>
      <c r="AG89" s="41"/>
      <c r="AH89" s="32"/>
      <c r="AI89" s="8">
        <f>IF(A89="","",COUNTIF(D89:AH90,"&gt;2")/2)</f>
        <v>7</v>
      </c>
      <c r="AJ89" s="8" cm="1">
        <f t="array" ref="AJ89">SUMPRODUCT(IFERROR((IFERROR(WEEKDAY($D$3:$AH$3,2),999)&lt;6)*D89:AH90,0))</f>
        <v>55</v>
      </c>
      <c r="AK89" s="8" cm="1">
        <f t="array" ref="AK89">SUMPRODUCT((IFERROR(WEEKDAY($D$3:$AH$3,2),999)&lt;6)*D91:AH91)</f>
        <v>27</v>
      </c>
      <c r="AL89" s="8" cm="1">
        <f t="array" ref="AL89">SUMPRODUCT(IFERROR((IFERROR(WEEKDAY($D$3:$AH$3,2),0)&gt;5)*D89:AH91,0))</f>
        <v>1</v>
      </c>
      <c r="AM89" s="8">
        <f>IFERROR(SUM(AJ89:AL91),"")</f>
        <v>83</v>
      </c>
      <c r="AN89" s="8" t="s">
        <v>134</v>
      </c>
      <c r="AO89" s="8" cm="1">
        <f t="array" ref="AO89">SUMPRODUCT((IFERROR((D89:AH89+D90:AH90+D91:AH91),0)&gt;8)*1,IFERROR((D89:AH89+D90:AH90+D91:AH91-8),0))</f>
        <v>26</v>
      </c>
      <c r="AP89" s="8">
        <f>SUM(D89:AH91)-AO89</f>
        <v>57</v>
      </c>
      <c r="AQ89" s="8">
        <f>AM89-AO89-AP89</f>
        <v>0</v>
      </c>
    </row>
    <row r="90" ht="16.5" spans="1:43">
      <c r="A90" s="29"/>
      <c r="B90" s="33"/>
      <c r="C90" s="31" t="s">
        <v>138</v>
      </c>
      <c r="D90" s="32">
        <v>4</v>
      </c>
      <c r="E90" s="32">
        <v>4</v>
      </c>
      <c r="F90" s="32">
        <v>4</v>
      </c>
      <c r="G90" s="32"/>
      <c r="H90" s="32"/>
      <c r="I90" s="32"/>
      <c r="J90" s="32">
        <v>4</v>
      </c>
      <c r="K90" s="32">
        <v>3.5</v>
      </c>
      <c r="L90" s="41">
        <v>3.5</v>
      </c>
      <c r="M90" s="32" t="s">
        <v>142</v>
      </c>
      <c r="N90" s="32">
        <v>4</v>
      </c>
      <c r="O90" s="32"/>
      <c r="P90" s="42"/>
      <c r="Q90" s="42"/>
      <c r="R90" s="32"/>
      <c r="S90" s="32"/>
      <c r="T90" s="34"/>
      <c r="U90" s="32"/>
      <c r="V90" s="32"/>
      <c r="W90" s="32"/>
      <c r="X90" s="32"/>
      <c r="Y90" s="41"/>
      <c r="Z90" s="34"/>
      <c r="AA90" s="45"/>
      <c r="AB90" s="43"/>
      <c r="AC90" s="32"/>
      <c r="AD90" s="43"/>
      <c r="AE90" s="32"/>
      <c r="AF90" s="41"/>
      <c r="AG90" s="41"/>
      <c r="AH90" s="32"/>
      <c r="AI90" s="8"/>
      <c r="AJ90" s="8"/>
      <c r="AK90" s="8"/>
      <c r="AL90" s="8"/>
      <c r="AM90" s="8"/>
      <c r="AN90" s="8"/>
      <c r="AO90" s="8"/>
      <c r="AP90" s="8"/>
      <c r="AQ90" s="8"/>
    </row>
    <row r="91" ht="15" spans="1:43">
      <c r="A91" s="29"/>
      <c r="B91" s="33"/>
      <c r="C91" s="31" t="s">
        <v>136</v>
      </c>
      <c r="D91" s="32">
        <v>3</v>
      </c>
      <c r="E91" s="32">
        <v>5</v>
      </c>
      <c r="F91" s="32">
        <v>4</v>
      </c>
      <c r="G91" s="32"/>
      <c r="H91" s="32"/>
      <c r="I91" s="32"/>
      <c r="J91" s="32">
        <v>4</v>
      </c>
      <c r="K91" s="32">
        <v>3</v>
      </c>
      <c r="L91" s="41">
        <v>3</v>
      </c>
      <c r="M91" s="32"/>
      <c r="N91" s="32">
        <v>5</v>
      </c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41"/>
      <c r="Z91" s="41"/>
      <c r="AA91" s="44"/>
      <c r="AB91" s="43"/>
      <c r="AC91" s="32"/>
      <c r="AD91" s="43"/>
      <c r="AE91" s="32"/>
      <c r="AF91" s="41"/>
      <c r="AG91" s="41"/>
      <c r="AH91" s="32"/>
      <c r="AI91" s="8"/>
      <c r="AJ91" s="8"/>
      <c r="AK91" s="8"/>
      <c r="AL91" s="8"/>
      <c r="AM91" s="8"/>
      <c r="AN91" s="8"/>
      <c r="AO91" s="8"/>
      <c r="AP91" s="8"/>
      <c r="AQ91" s="8"/>
    </row>
    <row r="92" ht="15" spans="1:43">
      <c r="A92" s="29" t="s">
        <v>44</v>
      </c>
      <c r="B92" s="30" t="s">
        <v>139</v>
      </c>
      <c r="C92" s="31" t="s">
        <v>137</v>
      </c>
      <c r="D92" s="32"/>
      <c r="E92" s="32"/>
      <c r="F92" s="32"/>
      <c r="G92" s="32"/>
      <c r="H92" s="32"/>
      <c r="I92" s="32"/>
      <c r="J92" s="32"/>
      <c r="K92" s="32">
        <v>4</v>
      </c>
      <c r="L92" s="41"/>
      <c r="M92" s="40">
        <v>4</v>
      </c>
      <c r="N92" s="32"/>
      <c r="O92" s="40"/>
      <c r="P92" s="40"/>
      <c r="Q92" s="32"/>
      <c r="R92" s="32"/>
      <c r="S92" s="32"/>
      <c r="T92" s="32"/>
      <c r="U92" s="32"/>
      <c r="V92" s="32"/>
      <c r="W92" s="32"/>
      <c r="X92" s="32"/>
      <c r="Y92" s="40"/>
      <c r="Z92" s="32"/>
      <c r="AA92" s="44"/>
      <c r="AB92" s="43"/>
      <c r="AC92" s="32"/>
      <c r="AD92" s="43"/>
      <c r="AE92" s="32"/>
      <c r="AF92" s="41"/>
      <c r="AG92" s="41"/>
      <c r="AH92" s="32"/>
      <c r="AI92" s="8">
        <f>IF(A92="","",COUNTIF(D92:AH93,"&gt;2")/2)</f>
        <v>2.5</v>
      </c>
      <c r="AJ92" s="8" cm="1">
        <f t="array" ref="AJ92">SUMPRODUCT(IFERROR((IFERROR(WEEKDAY($D$3:$AH$3,2),999)&lt;6)*D92:AH93,0))</f>
        <v>19.5</v>
      </c>
      <c r="AK92" s="8" cm="1">
        <f t="array" ref="AK92">SUMPRODUCT((IFERROR(WEEKDAY($D$3:$AH$3,2),999)&lt;6)*D94:AH94)</f>
        <v>12.5</v>
      </c>
      <c r="AL92" s="8" cm="1">
        <f t="array" ref="AL92">SUMPRODUCT(IFERROR((IFERROR(WEEKDAY($D$3:$AH$3,2),0)&gt;5)*D92:AH94,0))</f>
        <v>0</v>
      </c>
      <c r="AM92" s="8">
        <f>IFERROR(SUM(AJ92:AL94),"")</f>
        <v>32</v>
      </c>
      <c r="AN92" s="8" t="s">
        <v>134</v>
      </c>
      <c r="AO92" s="8" cm="1">
        <f t="array" ref="AO92">SUMPRODUCT((IFERROR((D92:AH92+D93:AH93+D94:AH94),0)&gt;8)*1,IFERROR((D92:AH92+D93:AH93+D94:AH94-8),0))</f>
        <v>8.5</v>
      </c>
      <c r="AP92" s="8">
        <f>SUM(D92:AH94)-AO92</f>
        <v>23.5</v>
      </c>
      <c r="AQ92" s="8">
        <f>AM92-AO92-AP92</f>
        <v>0</v>
      </c>
    </row>
    <row r="93" ht="30" spans="1:43">
      <c r="A93" s="29"/>
      <c r="B93" s="33"/>
      <c r="C93" s="31" t="s">
        <v>138</v>
      </c>
      <c r="D93" s="32"/>
      <c r="E93" s="32"/>
      <c r="F93" s="32"/>
      <c r="G93" s="32"/>
      <c r="H93" s="32"/>
      <c r="I93" s="34" t="s">
        <v>143</v>
      </c>
      <c r="J93" s="32">
        <v>3.5</v>
      </c>
      <c r="K93" s="32">
        <v>4</v>
      </c>
      <c r="L93" s="41"/>
      <c r="M93" s="32">
        <v>4</v>
      </c>
      <c r="N93" s="32"/>
      <c r="O93" s="32"/>
      <c r="P93" s="42"/>
      <c r="Q93" s="42"/>
      <c r="R93" s="32"/>
      <c r="S93" s="32"/>
      <c r="T93" s="34"/>
      <c r="U93" s="32"/>
      <c r="V93" s="32"/>
      <c r="W93" s="32"/>
      <c r="X93" s="32"/>
      <c r="Y93" s="41"/>
      <c r="Z93" s="34"/>
      <c r="AA93" s="45"/>
      <c r="AB93" s="43"/>
      <c r="AC93" s="32"/>
      <c r="AD93" s="43"/>
      <c r="AE93" s="32"/>
      <c r="AF93" s="41"/>
      <c r="AG93" s="41"/>
      <c r="AH93" s="32"/>
      <c r="AI93" s="8"/>
      <c r="AJ93" s="8"/>
      <c r="AK93" s="8"/>
      <c r="AL93" s="8"/>
      <c r="AM93" s="8"/>
      <c r="AN93" s="8"/>
      <c r="AO93" s="8"/>
      <c r="AP93" s="8"/>
      <c r="AQ93" s="8"/>
    </row>
    <row r="94" ht="15" spans="1:43">
      <c r="A94" s="29"/>
      <c r="B94" s="33"/>
      <c r="C94" s="31" t="s">
        <v>136</v>
      </c>
      <c r="D94" s="32"/>
      <c r="E94" s="32"/>
      <c r="F94" s="32"/>
      <c r="G94" s="32"/>
      <c r="H94" s="32"/>
      <c r="I94" s="32"/>
      <c r="J94" s="32">
        <v>4</v>
      </c>
      <c r="K94" s="32">
        <v>3.5</v>
      </c>
      <c r="L94" s="41"/>
      <c r="M94" s="32">
        <v>5</v>
      </c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41"/>
      <c r="Z94" s="41"/>
      <c r="AA94" s="44"/>
      <c r="AB94" s="43"/>
      <c r="AC94" s="32"/>
      <c r="AD94" s="43"/>
      <c r="AE94" s="32"/>
      <c r="AF94" s="41"/>
      <c r="AG94" s="41"/>
      <c r="AH94" s="32"/>
      <c r="AI94" s="8"/>
      <c r="AJ94" s="8"/>
      <c r="AK94" s="8"/>
      <c r="AL94" s="8"/>
      <c r="AM94" s="8"/>
      <c r="AN94" s="8"/>
      <c r="AO94" s="8"/>
      <c r="AP94" s="8"/>
      <c r="AQ94" s="8"/>
    </row>
    <row r="95" ht="15" spans="1:43">
      <c r="A95" s="29" t="s">
        <v>42</v>
      </c>
      <c r="B95" s="30" t="s">
        <v>139</v>
      </c>
      <c r="C95" s="31" t="s">
        <v>137</v>
      </c>
      <c r="D95" s="32"/>
      <c r="E95" s="32"/>
      <c r="F95" s="32"/>
      <c r="G95" s="32"/>
      <c r="H95" s="32"/>
      <c r="I95" s="32"/>
      <c r="J95" s="32"/>
      <c r="K95" s="32">
        <v>2</v>
      </c>
      <c r="L95" s="41"/>
      <c r="M95" s="40">
        <v>4</v>
      </c>
      <c r="N95" s="32">
        <v>4</v>
      </c>
      <c r="O95" s="32"/>
      <c r="P95" s="32"/>
      <c r="Q95" s="32">
        <v>4</v>
      </c>
      <c r="R95" s="32">
        <v>4</v>
      </c>
      <c r="S95" s="32">
        <v>4</v>
      </c>
      <c r="T95" s="32">
        <v>4</v>
      </c>
      <c r="U95" s="32">
        <v>4</v>
      </c>
      <c r="V95" s="32" t="s">
        <v>144</v>
      </c>
      <c r="W95" s="32"/>
      <c r="X95" s="32" t="s">
        <v>144</v>
      </c>
      <c r="Y95" s="40"/>
      <c r="Z95" s="32"/>
      <c r="AA95" s="44"/>
      <c r="AB95" s="43"/>
      <c r="AC95" s="32"/>
      <c r="AD95" s="43"/>
      <c r="AE95" s="32"/>
      <c r="AF95" s="41"/>
      <c r="AG95" s="41"/>
      <c r="AH95" s="32"/>
      <c r="AI95" s="8">
        <f>IF(A95="","",COUNTIF(D95:AH96,"&gt;2")/2)</f>
        <v>7.5</v>
      </c>
      <c r="AJ95" s="8" cm="1">
        <f t="array" ref="AJ95">SUMPRODUCT(IFERROR((IFERROR(WEEKDAY($D$3:$AH$3,2),999)&lt;6)*D95:AH96,0))</f>
        <v>62</v>
      </c>
      <c r="AK95" s="8" cm="1">
        <f t="array" ref="AK95">SUMPRODUCT((IFERROR(WEEKDAY($D$3:$AH$3,2),999)&lt;6)*D97:AH97)</f>
        <v>38.5</v>
      </c>
      <c r="AL95" s="8" cm="1">
        <f t="array" ref="AL95">SUMPRODUCT(IFERROR((IFERROR(WEEKDAY($D$3:$AH$3,2),0)&gt;5)*D95:AH97,0))</f>
        <v>0</v>
      </c>
      <c r="AM95" s="8">
        <f>IFERROR(SUM(AJ95:AL97),"")</f>
        <v>100.5</v>
      </c>
      <c r="AN95" s="8" t="s">
        <v>134</v>
      </c>
      <c r="AO95" s="8" cm="1">
        <f t="array" ref="AO95">SUMPRODUCT((IFERROR((D95:AH95+D96:AH96+D97:AH97),0)&gt;8)*1,IFERROR((D95:AH95+D96:AH96+D97:AH97-8),0))</f>
        <v>36.5</v>
      </c>
      <c r="AP95" s="8">
        <f>SUM(D95:AH97)-AO95</f>
        <v>64</v>
      </c>
      <c r="AQ95" s="8">
        <f>AM95-AO95-AP95</f>
        <v>0</v>
      </c>
    </row>
    <row r="96" ht="30" spans="1:43">
      <c r="A96" s="29"/>
      <c r="B96" s="33"/>
      <c r="C96" s="31" t="s">
        <v>138</v>
      </c>
      <c r="D96" s="32"/>
      <c r="E96" s="32"/>
      <c r="F96" s="32"/>
      <c r="G96" s="32"/>
      <c r="H96" s="32"/>
      <c r="I96" s="32"/>
      <c r="J96" s="34" t="s">
        <v>145</v>
      </c>
      <c r="K96" s="32">
        <v>4</v>
      </c>
      <c r="L96" s="41"/>
      <c r="M96" s="32">
        <v>4</v>
      </c>
      <c r="N96" s="32">
        <v>4</v>
      </c>
      <c r="O96" s="32"/>
      <c r="P96" s="32"/>
      <c r="Q96" s="42">
        <v>4</v>
      </c>
      <c r="R96" s="32">
        <v>4</v>
      </c>
      <c r="S96" s="32">
        <v>4</v>
      </c>
      <c r="T96" s="34">
        <v>4</v>
      </c>
      <c r="U96" s="32">
        <v>4</v>
      </c>
      <c r="V96" s="32"/>
      <c r="W96" s="32"/>
      <c r="X96" s="32"/>
      <c r="Y96" s="41" t="s">
        <v>146</v>
      </c>
      <c r="Z96" s="34"/>
      <c r="AA96" s="45"/>
      <c r="AB96" s="43"/>
      <c r="AC96" s="32"/>
      <c r="AD96" s="43"/>
      <c r="AE96" s="32"/>
      <c r="AF96" s="41"/>
      <c r="AG96" s="41"/>
      <c r="AH96" s="32"/>
      <c r="AI96" s="8"/>
      <c r="AJ96" s="8"/>
      <c r="AK96" s="8"/>
      <c r="AL96" s="8"/>
      <c r="AM96" s="8"/>
      <c r="AN96" s="8"/>
      <c r="AO96" s="8"/>
      <c r="AP96" s="8"/>
      <c r="AQ96" s="8"/>
    </row>
    <row r="97" ht="15" spans="1:43">
      <c r="A97" s="29"/>
      <c r="B97" s="33"/>
      <c r="C97" s="31" t="s">
        <v>136</v>
      </c>
      <c r="D97" s="32"/>
      <c r="E97" s="32"/>
      <c r="F97" s="32"/>
      <c r="G97" s="32"/>
      <c r="H97" s="32"/>
      <c r="I97" s="32"/>
      <c r="J97" s="32"/>
      <c r="K97" s="32">
        <v>3.5</v>
      </c>
      <c r="L97" s="41"/>
      <c r="M97" s="32">
        <v>5</v>
      </c>
      <c r="N97" s="32">
        <v>5</v>
      </c>
      <c r="O97" s="32"/>
      <c r="P97" s="32"/>
      <c r="Q97" s="32">
        <v>5</v>
      </c>
      <c r="R97" s="32">
        <v>5</v>
      </c>
      <c r="S97" s="32">
        <v>5</v>
      </c>
      <c r="T97" s="32">
        <v>5</v>
      </c>
      <c r="U97" s="32">
        <v>5</v>
      </c>
      <c r="V97" s="32"/>
      <c r="W97" s="32"/>
      <c r="X97" s="32"/>
      <c r="Y97" s="41"/>
      <c r="Z97" s="41"/>
      <c r="AA97" s="44"/>
      <c r="AB97" s="43"/>
      <c r="AC97" s="32"/>
      <c r="AD97" s="43"/>
      <c r="AE97" s="32"/>
      <c r="AF97" s="41"/>
      <c r="AG97" s="41"/>
      <c r="AH97" s="32"/>
      <c r="AI97" s="8"/>
      <c r="AJ97" s="8"/>
      <c r="AK97" s="8"/>
      <c r="AL97" s="8"/>
      <c r="AM97" s="8"/>
      <c r="AN97" s="8"/>
      <c r="AO97" s="8"/>
      <c r="AP97" s="8"/>
      <c r="AQ97" s="8"/>
    </row>
    <row r="98" ht="15" spans="1:43">
      <c r="A98" s="29" t="s">
        <v>37</v>
      </c>
      <c r="B98" s="30" t="s">
        <v>139</v>
      </c>
      <c r="C98" s="31" t="s">
        <v>137</v>
      </c>
      <c r="D98" s="32"/>
      <c r="E98" s="32"/>
      <c r="F98" s="32"/>
      <c r="G98" s="32"/>
      <c r="H98" s="32"/>
      <c r="I98" s="32"/>
      <c r="J98" s="32"/>
      <c r="K98" s="32"/>
      <c r="L98" s="41"/>
      <c r="M98" s="40"/>
      <c r="N98" s="32"/>
      <c r="O98" s="40"/>
      <c r="P98" s="40"/>
      <c r="Q98" s="32"/>
      <c r="R98" s="32"/>
      <c r="S98" s="32"/>
      <c r="T98" s="32"/>
      <c r="U98" s="32"/>
      <c r="V98" s="32"/>
      <c r="W98" s="32"/>
      <c r="X98" s="32"/>
      <c r="Y98" s="40"/>
      <c r="Z98" s="32"/>
      <c r="AA98" s="44"/>
      <c r="AB98" s="43"/>
      <c r="AC98" s="32"/>
      <c r="AD98" s="43"/>
      <c r="AE98" s="32"/>
      <c r="AF98" s="41">
        <v>4</v>
      </c>
      <c r="AG98" s="41"/>
      <c r="AH98" s="32"/>
      <c r="AI98" s="8">
        <f>IF(A98="","",COUNTIF(D98:AH99,"&gt;2")/2)</f>
        <v>1</v>
      </c>
      <c r="AJ98" s="8" cm="1">
        <f t="array" ref="AJ98">SUMPRODUCT(IFERROR((IFERROR(WEEKDAY($D$3:$AH$3,2),999)&lt;6)*D98:AH99,0))</f>
        <v>8</v>
      </c>
      <c r="AK98" s="8" cm="1">
        <f t="array" ref="AK98">SUMPRODUCT((IFERROR(WEEKDAY($D$3:$AH$3,2),999)&lt;6)*D100:AH100)</f>
        <v>1</v>
      </c>
      <c r="AL98" s="8" cm="1">
        <f t="array" ref="AL98">SUMPRODUCT(IFERROR((IFERROR(WEEKDAY($D$3:$AH$3,2),0)&gt;5)*D98:AH100,0))</f>
        <v>0</v>
      </c>
      <c r="AM98" s="8">
        <f>IFERROR(SUM(AJ98:AL100),"")</f>
        <v>9</v>
      </c>
      <c r="AN98" s="8" t="s">
        <v>134</v>
      </c>
      <c r="AO98" s="8" cm="1">
        <f t="array" ref="AO98">SUMPRODUCT((IFERROR((D98:AH98+D99:AH99+D100:AH100),0)&gt;8)*1,IFERROR((D98:AH98+D99:AH99+D100:AH100-8),0))</f>
        <v>1</v>
      </c>
      <c r="AP98" s="8">
        <f>SUM(D98:AH100)-AO98</f>
        <v>8</v>
      </c>
      <c r="AQ98" s="8">
        <f>AM98-AO98-AP98</f>
        <v>0</v>
      </c>
    </row>
    <row r="99" ht="16.5" spans="1:43">
      <c r="A99" s="29"/>
      <c r="B99" s="33"/>
      <c r="C99" s="31" t="s">
        <v>138</v>
      </c>
      <c r="D99" s="32"/>
      <c r="E99" s="32"/>
      <c r="F99" s="32"/>
      <c r="G99" s="32"/>
      <c r="H99" s="32"/>
      <c r="I99" s="32"/>
      <c r="J99" s="32"/>
      <c r="K99" s="32"/>
      <c r="L99" s="41"/>
      <c r="M99" s="32"/>
      <c r="N99" s="32"/>
      <c r="O99" s="32"/>
      <c r="P99" s="42"/>
      <c r="Q99" s="42"/>
      <c r="R99" s="32"/>
      <c r="S99" s="32"/>
      <c r="T99" s="34"/>
      <c r="U99" s="32"/>
      <c r="V99" s="32"/>
      <c r="W99" s="32"/>
      <c r="X99" s="32"/>
      <c r="Y99" s="41"/>
      <c r="Z99" s="34"/>
      <c r="AA99" s="45"/>
      <c r="AB99" s="43"/>
      <c r="AC99" s="32"/>
      <c r="AD99" s="43"/>
      <c r="AE99" s="32"/>
      <c r="AF99" s="41">
        <v>4</v>
      </c>
      <c r="AG99" s="41"/>
      <c r="AH99" s="32"/>
      <c r="AI99" s="8"/>
      <c r="AJ99" s="8"/>
      <c r="AK99" s="8"/>
      <c r="AL99" s="8"/>
      <c r="AM99" s="8"/>
      <c r="AN99" s="8"/>
      <c r="AO99" s="8"/>
      <c r="AP99" s="8"/>
      <c r="AQ99" s="8"/>
    </row>
    <row r="100" ht="15" spans="1:43">
      <c r="A100" s="29"/>
      <c r="B100" s="33"/>
      <c r="C100" s="31" t="s">
        <v>136</v>
      </c>
      <c r="D100" s="32"/>
      <c r="E100" s="32"/>
      <c r="F100" s="32"/>
      <c r="G100" s="32"/>
      <c r="H100" s="32"/>
      <c r="I100" s="32"/>
      <c r="J100" s="32"/>
      <c r="K100" s="32"/>
      <c r="L100" s="41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41"/>
      <c r="Z100" s="41"/>
      <c r="AA100" s="44"/>
      <c r="AB100" s="43"/>
      <c r="AC100" s="32"/>
      <c r="AD100" s="43"/>
      <c r="AE100" s="32"/>
      <c r="AF100" s="41">
        <v>1</v>
      </c>
      <c r="AG100" s="41"/>
      <c r="AH100" s="32"/>
      <c r="AI100" s="8"/>
      <c r="AJ100" s="8"/>
      <c r="AK100" s="8"/>
      <c r="AL100" s="8"/>
      <c r="AM100" s="8"/>
      <c r="AN100" s="8"/>
      <c r="AO100" s="8"/>
      <c r="AP100" s="8"/>
      <c r="AQ100" s="8"/>
    </row>
    <row r="101" ht="15" spans="1:43">
      <c r="A101" s="35" t="s">
        <v>63</v>
      </c>
      <c r="B101" s="31" t="s">
        <v>47</v>
      </c>
      <c r="C101" s="31" t="s">
        <v>137</v>
      </c>
      <c r="D101" s="36">
        <v>4</v>
      </c>
      <c r="E101" s="36">
        <v>4</v>
      </c>
      <c r="F101" s="36">
        <v>4</v>
      </c>
      <c r="G101" s="36"/>
      <c r="H101" s="36">
        <v>4</v>
      </c>
      <c r="I101" s="36">
        <v>4</v>
      </c>
      <c r="J101" s="36">
        <v>4</v>
      </c>
      <c r="K101" s="36">
        <v>4</v>
      </c>
      <c r="L101" s="36">
        <v>4</v>
      </c>
      <c r="M101" s="36">
        <v>4</v>
      </c>
      <c r="N101" s="36">
        <v>4</v>
      </c>
      <c r="O101" s="36"/>
      <c r="P101" s="36"/>
      <c r="Q101" s="36">
        <v>4</v>
      </c>
      <c r="R101" s="36">
        <v>4</v>
      </c>
      <c r="S101" s="36">
        <v>4</v>
      </c>
      <c r="T101" s="36">
        <v>4</v>
      </c>
      <c r="U101" s="36">
        <v>4</v>
      </c>
      <c r="V101" s="36">
        <v>4</v>
      </c>
      <c r="W101" s="36">
        <v>4</v>
      </c>
      <c r="X101" s="36">
        <v>4</v>
      </c>
      <c r="Y101" s="36">
        <v>4</v>
      </c>
      <c r="Z101" s="36">
        <v>4</v>
      </c>
      <c r="AA101" s="36">
        <v>4</v>
      </c>
      <c r="AB101" s="36">
        <v>4</v>
      </c>
      <c r="AC101" s="36">
        <v>4</v>
      </c>
      <c r="AD101" s="36"/>
      <c r="AE101" s="36">
        <v>4</v>
      </c>
      <c r="AF101" s="36">
        <v>4</v>
      </c>
      <c r="AG101" s="36">
        <v>4</v>
      </c>
      <c r="AH101" s="36"/>
      <c r="AI101" s="8">
        <f>IF(A101="","",COUNTIF(D101:AH102,"&gt;2")/2)</f>
        <v>26</v>
      </c>
      <c r="AJ101" s="8" cm="1">
        <f t="array" ref="AJ101">SUMPRODUCT(IFERROR((IFERROR(WEEKDAY($D$3:$AH$3,2),999)&lt;6)*D101:AH102,0))</f>
        <v>168</v>
      </c>
      <c r="AK101" s="8" cm="1">
        <f t="array" ref="AK101">SUMPRODUCT((IFERROR(WEEKDAY($D$3:$AH$3,2),999)&lt;6)*D103:AH103)</f>
        <v>57</v>
      </c>
      <c r="AL101" s="8" cm="1">
        <f t="array" ref="AL101">SUMPRODUCT(IFERROR((IFERROR(WEEKDAY($D$3:$AH$3,2),0)&gt;5)*D101:AH103,0))</f>
        <v>55</v>
      </c>
      <c r="AM101" s="8">
        <f>IFERROR(SUM(AJ101:AL103),"")</f>
        <v>280</v>
      </c>
      <c r="AN101" s="8" t="s">
        <v>134</v>
      </c>
      <c r="AO101" s="8" cm="1">
        <f t="array" ref="AO101">SUMPRODUCT((IFERROR((D101:AH101+D102:AH102+D103:AH103),0)&gt;8)*1,IFERROR((D101:AH101+D102:AH102+D103:AH103-8),0))</f>
        <v>72</v>
      </c>
      <c r="AP101" s="8">
        <f>SUM(D101:AH103)-AO101</f>
        <v>208</v>
      </c>
      <c r="AQ101" s="8">
        <f>AM101-AO101-AP101</f>
        <v>0</v>
      </c>
    </row>
    <row r="102" ht="15" spans="1:43">
      <c r="A102" s="35"/>
      <c r="B102" s="31"/>
      <c r="C102" s="31" t="s">
        <v>138</v>
      </c>
      <c r="D102" s="36">
        <v>4</v>
      </c>
      <c r="E102" s="36">
        <v>4</v>
      </c>
      <c r="F102" s="36">
        <v>4</v>
      </c>
      <c r="G102" s="36"/>
      <c r="H102" s="36">
        <v>4</v>
      </c>
      <c r="I102" s="36">
        <v>4</v>
      </c>
      <c r="J102" s="36">
        <v>4</v>
      </c>
      <c r="K102" s="36">
        <v>4</v>
      </c>
      <c r="L102" s="36">
        <v>4</v>
      </c>
      <c r="M102" s="36">
        <v>4</v>
      </c>
      <c r="N102" s="36">
        <v>4</v>
      </c>
      <c r="O102" s="36"/>
      <c r="P102" s="36"/>
      <c r="Q102" s="36">
        <v>4</v>
      </c>
      <c r="R102" s="36">
        <v>4</v>
      </c>
      <c r="S102" s="36">
        <v>4</v>
      </c>
      <c r="T102" s="36">
        <v>4</v>
      </c>
      <c r="U102" s="36">
        <v>4</v>
      </c>
      <c r="V102" s="36">
        <v>4</v>
      </c>
      <c r="W102" s="36">
        <v>4</v>
      </c>
      <c r="X102" s="36">
        <v>4</v>
      </c>
      <c r="Y102" s="36">
        <v>4</v>
      </c>
      <c r="Z102" s="36">
        <v>4</v>
      </c>
      <c r="AA102" s="36">
        <v>4</v>
      </c>
      <c r="AB102" s="36">
        <v>4</v>
      </c>
      <c r="AC102" s="36">
        <v>4</v>
      </c>
      <c r="AD102" s="36"/>
      <c r="AE102" s="36">
        <v>4</v>
      </c>
      <c r="AF102" s="36">
        <v>4</v>
      </c>
      <c r="AG102" s="36">
        <v>4</v>
      </c>
      <c r="AH102" s="36"/>
      <c r="AI102" s="8"/>
      <c r="AJ102" s="8"/>
      <c r="AK102" s="8"/>
      <c r="AL102" s="8"/>
      <c r="AM102" s="8"/>
      <c r="AN102" s="8"/>
      <c r="AO102" s="8"/>
      <c r="AP102" s="8"/>
      <c r="AQ102" s="8"/>
    </row>
    <row r="103" ht="15" spans="1:43">
      <c r="A103" s="37"/>
      <c r="B103" s="31"/>
      <c r="C103" s="31" t="s">
        <v>136</v>
      </c>
      <c r="D103" s="36">
        <v>3</v>
      </c>
      <c r="E103" s="36">
        <v>2</v>
      </c>
      <c r="F103" s="36">
        <v>3</v>
      </c>
      <c r="G103" s="36"/>
      <c r="H103" s="36">
        <v>3</v>
      </c>
      <c r="I103" s="36">
        <v>3</v>
      </c>
      <c r="J103" s="36">
        <v>3</v>
      </c>
      <c r="K103" s="36">
        <v>3</v>
      </c>
      <c r="L103" s="36">
        <v>3</v>
      </c>
      <c r="M103" s="36">
        <v>3</v>
      </c>
      <c r="N103" s="36">
        <v>3</v>
      </c>
      <c r="O103" s="36"/>
      <c r="P103" s="36"/>
      <c r="Q103" s="36">
        <v>3</v>
      </c>
      <c r="R103" s="36">
        <v>3</v>
      </c>
      <c r="S103" s="36">
        <v>3</v>
      </c>
      <c r="T103" s="36">
        <v>3</v>
      </c>
      <c r="U103" s="36">
        <v>3</v>
      </c>
      <c r="V103" s="36">
        <v>3</v>
      </c>
      <c r="W103" s="36">
        <v>3</v>
      </c>
      <c r="X103" s="36">
        <v>3</v>
      </c>
      <c r="Y103" s="36">
        <v>3</v>
      </c>
      <c r="Z103" s="36">
        <v>3</v>
      </c>
      <c r="AA103" s="36">
        <v>3</v>
      </c>
      <c r="AB103" s="36">
        <v>3</v>
      </c>
      <c r="AC103" s="36">
        <v>3</v>
      </c>
      <c r="AD103" s="36"/>
      <c r="AE103" s="36">
        <v>2</v>
      </c>
      <c r="AF103" s="36">
        <v>2</v>
      </c>
      <c r="AG103" s="36"/>
      <c r="AH103" s="36"/>
      <c r="AI103" s="8"/>
      <c r="AJ103" s="8"/>
      <c r="AK103" s="8"/>
      <c r="AL103" s="8"/>
      <c r="AM103" s="8"/>
      <c r="AN103" s="8"/>
      <c r="AO103" s="8"/>
      <c r="AP103" s="8"/>
      <c r="AQ103" s="8"/>
    </row>
    <row r="104" ht="15" spans="1:43">
      <c r="A104" s="35" t="s">
        <v>50</v>
      </c>
      <c r="B104" s="31" t="s">
        <v>47</v>
      </c>
      <c r="C104" s="31" t="s">
        <v>137</v>
      </c>
      <c r="D104" s="36">
        <v>4</v>
      </c>
      <c r="E104" s="36">
        <v>4</v>
      </c>
      <c r="F104" s="36">
        <v>4</v>
      </c>
      <c r="G104" s="36"/>
      <c r="H104" s="36">
        <v>4</v>
      </c>
      <c r="I104" s="36">
        <v>4</v>
      </c>
      <c r="J104" s="36">
        <v>4</v>
      </c>
      <c r="K104" s="36">
        <v>4</v>
      </c>
      <c r="L104" s="36">
        <v>4</v>
      </c>
      <c r="M104" s="36">
        <v>4</v>
      </c>
      <c r="N104" s="36">
        <v>4</v>
      </c>
      <c r="O104" s="36"/>
      <c r="P104" s="36"/>
      <c r="Q104" s="36">
        <v>4</v>
      </c>
      <c r="R104" s="36">
        <v>4</v>
      </c>
      <c r="S104" s="36">
        <v>4</v>
      </c>
      <c r="T104" s="36">
        <v>4</v>
      </c>
      <c r="U104" s="36">
        <v>4</v>
      </c>
      <c r="V104" s="36">
        <v>4</v>
      </c>
      <c r="W104" s="36">
        <v>4</v>
      </c>
      <c r="X104" s="36">
        <v>4</v>
      </c>
      <c r="Y104" s="36">
        <v>4</v>
      </c>
      <c r="Z104" s="36">
        <v>4</v>
      </c>
      <c r="AA104" s="36">
        <v>4</v>
      </c>
      <c r="AB104" s="36">
        <v>4</v>
      </c>
      <c r="AC104" s="36">
        <v>4</v>
      </c>
      <c r="AD104" s="36"/>
      <c r="AE104" s="36">
        <v>4</v>
      </c>
      <c r="AF104" s="36" t="s">
        <v>132</v>
      </c>
      <c r="AG104" s="36">
        <v>4</v>
      </c>
      <c r="AH104" s="36"/>
      <c r="AI104" s="8">
        <f>IF(A104="","",COUNTIF(D104:AH105,"&gt;2")/2)</f>
        <v>24</v>
      </c>
      <c r="AJ104" s="8" cm="1">
        <f t="array" ref="AJ104">SUMPRODUCT(IFERROR((IFERROR(WEEKDAY($D$3:$AH$3,2),999)&lt;6)*D104:AH105,0))</f>
        <v>157.5</v>
      </c>
      <c r="AK104" s="8" cm="1">
        <f t="array" ref="AK104">SUMPRODUCT((IFERROR(WEEKDAY($D$3:$AH$3,2),999)&lt;6)*D106:AH106)</f>
        <v>50.5</v>
      </c>
      <c r="AL104" s="8" cm="1">
        <f t="array" ref="AL104">SUMPRODUCT(IFERROR((IFERROR(WEEKDAY($D$3:$AH$3,2),0)&gt;5)*D104:AH106,0))</f>
        <v>48.5</v>
      </c>
      <c r="AM104" s="8">
        <f>IFERROR(SUM(AJ104:AL106),"")</f>
        <v>256.5</v>
      </c>
      <c r="AN104" s="8" t="s">
        <v>134</v>
      </c>
      <c r="AO104" s="8" cm="1">
        <f t="array" ref="AO104">SUMPRODUCT((IFERROR((D104:AH104+D105:AH105+D106:AH106),0)&gt;8)*1,IFERROR((D104:AH104+D105:AH105+D106:AH106-8),0))</f>
        <v>62.5</v>
      </c>
      <c r="AP104" s="8">
        <f>SUM(D104:AH106)-AO104</f>
        <v>194</v>
      </c>
      <c r="AQ104" s="8">
        <f>AM104-AO104-AP104</f>
        <v>0</v>
      </c>
    </row>
    <row r="105" ht="15" spans="1:43">
      <c r="A105" s="35"/>
      <c r="B105" s="31"/>
      <c r="C105" s="31" t="s">
        <v>138</v>
      </c>
      <c r="D105" s="36">
        <v>4</v>
      </c>
      <c r="E105" s="36">
        <v>4</v>
      </c>
      <c r="F105" s="36">
        <v>4</v>
      </c>
      <c r="G105" s="36"/>
      <c r="H105" s="36">
        <v>4</v>
      </c>
      <c r="I105" s="36">
        <v>4</v>
      </c>
      <c r="J105" s="36">
        <v>4</v>
      </c>
      <c r="K105" s="36">
        <v>4</v>
      </c>
      <c r="L105" s="36">
        <v>4</v>
      </c>
      <c r="M105" s="36">
        <v>4</v>
      </c>
      <c r="N105" s="36">
        <v>4</v>
      </c>
      <c r="O105" s="36"/>
      <c r="P105" s="36"/>
      <c r="Q105" s="36">
        <v>4</v>
      </c>
      <c r="R105" s="36">
        <v>4</v>
      </c>
      <c r="S105" s="36">
        <v>4</v>
      </c>
      <c r="T105" s="36">
        <v>4</v>
      </c>
      <c r="U105" s="36">
        <v>4</v>
      </c>
      <c r="V105" s="36">
        <v>4</v>
      </c>
      <c r="W105" s="36">
        <v>0.5</v>
      </c>
      <c r="X105" s="36">
        <v>4</v>
      </c>
      <c r="Y105" s="36">
        <v>1.5</v>
      </c>
      <c r="Z105" s="36">
        <v>4</v>
      </c>
      <c r="AA105" s="36">
        <v>4</v>
      </c>
      <c r="AB105" s="36">
        <v>4</v>
      </c>
      <c r="AC105" s="36">
        <v>4</v>
      </c>
      <c r="AD105" s="36"/>
      <c r="AE105" s="36">
        <v>4</v>
      </c>
      <c r="AF105" s="36"/>
      <c r="AG105" s="36">
        <v>4</v>
      </c>
      <c r="AH105" s="36"/>
      <c r="AI105" s="8"/>
      <c r="AJ105" s="8"/>
      <c r="AK105" s="8"/>
      <c r="AL105" s="8"/>
      <c r="AM105" s="8"/>
      <c r="AN105" s="8"/>
      <c r="AO105" s="8"/>
      <c r="AP105" s="8"/>
      <c r="AQ105" s="8"/>
    </row>
    <row r="106" ht="15" spans="1:43">
      <c r="A106" s="37"/>
      <c r="B106" s="31"/>
      <c r="C106" s="31" t="s">
        <v>136</v>
      </c>
      <c r="D106" s="36">
        <v>3</v>
      </c>
      <c r="E106" s="36">
        <v>1.5</v>
      </c>
      <c r="F106" s="36">
        <v>3</v>
      </c>
      <c r="G106" s="36"/>
      <c r="H106" s="36">
        <v>3</v>
      </c>
      <c r="I106" s="36">
        <v>3</v>
      </c>
      <c r="J106" s="36">
        <v>3</v>
      </c>
      <c r="K106" s="36">
        <v>3</v>
      </c>
      <c r="L106" s="36">
        <v>3</v>
      </c>
      <c r="M106" s="36">
        <v>3</v>
      </c>
      <c r="N106" s="36">
        <v>3</v>
      </c>
      <c r="O106" s="36"/>
      <c r="P106" s="36"/>
      <c r="Q106" s="36">
        <v>3</v>
      </c>
      <c r="R106" s="36">
        <v>3</v>
      </c>
      <c r="S106" s="36">
        <v>3</v>
      </c>
      <c r="T106" s="36">
        <v>3</v>
      </c>
      <c r="U106" s="36">
        <v>3</v>
      </c>
      <c r="V106" s="36">
        <v>3</v>
      </c>
      <c r="W106" s="36"/>
      <c r="X106" s="36">
        <v>3</v>
      </c>
      <c r="Y106" s="36"/>
      <c r="Z106" s="36">
        <v>3</v>
      </c>
      <c r="AA106" s="36">
        <v>3</v>
      </c>
      <c r="AB106" s="36">
        <v>2</v>
      </c>
      <c r="AC106" s="36">
        <v>3</v>
      </c>
      <c r="AD106" s="36"/>
      <c r="AE106" s="36">
        <v>2</v>
      </c>
      <c r="AF106" s="36"/>
      <c r="AG106" s="36"/>
      <c r="AH106" s="36"/>
      <c r="AI106" s="8"/>
      <c r="AJ106" s="8"/>
      <c r="AK106" s="8"/>
      <c r="AL106" s="8"/>
      <c r="AM106" s="8"/>
      <c r="AN106" s="8"/>
      <c r="AO106" s="8"/>
      <c r="AP106" s="8"/>
      <c r="AQ106" s="8"/>
    </row>
    <row r="107" ht="15" spans="1:43">
      <c r="A107" s="35" t="s">
        <v>52</v>
      </c>
      <c r="B107" s="31" t="s">
        <v>47</v>
      </c>
      <c r="C107" s="31" t="s">
        <v>137</v>
      </c>
      <c r="D107" s="36">
        <v>4</v>
      </c>
      <c r="E107" s="36">
        <v>4</v>
      </c>
      <c r="F107" s="36">
        <v>4</v>
      </c>
      <c r="G107" s="36"/>
      <c r="H107" s="36">
        <v>4</v>
      </c>
      <c r="I107" s="36">
        <v>4</v>
      </c>
      <c r="J107" s="36">
        <v>4</v>
      </c>
      <c r="K107" s="36">
        <v>4</v>
      </c>
      <c r="L107" s="36">
        <v>4</v>
      </c>
      <c r="M107" s="36">
        <v>4</v>
      </c>
      <c r="N107" s="36">
        <v>4</v>
      </c>
      <c r="O107" s="36"/>
      <c r="P107" s="36"/>
      <c r="Q107" s="36">
        <v>4</v>
      </c>
      <c r="R107" s="36">
        <v>4</v>
      </c>
      <c r="S107" s="36">
        <v>4</v>
      </c>
      <c r="T107" s="36">
        <v>4</v>
      </c>
      <c r="U107" s="36">
        <v>4</v>
      </c>
      <c r="V107" s="36">
        <v>4</v>
      </c>
      <c r="W107" s="36">
        <v>4</v>
      </c>
      <c r="X107" s="36">
        <v>4</v>
      </c>
      <c r="Y107" s="36">
        <v>4</v>
      </c>
      <c r="Z107" s="36">
        <v>4</v>
      </c>
      <c r="AA107" s="36">
        <v>4</v>
      </c>
      <c r="AB107" s="36">
        <v>4</v>
      </c>
      <c r="AC107" s="36">
        <v>4</v>
      </c>
      <c r="AD107" s="36">
        <v>4</v>
      </c>
      <c r="AE107" s="36">
        <v>4</v>
      </c>
      <c r="AF107" s="36">
        <v>4</v>
      </c>
      <c r="AG107" s="36">
        <v>4</v>
      </c>
      <c r="AH107" s="36"/>
      <c r="AI107" s="8">
        <f>IF(A107="","",COUNTIF(D107:AH108,"&gt;2")/2)</f>
        <v>27</v>
      </c>
      <c r="AJ107" s="8" cm="1">
        <f t="array" ref="AJ107">SUMPRODUCT(IFERROR((IFERROR(WEEKDAY($D$3:$AH$3,2),999)&lt;6)*D107:AH108,0))</f>
        <v>168</v>
      </c>
      <c r="AK107" s="8" cm="1">
        <f t="array" ref="AK107">SUMPRODUCT((IFERROR(WEEKDAY($D$3:$AH$3,2),999)&lt;6)*D109:AH109)</f>
        <v>60</v>
      </c>
      <c r="AL107" s="8" cm="1">
        <f t="array" ref="AL107">SUMPRODUCT(IFERROR((IFERROR(WEEKDAY($D$3:$AH$3,2),0)&gt;5)*D107:AH109,0))</f>
        <v>66</v>
      </c>
      <c r="AM107" s="8">
        <f>IFERROR(SUM(AJ107:AL109),"")</f>
        <v>294</v>
      </c>
      <c r="AN107" s="8" t="s">
        <v>134</v>
      </c>
      <c r="AO107" s="8" cm="1">
        <f t="array" ref="AO107">SUMPRODUCT((IFERROR((D107:AH107+D108:AH108+D109:AH109),0)&gt;8)*1,IFERROR((D107:AH107+D108:AH108+D109:AH109-8),0))</f>
        <v>78</v>
      </c>
      <c r="AP107" s="8">
        <f>SUM(D107:AH109)-AO107</f>
        <v>216</v>
      </c>
      <c r="AQ107" s="8">
        <f>AM107-AO107-AP107</f>
        <v>0</v>
      </c>
    </row>
    <row r="108" ht="15" spans="1:43">
      <c r="A108" s="35"/>
      <c r="B108" s="31"/>
      <c r="C108" s="31" t="s">
        <v>138</v>
      </c>
      <c r="D108" s="36">
        <v>4</v>
      </c>
      <c r="E108" s="36">
        <v>4</v>
      </c>
      <c r="F108" s="36">
        <v>4</v>
      </c>
      <c r="G108" s="36"/>
      <c r="H108" s="36">
        <v>4</v>
      </c>
      <c r="I108" s="36">
        <v>4</v>
      </c>
      <c r="J108" s="36">
        <v>4</v>
      </c>
      <c r="K108" s="36">
        <v>4</v>
      </c>
      <c r="L108" s="36">
        <v>4</v>
      </c>
      <c r="M108" s="36">
        <v>4</v>
      </c>
      <c r="N108" s="36">
        <v>4</v>
      </c>
      <c r="O108" s="36"/>
      <c r="P108" s="36"/>
      <c r="Q108" s="36">
        <v>4</v>
      </c>
      <c r="R108" s="36">
        <v>4</v>
      </c>
      <c r="S108" s="36">
        <v>4</v>
      </c>
      <c r="T108" s="36">
        <v>4</v>
      </c>
      <c r="U108" s="36">
        <v>4</v>
      </c>
      <c r="V108" s="36">
        <v>4</v>
      </c>
      <c r="W108" s="36">
        <v>4</v>
      </c>
      <c r="X108" s="36">
        <v>4</v>
      </c>
      <c r="Y108" s="36">
        <v>4</v>
      </c>
      <c r="Z108" s="36">
        <v>4</v>
      </c>
      <c r="AA108" s="36">
        <v>4</v>
      </c>
      <c r="AB108" s="36">
        <v>4</v>
      </c>
      <c r="AC108" s="36">
        <v>4</v>
      </c>
      <c r="AD108" s="36">
        <v>4</v>
      </c>
      <c r="AE108" s="36">
        <v>4</v>
      </c>
      <c r="AF108" s="36">
        <v>4</v>
      </c>
      <c r="AG108" s="36">
        <v>4</v>
      </c>
      <c r="AH108" s="36"/>
      <c r="AI108" s="8"/>
      <c r="AJ108" s="8"/>
      <c r="AK108" s="8"/>
      <c r="AL108" s="8"/>
      <c r="AM108" s="8"/>
      <c r="AN108" s="8"/>
      <c r="AO108" s="8"/>
      <c r="AP108" s="8"/>
      <c r="AQ108" s="8"/>
    </row>
    <row r="109" ht="15" spans="1:43">
      <c r="A109" s="37"/>
      <c r="B109" s="31"/>
      <c r="C109" s="31" t="s">
        <v>136</v>
      </c>
      <c r="D109" s="36">
        <v>3</v>
      </c>
      <c r="E109" s="36">
        <v>3</v>
      </c>
      <c r="F109" s="36">
        <v>3</v>
      </c>
      <c r="G109" s="36"/>
      <c r="H109" s="36">
        <v>3</v>
      </c>
      <c r="I109" s="36">
        <v>3</v>
      </c>
      <c r="J109" s="36">
        <v>3</v>
      </c>
      <c r="K109" s="36">
        <v>3</v>
      </c>
      <c r="L109" s="36">
        <v>3</v>
      </c>
      <c r="M109" s="36">
        <v>3</v>
      </c>
      <c r="N109" s="36">
        <v>3</v>
      </c>
      <c r="O109" s="36"/>
      <c r="P109" s="36"/>
      <c r="Q109" s="36">
        <v>3</v>
      </c>
      <c r="R109" s="36">
        <v>3</v>
      </c>
      <c r="S109" s="36">
        <v>3</v>
      </c>
      <c r="T109" s="36">
        <v>3</v>
      </c>
      <c r="U109" s="36">
        <v>3</v>
      </c>
      <c r="V109" s="36">
        <v>3</v>
      </c>
      <c r="W109" s="36">
        <v>3</v>
      </c>
      <c r="X109" s="36">
        <v>3</v>
      </c>
      <c r="Y109" s="36">
        <v>3</v>
      </c>
      <c r="Z109" s="36">
        <v>3</v>
      </c>
      <c r="AA109" s="36">
        <v>3</v>
      </c>
      <c r="AB109" s="36">
        <v>3</v>
      </c>
      <c r="AC109" s="36">
        <v>3</v>
      </c>
      <c r="AD109" s="36">
        <v>3</v>
      </c>
      <c r="AE109" s="36">
        <v>3</v>
      </c>
      <c r="AF109" s="36">
        <v>3</v>
      </c>
      <c r="AG109" s="36"/>
      <c r="AH109" s="36"/>
      <c r="AI109" s="8"/>
      <c r="AJ109" s="8"/>
      <c r="AK109" s="8"/>
      <c r="AL109" s="8"/>
      <c r="AM109" s="8"/>
      <c r="AN109" s="8"/>
      <c r="AO109" s="8"/>
      <c r="AP109" s="8"/>
      <c r="AQ109" s="8"/>
    </row>
    <row r="110" ht="15" spans="1:43">
      <c r="A110" s="35" t="s">
        <v>53</v>
      </c>
      <c r="B110" s="31" t="s">
        <v>47</v>
      </c>
      <c r="C110" s="31" t="s">
        <v>137</v>
      </c>
      <c r="D110" s="36">
        <v>4</v>
      </c>
      <c r="E110" s="36">
        <v>4</v>
      </c>
      <c r="F110" s="36">
        <v>4</v>
      </c>
      <c r="G110" s="36"/>
      <c r="H110" s="36">
        <v>4</v>
      </c>
      <c r="I110" s="36">
        <v>4</v>
      </c>
      <c r="J110" s="36">
        <v>4</v>
      </c>
      <c r="K110" s="36">
        <v>4</v>
      </c>
      <c r="L110" s="36">
        <v>4</v>
      </c>
      <c r="M110" s="36">
        <v>4</v>
      </c>
      <c r="N110" s="36">
        <v>4</v>
      </c>
      <c r="O110" s="36"/>
      <c r="P110" s="36"/>
      <c r="Q110" s="36">
        <v>4</v>
      </c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8">
        <f>IF(A110="","",COUNTIF(D110:AH111,"&gt;2")/2)</f>
        <v>11</v>
      </c>
      <c r="AJ110" s="8" cm="1">
        <f t="array" ref="AJ110">SUMPRODUCT(IFERROR((IFERROR(WEEKDAY($D$3:$AH$3,2),999)&lt;6)*D110:AH111,0))</f>
        <v>76.5</v>
      </c>
      <c r="AK110" s="8" cm="1">
        <f t="array" ref="AK110">SUMPRODUCT((IFERROR(WEEKDAY($D$3:$AH$3,2),999)&lt;6)*D112:AH112)</f>
        <v>22.5</v>
      </c>
      <c r="AL110" s="8" cm="1">
        <f t="array" ref="AL110">SUMPRODUCT(IFERROR((IFERROR(WEEKDAY($D$3:$AH$3,2),0)&gt;5)*D110:AH112,0))</f>
        <v>23</v>
      </c>
      <c r="AM110" s="8">
        <f>IFERROR(SUM(AJ110:AL112),"")</f>
        <v>122</v>
      </c>
      <c r="AN110" s="8" t="s">
        <v>134</v>
      </c>
      <c r="AO110" s="8" cm="1">
        <f t="array" ref="AO110">SUMPRODUCT((IFERROR((D110:AH110+D111:AH111+D112:AH112),0)&gt;8)*1,IFERROR((D110:AH110+D111:AH111+D112:AH112-8),0))</f>
        <v>34</v>
      </c>
      <c r="AP110" s="8">
        <f>SUM(D110:AH112)-AO110</f>
        <v>88</v>
      </c>
      <c r="AQ110" s="8">
        <f>AM110-AO110-AP110</f>
        <v>0</v>
      </c>
    </row>
    <row r="111" ht="15" spans="1:43">
      <c r="A111" s="35"/>
      <c r="B111" s="31"/>
      <c r="C111" s="31" t="s">
        <v>138</v>
      </c>
      <c r="D111" s="36">
        <v>4.5</v>
      </c>
      <c r="E111" s="36">
        <v>4.5</v>
      </c>
      <c r="F111" s="36">
        <v>4.5</v>
      </c>
      <c r="G111" s="36"/>
      <c r="H111" s="36">
        <v>4.5</v>
      </c>
      <c r="I111" s="36">
        <v>4.5</v>
      </c>
      <c r="J111" s="36">
        <v>4.5</v>
      </c>
      <c r="K111" s="36">
        <v>4.5</v>
      </c>
      <c r="L111" s="36">
        <v>4.5</v>
      </c>
      <c r="M111" s="36">
        <v>4.5</v>
      </c>
      <c r="N111" s="36">
        <v>4.5</v>
      </c>
      <c r="O111" s="36"/>
      <c r="P111" s="36"/>
      <c r="Q111" s="36">
        <v>4.5</v>
      </c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8"/>
      <c r="AJ111" s="8"/>
      <c r="AK111" s="8"/>
      <c r="AL111" s="8"/>
      <c r="AM111" s="8"/>
      <c r="AN111" s="8"/>
      <c r="AO111" s="8"/>
      <c r="AP111" s="8"/>
      <c r="AQ111" s="8"/>
    </row>
    <row r="112" ht="15" spans="1:43">
      <c r="A112" s="37"/>
      <c r="B112" s="31"/>
      <c r="C112" s="38" t="s">
        <v>136</v>
      </c>
      <c r="D112" s="36">
        <v>3</v>
      </c>
      <c r="E112" s="39">
        <v>3.5</v>
      </c>
      <c r="F112" s="39">
        <v>2</v>
      </c>
      <c r="G112" s="36"/>
      <c r="H112" s="39">
        <v>3</v>
      </c>
      <c r="I112" s="39">
        <v>3</v>
      </c>
      <c r="J112" s="39">
        <v>3</v>
      </c>
      <c r="K112" s="39">
        <v>3</v>
      </c>
      <c r="L112" s="39">
        <v>2</v>
      </c>
      <c r="M112" s="39">
        <v>2</v>
      </c>
      <c r="N112" s="39">
        <v>2</v>
      </c>
      <c r="O112" s="36"/>
      <c r="P112" s="36"/>
      <c r="Q112" s="39">
        <v>2</v>
      </c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6"/>
      <c r="AE112" s="36"/>
      <c r="AF112" s="36"/>
      <c r="AG112" s="36"/>
      <c r="AH112" s="36"/>
      <c r="AI112" s="8"/>
      <c r="AJ112" s="8"/>
      <c r="AK112" s="8"/>
      <c r="AL112" s="8"/>
      <c r="AM112" s="8"/>
      <c r="AN112" s="8"/>
      <c r="AO112" s="8"/>
      <c r="AP112" s="8"/>
      <c r="AQ112" s="8"/>
    </row>
    <row r="113" ht="15" spans="1:43">
      <c r="A113" s="35" t="s">
        <v>66</v>
      </c>
      <c r="B113" s="31" t="s">
        <v>47</v>
      </c>
      <c r="C113" s="31" t="s">
        <v>137</v>
      </c>
      <c r="D113" s="36">
        <v>4</v>
      </c>
      <c r="E113" s="36">
        <v>4</v>
      </c>
      <c r="F113" s="36">
        <v>4</v>
      </c>
      <c r="G113" s="36"/>
      <c r="H113" s="36">
        <v>4</v>
      </c>
      <c r="I113" s="36">
        <v>4</v>
      </c>
      <c r="J113" s="36">
        <v>4</v>
      </c>
      <c r="K113" s="36">
        <v>4</v>
      </c>
      <c r="L113" s="36">
        <v>4</v>
      </c>
      <c r="M113" s="36">
        <v>4</v>
      </c>
      <c r="N113" s="36">
        <v>4</v>
      </c>
      <c r="O113" s="36"/>
      <c r="P113" s="36"/>
      <c r="Q113" s="36">
        <v>4</v>
      </c>
      <c r="R113" s="36">
        <v>4</v>
      </c>
      <c r="S113" s="36">
        <v>4</v>
      </c>
      <c r="T113" s="36">
        <v>4</v>
      </c>
      <c r="U113" s="36">
        <v>4</v>
      </c>
      <c r="V113" s="36">
        <v>4</v>
      </c>
      <c r="W113" s="36">
        <v>4</v>
      </c>
      <c r="X113" s="36">
        <v>4</v>
      </c>
      <c r="Y113" s="36">
        <v>4</v>
      </c>
      <c r="Z113" s="36">
        <v>4</v>
      </c>
      <c r="AA113" s="36">
        <v>4</v>
      </c>
      <c r="AB113" s="36">
        <v>4</v>
      </c>
      <c r="AC113" s="36">
        <v>4</v>
      </c>
      <c r="AD113" s="36">
        <v>4</v>
      </c>
      <c r="AE113" s="36">
        <v>4</v>
      </c>
      <c r="AF113" s="36">
        <v>4</v>
      </c>
      <c r="AG113" s="36">
        <v>4</v>
      </c>
      <c r="AH113" s="36"/>
      <c r="AI113" s="8">
        <f>IF(A113="","",COUNTIF(D113:AH114,"&gt;2")/2)</f>
        <v>26.5</v>
      </c>
      <c r="AJ113" s="8" cm="1">
        <f t="array" ref="AJ113">SUMPRODUCT(IFERROR((IFERROR(WEEKDAY($D$3:$AH$3,2),999)&lt;6)*D113:AH114,0))</f>
        <v>171</v>
      </c>
      <c r="AK113" s="8" cm="1">
        <f t="array" ref="AK113">SUMPRODUCT((IFERROR(WEEKDAY($D$3:$AH$3,2),999)&lt;6)*D115:AH115)</f>
        <v>64</v>
      </c>
      <c r="AL113" s="8" cm="1">
        <f t="array" ref="AL113">SUMPRODUCT(IFERROR((IFERROR(WEEKDAY($D$3:$AH$3,2),0)&gt;5)*D113:AH115,0))</f>
        <v>68.5</v>
      </c>
      <c r="AM113" s="8">
        <f>IFERROR(SUM(AJ113:AL115),"")</f>
        <v>303.5</v>
      </c>
      <c r="AN113" s="8" t="s">
        <v>134</v>
      </c>
      <c r="AO113" s="8" cm="1">
        <f t="array" ref="AO113">SUMPRODUCT((IFERROR((D113:AH113+D114:AH114+D115:AH115),0)&gt;8)*1,IFERROR((D113:AH113+D114:AH114+D115:AH115-8),0))</f>
        <v>91</v>
      </c>
      <c r="AP113" s="8">
        <f>SUM(D113:AH115)-AO113</f>
        <v>212.5</v>
      </c>
      <c r="AQ113" s="8">
        <f>AM113-AO113-AP113</f>
        <v>0</v>
      </c>
    </row>
    <row r="114" ht="15" spans="1:43">
      <c r="A114" s="35"/>
      <c r="B114" s="31"/>
      <c r="C114" s="31" t="s">
        <v>138</v>
      </c>
      <c r="D114" s="36">
        <v>4.5</v>
      </c>
      <c r="E114" s="36">
        <v>4.5</v>
      </c>
      <c r="F114" s="36">
        <v>4.5</v>
      </c>
      <c r="G114" s="36"/>
      <c r="H114" s="36">
        <v>4</v>
      </c>
      <c r="I114" s="36">
        <v>4</v>
      </c>
      <c r="J114" s="36">
        <v>4</v>
      </c>
      <c r="K114" s="36">
        <v>4</v>
      </c>
      <c r="L114" s="36">
        <v>4</v>
      </c>
      <c r="M114" s="36">
        <v>4</v>
      </c>
      <c r="N114" s="36">
        <v>4</v>
      </c>
      <c r="O114" s="36"/>
      <c r="P114" s="36"/>
      <c r="Q114" s="36">
        <v>4.5</v>
      </c>
      <c r="R114" s="36">
        <v>4.5</v>
      </c>
      <c r="S114" s="36">
        <v>4.5</v>
      </c>
      <c r="T114" s="36">
        <v>4.5</v>
      </c>
      <c r="U114" s="36">
        <v>4.5</v>
      </c>
      <c r="V114" s="36">
        <v>4.5</v>
      </c>
      <c r="W114" s="36">
        <v>4.5</v>
      </c>
      <c r="X114" s="36">
        <v>4.5</v>
      </c>
      <c r="Y114" s="36">
        <v>4.5</v>
      </c>
      <c r="Z114" s="36">
        <v>4.5</v>
      </c>
      <c r="AA114" s="36">
        <v>4.5</v>
      </c>
      <c r="AB114" s="36">
        <v>4.5</v>
      </c>
      <c r="AC114" s="36">
        <v>4.5</v>
      </c>
      <c r="AD114" s="36">
        <v>4</v>
      </c>
      <c r="AE114" s="36">
        <v>4</v>
      </c>
      <c r="AF114" s="36">
        <v>4</v>
      </c>
      <c r="AG114" s="36">
        <v>0.5</v>
      </c>
      <c r="AH114" s="36"/>
      <c r="AI114" s="8"/>
      <c r="AJ114" s="8"/>
      <c r="AK114" s="8"/>
      <c r="AL114" s="8"/>
      <c r="AM114" s="8"/>
      <c r="AN114" s="8"/>
      <c r="AO114" s="8"/>
      <c r="AP114" s="8"/>
      <c r="AQ114" s="8"/>
    </row>
    <row r="115" ht="15" spans="1:43">
      <c r="A115" s="37"/>
      <c r="B115" s="31"/>
      <c r="C115" s="38" t="s">
        <v>136</v>
      </c>
      <c r="D115" s="36">
        <v>3</v>
      </c>
      <c r="E115" s="39">
        <v>2</v>
      </c>
      <c r="F115" s="39">
        <v>3</v>
      </c>
      <c r="G115" s="36"/>
      <c r="H115" s="39">
        <v>3</v>
      </c>
      <c r="I115" s="39">
        <v>3</v>
      </c>
      <c r="J115" s="39">
        <v>3</v>
      </c>
      <c r="K115" s="39">
        <v>3</v>
      </c>
      <c r="L115" s="39">
        <v>3</v>
      </c>
      <c r="M115" s="39">
        <v>3</v>
      </c>
      <c r="N115" s="39">
        <v>3</v>
      </c>
      <c r="O115" s="36"/>
      <c r="P115" s="36"/>
      <c r="Q115" s="39">
        <v>3</v>
      </c>
      <c r="R115" s="39">
        <v>4</v>
      </c>
      <c r="S115" s="39">
        <v>4</v>
      </c>
      <c r="T115" s="39">
        <v>3</v>
      </c>
      <c r="U115" s="39">
        <v>4</v>
      </c>
      <c r="V115" s="39">
        <v>4</v>
      </c>
      <c r="W115" s="39">
        <v>3</v>
      </c>
      <c r="X115" s="39">
        <v>3</v>
      </c>
      <c r="Y115" s="39">
        <v>4</v>
      </c>
      <c r="Z115" s="39">
        <v>3</v>
      </c>
      <c r="AA115" s="39">
        <v>4</v>
      </c>
      <c r="AB115" s="39">
        <v>3</v>
      </c>
      <c r="AC115" s="39">
        <v>3</v>
      </c>
      <c r="AD115" s="36">
        <v>3</v>
      </c>
      <c r="AE115" s="36">
        <v>3</v>
      </c>
      <c r="AF115" s="36">
        <v>3</v>
      </c>
      <c r="AG115" s="36"/>
      <c r="AH115" s="36"/>
      <c r="AI115" s="8"/>
      <c r="AJ115" s="8"/>
      <c r="AK115" s="8"/>
      <c r="AL115" s="8"/>
      <c r="AM115" s="8"/>
      <c r="AN115" s="8"/>
      <c r="AO115" s="8"/>
      <c r="AP115" s="8"/>
      <c r="AQ115" s="8"/>
    </row>
    <row r="116" ht="15" spans="1:43">
      <c r="A116" s="35" t="s">
        <v>49</v>
      </c>
      <c r="B116" s="31" t="s">
        <v>47</v>
      </c>
      <c r="C116" s="31" t="s">
        <v>137</v>
      </c>
      <c r="D116" s="36">
        <v>4</v>
      </c>
      <c r="E116" s="36">
        <v>4</v>
      </c>
      <c r="F116" s="36">
        <v>4</v>
      </c>
      <c r="G116" s="36"/>
      <c r="H116" s="36" t="s">
        <v>132</v>
      </c>
      <c r="I116" s="36">
        <v>4</v>
      </c>
      <c r="J116" s="36">
        <v>4</v>
      </c>
      <c r="K116" s="36">
        <v>4</v>
      </c>
      <c r="L116" s="36">
        <v>4</v>
      </c>
      <c r="M116" s="36">
        <v>4</v>
      </c>
      <c r="N116" s="36">
        <v>4</v>
      </c>
      <c r="O116" s="36"/>
      <c r="P116" s="36"/>
      <c r="Q116" s="36">
        <v>4</v>
      </c>
      <c r="R116" s="36">
        <v>4</v>
      </c>
      <c r="S116" s="36">
        <v>4</v>
      </c>
      <c r="T116" s="36">
        <v>4</v>
      </c>
      <c r="U116" s="36">
        <v>4</v>
      </c>
      <c r="V116" s="36">
        <v>4</v>
      </c>
      <c r="W116" s="36">
        <v>4</v>
      </c>
      <c r="X116" s="36">
        <v>4</v>
      </c>
      <c r="Y116" s="36">
        <v>4</v>
      </c>
      <c r="Z116" s="36">
        <v>4</v>
      </c>
      <c r="AA116" s="36">
        <v>4</v>
      </c>
      <c r="AB116" s="36">
        <v>4</v>
      </c>
      <c r="AC116" s="36">
        <v>4</v>
      </c>
      <c r="AD116" s="36">
        <v>4</v>
      </c>
      <c r="AE116" s="36">
        <v>4</v>
      </c>
      <c r="AF116" s="36">
        <v>4</v>
      </c>
      <c r="AG116" s="36">
        <v>3.5</v>
      </c>
      <c r="AH116" s="36"/>
      <c r="AI116" s="8">
        <f>IF(A116="","",COUNTIF(D116:AH117,"&gt;2")/2)</f>
        <v>25.5</v>
      </c>
      <c r="AJ116" s="8" cm="1">
        <f t="array" ref="AJ116">SUMPRODUCT(IFERROR((IFERROR(WEEKDAY($D$3:$AH$3,2),999)&lt;6)*D116:AH117,0))</f>
        <v>163.5</v>
      </c>
      <c r="AK116" s="8" cm="1">
        <f t="array" ref="AK116">SUMPRODUCT((IFERROR(WEEKDAY($D$3:$AH$3,2),999)&lt;6)*D118:AH118)</f>
        <v>60</v>
      </c>
      <c r="AL116" s="8" cm="1">
        <f t="array" ref="AL116">SUMPRODUCT(IFERROR((IFERROR(WEEKDAY($D$3:$AH$3,2),0)&gt;5)*D116:AH118,0))</f>
        <v>55</v>
      </c>
      <c r="AM116" s="8">
        <f>IFERROR(SUM(AJ116:AL118),"")</f>
        <v>278.5</v>
      </c>
      <c r="AN116" s="8" t="s">
        <v>134</v>
      </c>
      <c r="AO116" s="8" cm="1">
        <f t="array" ref="AO116">SUMPRODUCT((IFERROR((D116:AH116+D117:AH117+D118:AH118),0)&gt;8)*1,IFERROR((D116:AH116+D117:AH117+D118:AH118-8),0))</f>
        <v>75</v>
      </c>
      <c r="AP116" s="8">
        <f>SUM(D116:AH118)-AO116</f>
        <v>203.5</v>
      </c>
      <c r="AQ116" s="8">
        <f>AM116-AO116-AP116</f>
        <v>0</v>
      </c>
    </row>
    <row r="117" ht="15" spans="1:43">
      <c r="A117" s="35"/>
      <c r="B117" s="31"/>
      <c r="C117" s="31" t="s">
        <v>138</v>
      </c>
      <c r="D117" s="36">
        <v>4</v>
      </c>
      <c r="E117" s="36">
        <v>4</v>
      </c>
      <c r="F117" s="36">
        <v>4</v>
      </c>
      <c r="G117" s="36"/>
      <c r="H117" s="36"/>
      <c r="I117" s="36">
        <v>4</v>
      </c>
      <c r="J117" s="36">
        <v>4</v>
      </c>
      <c r="K117" s="36">
        <v>4</v>
      </c>
      <c r="L117" s="36">
        <v>4</v>
      </c>
      <c r="M117" s="36">
        <v>4</v>
      </c>
      <c r="N117" s="36">
        <v>4</v>
      </c>
      <c r="O117" s="36"/>
      <c r="P117" s="36"/>
      <c r="Q117" s="36">
        <v>4</v>
      </c>
      <c r="R117" s="36">
        <v>4</v>
      </c>
      <c r="S117" s="36">
        <v>4</v>
      </c>
      <c r="T117" s="36">
        <v>4</v>
      </c>
      <c r="U117" s="36">
        <v>4</v>
      </c>
      <c r="V117" s="36">
        <v>4</v>
      </c>
      <c r="W117" s="36">
        <v>4</v>
      </c>
      <c r="X117" s="36">
        <v>4</v>
      </c>
      <c r="Y117" s="36">
        <v>4</v>
      </c>
      <c r="Z117" s="36">
        <v>4</v>
      </c>
      <c r="AA117" s="36">
        <v>4</v>
      </c>
      <c r="AB117" s="36">
        <v>4</v>
      </c>
      <c r="AC117" s="36">
        <v>4</v>
      </c>
      <c r="AD117" s="36">
        <v>4</v>
      </c>
      <c r="AE117" s="36">
        <v>4</v>
      </c>
      <c r="AF117" s="36">
        <v>4</v>
      </c>
      <c r="AG117" s="36"/>
      <c r="AH117" s="36"/>
      <c r="AI117" s="8"/>
      <c r="AJ117" s="8"/>
      <c r="AK117" s="8"/>
      <c r="AL117" s="8"/>
      <c r="AM117" s="8"/>
      <c r="AN117" s="8"/>
      <c r="AO117" s="8"/>
      <c r="AP117" s="8"/>
      <c r="AQ117" s="8"/>
    </row>
    <row r="118" ht="15" spans="1:43">
      <c r="A118" s="37"/>
      <c r="B118" s="31"/>
      <c r="C118" s="38" t="s">
        <v>136</v>
      </c>
      <c r="D118" s="39">
        <v>3</v>
      </c>
      <c r="E118" s="39">
        <v>3</v>
      </c>
      <c r="F118" s="39">
        <v>3</v>
      </c>
      <c r="G118" s="36"/>
      <c r="H118" s="39"/>
      <c r="I118" s="39">
        <v>3</v>
      </c>
      <c r="J118" s="39">
        <v>3</v>
      </c>
      <c r="K118" s="39">
        <v>3</v>
      </c>
      <c r="L118" s="39">
        <v>3</v>
      </c>
      <c r="M118" s="39">
        <v>3</v>
      </c>
      <c r="N118" s="39">
        <v>3</v>
      </c>
      <c r="O118" s="36"/>
      <c r="P118" s="36"/>
      <c r="Q118" s="39">
        <v>3</v>
      </c>
      <c r="R118" s="39">
        <v>3</v>
      </c>
      <c r="S118" s="39">
        <v>3</v>
      </c>
      <c r="T118" s="39">
        <v>3</v>
      </c>
      <c r="U118" s="39">
        <v>3</v>
      </c>
      <c r="V118" s="39">
        <v>3</v>
      </c>
      <c r="W118" s="39">
        <v>3</v>
      </c>
      <c r="X118" s="39">
        <v>3</v>
      </c>
      <c r="Y118" s="39">
        <v>3</v>
      </c>
      <c r="Z118" s="39">
        <v>3</v>
      </c>
      <c r="AA118" s="39">
        <v>3</v>
      </c>
      <c r="AB118" s="39">
        <v>3</v>
      </c>
      <c r="AC118" s="39">
        <v>3</v>
      </c>
      <c r="AD118" s="36">
        <v>3</v>
      </c>
      <c r="AE118" s="36">
        <v>3</v>
      </c>
      <c r="AF118" s="36">
        <v>3</v>
      </c>
      <c r="AG118" s="36"/>
      <c r="AH118" s="36"/>
      <c r="AI118" s="8"/>
      <c r="AJ118" s="8"/>
      <c r="AK118" s="8"/>
      <c r="AL118" s="8"/>
      <c r="AM118" s="8"/>
      <c r="AN118" s="8"/>
      <c r="AO118" s="8"/>
      <c r="AP118" s="8"/>
      <c r="AQ118" s="8"/>
    </row>
    <row r="119" ht="15" spans="1:43">
      <c r="A119" s="35" t="s">
        <v>68</v>
      </c>
      <c r="B119" s="31" t="s">
        <v>47</v>
      </c>
      <c r="C119" s="31" t="s">
        <v>137</v>
      </c>
      <c r="D119" s="36">
        <v>3.5</v>
      </c>
      <c r="E119" s="36">
        <v>4</v>
      </c>
      <c r="F119" s="36">
        <v>4</v>
      </c>
      <c r="G119" s="36"/>
      <c r="H119" s="36">
        <v>4</v>
      </c>
      <c r="I119" s="36">
        <v>4</v>
      </c>
      <c r="J119" s="36">
        <v>4</v>
      </c>
      <c r="K119" s="36">
        <v>4</v>
      </c>
      <c r="L119" s="36">
        <v>4</v>
      </c>
      <c r="M119" s="36">
        <v>4</v>
      </c>
      <c r="N119" s="36">
        <v>4</v>
      </c>
      <c r="O119" s="36"/>
      <c r="P119" s="36"/>
      <c r="Q119" s="36">
        <v>4</v>
      </c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8">
        <f>IF(A119="","",COUNTIF(D119:AH120,"&gt;2")/2)</f>
        <v>10.5</v>
      </c>
      <c r="AJ119" s="8" cm="1">
        <f t="array" ref="AJ119">SUMPRODUCT(IFERROR((IFERROR(WEEKDAY($D$3:$AH$3,2),999)&lt;6)*D119:AH120,0))</f>
        <v>68</v>
      </c>
      <c r="AK119" s="8" cm="1">
        <f t="array" ref="AK119">SUMPRODUCT((IFERROR(WEEKDAY($D$3:$AH$3,2),999)&lt;6)*D121:AH121)</f>
        <v>20</v>
      </c>
      <c r="AL119" s="8" cm="1">
        <f t="array" ref="AL119">SUMPRODUCT(IFERROR((IFERROR(WEEKDAY($D$3:$AH$3,2),0)&gt;5)*D119:AH121,0))</f>
        <v>22</v>
      </c>
      <c r="AM119" s="8">
        <f>IFERROR(SUM(AJ119:AL121),"")</f>
        <v>110</v>
      </c>
      <c r="AN119" s="8" t="s">
        <v>134</v>
      </c>
      <c r="AO119" s="8" cm="1">
        <f t="array" ref="AO119">SUMPRODUCT((IFERROR((D119:AH119+D120:AH120+D121:AH121),0)&gt;8)*1,IFERROR((D119:AH119+D120:AH120+D121:AH121-8),0))</f>
        <v>25.5</v>
      </c>
      <c r="AP119" s="8">
        <f>SUM(D119:AH121)-AO119</f>
        <v>84.5</v>
      </c>
      <c r="AQ119" s="8">
        <f>AM119-AO119-AP119</f>
        <v>0</v>
      </c>
    </row>
    <row r="120" ht="15" spans="1:43">
      <c r="A120" s="35"/>
      <c r="B120" s="31"/>
      <c r="C120" s="31" t="s">
        <v>138</v>
      </c>
      <c r="D120" s="36">
        <v>4</v>
      </c>
      <c r="E120" s="36">
        <v>4</v>
      </c>
      <c r="F120" s="36">
        <v>4</v>
      </c>
      <c r="G120" s="36"/>
      <c r="H120" s="36">
        <v>4</v>
      </c>
      <c r="I120" s="36">
        <v>4</v>
      </c>
      <c r="J120" s="36">
        <v>4</v>
      </c>
      <c r="K120" s="36">
        <v>0.5</v>
      </c>
      <c r="L120" s="36">
        <v>4</v>
      </c>
      <c r="M120" s="36">
        <v>4</v>
      </c>
      <c r="N120" s="36">
        <v>4</v>
      </c>
      <c r="O120" s="36"/>
      <c r="P120" s="36"/>
      <c r="Q120" s="36">
        <v>4</v>
      </c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8"/>
      <c r="AJ120" s="8"/>
      <c r="AK120" s="8"/>
      <c r="AL120" s="8"/>
      <c r="AM120" s="8"/>
      <c r="AN120" s="8"/>
      <c r="AO120" s="8"/>
      <c r="AP120" s="8"/>
      <c r="AQ120" s="8"/>
    </row>
    <row r="121" ht="15" spans="1:43">
      <c r="A121" s="37"/>
      <c r="B121" s="31"/>
      <c r="C121" s="38" t="s">
        <v>136</v>
      </c>
      <c r="D121" s="39">
        <v>3</v>
      </c>
      <c r="E121" s="39">
        <v>3</v>
      </c>
      <c r="F121" s="39">
        <v>3</v>
      </c>
      <c r="G121" s="36"/>
      <c r="H121" s="39">
        <v>3</v>
      </c>
      <c r="I121" s="39">
        <v>3</v>
      </c>
      <c r="J121" s="39">
        <v>3</v>
      </c>
      <c r="K121" s="39"/>
      <c r="L121" s="39">
        <v>2</v>
      </c>
      <c r="M121" s="39">
        <v>2</v>
      </c>
      <c r="N121" s="39">
        <v>2</v>
      </c>
      <c r="O121" s="36"/>
      <c r="P121" s="36"/>
      <c r="Q121" s="39">
        <v>2</v>
      </c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6"/>
      <c r="AE121" s="36"/>
      <c r="AF121" s="36"/>
      <c r="AG121" s="36"/>
      <c r="AH121" s="36"/>
      <c r="AI121" s="8"/>
      <c r="AJ121" s="8"/>
      <c r="AK121" s="8"/>
      <c r="AL121" s="8"/>
      <c r="AM121" s="8"/>
      <c r="AN121" s="8"/>
      <c r="AO121" s="8"/>
      <c r="AP121" s="8"/>
      <c r="AQ121" s="8"/>
    </row>
    <row r="122" ht="15" spans="1:43">
      <c r="A122" s="35" t="s">
        <v>64</v>
      </c>
      <c r="B122" s="31" t="s">
        <v>47</v>
      </c>
      <c r="C122" s="31" t="s">
        <v>137</v>
      </c>
      <c r="D122" s="36">
        <v>4</v>
      </c>
      <c r="E122" s="36">
        <v>4</v>
      </c>
      <c r="F122" s="36">
        <v>4</v>
      </c>
      <c r="G122" s="36"/>
      <c r="H122" s="36">
        <v>4</v>
      </c>
      <c r="I122" s="36">
        <v>4</v>
      </c>
      <c r="J122" s="36">
        <v>4</v>
      </c>
      <c r="K122" s="36">
        <v>4</v>
      </c>
      <c r="L122" s="36">
        <v>4</v>
      </c>
      <c r="M122" s="36">
        <v>4</v>
      </c>
      <c r="N122" s="36">
        <v>4</v>
      </c>
      <c r="O122" s="36"/>
      <c r="P122" s="36"/>
      <c r="Q122" s="36">
        <v>4</v>
      </c>
      <c r="R122" s="36">
        <v>4</v>
      </c>
      <c r="S122" s="36">
        <v>4</v>
      </c>
      <c r="T122" s="36">
        <v>4</v>
      </c>
      <c r="U122" s="36">
        <v>4</v>
      </c>
      <c r="V122" s="36">
        <v>4</v>
      </c>
      <c r="W122" s="36">
        <v>4</v>
      </c>
      <c r="X122" s="36">
        <v>4</v>
      </c>
      <c r="Y122" s="36">
        <v>4</v>
      </c>
      <c r="Z122" s="36">
        <v>4</v>
      </c>
      <c r="AA122" s="36">
        <v>4</v>
      </c>
      <c r="AB122" s="36"/>
      <c r="AC122" s="36">
        <v>4</v>
      </c>
      <c r="AD122" s="36"/>
      <c r="AE122" s="36">
        <v>4</v>
      </c>
      <c r="AF122" s="36">
        <v>4</v>
      </c>
      <c r="AG122" s="36">
        <v>4</v>
      </c>
      <c r="AH122" s="36"/>
      <c r="AI122" s="8">
        <f>IF(A122="","",COUNTIF(D122:AH123,"&gt;2")/2)</f>
        <v>25</v>
      </c>
      <c r="AJ122" s="8" cm="1">
        <f t="array" ref="AJ122">SUMPRODUCT(IFERROR((IFERROR(WEEKDAY($D$3:$AH$3,2),999)&lt;6)*D122:AH123,0))</f>
        <v>164</v>
      </c>
      <c r="AK122" s="8" cm="1">
        <f t="array" ref="AK122">SUMPRODUCT((IFERROR(WEEKDAY($D$3:$AH$3,2),999)&lt;6)*D124:AH124)</f>
        <v>58.5</v>
      </c>
      <c r="AL122" s="8" cm="1">
        <f t="array" ref="AL122">SUMPRODUCT(IFERROR((IFERROR(WEEKDAY($D$3:$AH$3,2),0)&gt;5)*D122:AH124,0))</f>
        <v>50</v>
      </c>
      <c r="AM122" s="8">
        <f>IFERROR(SUM(AJ122:AL124),"")</f>
        <v>272.5</v>
      </c>
      <c r="AN122" s="8" t="s">
        <v>134</v>
      </c>
      <c r="AO122" s="8" cm="1">
        <f t="array" ref="AO122">SUMPRODUCT((IFERROR((D122:AH122+D123:AH123+D124:AH124),0)&gt;8)*1,IFERROR((D122:AH122+D123:AH123+D124:AH124-8),0))</f>
        <v>67.5</v>
      </c>
      <c r="AP122" s="8">
        <f>SUM(D122:AH124)-AO122</f>
        <v>205</v>
      </c>
      <c r="AQ122" s="8">
        <f>AM122-AO122-AP122</f>
        <v>0</v>
      </c>
    </row>
    <row r="123" ht="15" spans="1:43">
      <c r="A123" s="35"/>
      <c r="B123" s="31"/>
      <c r="C123" s="31" t="s">
        <v>138</v>
      </c>
      <c r="D123" s="36">
        <v>4</v>
      </c>
      <c r="E123" s="36">
        <v>4</v>
      </c>
      <c r="F123" s="36">
        <v>4</v>
      </c>
      <c r="G123" s="36"/>
      <c r="H123" s="36">
        <v>2</v>
      </c>
      <c r="I123" s="36">
        <v>4</v>
      </c>
      <c r="J123" s="36">
        <v>4</v>
      </c>
      <c r="K123" s="36">
        <v>4</v>
      </c>
      <c r="L123" s="36">
        <v>4</v>
      </c>
      <c r="M123" s="36">
        <v>4</v>
      </c>
      <c r="N123" s="36">
        <v>4</v>
      </c>
      <c r="O123" s="36"/>
      <c r="P123" s="36"/>
      <c r="Q123" s="36">
        <v>4</v>
      </c>
      <c r="R123" s="36">
        <v>4</v>
      </c>
      <c r="S123" s="36">
        <v>4</v>
      </c>
      <c r="T123" s="36">
        <v>4</v>
      </c>
      <c r="U123" s="36">
        <v>4</v>
      </c>
      <c r="V123" s="36">
        <v>4</v>
      </c>
      <c r="W123" s="36">
        <v>4</v>
      </c>
      <c r="X123" s="36">
        <v>4</v>
      </c>
      <c r="Y123" s="36">
        <v>4</v>
      </c>
      <c r="Z123" s="36">
        <v>4</v>
      </c>
      <c r="AA123" s="36">
        <v>4</v>
      </c>
      <c r="AB123" s="36">
        <v>4</v>
      </c>
      <c r="AC123" s="36">
        <v>4</v>
      </c>
      <c r="AD123" s="36"/>
      <c r="AE123" s="36">
        <v>4</v>
      </c>
      <c r="AF123" s="36">
        <v>4</v>
      </c>
      <c r="AG123" s="36">
        <v>4</v>
      </c>
      <c r="AH123" s="36"/>
      <c r="AI123" s="8"/>
      <c r="AJ123" s="8"/>
      <c r="AK123" s="8"/>
      <c r="AL123" s="8"/>
      <c r="AM123" s="8"/>
      <c r="AN123" s="8"/>
      <c r="AO123" s="8"/>
      <c r="AP123" s="8"/>
      <c r="AQ123" s="8"/>
    </row>
    <row r="124" ht="15" spans="1:43">
      <c r="A124" s="37"/>
      <c r="B124" s="31"/>
      <c r="C124" s="38" t="s">
        <v>136</v>
      </c>
      <c r="D124" s="39">
        <v>3</v>
      </c>
      <c r="E124" s="39">
        <v>3</v>
      </c>
      <c r="F124" s="39">
        <v>3</v>
      </c>
      <c r="G124" s="36"/>
      <c r="H124" s="39"/>
      <c r="I124" s="39">
        <v>3</v>
      </c>
      <c r="J124" s="39">
        <v>3</v>
      </c>
      <c r="K124" s="39">
        <v>3</v>
      </c>
      <c r="L124" s="39">
        <v>3</v>
      </c>
      <c r="M124" s="39">
        <v>3</v>
      </c>
      <c r="N124" s="39">
        <v>3</v>
      </c>
      <c r="O124" s="36"/>
      <c r="P124" s="36"/>
      <c r="Q124" s="39">
        <v>2.5</v>
      </c>
      <c r="R124" s="39">
        <v>1</v>
      </c>
      <c r="S124" s="39">
        <v>3</v>
      </c>
      <c r="T124" s="39">
        <v>3</v>
      </c>
      <c r="U124" s="39">
        <v>3</v>
      </c>
      <c r="V124" s="39">
        <v>3</v>
      </c>
      <c r="W124" s="39">
        <v>3</v>
      </c>
      <c r="X124" s="39">
        <v>3</v>
      </c>
      <c r="Y124" s="39">
        <v>3</v>
      </c>
      <c r="Z124" s="39">
        <v>3</v>
      </c>
      <c r="AA124" s="39">
        <v>4</v>
      </c>
      <c r="AB124" s="39">
        <v>3</v>
      </c>
      <c r="AC124" s="39">
        <v>3</v>
      </c>
      <c r="AD124" s="36"/>
      <c r="AE124" s="36">
        <v>3</v>
      </c>
      <c r="AF124" s="36">
        <v>3</v>
      </c>
      <c r="AG124" s="36"/>
      <c r="AH124" s="36"/>
      <c r="AI124" s="8"/>
      <c r="AJ124" s="8"/>
      <c r="AK124" s="8"/>
      <c r="AL124" s="8"/>
      <c r="AM124" s="8"/>
      <c r="AN124" s="8"/>
      <c r="AO124" s="8"/>
      <c r="AP124" s="8"/>
      <c r="AQ124" s="8"/>
    </row>
    <row r="125" ht="15" spans="1:43">
      <c r="A125" s="35" t="s">
        <v>56</v>
      </c>
      <c r="B125" s="31" t="s">
        <v>47</v>
      </c>
      <c r="C125" s="31" t="s">
        <v>137</v>
      </c>
      <c r="D125" s="36"/>
      <c r="E125" s="36">
        <v>4</v>
      </c>
      <c r="F125" s="36">
        <v>4</v>
      </c>
      <c r="G125" s="36"/>
      <c r="H125" s="36"/>
      <c r="I125" s="36">
        <v>4</v>
      </c>
      <c r="J125" s="36">
        <v>4</v>
      </c>
      <c r="K125" s="36">
        <v>4</v>
      </c>
      <c r="L125" s="36">
        <v>4</v>
      </c>
      <c r="M125" s="36">
        <v>4</v>
      </c>
      <c r="N125" s="36">
        <v>4</v>
      </c>
      <c r="O125" s="36"/>
      <c r="P125" s="36"/>
      <c r="Q125" s="36">
        <v>4</v>
      </c>
      <c r="R125" s="36">
        <v>4</v>
      </c>
      <c r="S125" s="36">
        <v>4</v>
      </c>
      <c r="T125" s="36">
        <v>4</v>
      </c>
      <c r="U125" s="36">
        <v>4</v>
      </c>
      <c r="V125" s="36">
        <v>4</v>
      </c>
      <c r="W125" s="36">
        <v>4</v>
      </c>
      <c r="X125" s="36">
        <v>4</v>
      </c>
      <c r="Y125" s="36">
        <v>4</v>
      </c>
      <c r="Z125" s="36">
        <v>4</v>
      </c>
      <c r="AA125" s="36" t="s">
        <v>132</v>
      </c>
      <c r="AB125" s="36">
        <v>4</v>
      </c>
      <c r="AC125" s="36">
        <v>4</v>
      </c>
      <c r="AD125" s="36">
        <v>4</v>
      </c>
      <c r="AE125" s="36">
        <v>4</v>
      </c>
      <c r="AF125" s="36">
        <v>4</v>
      </c>
      <c r="AG125" s="36">
        <v>3.5</v>
      </c>
      <c r="AH125" s="36"/>
      <c r="AI125" s="8">
        <f>IF(A125="","",COUNTIF(D125:AH126,"&gt;2")/2)</f>
        <v>24</v>
      </c>
      <c r="AJ125" s="8" cm="1">
        <f t="array" ref="AJ125">SUMPRODUCT(IFERROR((IFERROR(WEEKDAY($D$3:$AH$3,2),999)&lt;6)*D125:AH126,0))</f>
        <v>147.5</v>
      </c>
      <c r="AK125" s="8" cm="1">
        <f t="array" ref="AK125">SUMPRODUCT((IFERROR(WEEKDAY($D$3:$AH$3,2),999)&lt;6)*D127:AH127)</f>
        <v>52</v>
      </c>
      <c r="AL125" s="8" cm="1">
        <f t="array" ref="AL125">SUMPRODUCT(IFERROR((IFERROR(WEEKDAY($D$3:$AH$3,2),0)&gt;5)*D125:AH127,0))</f>
        <v>62</v>
      </c>
      <c r="AM125" s="8">
        <f>IFERROR(SUM(AJ125:AL127),"")</f>
        <v>261.5</v>
      </c>
      <c r="AN125" s="8" t="s">
        <v>134</v>
      </c>
      <c r="AO125" s="8" cm="1">
        <f t="array" ref="AO125">SUMPRODUCT((IFERROR((D125:AH125+D126:AH126+D127:AH127),0)&gt;8)*1,IFERROR((D125:AH125+D126:AH126+D127:AH127-8),0))</f>
        <v>67</v>
      </c>
      <c r="AP125" s="8">
        <f>SUM(D125:AH127)-AO125</f>
        <v>194.5</v>
      </c>
      <c r="AQ125" s="8">
        <f>AM125-AO125-AP125</f>
        <v>0</v>
      </c>
    </row>
    <row r="126" ht="15" spans="1:43">
      <c r="A126" s="35"/>
      <c r="B126" s="31"/>
      <c r="C126" s="31" t="s">
        <v>138</v>
      </c>
      <c r="D126" s="36"/>
      <c r="E126" s="36">
        <v>4</v>
      </c>
      <c r="F126" s="36">
        <v>4</v>
      </c>
      <c r="G126" s="36"/>
      <c r="H126" s="36">
        <v>4</v>
      </c>
      <c r="I126" s="36">
        <v>4</v>
      </c>
      <c r="J126" s="36">
        <v>4</v>
      </c>
      <c r="K126" s="36">
        <v>4</v>
      </c>
      <c r="L126" s="36">
        <v>4</v>
      </c>
      <c r="M126" s="36">
        <v>4</v>
      </c>
      <c r="N126" s="36">
        <v>4</v>
      </c>
      <c r="O126" s="36"/>
      <c r="P126" s="36"/>
      <c r="Q126" s="36">
        <v>4</v>
      </c>
      <c r="R126" s="36">
        <v>4</v>
      </c>
      <c r="S126" s="36">
        <v>4</v>
      </c>
      <c r="T126" s="36">
        <v>4</v>
      </c>
      <c r="U126" s="36">
        <v>4</v>
      </c>
      <c r="V126" s="36">
        <v>4</v>
      </c>
      <c r="W126" s="36">
        <v>4</v>
      </c>
      <c r="X126" s="36">
        <v>4</v>
      </c>
      <c r="Y126" s="36">
        <v>4</v>
      </c>
      <c r="Z126" s="36">
        <v>4</v>
      </c>
      <c r="AA126" s="36"/>
      <c r="AB126" s="36">
        <v>4</v>
      </c>
      <c r="AC126" s="36">
        <v>4</v>
      </c>
      <c r="AD126" s="36">
        <v>4</v>
      </c>
      <c r="AE126" s="36">
        <v>4</v>
      </c>
      <c r="AF126" s="36">
        <v>4</v>
      </c>
      <c r="AG126" s="36"/>
      <c r="AH126" s="36"/>
      <c r="AI126" s="8"/>
      <c r="AJ126" s="8"/>
      <c r="AK126" s="8"/>
      <c r="AL126" s="8"/>
      <c r="AM126" s="8"/>
      <c r="AN126" s="8"/>
      <c r="AO126" s="8"/>
      <c r="AP126" s="8"/>
      <c r="AQ126" s="8"/>
    </row>
    <row r="127" ht="15" spans="1:43">
      <c r="A127" s="37"/>
      <c r="B127" s="31"/>
      <c r="C127" s="38" t="s">
        <v>136</v>
      </c>
      <c r="D127" s="39"/>
      <c r="E127" s="39">
        <v>3</v>
      </c>
      <c r="F127" s="39">
        <v>3</v>
      </c>
      <c r="G127" s="36"/>
      <c r="H127" s="39">
        <v>3</v>
      </c>
      <c r="I127" s="39">
        <v>3</v>
      </c>
      <c r="J127" s="39">
        <v>3</v>
      </c>
      <c r="K127" s="39">
        <v>3</v>
      </c>
      <c r="L127" s="39">
        <v>2</v>
      </c>
      <c r="M127" s="39">
        <v>2</v>
      </c>
      <c r="N127" s="39">
        <v>3</v>
      </c>
      <c r="O127" s="36"/>
      <c r="P127" s="36"/>
      <c r="Q127" s="39">
        <v>3</v>
      </c>
      <c r="R127" s="39">
        <v>3</v>
      </c>
      <c r="S127" s="39">
        <v>3</v>
      </c>
      <c r="T127" s="39">
        <v>3</v>
      </c>
      <c r="U127" s="39">
        <v>3</v>
      </c>
      <c r="V127" s="39">
        <v>3</v>
      </c>
      <c r="W127" s="39">
        <v>3</v>
      </c>
      <c r="X127" s="39">
        <v>3</v>
      </c>
      <c r="Y127" s="39">
        <v>3</v>
      </c>
      <c r="Z127" s="39">
        <v>3</v>
      </c>
      <c r="AA127" s="39"/>
      <c r="AB127" s="39">
        <v>3</v>
      </c>
      <c r="AC127" s="39">
        <v>3</v>
      </c>
      <c r="AD127" s="36">
        <v>3</v>
      </c>
      <c r="AE127" s="36">
        <v>3</v>
      </c>
      <c r="AF127" s="36">
        <v>3</v>
      </c>
      <c r="AG127" s="36"/>
      <c r="AH127" s="36"/>
      <c r="AI127" s="8"/>
      <c r="AJ127" s="8"/>
      <c r="AK127" s="8"/>
      <c r="AL127" s="8"/>
      <c r="AM127" s="8"/>
      <c r="AN127" s="8"/>
      <c r="AO127" s="8"/>
      <c r="AP127" s="8"/>
      <c r="AQ127" s="8"/>
    </row>
    <row r="128" ht="15" spans="1:43">
      <c r="A128" s="35" t="s">
        <v>57</v>
      </c>
      <c r="B128" s="31" t="s">
        <v>47</v>
      </c>
      <c r="C128" s="31" t="s">
        <v>137</v>
      </c>
      <c r="D128" s="36"/>
      <c r="E128" s="36">
        <v>4</v>
      </c>
      <c r="F128" s="36">
        <v>4</v>
      </c>
      <c r="G128" s="36"/>
      <c r="H128" s="36">
        <v>4</v>
      </c>
      <c r="I128" s="36">
        <v>4</v>
      </c>
      <c r="J128" s="36">
        <v>4</v>
      </c>
      <c r="K128" s="36">
        <v>4</v>
      </c>
      <c r="L128" s="36">
        <v>4</v>
      </c>
      <c r="M128" s="36">
        <v>4</v>
      </c>
      <c r="N128" s="36">
        <v>4</v>
      </c>
      <c r="O128" s="36"/>
      <c r="P128" s="36"/>
      <c r="Q128" s="36">
        <v>4</v>
      </c>
      <c r="R128" s="36">
        <v>4</v>
      </c>
      <c r="S128" s="36">
        <v>4</v>
      </c>
      <c r="T128" s="36">
        <v>4</v>
      </c>
      <c r="U128" s="36">
        <v>4</v>
      </c>
      <c r="V128" s="36">
        <v>4</v>
      </c>
      <c r="W128" s="36">
        <v>4</v>
      </c>
      <c r="X128" s="36" t="s">
        <v>132</v>
      </c>
      <c r="Y128" s="36">
        <v>2</v>
      </c>
      <c r="Z128" s="36">
        <v>4</v>
      </c>
      <c r="AA128" s="36">
        <v>4</v>
      </c>
      <c r="AB128" s="36">
        <v>4</v>
      </c>
      <c r="AC128" s="36">
        <v>4</v>
      </c>
      <c r="AD128" s="36">
        <v>4</v>
      </c>
      <c r="AE128" s="36">
        <v>4</v>
      </c>
      <c r="AF128" s="36">
        <v>4</v>
      </c>
      <c r="AG128" s="36">
        <v>3.5</v>
      </c>
      <c r="AH128" s="36"/>
      <c r="AI128" s="8">
        <f>IF(A128="","",COUNTIF(D128:AH129,"&gt;2")/2)</f>
        <v>23.5</v>
      </c>
      <c r="AJ128" s="8" cm="1">
        <f t="array" ref="AJ128">SUMPRODUCT(IFERROR((IFERROR(WEEKDAY($D$3:$AH$3,2),999)&lt;6)*D128:AH129,0))</f>
        <v>141.5</v>
      </c>
      <c r="AK128" s="8" cm="1">
        <f t="array" ref="AK128">SUMPRODUCT((IFERROR(WEEKDAY($D$3:$AH$3,2),999)&lt;6)*D130:AH130)</f>
        <v>52</v>
      </c>
      <c r="AL128" s="8" cm="1">
        <f t="array" ref="AL128">SUMPRODUCT(IFERROR((IFERROR(WEEKDAY($D$3:$AH$3,2),0)&gt;5)*D128:AH130,0))</f>
        <v>65</v>
      </c>
      <c r="AM128" s="8">
        <f>IFERROR(SUM(AJ128:AL130),"")</f>
        <v>258.5</v>
      </c>
      <c r="AN128" s="8" t="s">
        <v>134</v>
      </c>
      <c r="AO128" s="8" cm="1">
        <f t="array" ref="AO128">SUMPRODUCT((IFERROR((D128:AH128+D129:AH129+D130:AH130),0)&gt;8)*1,IFERROR((D128:AH128+D129:AH129+D130:AH130-8),0))</f>
        <v>67</v>
      </c>
      <c r="AP128" s="8">
        <f>SUM(D128:AH130)-AO128</f>
        <v>191.5</v>
      </c>
      <c r="AQ128" s="8">
        <f>AM128-AO128-AP128</f>
        <v>0</v>
      </c>
    </row>
    <row r="129" ht="15" spans="1:43">
      <c r="A129" s="35"/>
      <c r="B129" s="31"/>
      <c r="C129" s="31" t="s">
        <v>138</v>
      </c>
      <c r="D129" s="36"/>
      <c r="E129" s="36">
        <v>4</v>
      </c>
      <c r="F129" s="36">
        <v>4</v>
      </c>
      <c r="G129" s="36"/>
      <c r="H129" s="36">
        <v>4</v>
      </c>
      <c r="I129" s="36">
        <v>4</v>
      </c>
      <c r="J129" s="36">
        <v>4</v>
      </c>
      <c r="K129" s="36"/>
      <c r="L129" s="36">
        <v>4</v>
      </c>
      <c r="M129" s="36">
        <v>4</v>
      </c>
      <c r="N129" s="36">
        <v>4</v>
      </c>
      <c r="O129" s="36"/>
      <c r="P129" s="36"/>
      <c r="Q129" s="36">
        <v>4</v>
      </c>
      <c r="R129" s="36">
        <v>4</v>
      </c>
      <c r="S129" s="36">
        <v>4</v>
      </c>
      <c r="T129" s="36">
        <v>4</v>
      </c>
      <c r="U129" s="36">
        <v>4</v>
      </c>
      <c r="V129" s="36">
        <v>4</v>
      </c>
      <c r="W129" s="36">
        <v>4</v>
      </c>
      <c r="X129" s="36"/>
      <c r="Y129" s="36">
        <v>4</v>
      </c>
      <c r="Z129" s="36">
        <v>4</v>
      </c>
      <c r="AA129" s="36">
        <v>4</v>
      </c>
      <c r="AB129" s="36">
        <v>4</v>
      </c>
      <c r="AC129" s="36">
        <v>4</v>
      </c>
      <c r="AD129" s="36">
        <v>4</v>
      </c>
      <c r="AE129" s="36">
        <v>4</v>
      </c>
      <c r="AF129" s="36">
        <v>4</v>
      </c>
      <c r="AG129" s="36"/>
      <c r="AH129" s="36"/>
      <c r="AI129" s="8"/>
      <c r="AJ129" s="8"/>
      <c r="AK129" s="8"/>
      <c r="AL129" s="8"/>
      <c r="AM129" s="8"/>
      <c r="AN129" s="8"/>
      <c r="AO129" s="8"/>
      <c r="AP129" s="8"/>
      <c r="AQ129" s="8"/>
    </row>
    <row r="130" ht="15" spans="1:43">
      <c r="A130" s="37"/>
      <c r="B130" s="31"/>
      <c r="C130" s="38" t="s">
        <v>136</v>
      </c>
      <c r="D130" s="39"/>
      <c r="E130" s="39">
        <v>3</v>
      </c>
      <c r="F130" s="39">
        <v>3</v>
      </c>
      <c r="G130" s="36"/>
      <c r="H130" s="39">
        <v>3</v>
      </c>
      <c r="I130" s="39">
        <v>3</v>
      </c>
      <c r="J130" s="39">
        <v>3</v>
      </c>
      <c r="K130" s="39"/>
      <c r="L130" s="39">
        <v>3</v>
      </c>
      <c r="M130" s="39">
        <v>3</v>
      </c>
      <c r="N130" s="39">
        <v>3</v>
      </c>
      <c r="O130" s="36"/>
      <c r="P130" s="36"/>
      <c r="Q130" s="39">
        <v>3</v>
      </c>
      <c r="R130" s="39">
        <v>3</v>
      </c>
      <c r="S130" s="39">
        <v>3</v>
      </c>
      <c r="T130" s="39">
        <v>3</v>
      </c>
      <c r="U130" s="39">
        <v>3</v>
      </c>
      <c r="V130" s="39">
        <v>3</v>
      </c>
      <c r="W130" s="39">
        <v>3</v>
      </c>
      <c r="X130" s="39"/>
      <c r="Y130" s="39">
        <v>4</v>
      </c>
      <c r="Z130" s="39">
        <v>3</v>
      </c>
      <c r="AA130" s="39">
        <v>3</v>
      </c>
      <c r="AB130" s="39">
        <v>3</v>
      </c>
      <c r="AC130" s="39">
        <v>2</v>
      </c>
      <c r="AD130" s="36">
        <v>3</v>
      </c>
      <c r="AE130" s="36">
        <v>3</v>
      </c>
      <c r="AF130" s="36">
        <v>3</v>
      </c>
      <c r="AG130" s="36"/>
      <c r="AH130" s="36"/>
      <c r="AI130" s="8"/>
      <c r="AJ130" s="8"/>
      <c r="AK130" s="8"/>
      <c r="AL130" s="8"/>
      <c r="AM130" s="8"/>
      <c r="AN130" s="8"/>
      <c r="AO130" s="8"/>
      <c r="AP130" s="8"/>
      <c r="AQ130" s="8"/>
    </row>
    <row r="131" ht="15" spans="1:43">
      <c r="A131" s="35" t="s">
        <v>58</v>
      </c>
      <c r="B131" s="31" t="s">
        <v>47</v>
      </c>
      <c r="C131" s="31" t="s">
        <v>137</v>
      </c>
      <c r="D131" s="36"/>
      <c r="E131" s="36">
        <v>4</v>
      </c>
      <c r="F131" s="36">
        <v>4</v>
      </c>
      <c r="G131" s="36"/>
      <c r="H131" s="36">
        <v>4</v>
      </c>
      <c r="I131" s="36">
        <v>4</v>
      </c>
      <c r="J131" s="36">
        <v>4</v>
      </c>
      <c r="K131" s="36">
        <v>4</v>
      </c>
      <c r="L131" s="36">
        <v>4</v>
      </c>
      <c r="M131" s="36">
        <v>4</v>
      </c>
      <c r="N131" s="36">
        <v>4</v>
      </c>
      <c r="O131" s="36"/>
      <c r="P131" s="36"/>
      <c r="Q131" s="36">
        <v>4</v>
      </c>
      <c r="R131" s="36"/>
      <c r="S131" s="36">
        <v>4</v>
      </c>
      <c r="T131" s="36">
        <v>4</v>
      </c>
      <c r="U131" s="36">
        <v>4</v>
      </c>
      <c r="V131" s="36">
        <v>4</v>
      </c>
      <c r="W131" s="36">
        <v>4</v>
      </c>
      <c r="X131" s="36">
        <v>4</v>
      </c>
      <c r="Y131" s="36">
        <v>4</v>
      </c>
      <c r="Z131" s="36">
        <v>4</v>
      </c>
      <c r="AA131" s="36">
        <v>4</v>
      </c>
      <c r="AB131" s="36">
        <v>4</v>
      </c>
      <c r="AC131" s="36">
        <v>4</v>
      </c>
      <c r="AD131" s="36">
        <v>4</v>
      </c>
      <c r="AE131" s="36">
        <v>4</v>
      </c>
      <c r="AF131" s="36">
        <v>4</v>
      </c>
      <c r="AG131" s="36">
        <v>3.5</v>
      </c>
      <c r="AH131" s="36"/>
      <c r="AI131" s="8">
        <f>IF(A131="","",COUNTIF(D131:AH132,"&gt;2")/2)</f>
        <v>24.5</v>
      </c>
      <c r="AJ131" s="8" cm="1">
        <f t="array" ref="AJ131">SUMPRODUCT(IFERROR((IFERROR(WEEKDAY($D$3:$AH$3,2),999)&lt;6)*D131:AH132,0))</f>
        <v>151.5</v>
      </c>
      <c r="AK131" s="8" cm="1">
        <f t="array" ref="AK131">SUMPRODUCT((IFERROR(WEEKDAY($D$3:$AH$3,2),999)&lt;6)*D133:AH133)</f>
        <v>61</v>
      </c>
      <c r="AL131" s="8" cm="1">
        <f t="array" ref="AL131">SUMPRODUCT(IFERROR((IFERROR(WEEKDAY($D$3:$AH$3,2),0)&gt;5)*D131:AH133,0))</f>
        <v>60</v>
      </c>
      <c r="AM131" s="8">
        <f>IFERROR(SUM(AJ131:AL133),"")</f>
        <v>272.5</v>
      </c>
      <c r="AN131" s="8" t="s">
        <v>134</v>
      </c>
      <c r="AO131" s="8" cm="1">
        <f t="array" ref="AO131">SUMPRODUCT((IFERROR((D131:AH131+D132:AH132+D133:AH133),0)&gt;8)*1,IFERROR((D131:AH131+D132:AH132+D133:AH133-8),0))</f>
        <v>73</v>
      </c>
      <c r="AP131" s="8">
        <f>SUM(D131:AH133)-AO131</f>
        <v>199.5</v>
      </c>
      <c r="AQ131" s="8">
        <f>AM131-AO131-AP131</f>
        <v>0</v>
      </c>
    </row>
    <row r="132" ht="15" spans="1:43">
      <c r="A132" s="35"/>
      <c r="B132" s="31"/>
      <c r="C132" s="31" t="s">
        <v>138</v>
      </c>
      <c r="D132" s="36"/>
      <c r="E132" s="36">
        <v>4</v>
      </c>
      <c r="F132" s="36">
        <v>4</v>
      </c>
      <c r="G132" s="36"/>
      <c r="H132" s="36">
        <v>4</v>
      </c>
      <c r="I132" s="36">
        <v>4</v>
      </c>
      <c r="J132" s="36">
        <v>4</v>
      </c>
      <c r="K132" s="36">
        <v>4</v>
      </c>
      <c r="L132" s="36">
        <v>4</v>
      </c>
      <c r="M132" s="36">
        <v>4</v>
      </c>
      <c r="N132" s="36">
        <v>4</v>
      </c>
      <c r="O132" s="36"/>
      <c r="P132" s="36"/>
      <c r="Q132" s="36">
        <v>4</v>
      </c>
      <c r="R132" s="36">
        <v>4</v>
      </c>
      <c r="S132" s="36">
        <v>4</v>
      </c>
      <c r="T132" s="36">
        <v>4</v>
      </c>
      <c r="U132" s="36">
        <v>4</v>
      </c>
      <c r="V132" s="36">
        <v>4</v>
      </c>
      <c r="W132" s="36"/>
      <c r="X132" s="36">
        <v>4</v>
      </c>
      <c r="Y132" s="36">
        <v>4</v>
      </c>
      <c r="Z132" s="36">
        <v>4</v>
      </c>
      <c r="AA132" s="36">
        <v>4</v>
      </c>
      <c r="AB132" s="36">
        <v>4</v>
      </c>
      <c r="AC132" s="36">
        <v>4</v>
      </c>
      <c r="AD132" s="36">
        <v>4</v>
      </c>
      <c r="AE132" s="36">
        <v>4</v>
      </c>
      <c r="AF132" s="36">
        <v>4</v>
      </c>
      <c r="AG132" s="36"/>
      <c r="AH132" s="36"/>
      <c r="AI132" s="8"/>
      <c r="AJ132" s="8"/>
      <c r="AK132" s="8"/>
      <c r="AL132" s="8"/>
      <c r="AM132" s="8"/>
      <c r="AN132" s="8"/>
      <c r="AO132" s="8"/>
      <c r="AP132" s="8"/>
      <c r="AQ132" s="8"/>
    </row>
    <row r="133" ht="15" spans="1:43">
      <c r="A133" s="37"/>
      <c r="B133" s="31"/>
      <c r="C133" s="38" t="s">
        <v>136</v>
      </c>
      <c r="D133" s="39"/>
      <c r="E133" s="39">
        <v>3</v>
      </c>
      <c r="F133" s="39">
        <v>3</v>
      </c>
      <c r="G133" s="36"/>
      <c r="H133" s="39">
        <v>3</v>
      </c>
      <c r="I133" s="39">
        <v>3</v>
      </c>
      <c r="J133" s="39">
        <v>3</v>
      </c>
      <c r="K133" s="39">
        <v>3</v>
      </c>
      <c r="L133" s="39">
        <v>3</v>
      </c>
      <c r="M133" s="39">
        <v>3</v>
      </c>
      <c r="N133" s="39">
        <v>3</v>
      </c>
      <c r="O133" s="36"/>
      <c r="P133" s="36"/>
      <c r="Q133" s="39">
        <v>3</v>
      </c>
      <c r="R133" s="39">
        <v>4</v>
      </c>
      <c r="S133" s="39">
        <v>4</v>
      </c>
      <c r="T133" s="39">
        <v>3</v>
      </c>
      <c r="U133" s="39">
        <v>4</v>
      </c>
      <c r="V133" s="39">
        <v>4</v>
      </c>
      <c r="W133" s="39"/>
      <c r="X133" s="39">
        <v>3</v>
      </c>
      <c r="Y133" s="39">
        <v>4</v>
      </c>
      <c r="Z133" s="39">
        <v>3</v>
      </c>
      <c r="AA133" s="39">
        <v>3</v>
      </c>
      <c r="AB133" s="39">
        <v>3</v>
      </c>
      <c r="AC133" s="39">
        <v>3</v>
      </c>
      <c r="AD133" s="36">
        <v>3</v>
      </c>
      <c r="AE133" s="36">
        <v>3</v>
      </c>
      <c r="AF133" s="36">
        <v>3</v>
      </c>
      <c r="AG133" s="36"/>
      <c r="AH133" s="36"/>
      <c r="AI133" s="8"/>
      <c r="AJ133" s="8"/>
      <c r="AK133" s="8"/>
      <c r="AL133" s="8"/>
      <c r="AM133" s="8"/>
      <c r="AN133" s="8"/>
      <c r="AO133" s="8"/>
      <c r="AP133" s="8"/>
      <c r="AQ133" s="8"/>
    </row>
    <row r="134" ht="15" spans="1:43">
      <c r="A134" s="35" t="s">
        <v>59</v>
      </c>
      <c r="B134" s="31" t="s">
        <v>47</v>
      </c>
      <c r="C134" s="31" t="s">
        <v>137</v>
      </c>
      <c r="D134" s="36">
        <v>2</v>
      </c>
      <c r="E134" s="36">
        <v>4</v>
      </c>
      <c r="F134" s="36">
        <v>4</v>
      </c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8">
        <f>IF(A134="","",COUNTIF(D134:AH135,"&gt;2")/2)</f>
        <v>2.5</v>
      </c>
      <c r="AJ134" s="8" cm="1">
        <f t="array" ref="AJ134">SUMPRODUCT(IFERROR((IFERROR(WEEKDAY($D$3:$AH$3,2),999)&lt;6)*D134:AH135,0))</f>
        <v>22</v>
      </c>
      <c r="AK134" s="8" cm="1">
        <f t="array" ref="AK134">SUMPRODUCT((IFERROR(WEEKDAY($D$3:$AH$3,2),999)&lt;6)*D136:AH136)</f>
        <v>9</v>
      </c>
      <c r="AL134" s="8" cm="1">
        <f t="array" ref="AL134">SUMPRODUCT(IFERROR((IFERROR(WEEKDAY($D$3:$AH$3,2),0)&gt;5)*D134:AH136,0))</f>
        <v>0</v>
      </c>
      <c r="AM134" s="8">
        <f>IFERROR(SUM(AJ134:AL136),"")</f>
        <v>31</v>
      </c>
      <c r="AN134" s="8" t="s">
        <v>134</v>
      </c>
      <c r="AO134" s="8" cm="1">
        <f t="array" ref="AO134">SUMPRODUCT((IFERROR((D134:AH134+D135:AH135+D136:AH136),0)&gt;8)*1,IFERROR((D134:AH134+D135:AH135+D136:AH136-8),0))</f>
        <v>7</v>
      </c>
      <c r="AP134" s="8">
        <f>SUM(D134:AH136)-AO134</f>
        <v>24</v>
      </c>
      <c r="AQ134" s="8">
        <f>AM134-AO134-AP134</f>
        <v>0</v>
      </c>
    </row>
    <row r="135" ht="15" spans="1:43">
      <c r="A135" s="35"/>
      <c r="B135" s="31"/>
      <c r="C135" s="31" t="s">
        <v>138</v>
      </c>
      <c r="D135" s="36">
        <v>4</v>
      </c>
      <c r="E135" s="36">
        <v>4</v>
      </c>
      <c r="F135" s="36">
        <v>4</v>
      </c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8"/>
      <c r="AJ135" s="8"/>
      <c r="AK135" s="8"/>
      <c r="AL135" s="8"/>
      <c r="AM135" s="8"/>
      <c r="AN135" s="8"/>
      <c r="AO135" s="8"/>
      <c r="AP135" s="8"/>
      <c r="AQ135" s="8"/>
    </row>
    <row r="136" ht="15" spans="1:43">
      <c r="A136" s="37"/>
      <c r="B136" s="31"/>
      <c r="C136" s="38" t="s">
        <v>136</v>
      </c>
      <c r="D136" s="39">
        <v>3</v>
      </c>
      <c r="E136" s="39">
        <v>3</v>
      </c>
      <c r="F136" s="39">
        <v>3</v>
      </c>
      <c r="G136" s="36"/>
      <c r="H136" s="39"/>
      <c r="I136" s="39"/>
      <c r="J136" s="39"/>
      <c r="K136" s="39"/>
      <c r="L136" s="39"/>
      <c r="M136" s="39"/>
      <c r="N136" s="39"/>
      <c r="O136" s="36"/>
      <c r="P136" s="36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6"/>
      <c r="AE136" s="36"/>
      <c r="AF136" s="36"/>
      <c r="AG136" s="36"/>
      <c r="AH136" s="36"/>
      <c r="AI136" s="8"/>
      <c r="AJ136" s="8"/>
      <c r="AK136" s="8"/>
      <c r="AL136" s="8"/>
      <c r="AM136" s="8"/>
      <c r="AN136" s="8"/>
      <c r="AO136" s="8"/>
      <c r="AP136" s="8"/>
      <c r="AQ136" s="8"/>
    </row>
    <row r="137" ht="15" spans="1:43">
      <c r="A137" s="35" t="s">
        <v>60</v>
      </c>
      <c r="B137" s="31" t="s">
        <v>47</v>
      </c>
      <c r="C137" s="31" t="s">
        <v>137</v>
      </c>
      <c r="D137" s="36"/>
      <c r="E137" s="36"/>
      <c r="F137" s="36"/>
      <c r="G137" s="36"/>
      <c r="H137" s="36"/>
      <c r="I137" s="36">
        <v>4</v>
      </c>
      <c r="J137" s="36">
        <v>4</v>
      </c>
      <c r="K137" s="36">
        <v>4</v>
      </c>
      <c r="L137" s="36">
        <v>4</v>
      </c>
      <c r="M137" s="36">
        <v>4</v>
      </c>
      <c r="N137" s="36" t="s">
        <v>132</v>
      </c>
      <c r="O137" s="36"/>
      <c r="P137" s="36"/>
      <c r="Q137" s="36">
        <v>4</v>
      </c>
      <c r="R137" s="36">
        <v>4</v>
      </c>
      <c r="S137" s="36">
        <v>4</v>
      </c>
      <c r="T137" s="36">
        <v>4</v>
      </c>
      <c r="U137" s="36">
        <v>4</v>
      </c>
      <c r="V137" s="36">
        <v>4</v>
      </c>
      <c r="W137" s="36">
        <v>4</v>
      </c>
      <c r="X137" s="36">
        <v>4</v>
      </c>
      <c r="Y137" s="36">
        <v>4</v>
      </c>
      <c r="Z137" s="36">
        <v>4</v>
      </c>
      <c r="AA137" s="36">
        <v>4</v>
      </c>
      <c r="AB137" s="36">
        <v>4</v>
      </c>
      <c r="AC137" s="36" t="s">
        <v>132</v>
      </c>
      <c r="AD137" s="36" t="s">
        <v>132</v>
      </c>
      <c r="AE137" s="36" t="s">
        <v>132</v>
      </c>
      <c r="AF137" s="36">
        <v>4</v>
      </c>
      <c r="AG137" s="36">
        <v>3.5</v>
      </c>
      <c r="AH137" s="36"/>
      <c r="AI137" s="8">
        <f>IF(A137="","",COUNTIF(D137:AH138,"&gt;2")/2)</f>
        <v>18.5</v>
      </c>
      <c r="AJ137" s="8" cm="1">
        <f t="array" ref="AJ137">SUMPRODUCT(IFERROR((IFERROR(WEEKDAY($D$3:$AH$3,2),999)&lt;6)*D137:AH138,0))</f>
        <v>119.5</v>
      </c>
      <c r="AK137" s="8" cm="1">
        <f t="array" ref="AK137">SUMPRODUCT((IFERROR(WEEKDAY($D$3:$AH$3,2),999)&lt;6)*D139:AH139)</f>
        <v>45.5</v>
      </c>
      <c r="AL137" s="8" cm="1">
        <f t="array" ref="AL137">SUMPRODUCT(IFERROR((IFERROR(WEEKDAY($D$3:$AH$3,2),0)&gt;5)*D137:AH139,0))</f>
        <v>41</v>
      </c>
      <c r="AM137" s="8">
        <f>IFERROR(SUM(AJ137:AL139),"")</f>
        <v>206</v>
      </c>
      <c r="AN137" s="8" t="s">
        <v>134</v>
      </c>
      <c r="AO137" s="8" cm="1">
        <f t="array" ref="AO137">SUMPRODUCT((IFERROR((D137:AH137+D138:AH138+D139:AH139),0)&gt;8)*1,IFERROR((D137:AH137+D138:AH138+D139:AH139-8),0))</f>
        <v>55.5</v>
      </c>
      <c r="AP137" s="8">
        <f>SUM(D137:AH139)-AO137</f>
        <v>150.5</v>
      </c>
      <c r="AQ137" s="8">
        <f>AM137-AO137-AP137</f>
        <v>0</v>
      </c>
    </row>
    <row r="138" ht="15" spans="1:43">
      <c r="A138" s="35"/>
      <c r="B138" s="31"/>
      <c r="C138" s="31" t="s">
        <v>138</v>
      </c>
      <c r="D138" s="36"/>
      <c r="E138" s="36"/>
      <c r="F138" s="36"/>
      <c r="G138" s="36"/>
      <c r="H138" s="36">
        <v>4</v>
      </c>
      <c r="I138" s="36">
        <v>4</v>
      </c>
      <c r="J138" s="36">
        <v>4</v>
      </c>
      <c r="K138" s="36">
        <v>4</v>
      </c>
      <c r="L138" s="36">
        <v>4</v>
      </c>
      <c r="M138" s="36"/>
      <c r="N138" s="36"/>
      <c r="O138" s="36"/>
      <c r="P138" s="36"/>
      <c r="Q138" s="36">
        <v>4</v>
      </c>
      <c r="R138" s="36">
        <v>4</v>
      </c>
      <c r="S138" s="36">
        <v>4</v>
      </c>
      <c r="T138" s="36">
        <v>4</v>
      </c>
      <c r="U138" s="36">
        <v>4</v>
      </c>
      <c r="V138" s="36">
        <v>4</v>
      </c>
      <c r="W138" s="36">
        <v>4</v>
      </c>
      <c r="X138" s="36">
        <v>4</v>
      </c>
      <c r="Y138" s="36">
        <v>4</v>
      </c>
      <c r="Z138" s="36">
        <v>4</v>
      </c>
      <c r="AA138" s="36">
        <v>4</v>
      </c>
      <c r="AB138" s="36">
        <v>4</v>
      </c>
      <c r="AC138" s="36"/>
      <c r="AD138" s="36"/>
      <c r="AE138" s="36"/>
      <c r="AF138" s="36">
        <v>4</v>
      </c>
      <c r="AG138" s="36"/>
      <c r="AH138" s="36"/>
      <c r="AI138" s="8"/>
      <c r="AJ138" s="8"/>
      <c r="AK138" s="8"/>
      <c r="AL138" s="8"/>
      <c r="AM138" s="8"/>
      <c r="AN138" s="8"/>
      <c r="AO138" s="8"/>
      <c r="AP138" s="8"/>
      <c r="AQ138" s="8"/>
    </row>
    <row r="139" ht="15" spans="1:43">
      <c r="A139" s="37"/>
      <c r="B139" s="31"/>
      <c r="C139" s="38" t="s">
        <v>136</v>
      </c>
      <c r="D139" s="39"/>
      <c r="E139" s="39"/>
      <c r="F139" s="39"/>
      <c r="G139" s="39"/>
      <c r="H139" s="39">
        <v>3</v>
      </c>
      <c r="I139" s="39">
        <v>3</v>
      </c>
      <c r="J139" s="39">
        <v>3</v>
      </c>
      <c r="K139" s="39">
        <v>2.5</v>
      </c>
      <c r="L139" s="39">
        <v>3</v>
      </c>
      <c r="M139" s="39"/>
      <c r="N139" s="39"/>
      <c r="O139" s="36"/>
      <c r="P139" s="36"/>
      <c r="Q139" s="39">
        <v>3</v>
      </c>
      <c r="R139" s="39">
        <v>4</v>
      </c>
      <c r="S139" s="36">
        <v>4</v>
      </c>
      <c r="T139" s="39">
        <v>3</v>
      </c>
      <c r="U139" s="39">
        <v>4</v>
      </c>
      <c r="V139" s="39">
        <v>4</v>
      </c>
      <c r="W139" s="39">
        <v>3</v>
      </c>
      <c r="X139" s="39">
        <v>3</v>
      </c>
      <c r="Y139" s="39">
        <v>4</v>
      </c>
      <c r="Z139" s="39">
        <v>3</v>
      </c>
      <c r="AA139" s="39">
        <v>3</v>
      </c>
      <c r="AB139" s="39">
        <v>3</v>
      </c>
      <c r="AC139" s="39"/>
      <c r="AD139" s="36"/>
      <c r="AE139" s="36"/>
      <c r="AF139" s="36">
        <v>3</v>
      </c>
      <c r="AG139" s="36"/>
      <c r="AH139" s="36"/>
      <c r="AI139" s="8"/>
      <c r="AJ139" s="8"/>
      <c r="AK139" s="8"/>
      <c r="AL139" s="8"/>
      <c r="AM139" s="8"/>
      <c r="AN139" s="8"/>
      <c r="AO139" s="8"/>
      <c r="AP139" s="8"/>
      <c r="AQ139" s="8"/>
    </row>
    <row r="140" ht="15" spans="1:43">
      <c r="A140" s="35" t="s">
        <v>72</v>
      </c>
      <c r="B140" s="31" t="s">
        <v>47</v>
      </c>
      <c r="C140" s="31" t="s">
        <v>137</v>
      </c>
      <c r="D140" s="36">
        <v>4</v>
      </c>
      <c r="E140" s="36">
        <v>4</v>
      </c>
      <c r="F140" s="36">
        <v>4</v>
      </c>
      <c r="G140" s="36"/>
      <c r="H140" s="36">
        <v>4</v>
      </c>
      <c r="I140" s="36">
        <v>4</v>
      </c>
      <c r="J140" s="36">
        <v>4</v>
      </c>
      <c r="K140" s="36">
        <v>4</v>
      </c>
      <c r="L140" s="36">
        <v>4</v>
      </c>
      <c r="M140" s="36">
        <v>4</v>
      </c>
      <c r="N140" s="36">
        <v>4</v>
      </c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8">
        <f>IF(A140="","",COUNTIF(D140:AH141,"&gt;2")/2)</f>
        <v>10</v>
      </c>
      <c r="AJ140" s="8" cm="1">
        <f t="array" ref="AJ140">SUMPRODUCT(IFERROR((IFERROR(WEEKDAY($D$3:$AH$3,2),999)&lt;6)*D140:AH141,0))</f>
        <v>64</v>
      </c>
      <c r="AK140" s="8" cm="1">
        <f t="array" ref="AK140">SUMPRODUCT((IFERROR(WEEKDAY($D$3:$AH$3,2),999)&lt;6)*D142:AH142)</f>
        <v>24</v>
      </c>
      <c r="AL140" s="8" cm="1">
        <f t="array" ref="AL140">SUMPRODUCT(IFERROR((IFERROR(WEEKDAY($D$3:$AH$3,2),0)&gt;5)*D140:AH142,0))</f>
        <v>22</v>
      </c>
      <c r="AM140" s="8">
        <f>IFERROR(SUM(AJ140:AL142),"")</f>
        <v>110</v>
      </c>
      <c r="AN140" s="8" t="s">
        <v>134</v>
      </c>
      <c r="AO140" s="8" cm="1">
        <f t="array" ref="AO140">SUMPRODUCT((IFERROR((D140:AH140+D141:AH141+D142:AH142),0)&gt;8)*1,IFERROR((D140:AH140+D141:AH141+D142:AH142-8),0))</f>
        <v>30</v>
      </c>
      <c r="AP140" s="8">
        <f>SUM(D140:AH142)-AO140</f>
        <v>80</v>
      </c>
      <c r="AQ140" s="8">
        <f>AM140-AO140-AP140</f>
        <v>0</v>
      </c>
    </row>
    <row r="141" ht="15" spans="1:43">
      <c r="A141" s="35"/>
      <c r="B141" s="31"/>
      <c r="C141" s="31" t="s">
        <v>138</v>
      </c>
      <c r="D141" s="36">
        <v>4</v>
      </c>
      <c r="E141" s="36">
        <v>4</v>
      </c>
      <c r="F141" s="36">
        <v>4</v>
      </c>
      <c r="G141" s="36"/>
      <c r="H141" s="36">
        <v>4</v>
      </c>
      <c r="I141" s="36">
        <v>4</v>
      </c>
      <c r="J141" s="36">
        <v>4</v>
      </c>
      <c r="K141" s="36">
        <v>4</v>
      </c>
      <c r="L141" s="36">
        <v>4</v>
      </c>
      <c r="M141" s="36">
        <v>4</v>
      </c>
      <c r="N141" s="36">
        <v>4</v>
      </c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8"/>
      <c r="AJ141" s="8"/>
      <c r="AK141" s="8"/>
      <c r="AL141" s="8"/>
      <c r="AM141" s="8"/>
      <c r="AN141" s="8"/>
      <c r="AO141" s="8"/>
      <c r="AP141" s="8"/>
      <c r="AQ141" s="8"/>
    </row>
    <row r="142" ht="15" spans="1:43">
      <c r="A142" s="37"/>
      <c r="B142" s="31"/>
      <c r="C142" s="38" t="s">
        <v>136</v>
      </c>
      <c r="D142" s="39">
        <v>3</v>
      </c>
      <c r="E142" s="39">
        <v>3</v>
      </c>
      <c r="F142" s="39">
        <v>3</v>
      </c>
      <c r="G142" s="39"/>
      <c r="H142" s="39">
        <v>3</v>
      </c>
      <c r="I142" s="39">
        <v>3</v>
      </c>
      <c r="J142" s="39">
        <v>3</v>
      </c>
      <c r="K142" s="39">
        <v>3</v>
      </c>
      <c r="L142" s="39">
        <v>3</v>
      </c>
      <c r="M142" s="39">
        <v>3</v>
      </c>
      <c r="N142" s="39">
        <v>3</v>
      </c>
      <c r="O142" s="36"/>
      <c r="P142" s="36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6"/>
      <c r="AE142" s="36"/>
      <c r="AF142" s="36"/>
      <c r="AG142" s="36"/>
      <c r="AH142" s="36"/>
      <c r="AI142" s="8"/>
      <c r="AJ142" s="8"/>
      <c r="AK142" s="8"/>
      <c r="AL142" s="8"/>
      <c r="AM142" s="8"/>
      <c r="AN142" s="8"/>
      <c r="AO142" s="8"/>
      <c r="AP142" s="8"/>
      <c r="AQ142" s="8"/>
    </row>
    <row r="143" ht="21" spans="1:43">
      <c r="A143" s="46" t="s">
        <v>55</v>
      </c>
      <c r="B143" s="31" t="s">
        <v>47</v>
      </c>
      <c r="C143" s="47" t="s">
        <v>137</v>
      </c>
      <c r="D143" s="48">
        <v>4</v>
      </c>
      <c r="E143" s="48">
        <v>4</v>
      </c>
      <c r="F143" s="48">
        <v>4</v>
      </c>
      <c r="G143" s="48">
        <v>0</v>
      </c>
      <c r="H143" s="48">
        <v>4</v>
      </c>
      <c r="I143" s="48">
        <v>0</v>
      </c>
      <c r="J143" s="48">
        <v>4</v>
      </c>
      <c r="K143" s="48">
        <v>4</v>
      </c>
      <c r="L143" s="48">
        <v>4</v>
      </c>
      <c r="M143" s="48">
        <v>4</v>
      </c>
      <c r="N143" s="48">
        <v>4</v>
      </c>
      <c r="O143" s="48">
        <v>0</v>
      </c>
      <c r="P143" s="48">
        <v>0</v>
      </c>
      <c r="Q143" s="48">
        <v>4</v>
      </c>
      <c r="R143" s="48">
        <v>4</v>
      </c>
      <c r="S143" s="48">
        <v>4</v>
      </c>
      <c r="T143" s="48">
        <v>4</v>
      </c>
      <c r="U143" s="48">
        <v>4</v>
      </c>
      <c r="V143" s="48">
        <v>4</v>
      </c>
      <c r="W143" s="48">
        <v>4</v>
      </c>
      <c r="X143" s="48">
        <v>4</v>
      </c>
      <c r="Y143" s="48">
        <v>4</v>
      </c>
      <c r="Z143" s="48">
        <v>4</v>
      </c>
      <c r="AA143" s="48">
        <v>4</v>
      </c>
      <c r="AB143" s="48">
        <v>4</v>
      </c>
      <c r="AC143" s="48">
        <v>4</v>
      </c>
      <c r="AD143" s="48">
        <v>4</v>
      </c>
      <c r="AE143" s="48">
        <v>4</v>
      </c>
      <c r="AF143" s="48">
        <v>4</v>
      </c>
      <c r="AG143" s="48">
        <v>4</v>
      </c>
      <c r="AH143" s="48"/>
      <c r="AI143" s="8">
        <f>IF(A143="","",COUNTIF(D143:AH144,"&gt;2")/2)</f>
        <v>25</v>
      </c>
      <c r="AJ143" s="8" cm="1">
        <f t="array" ref="AJ143">SUMPRODUCT(IFERROR((IFERROR(WEEKDAY($D$3:$AH$3,2),999)&lt;6)*D143:AH144,0))</f>
        <v>164</v>
      </c>
      <c r="AK143" s="8" cm="1">
        <f t="array" ref="AK143">SUMPRODUCT((IFERROR(WEEKDAY($D$3:$AH$3,2),999)&lt;6)*D145:AH145)</f>
        <v>53</v>
      </c>
      <c r="AL143" s="8" cm="1">
        <f t="array" ref="AL143">SUMPRODUCT(IFERROR((IFERROR(WEEKDAY($D$3:$AH$3,2),0)&gt;5)*D143:AH145,0))</f>
        <v>49</v>
      </c>
      <c r="AM143" s="8">
        <f>IFERROR(SUM(AJ143:AL145),"")</f>
        <v>266</v>
      </c>
      <c r="AN143" s="8" t="s">
        <v>134</v>
      </c>
      <c r="AO143" s="8" cm="1">
        <f t="array" ref="AO143">SUMPRODUCT((IFERROR((D143:AH143+D144:AH144+D145:AH145),0)&gt;8)*1,IFERROR((D143:AH143+D144:AH144+D145:AH145-8),0))</f>
        <v>64</v>
      </c>
      <c r="AP143" s="8">
        <f>SUM(D143:AH145)-AO143</f>
        <v>202</v>
      </c>
      <c r="AQ143" s="8">
        <f>AM143-AO143-AP143</f>
        <v>0</v>
      </c>
    </row>
    <row r="144" ht="21" spans="1:43">
      <c r="A144" s="46"/>
      <c r="B144" s="31"/>
      <c r="C144" s="47" t="s">
        <v>138</v>
      </c>
      <c r="D144" s="48">
        <v>4</v>
      </c>
      <c r="E144" s="48"/>
      <c r="F144" s="48">
        <v>4</v>
      </c>
      <c r="G144" s="48">
        <v>0</v>
      </c>
      <c r="H144" s="48">
        <v>2</v>
      </c>
      <c r="I144" s="48">
        <v>0</v>
      </c>
      <c r="J144" s="48">
        <v>4</v>
      </c>
      <c r="K144" s="48">
        <v>4</v>
      </c>
      <c r="L144" s="48">
        <v>4</v>
      </c>
      <c r="M144" s="48">
        <v>4</v>
      </c>
      <c r="N144" s="48">
        <v>4</v>
      </c>
      <c r="O144" s="48">
        <v>0</v>
      </c>
      <c r="P144" s="48">
        <v>0</v>
      </c>
      <c r="Q144" s="48">
        <v>4</v>
      </c>
      <c r="R144" s="48">
        <v>4</v>
      </c>
      <c r="S144" s="48">
        <v>4</v>
      </c>
      <c r="T144" s="48">
        <v>4</v>
      </c>
      <c r="U144" s="48">
        <v>4</v>
      </c>
      <c r="V144" s="48">
        <v>4</v>
      </c>
      <c r="W144" s="48">
        <v>4</v>
      </c>
      <c r="X144" s="48">
        <v>4</v>
      </c>
      <c r="Y144" s="48">
        <v>4</v>
      </c>
      <c r="Z144" s="48">
        <v>4</v>
      </c>
      <c r="AA144" s="48">
        <v>4</v>
      </c>
      <c r="AB144" s="48">
        <v>4</v>
      </c>
      <c r="AC144" s="48">
        <v>4</v>
      </c>
      <c r="AD144" s="48">
        <v>4</v>
      </c>
      <c r="AE144" s="48">
        <v>4</v>
      </c>
      <c r="AF144" s="48">
        <v>4</v>
      </c>
      <c r="AG144" s="48">
        <v>4</v>
      </c>
      <c r="AH144" s="48"/>
      <c r="AI144" s="8"/>
      <c r="AJ144" s="8"/>
      <c r="AK144" s="8"/>
      <c r="AL144" s="8"/>
      <c r="AM144" s="8"/>
      <c r="AN144" s="8"/>
      <c r="AO144" s="8"/>
      <c r="AP144" s="8"/>
      <c r="AQ144" s="8"/>
    </row>
    <row r="145" ht="21" spans="1:43">
      <c r="A145" s="46"/>
      <c r="B145" s="31"/>
      <c r="C145" s="47" t="s">
        <v>136</v>
      </c>
      <c r="D145" s="48">
        <v>3</v>
      </c>
      <c r="E145" s="48"/>
      <c r="F145" s="48">
        <v>1</v>
      </c>
      <c r="G145" s="48">
        <v>0</v>
      </c>
      <c r="H145" s="48"/>
      <c r="I145" s="48">
        <v>0</v>
      </c>
      <c r="J145" s="48">
        <v>3</v>
      </c>
      <c r="K145" s="48">
        <v>3</v>
      </c>
      <c r="L145" s="48">
        <v>0.5</v>
      </c>
      <c r="M145" s="48">
        <v>3</v>
      </c>
      <c r="N145" s="48">
        <v>3</v>
      </c>
      <c r="O145" s="48">
        <v>0</v>
      </c>
      <c r="P145" s="48">
        <v>0</v>
      </c>
      <c r="Q145" s="48">
        <v>3</v>
      </c>
      <c r="R145" s="48">
        <v>3</v>
      </c>
      <c r="S145" s="48">
        <v>3</v>
      </c>
      <c r="T145" s="48">
        <v>3</v>
      </c>
      <c r="U145" s="48">
        <v>3</v>
      </c>
      <c r="V145" s="48">
        <v>3</v>
      </c>
      <c r="W145" s="48">
        <v>4.5</v>
      </c>
      <c r="X145" s="48">
        <v>3</v>
      </c>
      <c r="Y145" s="48">
        <v>3</v>
      </c>
      <c r="Z145" s="48">
        <v>2</v>
      </c>
      <c r="AA145" s="48">
        <v>4</v>
      </c>
      <c r="AB145" s="48">
        <v>3</v>
      </c>
      <c r="AC145" s="48">
        <v>0.5</v>
      </c>
      <c r="AD145" s="48">
        <v>3</v>
      </c>
      <c r="AE145" s="48">
        <v>3</v>
      </c>
      <c r="AF145" s="48">
        <v>3</v>
      </c>
      <c r="AG145" s="48">
        <v>0.5</v>
      </c>
      <c r="AH145" s="48"/>
      <c r="AI145" s="8"/>
      <c r="AJ145" s="8"/>
      <c r="AK145" s="8"/>
      <c r="AL145" s="8"/>
      <c r="AM145" s="8"/>
      <c r="AN145" s="8"/>
      <c r="AO145" s="8"/>
      <c r="AP145" s="8"/>
      <c r="AQ145" s="8"/>
    </row>
    <row r="146" ht="21" spans="1:43">
      <c r="A146" s="46" t="s">
        <v>51</v>
      </c>
      <c r="B146" s="31" t="s">
        <v>47</v>
      </c>
      <c r="C146" s="47" t="s">
        <v>137</v>
      </c>
      <c r="D146" s="48">
        <v>4</v>
      </c>
      <c r="E146" s="48">
        <v>4</v>
      </c>
      <c r="F146" s="48">
        <v>4</v>
      </c>
      <c r="G146" s="48">
        <v>0</v>
      </c>
      <c r="H146" s="48">
        <v>0</v>
      </c>
      <c r="I146" s="48">
        <v>4</v>
      </c>
      <c r="J146" s="48">
        <v>4</v>
      </c>
      <c r="K146" s="48">
        <v>4</v>
      </c>
      <c r="L146" s="48">
        <v>4</v>
      </c>
      <c r="M146" s="48">
        <v>4</v>
      </c>
      <c r="N146" s="48">
        <v>4</v>
      </c>
      <c r="O146" s="48">
        <v>0</v>
      </c>
      <c r="P146" s="48">
        <v>0</v>
      </c>
      <c r="Q146" s="48" t="s">
        <v>133</v>
      </c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8">
        <f>IF(A146="","",COUNTIF(D146:AH147,"&gt;2")/2)</f>
        <v>9</v>
      </c>
      <c r="AJ146" s="8" cm="1">
        <f t="array" ref="AJ146">SUMPRODUCT(IFERROR((IFERROR(WEEKDAY($D$3:$AH$3,2),999)&lt;6)*D146:AH147,0))</f>
        <v>64</v>
      </c>
      <c r="AK146" s="8" cm="1">
        <f t="array" ref="AK146">SUMPRODUCT((IFERROR(WEEKDAY($D$3:$AH$3,2),999)&lt;6)*D148:AH148)</f>
        <v>17.5</v>
      </c>
      <c r="AL146" s="8" cm="1">
        <f t="array" ref="AL146">SUMPRODUCT(IFERROR((IFERROR(WEEKDAY($D$3:$AH$3,2),0)&gt;5)*D146:AH148,0))</f>
        <v>10</v>
      </c>
      <c r="AM146" s="8">
        <f>IFERROR(SUM(AJ146:AL148),"")</f>
        <v>91.5</v>
      </c>
      <c r="AN146" s="8" t="s">
        <v>134</v>
      </c>
      <c r="AO146" s="8" cm="1">
        <f t="array" ref="AO146">SUMPRODUCT((IFERROR((D146:AH146+D147:AH147+D148:AH148),0)&gt;8)*1,IFERROR((D146:AH146+D147:AH147+D148:AH148-8),0))</f>
        <v>19.5</v>
      </c>
      <c r="AP146" s="8">
        <f>SUM(D146:AH148)-AO146</f>
        <v>72</v>
      </c>
      <c r="AQ146" s="8">
        <f>AM146-AO146-AP146</f>
        <v>0</v>
      </c>
    </row>
    <row r="147" ht="21" spans="1:43">
      <c r="A147" s="46"/>
      <c r="B147" s="31"/>
      <c r="C147" s="47" t="s">
        <v>138</v>
      </c>
      <c r="D147" s="48">
        <v>4</v>
      </c>
      <c r="E147" s="48">
        <v>4</v>
      </c>
      <c r="F147" s="48">
        <v>4</v>
      </c>
      <c r="G147" s="48">
        <v>0</v>
      </c>
      <c r="H147" s="48">
        <v>0</v>
      </c>
      <c r="I147" s="48">
        <v>4</v>
      </c>
      <c r="J147" s="48">
        <v>4</v>
      </c>
      <c r="K147" s="48">
        <v>4</v>
      </c>
      <c r="L147" s="48">
        <v>4</v>
      </c>
      <c r="M147" s="48">
        <v>4</v>
      </c>
      <c r="N147" s="48">
        <v>4</v>
      </c>
      <c r="O147" s="48">
        <v>0</v>
      </c>
      <c r="P147" s="48">
        <v>0</v>
      </c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8"/>
      <c r="AJ147" s="8"/>
      <c r="AK147" s="8"/>
      <c r="AL147" s="8"/>
      <c r="AM147" s="8"/>
      <c r="AN147" s="8"/>
      <c r="AO147" s="8"/>
      <c r="AP147" s="8"/>
      <c r="AQ147" s="8"/>
    </row>
    <row r="148" ht="21" spans="1:43">
      <c r="A148" s="46"/>
      <c r="B148" s="31"/>
      <c r="C148" s="47" t="s">
        <v>136</v>
      </c>
      <c r="D148" s="48">
        <v>3</v>
      </c>
      <c r="E148" s="48">
        <v>3</v>
      </c>
      <c r="F148" s="48">
        <v>2</v>
      </c>
      <c r="G148" s="48">
        <v>0</v>
      </c>
      <c r="H148" s="48">
        <v>0</v>
      </c>
      <c r="I148" s="48">
        <v>2</v>
      </c>
      <c r="J148" s="48">
        <v>2</v>
      </c>
      <c r="K148" s="48">
        <v>2</v>
      </c>
      <c r="L148" s="48">
        <v>2</v>
      </c>
      <c r="M148" s="48">
        <v>2</v>
      </c>
      <c r="N148" s="48">
        <v>1.5</v>
      </c>
      <c r="O148" s="48">
        <v>0</v>
      </c>
      <c r="P148" s="48">
        <v>0</v>
      </c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8"/>
      <c r="AJ148" s="8"/>
      <c r="AK148" s="8"/>
      <c r="AL148" s="8"/>
      <c r="AM148" s="8"/>
      <c r="AN148" s="8"/>
      <c r="AO148" s="8"/>
      <c r="AP148" s="8"/>
      <c r="AQ148" s="8"/>
    </row>
    <row r="149" ht="16.5" spans="1:43">
      <c r="A149" s="49" t="s">
        <v>65</v>
      </c>
      <c r="B149" s="31" t="s">
        <v>47</v>
      </c>
      <c r="C149" s="50" t="s">
        <v>137</v>
      </c>
      <c r="D149" s="51">
        <v>4</v>
      </c>
      <c r="E149" s="51">
        <v>4</v>
      </c>
      <c r="F149" s="51">
        <v>4</v>
      </c>
      <c r="G149" s="51">
        <v>0</v>
      </c>
      <c r="H149" s="51">
        <v>0</v>
      </c>
      <c r="I149" s="51">
        <v>4</v>
      </c>
      <c r="J149" s="51">
        <v>4</v>
      </c>
      <c r="K149" s="51">
        <v>4</v>
      </c>
      <c r="L149" s="51">
        <v>4</v>
      </c>
      <c r="M149" s="51">
        <v>4</v>
      </c>
      <c r="N149" s="51">
        <v>4</v>
      </c>
      <c r="O149" s="51">
        <v>0</v>
      </c>
      <c r="P149" s="51">
        <v>0</v>
      </c>
      <c r="Q149" s="51">
        <v>4</v>
      </c>
      <c r="R149" s="51">
        <v>4</v>
      </c>
      <c r="S149" s="51">
        <v>4</v>
      </c>
      <c r="T149" s="51">
        <v>4</v>
      </c>
      <c r="U149" s="51">
        <v>4</v>
      </c>
      <c r="V149" s="58">
        <v>4</v>
      </c>
      <c r="W149" s="51">
        <v>4</v>
      </c>
      <c r="X149" s="51">
        <v>4</v>
      </c>
      <c r="Y149" s="58">
        <v>4</v>
      </c>
      <c r="Z149" s="51">
        <v>4</v>
      </c>
      <c r="AA149" s="51">
        <v>4</v>
      </c>
      <c r="AB149" s="51">
        <v>4</v>
      </c>
      <c r="AC149" s="51">
        <v>4</v>
      </c>
      <c r="AD149" s="51">
        <v>0</v>
      </c>
      <c r="AE149" s="51">
        <v>4</v>
      </c>
      <c r="AF149" s="51">
        <v>4</v>
      </c>
      <c r="AG149" s="51">
        <v>4</v>
      </c>
      <c r="AH149" s="51"/>
      <c r="AI149" s="8">
        <f>IF(A149="","",COUNTIF(D149:AH150,"&gt;2")/2)</f>
        <v>24</v>
      </c>
      <c r="AJ149" s="8" cm="1">
        <f t="array" ref="AJ149">SUMPRODUCT(IFERROR((IFERROR(WEEKDAY($D$3:$AH$3,2),999)&lt;6)*D149:AH150,0))</f>
        <v>162</v>
      </c>
      <c r="AK149" s="8" cm="1">
        <f t="array" ref="AK149">SUMPRODUCT((IFERROR(WEEKDAY($D$3:$AH$3,2),999)&lt;6)*D151:AH151)</f>
        <v>48.5</v>
      </c>
      <c r="AL149" s="8" cm="1">
        <f t="array" ref="AL149">SUMPRODUCT(IFERROR((IFERROR(WEEKDAY($D$3:$AH$3,2),0)&gt;5)*D149:AH151,0))</f>
        <v>39</v>
      </c>
      <c r="AM149" s="8">
        <f>IFERROR(SUM(AJ149:AL151),"")</f>
        <v>249.5</v>
      </c>
      <c r="AN149" s="8" t="s">
        <v>134</v>
      </c>
      <c r="AO149" s="8" cm="1">
        <f t="array" ref="AO149">SUMPRODUCT((IFERROR((D149:AH149+D150:AH150+D151:AH151),0)&gt;8)*1,IFERROR((D149:AH149+D150:AH150+D151:AH151-8),0))</f>
        <v>55.5</v>
      </c>
      <c r="AP149" s="8">
        <f>SUM(D149:AH151)-AO149</f>
        <v>194</v>
      </c>
      <c r="AQ149" s="8">
        <f>AM149-AO149-AP149</f>
        <v>0</v>
      </c>
    </row>
    <row r="150" ht="16.5" spans="1:43">
      <c r="A150" s="49"/>
      <c r="B150" s="31"/>
      <c r="C150" s="50" t="s">
        <v>138</v>
      </c>
      <c r="D150" s="51">
        <v>4</v>
      </c>
      <c r="E150" s="51">
        <v>4</v>
      </c>
      <c r="F150" s="51">
        <v>4</v>
      </c>
      <c r="G150" s="51">
        <v>0</v>
      </c>
      <c r="H150" s="51">
        <v>0</v>
      </c>
      <c r="I150" s="51">
        <v>4</v>
      </c>
      <c r="J150" s="51">
        <v>4</v>
      </c>
      <c r="K150" s="51">
        <v>4</v>
      </c>
      <c r="L150" s="51">
        <v>4</v>
      </c>
      <c r="M150" s="51">
        <v>4</v>
      </c>
      <c r="N150" s="51"/>
      <c r="O150" s="51">
        <v>0</v>
      </c>
      <c r="P150" s="51">
        <v>0</v>
      </c>
      <c r="Q150" s="51">
        <v>2</v>
      </c>
      <c r="R150" s="51">
        <v>4</v>
      </c>
      <c r="S150" s="51">
        <v>4</v>
      </c>
      <c r="T150" s="51">
        <v>4</v>
      </c>
      <c r="U150" s="51">
        <v>4</v>
      </c>
      <c r="V150" s="58">
        <v>4</v>
      </c>
      <c r="W150" s="51">
        <v>4</v>
      </c>
      <c r="X150" s="51">
        <v>4</v>
      </c>
      <c r="Y150" s="58">
        <v>4</v>
      </c>
      <c r="Z150" s="51">
        <v>4</v>
      </c>
      <c r="AA150" s="51">
        <v>4</v>
      </c>
      <c r="AB150" s="51">
        <v>4</v>
      </c>
      <c r="AC150" s="51">
        <v>4</v>
      </c>
      <c r="AD150" s="51">
        <v>0</v>
      </c>
      <c r="AE150" s="51">
        <v>4</v>
      </c>
      <c r="AF150" s="51">
        <v>4</v>
      </c>
      <c r="AG150" s="51">
        <v>4</v>
      </c>
      <c r="AH150" s="51"/>
      <c r="AI150" s="8"/>
      <c r="AJ150" s="8"/>
      <c r="AK150" s="8"/>
      <c r="AL150" s="8"/>
      <c r="AM150" s="8"/>
      <c r="AN150" s="8"/>
      <c r="AO150" s="8"/>
      <c r="AP150" s="8"/>
      <c r="AQ150" s="8"/>
    </row>
    <row r="151" ht="16.5" spans="1:43">
      <c r="A151" s="49"/>
      <c r="B151" s="31"/>
      <c r="C151" s="50" t="s">
        <v>136</v>
      </c>
      <c r="D151" s="51">
        <v>2</v>
      </c>
      <c r="E151" s="51">
        <v>3</v>
      </c>
      <c r="F151" s="51">
        <v>3</v>
      </c>
      <c r="G151" s="51">
        <v>0</v>
      </c>
      <c r="H151" s="51">
        <v>0</v>
      </c>
      <c r="I151" s="51">
        <v>2</v>
      </c>
      <c r="J151" s="51">
        <v>3</v>
      </c>
      <c r="K151" s="51">
        <v>2</v>
      </c>
      <c r="L151" s="51">
        <v>3</v>
      </c>
      <c r="M151" s="51">
        <v>2</v>
      </c>
      <c r="N151" s="51"/>
      <c r="O151" s="51">
        <v>0</v>
      </c>
      <c r="P151" s="57">
        <v>0</v>
      </c>
      <c r="Q151" s="51"/>
      <c r="R151" s="51">
        <v>3</v>
      </c>
      <c r="S151" s="57">
        <v>3</v>
      </c>
      <c r="T151" s="51">
        <v>3</v>
      </c>
      <c r="U151" s="51">
        <v>3</v>
      </c>
      <c r="V151" s="58">
        <v>3</v>
      </c>
      <c r="W151" s="51">
        <v>1</v>
      </c>
      <c r="X151" s="51">
        <v>3</v>
      </c>
      <c r="Y151" s="58">
        <v>3</v>
      </c>
      <c r="Z151" s="51">
        <v>1</v>
      </c>
      <c r="AA151" s="51">
        <v>3</v>
      </c>
      <c r="AB151" s="51">
        <v>3</v>
      </c>
      <c r="AC151" s="51">
        <v>1</v>
      </c>
      <c r="AD151" s="51">
        <v>0</v>
      </c>
      <c r="AE151" s="51">
        <v>3</v>
      </c>
      <c r="AF151" s="51">
        <v>2</v>
      </c>
      <c r="AG151" s="51">
        <v>0.5</v>
      </c>
      <c r="AH151" s="51"/>
      <c r="AI151" s="8"/>
      <c r="AJ151" s="8"/>
      <c r="AK151" s="8"/>
      <c r="AL151" s="8"/>
      <c r="AM151" s="8"/>
      <c r="AN151" s="8"/>
      <c r="AO151" s="8"/>
      <c r="AP151" s="8"/>
      <c r="AQ151" s="8"/>
    </row>
    <row r="152" ht="16.5" spans="1:43">
      <c r="A152" s="52" t="s">
        <v>67</v>
      </c>
      <c r="B152" s="31" t="s">
        <v>47</v>
      </c>
      <c r="C152" s="53" t="s">
        <v>137</v>
      </c>
      <c r="D152" s="51">
        <v>4</v>
      </c>
      <c r="E152" s="51">
        <v>4</v>
      </c>
      <c r="F152" s="51">
        <v>4</v>
      </c>
      <c r="G152" s="51">
        <v>0</v>
      </c>
      <c r="H152" s="51">
        <v>0</v>
      </c>
      <c r="I152" s="51">
        <v>4</v>
      </c>
      <c r="J152" s="51">
        <v>4</v>
      </c>
      <c r="K152" s="51">
        <v>4</v>
      </c>
      <c r="L152" s="51">
        <v>4</v>
      </c>
      <c r="M152" s="51">
        <v>4</v>
      </c>
      <c r="N152" s="51">
        <v>4</v>
      </c>
      <c r="O152" s="51">
        <v>0</v>
      </c>
      <c r="P152" s="51">
        <v>0</v>
      </c>
      <c r="Q152" s="51">
        <v>2</v>
      </c>
      <c r="R152" s="51"/>
      <c r="S152" s="51"/>
      <c r="T152" s="51"/>
      <c r="U152" s="51"/>
      <c r="V152" s="51"/>
      <c r="W152" s="51"/>
      <c r="X152" s="51"/>
      <c r="Y152" s="58"/>
      <c r="Z152" s="51"/>
      <c r="AA152" s="51"/>
      <c r="AB152" s="51"/>
      <c r="AC152" s="51"/>
      <c r="AD152" s="51"/>
      <c r="AE152" s="51"/>
      <c r="AF152" s="51"/>
      <c r="AG152" s="51"/>
      <c r="AH152" s="51"/>
      <c r="AI152" s="8">
        <f>IF(A152="","",COUNTIF(D152:AH153,"&gt;2")/2)</f>
        <v>9</v>
      </c>
      <c r="AJ152" s="8" cm="1">
        <f t="array" ref="AJ152">SUMPRODUCT(IFERROR((IFERROR(WEEKDAY($D$3:$AH$3,2),999)&lt;6)*D152:AH153,0))</f>
        <v>66</v>
      </c>
      <c r="AK152" s="8" cm="1">
        <f t="array" ref="AK152">SUMPRODUCT((IFERROR(WEEKDAY($D$3:$AH$3,2),999)&lt;6)*D154:AH154)</f>
        <v>24</v>
      </c>
      <c r="AL152" s="8" cm="1">
        <f t="array" ref="AL152">SUMPRODUCT(IFERROR((IFERROR(WEEKDAY($D$3:$AH$3,2),0)&gt;5)*D152:AH154,0))</f>
        <v>11</v>
      </c>
      <c r="AM152" s="8">
        <f>IFERROR(SUM(AJ152:AL154),"")</f>
        <v>101</v>
      </c>
      <c r="AN152" s="8" t="s">
        <v>134</v>
      </c>
      <c r="AO152" s="8" cm="1">
        <f t="array" ref="AO152">SUMPRODUCT((IFERROR((D152:AH152+D153:AH153+D154:AH154),0)&gt;8)*1,IFERROR((D152:AH152+D153:AH153+D154:AH154-8),0))</f>
        <v>27</v>
      </c>
      <c r="AP152" s="8">
        <f>SUM(D152:AH154)-AO152</f>
        <v>74</v>
      </c>
      <c r="AQ152" s="8">
        <f>AM152-AO152-AP152</f>
        <v>0</v>
      </c>
    </row>
    <row r="153" ht="16.5" spans="1:43">
      <c r="A153" s="52"/>
      <c r="B153" s="31"/>
      <c r="C153" s="53" t="s">
        <v>138</v>
      </c>
      <c r="D153" s="51">
        <v>4</v>
      </c>
      <c r="E153" s="51">
        <v>4</v>
      </c>
      <c r="F153" s="51">
        <v>4</v>
      </c>
      <c r="G153" s="51">
        <v>0</v>
      </c>
      <c r="H153" s="51">
        <v>0</v>
      </c>
      <c r="I153" s="51">
        <v>4</v>
      </c>
      <c r="J153" s="51">
        <v>4</v>
      </c>
      <c r="K153" s="51">
        <v>4</v>
      </c>
      <c r="L153" s="51">
        <v>4</v>
      </c>
      <c r="M153" s="51">
        <v>4</v>
      </c>
      <c r="N153" s="51">
        <v>4</v>
      </c>
      <c r="O153" s="51">
        <v>0</v>
      </c>
      <c r="P153" s="51">
        <v>0</v>
      </c>
      <c r="Q153" s="51" t="s">
        <v>133</v>
      </c>
      <c r="R153" s="51"/>
      <c r="S153" s="51"/>
      <c r="T153" s="51"/>
      <c r="U153" s="51"/>
      <c r="V153" s="51"/>
      <c r="W153" s="51"/>
      <c r="X153" s="51"/>
      <c r="Y153" s="58"/>
      <c r="Z153" s="51"/>
      <c r="AA153" s="51"/>
      <c r="AB153" s="51"/>
      <c r="AC153" s="51"/>
      <c r="AD153" s="51"/>
      <c r="AE153" s="51"/>
      <c r="AF153" s="51"/>
      <c r="AG153" s="51"/>
      <c r="AH153" s="51"/>
      <c r="AI153" s="8"/>
      <c r="AJ153" s="8"/>
      <c r="AK153" s="8"/>
      <c r="AL153" s="8"/>
      <c r="AM153" s="8"/>
      <c r="AN153" s="8"/>
      <c r="AO153" s="8"/>
      <c r="AP153" s="8"/>
      <c r="AQ153" s="8"/>
    </row>
    <row r="154" ht="16.5" spans="1:43">
      <c r="A154" s="52"/>
      <c r="B154" s="31"/>
      <c r="C154" s="53" t="s">
        <v>136</v>
      </c>
      <c r="D154" s="51">
        <v>3</v>
      </c>
      <c r="E154" s="51">
        <v>4</v>
      </c>
      <c r="F154" s="51">
        <v>3</v>
      </c>
      <c r="G154" s="51">
        <v>0</v>
      </c>
      <c r="H154" s="51">
        <v>0</v>
      </c>
      <c r="I154" s="51">
        <v>3</v>
      </c>
      <c r="J154" s="51">
        <v>2</v>
      </c>
      <c r="K154" s="51">
        <v>3</v>
      </c>
      <c r="L154" s="51">
        <v>3</v>
      </c>
      <c r="M154" s="51">
        <v>3</v>
      </c>
      <c r="N154" s="51">
        <v>3</v>
      </c>
      <c r="O154" s="51">
        <v>0</v>
      </c>
      <c r="P154" s="51">
        <v>0</v>
      </c>
      <c r="Q154" s="51"/>
      <c r="R154" s="51"/>
      <c r="S154" s="57"/>
      <c r="T154" s="51"/>
      <c r="U154" s="51"/>
      <c r="V154" s="51"/>
      <c r="W154" s="51"/>
      <c r="X154" s="51"/>
      <c r="Y154" s="58"/>
      <c r="Z154" s="51"/>
      <c r="AA154" s="51"/>
      <c r="AB154" s="51"/>
      <c r="AC154" s="51"/>
      <c r="AD154" s="51"/>
      <c r="AE154" s="51"/>
      <c r="AF154" s="51"/>
      <c r="AG154" s="51"/>
      <c r="AH154" s="51"/>
      <c r="AI154" s="8"/>
      <c r="AJ154" s="8"/>
      <c r="AK154" s="8"/>
      <c r="AL154" s="8"/>
      <c r="AM154" s="8"/>
      <c r="AN154" s="8"/>
      <c r="AO154" s="8"/>
      <c r="AP154" s="8"/>
      <c r="AQ154" s="8"/>
    </row>
    <row r="155" ht="16.5" spans="1:43">
      <c r="A155" s="52" t="s">
        <v>70</v>
      </c>
      <c r="B155" s="31" t="s">
        <v>47</v>
      </c>
      <c r="C155" s="53" t="s">
        <v>137</v>
      </c>
      <c r="D155" s="51">
        <v>4</v>
      </c>
      <c r="E155" s="51">
        <v>4</v>
      </c>
      <c r="F155" s="51">
        <v>4</v>
      </c>
      <c r="G155" s="51">
        <v>0</v>
      </c>
      <c r="H155" s="51">
        <v>4</v>
      </c>
      <c r="I155" s="51">
        <v>4</v>
      </c>
      <c r="J155" s="51">
        <v>4</v>
      </c>
      <c r="K155" s="51">
        <v>4</v>
      </c>
      <c r="L155" s="51">
        <v>4</v>
      </c>
      <c r="M155" s="51">
        <v>4</v>
      </c>
      <c r="N155" s="51">
        <v>4</v>
      </c>
      <c r="O155" s="51">
        <v>0</v>
      </c>
      <c r="P155" s="51">
        <v>4</v>
      </c>
      <c r="Q155" s="51">
        <v>4</v>
      </c>
      <c r="R155" s="51">
        <v>4</v>
      </c>
      <c r="S155" s="51">
        <v>4</v>
      </c>
      <c r="T155" s="51">
        <v>4</v>
      </c>
      <c r="U155" s="51">
        <v>4</v>
      </c>
      <c r="V155" s="58">
        <v>4</v>
      </c>
      <c r="W155" s="51">
        <v>4</v>
      </c>
      <c r="X155" s="51"/>
      <c r="Y155" s="58">
        <v>4</v>
      </c>
      <c r="Z155" s="51">
        <v>4</v>
      </c>
      <c r="AA155" s="51">
        <v>4</v>
      </c>
      <c r="AB155" s="51">
        <v>4</v>
      </c>
      <c r="AC155" s="51">
        <v>4</v>
      </c>
      <c r="AD155" s="51">
        <v>4</v>
      </c>
      <c r="AE155" s="51">
        <v>4</v>
      </c>
      <c r="AF155" s="51">
        <v>0</v>
      </c>
      <c r="AG155" s="51">
        <v>0</v>
      </c>
      <c r="AH155" s="51"/>
      <c r="AI155" s="8">
        <f>IF(A155="","",COUNTIF(D155:AH156,"&gt;2")/2)</f>
        <v>25</v>
      </c>
      <c r="AJ155" s="8" cm="1">
        <f t="array" ref="AJ155">SUMPRODUCT(IFERROR((IFERROR(WEEKDAY($D$3:$AH$3,2),999)&lt;6)*D155:AH156,0))</f>
        <v>148</v>
      </c>
      <c r="AK155" s="8" cm="1">
        <f t="array" ref="AK155">SUMPRODUCT((IFERROR(WEEKDAY($D$3:$AH$3,2),999)&lt;6)*D157:AH157)</f>
        <v>66</v>
      </c>
      <c r="AL155" s="8" cm="1">
        <f t="array" ref="AL155">SUMPRODUCT(IFERROR((IFERROR(WEEKDAY($D$3:$AH$3,2),0)&gt;5)*D155:AH157,0))</f>
        <v>71</v>
      </c>
      <c r="AM155" s="8">
        <f>IFERROR(SUM(AJ155:AL157),"")</f>
        <v>285</v>
      </c>
      <c r="AN155" s="8" t="s">
        <v>134</v>
      </c>
      <c r="AO155" s="8" cm="1">
        <f t="array" ref="AO155">SUMPRODUCT((IFERROR((D155:AH155+D156:AH156+D157:AH157),0)&gt;8)*1,IFERROR((D155:AH155+D156:AH156+D157:AH157-8),0))</f>
        <v>84</v>
      </c>
      <c r="AP155" s="8">
        <f>SUM(D155:AH157)-AO155</f>
        <v>201</v>
      </c>
      <c r="AQ155" s="8">
        <f>AM155-AO155-AP155</f>
        <v>0</v>
      </c>
    </row>
    <row r="156" ht="16.5" spans="1:43">
      <c r="A156" s="52"/>
      <c r="B156" s="31"/>
      <c r="C156" s="53" t="s">
        <v>138</v>
      </c>
      <c r="D156" s="51">
        <v>4</v>
      </c>
      <c r="E156" s="51">
        <v>4</v>
      </c>
      <c r="F156" s="51">
        <v>4</v>
      </c>
      <c r="G156" s="51">
        <v>0</v>
      </c>
      <c r="H156" s="51">
        <v>4</v>
      </c>
      <c r="I156" s="51">
        <v>4</v>
      </c>
      <c r="J156" s="51">
        <v>4</v>
      </c>
      <c r="K156" s="51">
        <v>4</v>
      </c>
      <c r="L156" s="51">
        <v>4</v>
      </c>
      <c r="M156" s="51">
        <v>4</v>
      </c>
      <c r="N156" s="51">
        <v>4</v>
      </c>
      <c r="O156" s="51">
        <v>0</v>
      </c>
      <c r="P156" s="51">
        <v>0</v>
      </c>
      <c r="Q156" s="51">
        <v>4</v>
      </c>
      <c r="R156" s="51">
        <v>4</v>
      </c>
      <c r="S156" s="51">
        <v>4</v>
      </c>
      <c r="T156" s="51">
        <v>4</v>
      </c>
      <c r="U156" s="51">
        <v>4</v>
      </c>
      <c r="V156" s="58">
        <v>4</v>
      </c>
      <c r="W156" s="51">
        <v>4</v>
      </c>
      <c r="X156" s="51">
        <v>4</v>
      </c>
      <c r="Y156" s="58">
        <v>4</v>
      </c>
      <c r="Z156" s="51">
        <v>4</v>
      </c>
      <c r="AA156" s="51">
        <v>4</v>
      </c>
      <c r="AB156" s="51">
        <v>4</v>
      </c>
      <c r="AC156" s="51">
        <v>4</v>
      </c>
      <c r="AD156" s="51">
        <v>4</v>
      </c>
      <c r="AE156" s="51">
        <v>4</v>
      </c>
      <c r="AF156" s="51">
        <v>0</v>
      </c>
      <c r="AG156" s="51">
        <v>0</v>
      </c>
      <c r="AH156" s="51"/>
      <c r="AI156" s="8"/>
      <c r="AJ156" s="8"/>
      <c r="AK156" s="8"/>
      <c r="AL156" s="8"/>
      <c r="AM156" s="8"/>
      <c r="AN156" s="8"/>
      <c r="AO156" s="8"/>
      <c r="AP156" s="8"/>
      <c r="AQ156" s="8"/>
    </row>
    <row r="157" ht="16.5" spans="1:43">
      <c r="A157" s="52"/>
      <c r="B157" s="31"/>
      <c r="C157" s="53" t="s">
        <v>136</v>
      </c>
      <c r="D157" s="51">
        <v>3</v>
      </c>
      <c r="E157" s="51">
        <v>4</v>
      </c>
      <c r="F157" s="51">
        <v>4</v>
      </c>
      <c r="G157" s="51">
        <v>0</v>
      </c>
      <c r="H157" s="51">
        <v>4</v>
      </c>
      <c r="I157" s="51">
        <v>4</v>
      </c>
      <c r="J157" s="51">
        <v>4</v>
      </c>
      <c r="K157" s="51">
        <v>3</v>
      </c>
      <c r="L157" s="51">
        <v>4</v>
      </c>
      <c r="M157" s="51">
        <v>4</v>
      </c>
      <c r="N157" s="51">
        <v>4</v>
      </c>
      <c r="O157" s="51">
        <v>0</v>
      </c>
      <c r="P157" s="51">
        <v>0</v>
      </c>
      <c r="Q157" s="51">
        <v>4</v>
      </c>
      <c r="R157" s="51">
        <v>4</v>
      </c>
      <c r="S157" s="57">
        <v>4</v>
      </c>
      <c r="T157" s="51">
        <v>4</v>
      </c>
      <c r="U157" s="51">
        <v>4</v>
      </c>
      <c r="V157" s="58">
        <v>3</v>
      </c>
      <c r="W157" s="51">
        <v>2</v>
      </c>
      <c r="X157" s="51">
        <v>1</v>
      </c>
      <c r="Y157" s="58">
        <v>3</v>
      </c>
      <c r="Z157" s="51">
        <v>3</v>
      </c>
      <c r="AA157" s="51">
        <v>3</v>
      </c>
      <c r="AB157" s="51">
        <v>3</v>
      </c>
      <c r="AC157" s="51">
        <v>3</v>
      </c>
      <c r="AD157" s="51">
        <v>3</v>
      </c>
      <c r="AE157" s="51">
        <v>3</v>
      </c>
      <c r="AF157" s="51">
        <v>0</v>
      </c>
      <c r="AG157" s="51">
        <v>0</v>
      </c>
      <c r="AH157" s="51"/>
      <c r="AI157" s="8"/>
      <c r="AJ157" s="8"/>
      <c r="AK157" s="8"/>
      <c r="AL157" s="8"/>
      <c r="AM157" s="8"/>
      <c r="AN157" s="8"/>
      <c r="AO157" s="8"/>
      <c r="AP157" s="8"/>
      <c r="AQ157" s="8"/>
    </row>
    <row r="158" ht="16.5" spans="1:43">
      <c r="A158" s="54" t="s">
        <v>71</v>
      </c>
      <c r="B158" s="31" t="s">
        <v>47</v>
      </c>
      <c r="C158" s="53" t="s">
        <v>137</v>
      </c>
      <c r="D158" s="51">
        <v>4</v>
      </c>
      <c r="E158" s="51">
        <v>4</v>
      </c>
      <c r="F158" s="51">
        <v>4</v>
      </c>
      <c r="G158" s="51">
        <v>0</v>
      </c>
      <c r="H158" s="51">
        <v>5</v>
      </c>
      <c r="I158" s="51">
        <v>4</v>
      </c>
      <c r="J158" s="51">
        <v>4</v>
      </c>
      <c r="K158" s="51">
        <v>4</v>
      </c>
      <c r="L158" s="51">
        <v>4</v>
      </c>
      <c r="M158" s="51">
        <v>4</v>
      </c>
      <c r="N158" s="51">
        <v>3</v>
      </c>
      <c r="O158" s="51">
        <v>0</v>
      </c>
      <c r="P158" s="51">
        <v>0</v>
      </c>
      <c r="Q158" s="51">
        <v>4</v>
      </c>
      <c r="R158" s="51">
        <v>0</v>
      </c>
      <c r="S158" s="51">
        <v>4</v>
      </c>
      <c r="T158" s="51">
        <v>4</v>
      </c>
      <c r="U158" s="51">
        <v>4</v>
      </c>
      <c r="V158" s="51">
        <v>4</v>
      </c>
      <c r="W158" s="51">
        <v>4</v>
      </c>
      <c r="X158" s="58">
        <v>4</v>
      </c>
      <c r="Y158" s="58">
        <v>4</v>
      </c>
      <c r="Z158" s="58">
        <v>4</v>
      </c>
      <c r="AA158" s="51">
        <v>4</v>
      </c>
      <c r="AB158" s="51">
        <v>4</v>
      </c>
      <c r="AC158" s="51">
        <v>4</v>
      </c>
      <c r="AD158" s="51">
        <v>4</v>
      </c>
      <c r="AE158" s="51">
        <v>4</v>
      </c>
      <c r="AF158" s="51">
        <v>0</v>
      </c>
      <c r="AG158" s="51">
        <v>0</v>
      </c>
      <c r="AH158" s="51"/>
      <c r="AI158" s="8">
        <f>IF(A158="","",COUNTIF(D158:AH159,"&gt;2")/2)</f>
        <v>23</v>
      </c>
      <c r="AJ158" s="8" cm="1">
        <f t="array" ref="AJ158">SUMPRODUCT(IFERROR((IFERROR(WEEKDAY($D$3:$AH$3,2),999)&lt;6)*D158:AH159,0))</f>
        <v>138</v>
      </c>
      <c r="AK158" s="8" cm="1">
        <f t="array" ref="AK158">SUMPRODUCT((IFERROR(WEEKDAY($D$3:$AH$3,2),999)&lt;6)*D160:AH160)</f>
        <v>45</v>
      </c>
      <c r="AL158" s="8" cm="1">
        <f t="array" ref="AL158">SUMPRODUCT(IFERROR((IFERROR(WEEKDAY($D$3:$AH$3,2),0)&gt;5)*D158:AH160,0))</f>
        <v>57.5</v>
      </c>
      <c r="AM158" s="8">
        <f>IFERROR(SUM(AJ158:AL160),"")</f>
        <v>240.5</v>
      </c>
      <c r="AN158" s="8" t="s">
        <v>134</v>
      </c>
      <c r="AO158" s="8" cm="1">
        <f t="array" ref="AO158">SUMPRODUCT((IFERROR((D158:AH158+D159:AH159+D160:AH160),0)&gt;8)*1,IFERROR((D158:AH158+D159:AH159+D160:AH160-8),0))</f>
        <v>57.5</v>
      </c>
      <c r="AP158" s="8">
        <f>SUM(D158:AH160)-AO158</f>
        <v>183</v>
      </c>
      <c r="AQ158" s="8">
        <f>AM158-AO158-AP158</f>
        <v>0</v>
      </c>
    </row>
    <row r="159" ht="16.5" spans="1:43">
      <c r="A159" s="55"/>
      <c r="B159" s="31"/>
      <c r="C159" s="53" t="s">
        <v>138</v>
      </c>
      <c r="D159" s="51">
        <v>4</v>
      </c>
      <c r="E159" s="51">
        <v>4</v>
      </c>
      <c r="F159" s="51">
        <v>4</v>
      </c>
      <c r="G159" s="51">
        <v>0</v>
      </c>
      <c r="H159" s="51"/>
      <c r="I159" s="51">
        <v>4</v>
      </c>
      <c r="J159" s="51">
        <v>4</v>
      </c>
      <c r="K159" s="51">
        <v>4</v>
      </c>
      <c r="L159" s="51">
        <v>4</v>
      </c>
      <c r="M159" s="51">
        <v>4</v>
      </c>
      <c r="N159" s="51"/>
      <c r="O159" s="51">
        <v>0</v>
      </c>
      <c r="P159" s="51">
        <v>0</v>
      </c>
      <c r="Q159" s="51">
        <v>4</v>
      </c>
      <c r="R159" s="51">
        <v>0</v>
      </c>
      <c r="S159" s="51">
        <v>4</v>
      </c>
      <c r="T159" s="51">
        <v>4</v>
      </c>
      <c r="U159" s="51">
        <v>4</v>
      </c>
      <c r="V159" s="51">
        <v>4</v>
      </c>
      <c r="W159" s="51">
        <v>4</v>
      </c>
      <c r="X159" s="58">
        <v>3</v>
      </c>
      <c r="Y159" s="58">
        <v>4</v>
      </c>
      <c r="Z159" s="58">
        <v>4</v>
      </c>
      <c r="AA159" s="51">
        <v>4</v>
      </c>
      <c r="AB159" s="51">
        <v>4</v>
      </c>
      <c r="AC159" s="51">
        <v>4</v>
      </c>
      <c r="AD159" s="51">
        <v>4</v>
      </c>
      <c r="AE159" s="51">
        <v>4</v>
      </c>
      <c r="AF159" s="51">
        <v>0</v>
      </c>
      <c r="AG159" s="51">
        <v>0</v>
      </c>
      <c r="AH159" s="51"/>
      <c r="AI159" s="8"/>
      <c r="AJ159" s="8"/>
      <c r="AK159" s="8"/>
      <c r="AL159" s="8"/>
      <c r="AM159" s="8"/>
      <c r="AN159" s="8"/>
      <c r="AO159" s="8"/>
      <c r="AP159" s="8"/>
      <c r="AQ159" s="8"/>
    </row>
    <row r="160" ht="16.5" spans="1:43">
      <c r="A160" s="56"/>
      <c r="B160" s="31"/>
      <c r="C160" s="53" t="s">
        <v>136</v>
      </c>
      <c r="D160" s="51">
        <v>3</v>
      </c>
      <c r="E160" s="51">
        <v>3</v>
      </c>
      <c r="F160" s="51">
        <v>3</v>
      </c>
      <c r="G160" s="51">
        <v>0</v>
      </c>
      <c r="H160" s="51"/>
      <c r="I160" s="51">
        <v>3</v>
      </c>
      <c r="J160" s="51">
        <v>3</v>
      </c>
      <c r="K160" s="51">
        <v>3</v>
      </c>
      <c r="L160" s="51">
        <v>3</v>
      </c>
      <c r="M160" s="51">
        <v>4</v>
      </c>
      <c r="N160" s="51"/>
      <c r="O160" s="51">
        <v>0</v>
      </c>
      <c r="P160" s="51">
        <v>0</v>
      </c>
      <c r="Q160" s="51">
        <v>2.5</v>
      </c>
      <c r="R160" s="51">
        <v>0</v>
      </c>
      <c r="S160" s="51"/>
      <c r="T160" s="51">
        <v>3</v>
      </c>
      <c r="U160" s="51">
        <v>3</v>
      </c>
      <c r="V160" s="51">
        <v>3.5</v>
      </c>
      <c r="W160" s="51"/>
      <c r="X160" s="58"/>
      <c r="Y160" s="58">
        <v>3</v>
      </c>
      <c r="Z160" s="58">
        <v>1</v>
      </c>
      <c r="AA160" s="51">
        <v>4</v>
      </c>
      <c r="AB160" s="51">
        <v>3</v>
      </c>
      <c r="AC160" s="51">
        <v>3</v>
      </c>
      <c r="AD160" s="51">
        <v>3</v>
      </c>
      <c r="AE160" s="51">
        <v>3.5</v>
      </c>
      <c r="AF160" s="51">
        <v>0</v>
      </c>
      <c r="AG160" s="51">
        <v>0</v>
      </c>
      <c r="AH160" s="51"/>
      <c r="AI160" s="8"/>
      <c r="AJ160" s="8"/>
      <c r="AK160" s="8"/>
      <c r="AL160" s="8"/>
      <c r="AM160" s="8"/>
      <c r="AN160" s="8"/>
      <c r="AO160" s="8"/>
      <c r="AP160" s="8"/>
      <c r="AQ160" s="8"/>
    </row>
    <row r="161" ht="16.5" spans="1:43">
      <c r="A161" s="49" t="s">
        <v>69</v>
      </c>
      <c r="B161" s="31" t="s">
        <v>47</v>
      </c>
      <c r="C161" s="50" t="s">
        <v>137</v>
      </c>
      <c r="D161" s="51">
        <v>4</v>
      </c>
      <c r="E161" s="51">
        <v>4</v>
      </c>
      <c r="F161" s="51">
        <v>4</v>
      </c>
      <c r="G161" s="51">
        <v>0</v>
      </c>
      <c r="H161" s="51">
        <v>0</v>
      </c>
      <c r="I161" s="51">
        <v>4</v>
      </c>
      <c r="J161" s="51">
        <v>4</v>
      </c>
      <c r="K161" s="51">
        <v>4</v>
      </c>
      <c r="L161" s="51">
        <v>4</v>
      </c>
      <c r="M161" s="51">
        <v>4</v>
      </c>
      <c r="N161" s="51">
        <v>0</v>
      </c>
      <c r="O161" s="51">
        <v>0</v>
      </c>
      <c r="P161" s="51">
        <v>0</v>
      </c>
      <c r="Q161" s="51">
        <v>4</v>
      </c>
      <c r="R161" s="51">
        <v>0</v>
      </c>
      <c r="S161" s="51">
        <v>4</v>
      </c>
      <c r="T161" s="51">
        <v>4</v>
      </c>
      <c r="U161" s="51">
        <v>4</v>
      </c>
      <c r="V161" s="51">
        <v>4</v>
      </c>
      <c r="W161" s="51">
        <v>0</v>
      </c>
      <c r="X161" s="58">
        <v>4</v>
      </c>
      <c r="Y161" s="58">
        <v>4</v>
      </c>
      <c r="Z161" s="51">
        <v>4</v>
      </c>
      <c r="AA161" s="51">
        <v>4</v>
      </c>
      <c r="AB161" s="51">
        <v>4</v>
      </c>
      <c r="AC161" s="51">
        <v>4</v>
      </c>
      <c r="AD161" s="51">
        <v>0</v>
      </c>
      <c r="AE161" s="51">
        <v>4</v>
      </c>
      <c r="AF161" s="51">
        <v>4</v>
      </c>
      <c r="AG161" s="51">
        <v>4</v>
      </c>
      <c r="AH161" s="51"/>
      <c r="AI161" s="8">
        <f>IF(A161="","",COUNTIF(D161:AH162,"&gt;2")/2)</f>
        <v>21.5</v>
      </c>
      <c r="AJ161" s="8" cm="1">
        <f t="array" ref="AJ161">SUMPRODUCT(IFERROR((IFERROR(WEEKDAY($D$3:$AH$3,2),999)&lt;6)*D161:AH162,0))</f>
        <v>150</v>
      </c>
      <c r="AK161" s="8" cm="1">
        <f t="array" ref="AK161">SUMPRODUCT((IFERROR(WEEKDAY($D$3:$AH$3,2),999)&lt;6)*D163:AH163)</f>
        <v>46.5</v>
      </c>
      <c r="AL161" s="8" cm="1">
        <f t="array" ref="AL161">SUMPRODUCT(IFERROR((IFERROR(WEEKDAY($D$3:$AH$3,2),0)&gt;5)*D161:AH163,0))</f>
        <v>30</v>
      </c>
      <c r="AM161" s="8">
        <f>IFERROR(SUM(AJ161:AL163),"")</f>
        <v>226.5</v>
      </c>
      <c r="AN161" s="8" t="s">
        <v>134</v>
      </c>
      <c r="AO161" s="8" cm="1">
        <f t="array" ref="AO161">SUMPRODUCT((IFERROR((D161:AH161+D162:AH162+D163:AH163),0)&gt;8)*1,IFERROR((D161:AH161+D162:AH162+D163:AH163-8),0))</f>
        <v>52.5</v>
      </c>
      <c r="AP161" s="8">
        <f>SUM(D161:AH163)-AO161</f>
        <v>174</v>
      </c>
      <c r="AQ161" s="8">
        <f>AM161-AO161-AP161</f>
        <v>0</v>
      </c>
    </row>
    <row r="162" ht="16.5" spans="1:43">
      <c r="A162" s="49"/>
      <c r="B162" s="31"/>
      <c r="C162" s="50" t="s">
        <v>138</v>
      </c>
      <c r="D162" s="51">
        <v>4</v>
      </c>
      <c r="E162" s="51">
        <v>4</v>
      </c>
      <c r="F162" s="51">
        <v>4</v>
      </c>
      <c r="G162" s="51">
        <v>0</v>
      </c>
      <c r="H162" s="51">
        <v>0</v>
      </c>
      <c r="I162" s="51">
        <v>4</v>
      </c>
      <c r="J162" s="51">
        <v>4</v>
      </c>
      <c r="K162" s="51">
        <v>4</v>
      </c>
      <c r="L162" s="51">
        <v>4</v>
      </c>
      <c r="M162" s="51">
        <v>4</v>
      </c>
      <c r="N162" s="51">
        <v>0</v>
      </c>
      <c r="O162" s="51">
        <v>0</v>
      </c>
      <c r="P162" s="51">
        <v>0</v>
      </c>
      <c r="Q162" s="51">
        <v>2</v>
      </c>
      <c r="R162" s="51">
        <v>0</v>
      </c>
      <c r="S162" s="51">
        <v>4</v>
      </c>
      <c r="T162" s="51">
        <v>4</v>
      </c>
      <c r="U162" s="51">
        <v>4</v>
      </c>
      <c r="V162" s="51">
        <v>4</v>
      </c>
      <c r="W162" s="51">
        <v>0</v>
      </c>
      <c r="X162" s="58">
        <v>4</v>
      </c>
      <c r="Y162" s="58">
        <v>4</v>
      </c>
      <c r="Z162" s="51">
        <v>4</v>
      </c>
      <c r="AA162" s="51">
        <v>4</v>
      </c>
      <c r="AB162" s="51">
        <v>4</v>
      </c>
      <c r="AC162" s="51">
        <v>4</v>
      </c>
      <c r="AD162" s="51">
        <v>0</v>
      </c>
      <c r="AE162" s="51">
        <v>4</v>
      </c>
      <c r="AF162" s="51">
        <v>4</v>
      </c>
      <c r="AG162" s="51">
        <v>4</v>
      </c>
      <c r="AH162" s="51"/>
      <c r="AI162" s="8"/>
      <c r="AJ162" s="8"/>
      <c r="AK162" s="8"/>
      <c r="AL162" s="8"/>
      <c r="AM162" s="8"/>
      <c r="AN162" s="8"/>
      <c r="AO162" s="8"/>
      <c r="AP162" s="8"/>
      <c r="AQ162" s="8"/>
    </row>
    <row r="163" ht="16.5" spans="1:43">
      <c r="A163" s="49"/>
      <c r="B163" s="31"/>
      <c r="C163" s="50" t="s">
        <v>136</v>
      </c>
      <c r="D163" s="51">
        <v>3</v>
      </c>
      <c r="E163" s="51">
        <v>3</v>
      </c>
      <c r="F163" s="51">
        <v>3</v>
      </c>
      <c r="G163" s="51">
        <v>0</v>
      </c>
      <c r="H163" s="51">
        <v>0</v>
      </c>
      <c r="I163" s="51">
        <v>2</v>
      </c>
      <c r="J163" s="51">
        <v>3</v>
      </c>
      <c r="K163" s="51">
        <v>2</v>
      </c>
      <c r="L163" s="51">
        <v>3</v>
      </c>
      <c r="M163" s="51">
        <v>2</v>
      </c>
      <c r="N163" s="51">
        <v>0</v>
      </c>
      <c r="O163" s="51">
        <v>0</v>
      </c>
      <c r="P163" s="51">
        <v>0</v>
      </c>
      <c r="Q163" s="51"/>
      <c r="R163" s="51">
        <v>0</v>
      </c>
      <c r="S163" s="51">
        <v>3</v>
      </c>
      <c r="T163" s="51">
        <v>3</v>
      </c>
      <c r="U163" s="51">
        <v>3</v>
      </c>
      <c r="V163" s="51">
        <v>3</v>
      </c>
      <c r="W163" s="51">
        <v>0</v>
      </c>
      <c r="X163" s="58">
        <v>3</v>
      </c>
      <c r="Y163" s="58">
        <v>3</v>
      </c>
      <c r="Z163" s="51">
        <v>1</v>
      </c>
      <c r="AA163" s="51">
        <v>3</v>
      </c>
      <c r="AB163" s="51">
        <v>3</v>
      </c>
      <c r="AC163" s="51">
        <v>1</v>
      </c>
      <c r="AD163" s="51">
        <v>0</v>
      </c>
      <c r="AE163" s="51">
        <v>3</v>
      </c>
      <c r="AF163" s="51">
        <v>2</v>
      </c>
      <c r="AG163" s="51">
        <v>0.5</v>
      </c>
      <c r="AH163" s="51"/>
      <c r="AI163" s="8"/>
      <c r="AJ163" s="8"/>
      <c r="AK163" s="8"/>
      <c r="AL163" s="8"/>
      <c r="AM163" s="8"/>
      <c r="AN163" s="8"/>
      <c r="AO163" s="8"/>
      <c r="AP163" s="8"/>
      <c r="AQ163" s="8"/>
    </row>
    <row r="164" ht="16.5" spans="1:43">
      <c r="A164" s="49" t="s">
        <v>48</v>
      </c>
      <c r="B164" s="31" t="s">
        <v>47</v>
      </c>
      <c r="C164" s="50" t="s">
        <v>137</v>
      </c>
      <c r="D164" s="51">
        <v>4</v>
      </c>
      <c r="E164" s="51">
        <v>4</v>
      </c>
      <c r="F164" s="51">
        <v>4</v>
      </c>
      <c r="G164" s="51">
        <v>0</v>
      </c>
      <c r="H164" s="51">
        <v>0</v>
      </c>
      <c r="I164" s="51">
        <v>0</v>
      </c>
      <c r="J164" s="51">
        <v>4</v>
      </c>
      <c r="K164" s="51">
        <v>4</v>
      </c>
      <c r="L164" s="51">
        <v>4</v>
      </c>
      <c r="M164" s="51">
        <v>4</v>
      </c>
      <c r="N164" s="51">
        <v>4</v>
      </c>
      <c r="O164" s="51">
        <v>0</v>
      </c>
      <c r="P164" s="51">
        <v>0</v>
      </c>
      <c r="Q164" s="51">
        <v>4</v>
      </c>
      <c r="R164" s="51">
        <v>4</v>
      </c>
      <c r="S164" s="51">
        <v>4</v>
      </c>
      <c r="T164" s="51">
        <v>4</v>
      </c>
      <c r="U164" s="51">
        <v>0</v>
      </c>
      <c r="V164" s="51">
        <v>0</v>
      </c>
      <c r="W164" s="51">
        <v>4</v>
      </c>
      <c r="X164" s="51">
        <v>4</v>
      </c>
      <c r="Y164" s="58">
        <v>4</v>
      </c>
      <c r="Z164" s="51">
        <v>4</v>
      </c>
      <c r="AA164" s="51">
        <v>4</v>
      </c>
      <c r="AB164" s="51">
        <v>4</v>
      </c>
      <c r="AC164" s="51">
        <v>4</v>
      </c>
      <c r="AD164" s="51">
        <v>0</v>
      </c>
      <c r="AE164" s="51">
        <v>4</v>
      </c>
      <c r="AF164" s="51">
        <v>4</v>
      </c>
      <c r="AG164" s="51">
        <v>4</v>
      </c>
      <c r="AH164" s="51"/>
      <c r="AI164" s="8">
        <f>IF(A164="","",COUNTIF(D164:AH165,"&gt;2")/2)</f>
        <v>22</v>
      </c>
      <c r="AJ164" s="8" cm="1">
        <f t="array" ref="AJ164">SUMPRODUCT(IFERROR((IFERROR(WEEKDAY($D$3:$AH$3,2),999)&lt;6)*D164:AH165,0))</f>
        <v>159</v>
      </c>
      <c r="AK164" s="8" cm="1">
        <f t="array" ref="AK164">SUMPRODUCT((IFERROR(WEEKDAY($D$3:$AH$3,2),999)&lt;6)*D166:AH166)</f>
        <v>43.5</v>
      </c>
      <c r="AL164" s="8" cm="1">
        <f t="array" ref="AL164">SUMPRODUCT(IFERROR((IFERROR(WEEKDAY($D$3:$AH$3,2),0)&gt;5)*D164:AH166,0))</f>
        <v>21</v>
      </c>
      <c r="AM164" s="8">
        <f>IFERROR(SUM(AJ164:AL166),"")</f>
        <v>223.5</v>
      </c>
      <c r="AN164" s="8" t="s">
        <v>134</v>
      </c>
      <c r="AO164" s="8" cm="1">
        <f t="array" ref="AO164">SUMPRODUCT((IFERROR((D164:AH164+D165:AH165+D166:AH166),0)&gt;8)*1,IFERROR((D164:AH164+D165:AH165+D166:AH166-8),0))</f>
        <v>48.5</v>
      </c>
      <c r="AP164" s="8">
        <f>SUM(D164:AH166)-AO164</f>
        <v>175</v>
      </c>
      <c r="AQ164" s="8">
        <f>AM164-AO164-AP164</f>
        <v>0</v>
      </c>
    </row>
    <row r="165" ht="16.5" spans="1:43">
      <c r="A165" s="49"/>
      <c r="B165" s="31"/>
      <c r="C165" s="50" t="s">
        <v>138</v>
      </c>
      <c r="D165" s="51">
        <v>4</v>
      </c>
      <c r="E165" s="51">
        <v>4</v>
      </c>
      <c r="F165" s="51">
        <v>4</v>
      </c>
      <c r="G165" s="51">
        <v>0</v>
      </c>
      <c r="H165" s="51">
        <v>0</v>
      </c>
      <c r="I165" s="51">
        <v>0</v>
      </c>
      <c r="J165" s="51">
        <v>4</v>
      </c>
      <c r="K165" s="51">
        <v>4</v>
      </c>
      <c r="L165" s="51">
        <v>4</v>
      </c>
      <c r="M165" s="51">
        <v>4</v>
      </c>
      <c r="N165" s="51">
        <v>3</v>
      </c>
      <c r="O165" s="51">
        <v>0</v>
      </c>
      <c r="P165" s="51">
        <v>0</v>
      </c>
      <c r="Q165" s="51">
        <v>4</v>
      </c>
      <c r="R165" s="51">
        <v>4</v>
      </c>
      <c r="S165" s="51">
        <v>4</v>
      </c>
      <c r="T165" s="51">
        <v>4</v>
      </c>
      <c r="U165" s="51">
        <v>0</v>
      </c>
      <c r="V165" s="51">
        <v>0</v>
      </c>
      <c r="W165" s="51">
        <v>4</v>
      </c>
      <c r="X165" s="51">
        <v>4</v>
      </c>
      <c r="Y165" s="58">
        <v>4</v>
      </c>
      <c r="Z165" s="51">
        <v>4</v>
      </c>
      <c r="AA165" s="51">
        <v>4</v>
      </c>
      <c r="AB165" s="51">
        <v>4</v>
      </c>
      <c r="AC165" s="51">
        <v>4</v>
      </c>
      <c r="AD165" s="51">
        <v>0</v>
      </c>
      <c r="AE165" s="51">
        <v>4</v>
      </c>
      <c r="AF165" s="51">
        <v>4</v>
      </c>
      <c r="AG165" s="51">
        <v>4</v>
      </c>
      <c r="AH165" s="51"/>
      <c r="AI165" s="8"/>
      <c r="AJ165" s="8"/>
      <c r="AK165" s="8"/>
      <c r="AL165" s="8"/>
      <c r="AM165" s="8"/>
      <c r="AN165" s="8"/>
      <c r="AO165" s="8"/>
      <c r="AP165" s="8"/>
      <c r="AQ165" s="8"/>
    </row>
    <row r="166" ht="16.5" spans="1:43">
      <c r="A166" s="49"/>
      <c r="B166" s="31"/>
      <c r="C166" s="50" t="s">
        <v>136</v>
      </c>
      <c r="D166" s="51">
        <v>3</v>
      </c>
      <c r="E166" s="51">
        <v>3</v>
      </c>
      <c r="F166" s="51">
        <v>1</v>
      </c>
      <c r="G166" s="51">
        <v>0</v>
      </c>
      <c r="H166" s="51">
        <v>0</v>
      </c>
      <c r="I166" s="51">
        <v>0</v>
      </c>
      <c r="J166" s="51">
        <v>3</v>
      </c>
      <c r="K166" s="51">
        <v>3</v>
      </c>
      <c r="L166" s="51">
        <v>2</v>
      </c>
      <c r="M166" s="51">
        <v>2</v>
      </c>
      <c r="N166" s="51"/>
      <c r="O166" s="51">
        <v>0</v>
      </c>
      <c r="P166" s="51">
        <v>0</v>
      </c>
      <c r="Q166" s="51">
        <v>3</v>
      </c>
      <c r="R166" s="51">
        <v>2</v>
      </c>
      <c r="S166" s="51">
        <v>3</v>
      </c>
      <c r="T166" s="51">
        <v>3</v>
      </c>
      <c r="U166" s="51">
        <v>0</v>
      </c>
      <c r="V166" s="51">
        <v>0</v>
      </c>
      <c r="W166" s="51">
        <v>3</v>
      </c>
      <c r="X166" s="51">
        <v>3</v>
      </c>
      <c r="Y166" s="58">
        <v>2</v>
      </c>
      <c r="Z166" s="51">
        <v>2</v>
      </c>
      <c r="AA166" s="51">
        <v>2</v>
      </c>
      <c r="AB166" s="51">
        <v>3</v>
      </c>
      <c r="AC166" s="51">
        <v>2</v>
      </c>
      <c r="AD166" s="51">
        <v>0</v>
      </c>
      <c r="AE166" s="51">
        <v>1</v>
      </c>
      <c r="AF166" s="51">
        <v>2</v>
      </c>
      <c r="AG166" s="51">
        <v>0.5</v>
      </c>
      <c r="AH166" s="51"/>
      <c r="AI166" s="8"/>
      <c r="AJ166" s="8"/>
      <c r="AK166" s="8"/>
      <c r="AL166" s="8"/>
      <c r="AM166" s="8"/>
      <c r="AN166" s="8"/>
      <c r="AO166" s="8"/>
      <c r="AP166" s="8"/>
      <c r="AQ166" s="8"/>
    </row>
    <row r="167" ht="16.5" spans="1:43">
      <c r="A167" s="49" t="s">
        <v>62</v>
      </c>
      <c r="B167" s="31" t="s">
        <v>47</v>
      </c>
      <c r="C167" s="50" t="s">
        <v>137</v>
      </c>
      <c r="D167" s="51">
        <v>4</v>
      </c>
      <c r="E167" s="51">
        <v>4</v>
      </c>
      <c r="F167" s="51">
        <v>4</v>
      </c>
      <c r="G167" s="51">
        <v>0</v>
      </c>
      <c r="H167" s="51">
        <v>5</v>
      </c>
      <c r="I167" s="51">
        <v>4</v>
      </c>
      <c r="J167" s="51">
        <v>4</v>
      </c>
      <c r="K167" s="51">
        <v>4</v>
      </c>
      <c r="L167" s="51">
        <v>4</v>
      </c>
      <c r="M167" s="51">
        <v>4</v>
      </c>
      <c r="N167" s="51">
        <v>3</v>
      </c>
      <c r="O167" s="51">
        <v>0</v>
      </c>
      <c r="P167" s="51">
        <v>0</v>
      </c>
      <c r="Q167" s="51">
        <v>0</v>
      </c>
      <c r="R167" s="51">
        <v>0</v>
      </c>
      <c r="S167" s="51">
        <v>4</v>
      </c>
      <c r="T167" s="51">
        <v>4</v>
      </c>
      <c r="U167" s="51">
        <v>4</v>
      </c>
      <c r="V167" s="51">
        <v>4</v>
      </c>
      <c r="W167" s="58">
        <v>4</v>
      </c>
      <c r="X167" s="51">
        <v>4</v>
      </c>
      <c r="Y167" s="58">
        <v>4</v>
      </c>
      <c r="Z167" s="58">
        <v>4</v>
      </c>
      <c r="AA167" s="51">
        <v>4</v>
      </c>
      <c r="AB167" s="51">
        <v>4</v>
      </c>
      <c r="AC167" s="51">
        <v>4</v>
      </c>
      <c r="AD167" s="51">
        <v>4</v>
      </c>
      <c r="AE167" s="51">
        <v>4</v>
      </c>
      <c r="AF167" s="51">
        <v>4</v>
      </c>
      <c r="AG167" s="51">
        <v>0</v>
      </c>
      <c r="AH167" s="51"/>
      <c r="AI167" s="8">
        <f>IF(A167="","",COUNTIF(D167:AH168,"&gt;2")/2)</f>
        <v>23</v>
      </c>
      <c r="AJ167" s="8" cm="1">
        <f t="array" ref="AJ167">SUMPRODUCT(IFERROR((IFERROR(WEEKDAY($D$3:$AH$3,2),999)&lt;6)*D167:AH168,0))</f>
        <v>139</v>
      </c>
      <c r="AK167" s="8" cm="1">
        <f t="array" ref="AK167">SUMPRODUCT((IFERROR(WEEKDAY($D$3:$AH$3,2),999)&lt;6)*D169:AH169)</f>
        <v>45</v>
      </c>
      <c r="AL167" s="8" cm="1">
        <f t="array" ref="AL167">SUMPRODUCT(IFERROR((IFERROR(WEEKDAY($D$3:$AH$3,2),0)&gt;5)*D167:AH169,0))</f>
        <v>60</v>
      </c>
      <c r="AM167" s="8">
        <f>IFERROR(SUM(AJ167:AL169),"")</f>
        <v>244</v>
      </c>
      <c r="AN167" s="8" t="s">
        <v>134</v>
      </c>
      <c r="AO167" s="8" cm="1">
        <f t="array" ref="AO167">SUMPRODUCT((IFERROR((D167:AH167+D168:AH168+D169:AH169),0)&gt;8)*1,IFERROR((D167:AH167+D168:AH168+D169:AH169-8),0))</f>
        <v>60</v>
      </c>
      <c r="AP167" s="8">
        <f>SUM(D167:AH169)-AO167</f>
        <v>184</v>
      </c>
      <c r="AQ167" s="8">
        <f>AM167-AO167-AP167</f>
        <v>0</v>
      </c>
    </row>
    <row r="168" ht="16.5" spans="1:43">
      <c r="A168" s="49"/>
      <c r="B168" s="31"/>
      <c r="C168" s="50" t="s">
        <v>138</v>
      </c>
      <c r="D168" s="51">
        <v>4</v>
      </c>
      <c r="E168" s="51">
        <v>4</v>
      </c>
      <c r="F168" s="51">
        <v>4</v>
      </c>
      <c r="G168" s="51">
        <v>0</v>
      </c>
      <c r="H168" s="51"/>
      <c r="I168" s="51">
        <v>4</v>
      </c>
      <c r="J168" s="51">
        <v>4</v>
      </c>
      <c r="K168" s="51">
        <v>4</v>
      </c>
      <c r="L168" s="51">
        <v>4</v>
      </c>
      <c r="M168" s="51">
        <v>4</v>
      </c>
      <c r="N168" s="51"/>
      <c r="O168" s="51">
        <v>0</v>
      </c>
      <c r="P168" s="51">
        <v>0</v>
      </c>
      <c r="Q168" s="51">
        <v>0</v>
      </c>
      <c r="R168" s="51">
        <v>0</v>
      </c>
      <c r="S168" s="51">
        <v>4</v>
      </c>
      <c r="T168" s="51">
        <v>4</v>
      </c>
      <c r="U168" s="51">
        <v>4</v>
      </c>
      <c r="V168" s="51">
        <v>4</v>
      </c>
      <c r="W168" s="58">
        <v>4</v>
      </c>
      <c r="X168" s="51">
        <v>4</v>
      </c>
      <c r="Y168" s="58">
        <v>4</v>
      </c>
      <c r="Z168" s="58">
        <v>4</v>
      </c>
      <c r="AA168" s="51">
        <v>4</v>
      </c>
      <c r="AB168" s="51">
        <v>4</v>
      </c>
      <c r="AC168" s="51">
        <v>4</v>
      </c>
      <c r="AD168" s="51">
        <v>4</v>
      </c>
      <c r="AE168" s="51">
        <v>4</v>
      </c>
      <c r="AF168" s="51">
        <v>4</v>
      </c>
      <c r="AG168" s="51">
        <v>0</v>
      </c>
      <c r="AH168" s="51"/>
      <c r="AI168" s="8"/>
      <c r="AJ168" s="8"/>
      <c r="AK168" s="8"/>
      <c r="AL168" s="8"/>
      <c r="AM168" s="8"/>
      <c r="AN168" s="8"/>
      <c r="AO168" s="8"/>
      <c r="AP168" s="8"/>
      <c r="AQ168" s="8"/>
    </row>
    <row r="169" ht="16.5" spans="1:43">
      <c r="A169" s="49"/>
      <c r="B169" s="31"/>
      <c r="C169" s="50" t="s">
        <v>136</v>
      </c>
      <c r="D169" s="51">
        <v>1</v>
      </c>
      <c r="E169" s="51">
        <v>3</v>
      </c>
      <c r="F169" s="51">
        <v>3</v>
      </c>
      <c r="G169" s="51">
        <v>0</v>
      </c>
      <c r="H169" s="51"/>
      <c r="I169" s="51">
        <v>3</v>
      </c>
      <c r="J169" s="51">
        <v>3</v>
      </c>
      <c r="K169" s="51">
        <v>3</v>
      </c>
      <c r="L169" s="51">
        <v>3</v>
      </c>
      <c r="M169" s="51">
        <v>3</v>
      </c>
      <c r="N169" s="51"/>
      <c r="O169" s="51">
        <v>0</v>
      </c>
      <c r="P169" s="51">
        <v>0</v>
      </c>
      <c r="Q169" s="51">
        <v>0</v>
      </c>
      <c r="R169" s="51">
        <v>0</v>
      </c>
      <c r="S169" s="51"/>
      <c r="T169" s="51">
        <v>3</v>
      </c>
      <c r="U169" s="51">
        <v>3</v>
      </c>
      <c r="V169" s="51">
        <v>3</v>
      </c>
      <c r="W169" s="58">
        <v>3</v>
      </c>
      <c r="X169" s="51">
        <v>3</v>
      </c>
      <c r="Y169" s="58">
        <v>3</v>
      </c>
      <c r="Z169" s="58">
        <v>3</v>
      </c>
      <c r="AA169" s="51">
        <v>3</v>
      </c>
      <c r="AB169" s="51">
        <v>3</v>
      </c>
      <c r="AC169" s="51">
        <v>3</v>
      </c>
      <c r="AD169" s="51">
        <v>3</v>
      </c>
      <c r="AE169" s="51">
        <v>3</v>
      </c>
      <c r="AF169" s="51">
        <v>2</v>
      </c>
      <c r="AG169" s="51">
        <v>0</v>
      </c>
      <c r="AH169" s="51"/>
      <c r="AI169" s="8"/>
      <c r="AJ169" s="8"/>
      <c r="AK169" s="8"/>
      <c r="AL169" s="8"/>
      <c r="AM169" s="8"/>
      <c r="AN169" s="8"/>
      <c r="AO169" s="8"/>
      <c r="AP169" s="8"/>
      <c r="AQ169" s="8"/>
    </row>
    <row r="170" ht="16.5" spans="1:43">
      <c r="A170" s="49" t="s">
        <v>54</v>
      </c>
      <c r="B170" s="31" t="s">
        <v>47</v>
      </c>
      <c r="C170" s="50" t="s">
        <v>137</v>
      </c>
      <c r="D170" s="51">
        <v>4</v>
      </c>
      <c r="E170" s="51">
        <v>4</v>
      </c>
      <c r="F170" s="51">
        <v>4</v>
      </c>
      <c r="G170" s="51">
        <v>0</v>
      </c>
      <c r="H170" s="51">
        <v>0</v>
      </c>
      <c r="I170" s="51">
        <v>4</v>
      </c>
      <c r="J170" s="51">
        <v>4</v>
      </c>
      <c r="K170" s="51">
        <v>4</v>
      </c>
      <c r="L170" s="51">
        <v>4</v>
      </c>
      <c r="M170" s="51">
        <v>4</v>
      </c>
      <c r="N170" s="51">
        <v>4</v>
      </c>
      <c r="O170" s="51">
        <v>0</v>
      </c>
      <c r="P170" s="51">
        <v>0</v>
      </c>
      <c r="Q170" s="51" t="s">
        <v>133</v>
      </c>
      <c r="R170" s="51"/>
      <c r="S170" s="51"/>
      <c r="T170" s="51"/>
      <c r="U170" s="51"/>
      <c r="V170" s="51"/>
      <c r="W170" s="58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8">
        <f>IF(A170="","",COUNTIF(D170:AH171,"&gt;2")/2)</f>
        <v>9</v>
      </c>
      <c r="AJ170" s="8" cm="1">
        <f t="array" ref="AJ170">SUMPRODUCT(IFERROR((IFERROR(WEEKDAY($D$3:$AH$3,2),999)&lt;6)*D170:AH171,0))</f>
        <v>64</v>
      </c>
      <c r="AK170" s="8" cm="1">
        <f t="array" ref="AK170">SUMPRODUCT((IFERROR(WEEKDAY($D$3:$AH$3,2),999)&lt;6)*D172:AH172)</f>
        <v>24</v>
      </c>
      <c r="AL170" s="8" cm="1">
        <f t="array" ref="AL170">SUMPRODUCT(IFERROR((IFERROR(WEEKDAY($D$3:$AH$3,2),0)&gt;5)*D170:AH172,0))</f>
        <v>11</v>
      </c>
      <c r="AM170" s="8">
        <f>IFERROR(SUM(AJ170:AL172),"")</f>
        <v>99</v>
      </c>
      <c r="AN170" s="8" t="s">
        <v>134</v>
      </c>
      <c r="AO170" s="8" cm="1">
        <f t="array" ref="AO170">SUMPRODUCT((IFERROR((D170:AH170+D171:AH171+D172:AH172),0)&gt;8)*1,IFERROR((D170:AH170+D171:AH171+D172:AH172-8),0))</f>
        <v>27</v>
      </c>
      <c r="AP170" s="8">
        <f>SUM(D170:AH172)-AO170</f>
        <v>72</v>
      </c>
      <c r="AQ170" s="8">
        <f>AM170-AO170-AP170</f>
        <v>0</v>
      </c>
    </row>
    <row r="171" ht="16.5" spans="1:43">
      <c r="A171" s="49"/>
      <c r="B171" s="31"/>
      <c r="C171" s="50" t="s">
        <v>138</v>
      </c>
      <c r="D171" s="51">
        <v>4</v>
      </c>
      <c r="E171" s="51">
        <v>4</v>
      </c>
      <c r="F171" s="51">
        <v>4</v>
      </c>
      <c r="G171" s="51">
        <v>0</v>
      </c>
      <c r="H171" s="51">
        <v>0</v>
      </c>
      <c r="I171" s="51">
        <v>4</v>
      </c>
      <c r="J171" s="51">
        <v>4</v>
      </c>
      <c r="K171" s="51">
        <v>4</v>
      </c>
      <c r="L171" s="51">
        <v>4</v>
      </c>
      <c r="M171" s="51">
        <v>4</v>
      </c>
      <c r="N171" s="51">
        <v>4</v>
      </c>
      <c r="O171" s="51">
        <v>0</v>
      </c>
      <c r="P171" s="51">
        <v>0</v>
      </c>
      <c r="Q171" s="51"/>
      <c r="R171" s="51"/>
      <c r="S171" s="51"/>
      <c r="T171" s="51"/>
      <c r="U171" s="51"/>
      <c r="V171" s="51"/>
      <c r="W171" s="58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8"/>
      <c r="AJ171" s="8"/>
      <c r="AK171" s="8"/>
      <c r="AL171" s="8"/>
      <c r="AM171" s="8"/>
      <c r="AN171" s="8"/>
      <c r="AO171" s="8"/>
      <c r="AP171" s="8"/>
      <c r="AQ171" s="8"/>
    </row>
    <row r="172" ht="16.5" spans="1:43">
      <c r="A172" s="49"/>
      <c r="B172" s="31"/>
      <c r="C172" s="50" t="s">
        <v>136</v>
      </c>
      <c r="D172" s="51">
        <v>3</v>
      </c>
      <c r="E172" s="51">
        <v>3</v>
      </c>
      <c r="F172" s="51">
        <v>3</v>
      </c>
      <c r="G172" s="51">
        <v>0</v>
      </c>
      <c r="H172" s="51">
        <v>0</v>
      </c>
      <c r="I172" s="51">
        <v>3</v>
      </c>
      <c r="J172" s="51">
        <v>3</v>
      </c>
      <c r="K172" s="51">
        <v>3</v>
      </c>
      <c r="L172" s="51">
        <v>3</v>
      </c>
      <c r="M172" s="51">
        <v>3</v>
      </c>
      <c r="N172" s="51">
        <v>3</v>
      </c>
      <c r="O172" s="51">
        <v>0</v>
      </c>
      <c r="P172" s="51">
        <v>0</v>
      </c>
      <c r="Q172" s="51"/>
      <c r="R172" s="51"/>
      <c r="S172" s="51"/>
      <c r="T172" s="51"/>
      <c r="U172" s="51"/>
      <c r="V172" s="51"/>
      <c r="W172" s="58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8"/>
      <c r="AJ172" s="8"/>
      <c r="AK172" s="8"/>
      <c r="AL172" s="8"/>
      <c r="AM172" s="8"/>
      <c r="AN172" s="8"/>
      <c r="AO172" s="8"/>
      <c r="AP172" s="8"/>
      <c r="AQ172" s="8"/>
    </row>
    <row r="173" ht="16.5" spans="1:43">
      <c r="A173" s="49" t="s">
        <v>61</v>
      </c>
      <c r="B173" s="31" t="s">
        <v>47</v>
      </c>
      <c r="C173" s="50" t="s">
        <v>137</v>
      </c>
      <c r="D173" s="51"/>
      <c r="E173" s="51"/>
      <c r="F173" s="51"/>
      <c r="G173" s="51"/>
      <c r="H173" s="51"/>
      <c r="I173" s="51">
        <v>4</v>
      </c>
      <c r="J173" s="51">
        <v>4</v>
      </c>
      <c r="K173" s="51">
        <v>4</v>
      </c>
      <c r="L173" s="51">
        <v>4</v>
      </c>
      <c r="M173" s="51">
        <v>4</v>
      </c>
      <c r="N173" s="51">
        <v>4</v>
      </c>
      <c r="O173" s="51">
        <v>0</v>
      </c>
      <c r="P173" s="51">
        <v>0</v>
      </c>
      <c r="Q173" s="51">
        <v>4</v>
      </c>
      <c r="R173" s="51">
        <v>4</v>
      </c>
      <c r="S173" s="51">
        <v>4</v>
      </c>
      <c r="T173" s="51">
        <v>4</v>
      </c>
      <c r="U173" s="51">
        <v>4</v>
      </c>
      <c r="V173" s="51">
        <v>4</v>
      </c>
      <c r="W173" s="58">
        <v>4</v>
      </c>
      <c r="X173" s="51">
        <v>4</v>
      </c>
      <c r="Y173" s="58">
        <v>4</v>
      </c>
      <c r="Z173" s="51">
        <v>4</v>
      </c>
      <c r="AA173" s="51">
        <v>4</v>
      </c>
      <c r="AB173" s="51">
        <v>4</v>
      </c>
      <c r="AC173" s="51">
        <v>4</v>
      </c>
      <c r="AD173" s="51">
        <v>4</v>
      </c>
      <c r="AE173" s="51">
        <v>4</v>
      </c>
      <c r="AF173" s="51">
        <v>4</v>
      </c>
      <c r="AG173" s="51">
        <v>4</v>
      </c>
      <c r="AH173" s="51"/>
      <c r="AI173" s="8">
        <f>IF(A173="","",COUNTIF(D173:AH174,"&gt;2")/2)</f>
        <v>23</v>
      </c>
      <c r="AJ173" s="8" cm="1">
        <f t="array" ref="AJ173">SUMPRODUCT(IFERROR((IFERROR(WEEKDAY($D$3:$AH$3,2),999)&lt;6)*D173:AH174,0))</f>
        <v>144</v>
      </c>
      <c r="AK173" s="8" cm="1">
        <f t="array" ref="AK173">SUMPRODUCT((IFERROR(WEEKDAY($D$3:$AH$3,2),999)&lt;6)*D175:AH175)</f>
        <v>52</v>
      </c>
      <c r="AL173" s="8" cm="1">
        <f t="array" ref="AL173">SUMPRODUCT(IFERROR((IFERROR(WEEKDAY($D$3:$AH$3,2),0)&gt;5)*D173:AH175,0))</f>
        <v>53.5</v>
      </c>
      <c r="AM173" s="8">
        <f>IFERROR(SUM(AJ173:AL175),"")</f>
        <v>249.5</v>
      </c>
      <c r="AN173" s="8" t="s">
        <v>134</v>
      </c>
      <c r="AO173" s="8" cm="1">
        <f t="array" ref="AO173">SUMPRODUCT((IFERROR((D173:AH173+D174:AH174+D175:AH175),0)&gt;8)*1,IFERROR((D173:AH173+D174:AH174+D175:AH175-8),0))</f>
        <v>65.5</v>
      </c>
      <c r="AP173" s="8">
        <f>SUM(D173:AH175)-AO173</f>
        <v>184</v>
      </c>
      <c r="AQ173" s="8">
        <f>AM173-AO173-AP173</f>
        <v>0</v>
      </c>
    </row>
    <row r="174" ht="16.5" spans="1:43">
      <c r="A174" s="49"/>
      <c r="B174" s="31"/>
      <c r="C174" s="50" t="s">
        <v>138</v>
      </c>
      <c r="D174" s="51"/>
      <c r="E174" s="51"/>
      <c r="F174" s="51"/>
      <c r="G174" s="51"/>
      <c r="H174" s="51"/>
      <c r="I174" s="51">
        <v>4</v>
      </c>
      <c r="J174" s="51">
        <v>4</v>
      </c>
      <c r="K174" s="51">
        <v>4</v>
      </c>
      <c r="L174" s="51">
        <v>4</v>
      </c>
      <c r="M174" s="51">
        <v>4</v>
      </c>
      <c r="N174" s="51">
        <v>4</v>
      </c>
      <c r="O174" s="51">
        <v>0</v>
      </c>
      <c r="P174" s="51">
        <v>0</v>
      </c>
      <c r="Q174" s="51">
        <v>4</v>
      </c>
      <c r="R174" s="51">
        <v>4</v>
      </c>
      <c r="S174" s="51">
        <v>4</v>
      </c>
      <c r="T174" s="51">
        <v>4</v>
      </c>
      <c r="U174" s="51">
        <v>4</v>
      </c>
      <c r="V174" s="51">
        <v>4</v>
      </c>
      <c r="W174" s="58">
        <v>4</v>
      </c>
      <c r="X174" s="51">
        <v>4</v>
      </c>
      <c r="Y174" s="58">
        <v>4</v>
      </c>
      <c r="Z174" s="51">
        <v>4</v>
      </c>
      <c r="AA174" s="51">
        <v>4</v>
      </c>
      <c r="AB174" s="51">
        <v>4</v>
      </c>
      <c r="AC174" s="51">
        <v>4</v>
      </c>
      <c r="AD174" s="51">
        <v>4</v>
      </c>
      <c r="AE174" s="51">
        <v>4</v>
      </c>
      <c r="AF174" s="51">
        <v>4</v>
      </c>
      <c r="AG174" s="51">
        <v>4</v>
      </c>
      <c r="AH174" s="51"/>
      <c r="AI174" s="8"/>
      <c r="AJ174" s="8"/>
      <c r="AK174" s="8"/>
      <c r="AL174" s="8"/>
      <c r="AM174" s="8"/>
      <c r="AN174" s="8"/>
      <c r="AO174" s="8"/>
      <c r="AP174" s="8"/>
      <c r="AQ174" s="8"/>
    </row>
    <row r="175" ht="16.5" spans="1:43">
      <c r="A175" s="49"/>
      <c r="B175" s="31"/>
      <c r="C175" s="50" t="s">
        <v>136</v>
      </c>
      <c r="D175" s="51"/>
      <c r="E175" s="51"/>
      <c r="F175" s="51"/>
      <c r="G175" s="51"/>
      <c r="H175" s="51"/>
      <c r="I175" s="51">
        <v>2.5</v>
      </c>
      <c r="J175" s="51">
        <v>3</v>
      </c>
      <c r="K175" s="51">
        <v>3</v>
      </c>
      <c r="L175" s="51">
        <v>3</v>
      </c>
      <c r="M175" s="51">
        <v>3</v>
      </c>
      <c r="N175" s="51">
        <v>4</v>
      </c>
      <c r="O175" s="51">
        <v>0</v>
      </c>
      <c r="P175" s="51">
        <v>0</v>
      </c>
      <c r="Q175" s="51">
        <v>3</v>
      </c>
      <c r="R175" s="51">
        <v>3</v>
      </c>
      <c r="S175" s="51">
        <v>3</v>
      </c>
      <c r="T175" s="51">
        <v>3</v>
      </c>
      <c r="U175" s="51">
        <v>3</v>
      </c>
      <c r="V175" s="51">
        <v>3</v>
      </c>
      <c r="W175" s="58">
        <v>2</v>
      </c>
      <c r="X175" s="51">
        <v>3</v>
      </c>
      <c r="Y175" s="58">
        <v>3</v>
      </c>
      <c r="Z175" s="51">
        <v>3</v>
      </c>
      <c r="AA175" s="51">
        <v>3</v>
      </c>
      <c r="AB175" s="51">
        <v>3</v>
      </c>
      <c r="AC175" s="51">
        <v>3</v>
      </c>
      <c r="AD175" s="51">
        <v>3</v>
      </c>
      <c r="AE175" s="51">
        <v>3</v>
      </c>
      <c r="AF175" s="51">
        <v>3</v>
      </c>
      <c r="AG175" s="51"/>
      <c r="AH175" s="51"/>
      <c r="AI175" s="8"/>
      <c r="AJ175" s="8"/>
      <c r="AK175" s="8"/>
      <c r="AL175" s="8"/>
      <c r="AM175" s="8"/>
      <c r="AN175" s="8"/>
      <c r="AO175" s="8"/>
      <c r="AP175" s="8"/>
      <c r="AQ175" s="8"/>
    </row>
    <row r="176" ht="16.5" spans="1:43">
      <c r="A176" s="49" t="s">
        <v>30</v>
      </c>
      <c r="B176" s="53" t="s">
        <v>25</v>
      </c>
      <c r="C176" s="50" t="s">
        <v>137</v>
      </c>
      <c r="D176" s="51">
        <v>4</v>
      </c>
      <c r="E176" s="51">
        <v>4</v>
      </c>
      <c r="F176" s="51">
        <v>4</v>
      </c>
      <c r="G176" s="51"/>
      <c r="H176" s="51"/>
      <c r="I176" s="51" t="s">
        <v>144</v>
      </c>
      <c r="J176" s="51" t="s">
        <v>144</v>
      </c>
      <c r="K176" s="51" t="s">
        <v>144</v>
      </c>
      <c r="L176" s="51" t="s">
        <v>146</v>
      </c>
      <c r="M176" s="51" t="s">
        <v>146</v>
      </c>
      <c r="N176" s="51" t="s">
        <v>146</v>
      </c>
      <c r="O176" s="51" t="s">
        <v>146</v>
      </c>
      <c r="P176" s="51" t="s">
        <v>146</v>
      </c>
      <c r="Q176" s="51" t="s">
        <v>146</v>
      </c>
      <c r="R176" s="51" t="s">
        <v>146</v>
      </c>
      <c r="S176" s="51" t="s">
        <v>146</v>
      </c>
      <c r="T176" s="51" t="s">
        <v>146</v>
      </c>
      <c r="U176" s="51" t="s">
        <v>146</v>
      </c>
      <c r="V176" s="51" t="s">
        <v>146</v>
      </c>
      <c r="W176" s="51" t="s">
        <v>146</v>
      </c>
      <c r="X176" s="51" t="s">
        <v>146</v>
      </c>
      <c r="Y176" s="51" t="s">
        <v>146</v>
      </c>
      <c r="Z176" s="51" t="s">
        <v>146</v>
      </c>
      <c r="AA176" s="51" t="s">
        <v>146</v>
      </c>
      <c r="AB176" s="51" t="s">
        <v>146</v>
      </c>
      <c r="AC176" s="51" t="s">
        <v>146</v>
      </c>
      <c r="AD176" s="51" t="s">
        <v>146</v>
      </c>
      <c r="AE176" s="51" t="s">
        <v>146</v>
      </c>
      <c r="AF176" s="51" t="s">
        <v>146</v>
      </c>
      <c r="AG176" s="51" t="s">
        <v>146</v>
      </c>
      <c r="AH176" s="51"/>
      <c r="AI176" s="8">
        <f>IF(A176="","",COUNTIF(D176:AH177,"&gt;2")/2)</f>
        <v>3</v>
      </c>
      <c r="AJ176" s="8" cm="1">
        <f t="array" ref="AJ176">SUMPRODUCT(IFERROR((IFERROR(WEEKDAY($D$3:$AH$3,2),999)&lt;6)*D176:AH177,0))</f>
        <v>24</v>
      </c>
      <c r="AK176" s="8" cm="1">
        <f t="array" ref="AK176">SUMPRODUCT((IFERROR(WEEKDAY($D$3:$AH$3,2),999)&lt;6)*D178:AH178)</f>
        <v>14</v>
      </c>
      <c r="AL176" s="8" cm="1">
        <f t="array" ref="AL176">SUMPRODUCT(IFERROR((IFERROR(WEEKDAY($D$3:$AH$3,2),0)&gt;5)*D176:AH178,0))</f>
        <v>0</v>
      </c>
      <c r="AM176" s="8">
        <f>IFERROR(SUM(AJ176:AL178),"")</f>
        <v>38</v>
      </c>
      <c r="AN176" s="8" t="s">
        <v>134</v>
      </c>
      <c r="AO176" s="8" cm="1">
        <f t="array" ref="AO176">SUMPRODUCT((IFERROR((D176:AH176+D177:AH177+D178:AH178),0)&gt;8)*1,IFERROR((D176:AH176+D177:AH177+D178:AH178-8),0))</f>
        <v>14</v>
      </c>
      <c r="AP176" s="8">
        <f>SUM(D176:AH178)-AO176</f>
        <v>24</v>
      </c>
      <c r="AQ176" s="8">
        <f>AM176-AO176-AP176</f>
        <v>0</v>
      </c>
    </row>
    <row r="177" ht="16.5" spans="1:43">
      <c r="A177" s="49"/>
      <c r="B177" s="53"/>
      <c r="C177" s="50" t="s">
        <v>138</v>
      </c>
      <c r="D177" s="51">
        <v>4</v>
      </c>
      <c r="E177" s="51">
        <v>4</v>
      </c>
      <c r="F177" s="51">
        <v>4</v>
      </c>
      <c r="G177" s="51"/>
      <c r="H177" s="51"/>
      <c r="I177" s="51" t="s">
        <v>144</v>
      </c>
      <c r="J177" s="51" t="s">
        <v>144</v>
      </c>
      <c r="K177" s="51" t="s">
        <v>144</v>
      </c>
      <c r="L177" s="51" t="s">
        <v>146</v>
      </c>
      <c r="M177" s="51" t="s">
        <v>146</v>
      </c>
      <c r="N177" s="51" t="s">
        <v>146</v>
      </c>
      <c r="O177" s="51" t="s">
        <v>146</v>
      </c>
      <c r="P177" s="51" t="s">
        <v>146</v>
      </c>
      <c r="Q177" s="51" t="s">
        <v>146</v>
      </c>
      <c r="R177" s="51" t="s">
        <v>146</v>
      </c>
      <c r="S177" s="51" t="s">
        <v>146</v>
      </c>
      <c r="T177" s="51" t="s">
        <v>146</v>
      </c>
      <c r="U177" s="51" t="s">
        <v>146</v>
      </c>
      <c r="V177" s="51" t="s">
        <v>146</v>
      </c>
      <c r="W177" s="51" t="s">
        <v>146</v>
      </c>
      <c r="X177" s="51" t="s">
        <v>146</v>
      </c>
      <c r="Y177" s="51" t="s">
        <v>146</v>
      </c>
      <c r="Z177" s="51" t="s">
        <v>146</v>
      </c>
      <c r="AA177" s="51" t="s">
        <v>146</v>
      </c>
      <c r="AB177" s="51" t="s">
        <v>146</v>
      </c>
      <c r="AC177" s="51" t="s">
        <v>146</v>
      </c>
      <c r="AD177" s="51" t="s">
        <v>146</v>
      </c>
      <c r="AE177" s="51" t="s">
        <v>146</v>
      </c>
      <c r="AF177" s="51" t="s">
        <v>146</v>
      </c>
      <c r="AG177" s="51" t="s">
        <v>146</v>
      </c>
      <c r="AH177" s="51"/>
      <c r="AI177" s="8"/>
      <c r="AJ177" s="8"/>
      <c r="AK177" s="8"/>
      <c r="AL177" s="8"/>
      <c r="AM177" s="8"/>
      <c r="AN177" s="8"/>
      <c r="AO177" s="8"/>
      <c r="AP177" s="8"/>
      <c r="AQ177" s="8"/>
    </row>
    <row r="178" ht="16.5" spans="1:43">
      <c r="A178" s="49"/>
      <c r="B178" s="53"/>
      <c r="C178" s="50" t="s">
        <v>136</v>
      </c>
      <c r="D178" s="51">
        <v>4.5</v>
      </c>
      <c r="E178" s="51">
        <v>4.5</v>
      </c>
      <c r="F178" s="51">
        <v>5</v>
      </c>
      <c r="G178" s="51">
        <v>0</v>
      </c>
      <c r="H178" s="51">
        <v>0</v>
      </c>
      <c r="I178" s="51">
        <v>0</v>
      </c>
      <c r="J178" s="51">
        <v>0</v>
      </c>
      <c r="K178" s="51">
        <v>0</v>
      </c>
      <c r="L178" s="51">
        <v>0</v>
      </c>
      <c r="M178" s="51">
        <v>0</v>
      </c>
      <c r="N178" s="51">
        <v>0</v>
      </c>
      <c r="O178" s="51">
        <v>0</v>
      </c>
      <c r="P178" s="51">
        <v>0</v>
      </c>
      <c r="Q178" s="51">
        <v>0</v>
      </c>
      <c r="R178" s="51">
        <v>0</v>
      </c>
      <c r="S178" s="51">
        <v>0</v>
      </c>
      <c r="T178" s="51">
        <v>0</v>
      </c>
      <c r="U178" s="51">
        <v>0</v>
      </c>
      <c r="V178" s="51">
        <v>0</v>
      </c>
      <c r="W178" s="51">
        <v>0</v>
      </c>
      <c r="X178" s="51">
        <v>0</v>
      </c>
      <c r="Y178" s="51">
        <v>0</v>
      </c>
      <c r="Z178" s="51">
        <v>0</v>
      </c>
      <c r="AA178" s="51">
        <v>0</v>
      </c>
      <c r="AB178" s="51">
        <v>0</v>
      </c>
      <c r="AC178" s="51">
        <v>0</v>
      </c>
      <c r="AD178" s="51">
        <v>0</v>
      </c>
      <c r="AE178" s="51">
        <v>0</v>
      </c>
      <c r="AF178" s="51">
        <v>0</v>
      </c>
      <c r="AG178" s="51">
        <v>0</v>
      </c>
      <c r="AH178" s="51"/>
      <c r="AI178" s="8"/>
      <c r="AJ178" s="8"/>
      <c r="AK178" s="8"/>
      <c r="AL178" s="8"/>
      <c r="AM178" s="8"/>
      <c r="AN178" s="8"/>
      <c r="AO178" s="8"/>
      <c r="AP178" s="8"/>
      <c r="AQ178" s="8"/>
    </row>
    <row r="179" ht="16.5" spans="1:43">
      <c r="A179" s="49" t="s">
        <v>31</v>
      </c>
      <c r="B179" s="53" t="s">
        <v>25</v>
      </c>
      <c r="C179" s="50" t="s">
        <v>137</v>
      </c>
      <c r="D179" s="51">
        <v>4</v>
      </c>
      <c r="E179" s="51">
        <v>4</v>
      </c>
      <c r="F179" s="51">
        <v>4</v>
      </c>
      <c r="G179" s="51"/>
      <c r="H179" s="51">
        <v>3.5</v>
      </c>
      <c r="I179" s="51">
        <v>4</v>
      </c>
      <c r="J179" s="51">
        <v>4</v>
      </c>
      <c r="K179" s="51">
        <v>4</v>
      </c>
      <c r="L179" s="51">
        <v>4</v>
      </c>
      <c r="M179" s="51">
        <v>4</v>
      </c>
      <c r="N179" s="51" t="s">
        <v>132</v>
      </c>
      <c r="O179" s="51"/>
      <c r="P179" s="51"/>
      <c r="Q179" s="51">
        <v>4</v>
      </c>
      <c r="R179" s="51">
        <v>4</v>
      </c>
      <c r="S179" s="51">
        <v>4</v>
      </c>
      <c r="T179" s="51">
        <v>4</v>
      </c>
      <c r="U179" s="51">
        <v>4</v>
      </c>
      <c r="V179" s="51">
        <v>4</v>
      </c>
      <c r="W179" s="58">
        <v>4</v>
      </c>
      <c r="X179" s="51">
        <v>4</v>
      </c>
      <c r="Y179" s="58">
        <v>4</v>
      </c>
      <c r="Z179" s="51" t="s">
        <v>132</v>
      </c>
      <c r="AA179" s="51">
        <v>4</v>
      </c>
      <c r="AB179" s="51">
        <v>4</v>
      </c>
      <c r="AC179" s="51">
        <v>4</v>
      </c>
      <c r="AD179" s="58">
        <v>4</v>
      </c>
      <c r="AE179" s="51">
        <v>4</v>
      </c>
      <c r="AF179" s="51">
        <v>4</v>
      </c>
      <c r="AG179" s="51">
        <v>4</v>
      </c>
      <c r="AH179" s="10"/>
      <c r="AI179" s="8">
        <f>IF(A179="","",COUNTIF(D179:AH180,"&gt;2")/2)</f>
        <v>25</v>
      </c>
      <c r="AJ179" s="8" cm="1">
        <f t="array" ref="AJ179">SUMPRODUCT(IFERROR((IFERROR(WEEKDAY($D$3:$AH$3,2),999)&lt;6)*D179:AH180,0))</f>
        <v>152</v>
      </c>
      <c r="AK179" s="8" cm="1">
        <f t="array" ref="AK179">SUMPRODUCT((IFERROR(WEEKDAY($D$3:$AH$3,2),999)&lt;6)*D181:AH181)</f>
        <v>66.5</v>
      </c>
      <c r="AL179" s="8" cm="1">
        <f t="array" ref="AL179">SUMPRODUCT(IFERROR((IFERROR(WEEKDAY($D$3:$AH$3,2),0)&gt;5)*D179:AH181,0))</f>
        <v>63.5</v>
      </c>
      <c r="AM179" s="8">
        <f>IFERROR(SUM(AJ179:AL181),"")</f>
        <v>282</v>
      </c>
      <c r="AN179" s="8" t="s">
        <v>134</v>
      </c>
      <c r="AO179" s="8" cm="1">
        <f t="array" ref="AO179">SUMPRODUCT((IFERROR((D179:AH179+D180:AH180+D181:AH181),0)&gt;8)*1,IFERROR((D179:AH179+D180:AH180+D181:AH181-8),0))</f>
        <v>78</v>
      </c>
      <c r="AP179" s="8">
        <f>SUM(D179:AH181)-AO179</f>
        <v>204</v>
      </c>
      <c r="AQ179" s="8">
        <f>AM179-AO179-AP179</f>
        <v>0</v>
      </c>
    </row>
    <row r="180" ht="16.5" spans="1:43">
      <c r="A180" s="49"/>
      <c r="B180" s="53"/>
      <c r="C180" s="50" t="s">
        <v>138</v>
      </c>
      <c r="D180" s="51">
        <v>4</v>
      </c>
      <c r="E180" s="51">
        <v>4</v>
      </c>
      <c r="F180" s="51">
        <v>4</v>
      </c>
      <c r="G180" s="51"/>
      <c r="H180" s="51">
        <v>4</v>
      </c>
      <c r="I180" s="51">
        <v>4</v>
      </c>
      <c r="J180" s="51">
        <v>4</v>
      </c>
      <c r="K180" s="51">
        <v>4</v>
      </c>
      <c r="L180" s="51">
        <v>4</v>
      </c>
      <c r="M180" s="51">
        <v>4</v>
      </c>
      <c r="N180" s="51" t="s">
        <v>132</v>
      </c>
      <c r="O180" s="51"/>
      <c r="P180" s="51"/>
      <c r="Q180" s="51">
        <v>4</v>
      </c>
      <c r="R180" s="51">
        <v>4</v>
      </c>
      <c r="S180" s="51">
        <v>4</v>
      </c>
      <c r="T180" s="51">
        <v>4</v>
      </c>
      <c r="U180" s="51">
        <v>4</v>
      </c>
      <c r="V180" s="51">
        <v>4</v>
      </c>
      <c r="W180" s="58">
        <v>4</v>
      </c>
      <c r="X180" s="51">
        <v>4</v>
      </c>
      <c r="Y180" s="58" t="s">
        <v>132</v>
      </c>
      <c r="Z180" s="51">
        <v>4</v>
      </c>
      <c r="AA180" s="51">
        <v>4</v>
      </c>
      <c r="AB180" s="51">
        <v>4</v>
      </c>
      <c r="AC180" s="51">
        <v>4</v>
      </c>
      <c r="AD180" s="58">
        <v>4</v>
      </c>
      <c r="AE180" s="51">
        <v>4</v>
      </c>
      <c r="AF180" s="51">
        <v>4</v>
      </c>
      <c r="AG180" s="51">
        <v>4</v>
      </c>
      <c r="AH180" s="10"/>
      <c r="AI180" s="8"/>
      <c r="AJ180" s="8"/>
      <c r="AK180" s="8"/>
      <c r="AL180" s="8"/>
      <c r="AM180" s="8"/>
      <c r="AN180" s="8"/>
      <c r="AO180" s="8"/>
      <c r="AP180" s="8"/>
      <c r="AQ180" s="8"/>
    </row>
    <row r="181" ht="16.5" spans="1:43">
      <c r="A181" s="49"/>
      <c r="B181" s="53"/>
      <c r="C181" s="50" t="s">
        <v>136</v>
      </c>
      <c r="D181" s="51">
        <v>3.5</v>
      </c>
      <c r="E181" s="51">
        <v>3.5</v>
      </c>
      <c r="F181" s="51">
        <v>6.5</v>
      </c>
      <c r="G181" s="51">
        <v>0</v>
      </c>
      <c r="H181" s="51">
        <v>0</v>
      </c>
      <c r="I181" s="51">
        <v>2</v>
      </c>
      <c r="J181" s="51">
        <v>2.5</v>
      </c>
      <c r="K181" s="51">
        <v>4.5</v>
      </c>
      <c r="L181" s="51">
        <v>5.5</v>
      </c>
      <c r="M181" s="51">
        <v>0</v>
      </c>
      <c r="N181" s="51">
        <v>0</v>
      </c>
      <c r="O181" s="51">
        <v>0</v>
      </c>
      <c r="P181" s="51">
        <v>0</v>
      </c>
      <c r="Q181" s="51">
        <v>4</v>
      </c>
      <c r="R181" s="51">
        <v>4.5</v>
      </c>
      <c r="S181" s="51">
        <v>4</v>
      </c>
      <c r="T181" s="51">
        <v>4.5</v>
      </c>
      <c r="U181" s="51">
        <v>3.5</v>
      </c>
      <c r="V181" s="51">
        <v>3.5</v>
      </c>
      <c r="W181" s="58">
        <v>2</v>
      </c>
      <c r="X181" s="51">
        <v>0</v>
      </c>
      <c r="Y181" s="58">
        <v>0</v>
      </c>
      <c r="Z181" s="51">
        <v>4.5</v>
      </c>
      <c r="AA181" s="51">
        <v>3.5</v>
      </c>
      <c r="AB181" s="51">
        <v>4</v>
      </c>
      <c r="AC181" s="51">
        <v>4</v>
      </c>
      <c r="AD181" s="58">
        <v>4.5</v>
      </c>
      <c r="AE181" s="51">
        <v>4</v>
      </c>
      <c r="AF181" s="51">
        <v>2</v>
      </c>
      <c r="AG181" s="51">
        <v>2</v>
      </c>
      <c r="AH181" s="10"/>
      <c r="AI181" s="8"/>
      <c r="AJ181" s="8"/>
      <c r="AK181" s="8"/>
      <c r="AL181" s="8"/>
      <c r="AM181" s="8"/>
      <c r="AN181" s="8"/>
      <c r="AO181" s="8"/>
      <c r="AP181" s="8"/>
      <c r="AQ181" s="8"/>
    </row>
    <row r="182" ht="16.5" spans="1:43">
      <c r="A182" s="49" t="s">
        <v>29</v>
      </c>
      <c r="B182" s="53" t="s">
        <v>25</v>
      </c>
      <c r="C182" s="50" t="s">
        <v>137</v>
      </c>
      <c r="D182" s="51">
        <v>4</v>
      </c>
      <c r="E182" s="51">
        <v>4</v>
      </c>
      <c r="F182" s="51">
        <v>4</v>
      </c>
      <c r="G182" s="51"/>
      <c r="H182" s="51"/>
      <c r="I182" s="51">
        <v>4</v>
      </c>
      <c r="J182" s="51">
        <v>4</v>
      </c>
      <c r="K182" s="51">
        <v>4</v>
      </c>
      <c r="L182" s="51">
        <v>4</v>
      </c>
      <c r="M182" s="51">
        <v>4</v>
      </c>
      <c r="N182" s="51">
        <v>4</v>
      </c>
      <c r="O182" s="51"/>
      <c r="P182" s="51"/>
      <c r="Q182" s="51">
        <v>4</v>
      </c>
      <c r="R182" s="51">
        <v>4</v>
      </c>
      <c r="S182" s="51">
        <v>4</v>
      </c>
      <c r="T182" s="51">
        <v>4</v>
      </c>
      <c r="U182" s="51">
        <v>4</v>
      </c>
      <c r="V182" s="51">
        <v>4</v>
      </c>
      <c r="W182" s="58">
        <v>4</v>
      </c>
      <c r="X182" s="51">
        <v>4</v>
      </c>
      <c r="Y182" s="51">
        <v>4</v>
      </c>
      <c r="Z182" s="58">
        <v>4</v>
      </c>
      <c r="AA182" s="51">
        <v>4</v>
      </c>
      <c r="AB182" s="51">
        <v>4</v>
      </c>
      <c r="AC182" s="51">
        <v>4</v>
      </c>
      <c r="AD182" s="51" t="s">
        <v>144</v>
      </c>
      <c r="AE182" s="51">
        <v>4</v>
      </c>
      <c r="AF182" s="51">
        <v>4</v>
      </c>
      <c r="AG182" s="51">
        <v>4</v>
      </c>
      <c r="AH182" s="32"/>
      <c r="AI182" s="8">
        <f>IF(A182="","",COUNTIF(D182:AH183,"&gt;2")/2)</f>
        <v>25</v>
      </c>
      <c r="AJ182" s="8" cm="1">
        <f t="array" ref="AJ182">SUMPRODUCT(IFERROR((IFERROR(WEEKDAY($D$3:$AH$3,2),999)&lt;6)*D182:AH183,0))</f>
        <v>168</v>
      </c>
      <c r="AK182" s="8" cm="1">
        <f t="array" ref="AK182">SUMPRODUCT((IFERROR(WEEKDAY($D$3:$AH$3,2),999)&lt;6)*D184:AH184)</f>
        <v>79.5</v>
      </c>
      <c r="AL182" s="8" cm="1">
        <f t="array" ref="AL182">SUMPRODUCT(IFERROR((IFERROR(WEEKDAY($D$3:$AH$3,2),0)&gt;5)*D182:AH184,0))</f>
        <v>46.5</v>
      </c>
      <c r="AM182" s="8">
        <f>IFERROR(SUM(AJ182:AL184),"")</f>
        <v>294</v>
      </c>
      <c r="AN182" s="8" t="s">
        <v>134</v>
      </c>
      <c r="AO182" s="8" cm="1">
        <f t="array" ref="AO182">SUMPRODUCT((IFERROR((D182:AH182+D183:AH183+D184:AH184),0)&gt;8)*1,IFERROR((D182:AH182+D183:AH183+D184:AH184-8),0))</f>
        <v>94</v>
      </c>
      <c r="AP182" s="8">
        <f>SUM(D182:AH184)-AO182</f>
        <v>200</v>
      </c>
      <c r="AQ182" s="8">
        <f>AM182-AO182-AP182</f>
        <v>0</v>
      </c>
    </row>
    <row r="183" ht="16.5" spans="1:43">
      <c r="A183" s="49"/>
      <c r="B183" s="53"/>
      <c r="C183" s="50" t="s">
        <v>138</v>
      </c>
      <c r="D183" s="51">
        <v>4</v>
      </c>
      <c r="E183" s="51">
        <v>4</v>
      </c>
      <c r="F183" s="51">
        <v>4</v>
      </c>
      <c r="G183" s="51"/>
      <c r="H183" s="51"/>
      <c r="I183" s="51">
        <v>4</v>
      </c>
      <c r="J183" s="51">
        <v>4</v>
      </c>
      <c r="K183" s="51">
        <v>4</v>
      </c>
      <c r="L183" s="51">
        <v>4</v>
      </c>
      <c r="M183" s="51">
        <v>4</v>
      </c>
      <c r="N183" s="51">
        <v>4</v>
      </c>
      <c r="O183" s="51"/>
      <c r="P183" s="51"/>
      <c r="Q183" s="51">
        <v>4</v>
      </c>
      <c r="R183" s="51">
        <v>4</v>
      </c>
      <c r="S183" s="51">
        <v>4</v>
      </c>
      <c r="T183" s="51">
        <v>4</v>
      </c>
      <c r="U183" s="51">
        <v>4</v>
      </c>
      <c r="V183" s="51">
        <v>4</v>
      </c>
      <c r="W183" s="58">
        <v>4</v>
      </c>
      <c r="X183" s="51">
        <v>4</v>
      </c>
      <c r="Y183" s="51">
        <v>4</v>
      </c>
      <c r="Z183" s="58">
        <v>4</v>
      </c>
      <c r="AA183" s="51">
        <v>4</v>
      </c>
      <c r="AB183" s="51">
        <v>4</v>
      </c>
      <c r="AC183" s="51">
        <v>4</v>
      </c>
      <c r="AD183" s="51" t="s">
        <v>144</v>
      </c>
      <c r="AE183" s="51">
        <v>4</v>
      </c>
      <c r="AF183" s="51">
        <v>4</v>
      </c>
      <c r="AG183" s="51">
        <v>4</v>
      </c>
      <c r="AH183" s="32"/>
      <c r="AI183" s="8"/>
      <c r="AJ183" s="8"/>
      <c r="AK183" s="8"/>
      <c r="AL183" s="8"/>
      <c r="AM183" s="8"/>
      <c r="AN183" s="8"/>
      <c r="AO183" s="8"/>
      <c r="AP183" s="8"/>
      <c r="AQ183" s="8"/>
    </row>
    <row r="184" ht="16.5" spans="1:43">
      <c r="A184" s="49"/>
      <c r="B184" s="53"/>
      <c r="C184" s="50" t="s">
        <v>136</v>
      </c>
      <c r="D184" s="51">
        <v>4.5</v>
      </c>
      <c r="E184" s="51">
        <v>4.5</v>
      </c>
      <c r="F184" s="51">
        <v>5</v>
      </c>
      <c r="G184" s="51">
        <v>0</v>
      </c>
      <c r="H184" s="51">
        <v>0</v>
      </c>
      <c r="I184" s="51">
        <v>4</v>
      </c>
      <c r="J184" s="51">
        <v>2</v>
      </c>
      <c r="K184" s="51">
        <v>4.5</v>
      </c>
      <c r="L184" s="51">
        <v>4.5</v>
      </c>
      <c r="M184" s="51">
        <v>5</v>
      </c>
      <c r="N184" s="51">
        <v>4.5</v>
      </c>
      <c r="O184" s="51">
        <v>0</v>
      </c>
      <c r="P184" s="51">
        <v>0</v>
      </c>
      <c r="Q184" s="51">
        <v>0</v>
      </c>
      <c r="R184" s="51">
        <v>4.5</v>
      </c>
      <c r="S184" s="51">
        <v>4.5</v>
      </c>
      <c r="T184" s="51">
        <v>4.5</v>
      </c>
      <c r="U184" s="51">
        <v>4</v>
      </c>
      <c r="V184" s="51">
        <v>4.5</v>
      </c>
      <c r="W184" s="58">
        <v>2</v>
      </c>
      <c r="X184" s="51">
        <v>4.5</v>
      </c>
      <c r="Y184" s="51">
        <v>4</v>
      </c>
      <c r="Z184" s="51">
        <v>3.5</v>
      </c>
      <c r="AA184" s="51">
        <v>4.5</v>
      </c>
      <c r="AB184" s="51">
        <v>4.5</v>
      </c>
      <c r="AC184" s="51">
        <v>4</v>
      </c>
      <c r="AD184" s="51">
        <v>0</v>
      </c>
      <c r="AE184" s="51">
        <v>4.5</v>
      </c>
      <c r="AF184" s="51">
        <v>1.5</v>
      </c>
      <c r="AG184" s="51">
        <v>0.5</v>
      </c>
      <c r="AH184" s="32"/>
      <c r="AI184" s="8"/>
      <c r="AJ184" s="8"/>
      <c r="AK184" s="8"/>
      <c r="AL184" s="8"/>
      <c r="AM184" s="8"/>
      <c r="AN184" s="8"/>
      <c r="AO184" s="8"/>
      <c r="AP184" s="8"/>
      <c r="AQ184" s="8"/>
    </row>
    <row r="185" ht="16.5" spans="1:43">
      <c r="A185" s="49" t="s">
        <v>26</v>
      </c>
      <c r="B185" s="53" t="s">
        <v>25</v>
      </c>
      <c r="C185" s="50" t="s">
        <v>137</v>
      </c>
      <c r="D185" s="51" t="s">
        <v>147</v>
      </c>
      <c r="E185" s="51">
        <v>0</v>
      </c>
      <c r="F185" s="51">
        <v>4</v>
      </c>
      <c r="G185" s="51"/>
      <c r="H185" s="51"/>
      <c r="I185" s="51">
        <v>4</v>
      </c>
      <c r="J185" s="51">
        <v>4</v>
      </c>
      <c r="K185" s="51">
        <v>4</v>
      </c>
      <c r="L185" s="51">
        <v>4</v>
      </c>
      <c r="M185" s="51">
        <v>4</v>
      </c>
      <c r="N185" s="51" t="s">
        <v>146</v>
      </c>
      <c r="O185" s="51" t="s">
        <v>146</v>
      </c>
      <c r="P185" s="51" t="s">
        <v>146</v>
      </c>
      <c r="Q185" s="51" t="s">
        <v>146</v>
      </c>
      <c r="R185" s="51" t="s">
        <v>146</v>
      </c>
      <c r="S185" s="51" t="s">
        <v>146</v>
      </c>
      <c r="T185" s="51" t="s">
        <v>146</v>
      </c>
      <c r="U185" s="51" t="s">
        <v>146</v>
      </c>
      <c r="V185" s="51" t="s">
        <v>146</v>
      </c>
      <c r="W185" s="51" t="s">
        <v>146</v>
      </c>
      <c r="X185" s="51" t="s">
        <v>146</v>
      </c>
      <c r="Y185" s="51" t="s">
        <v>146</v>
      </c>
      <c r="Z185" s="51" t="s">
        <v>146</v>
      </c>
      <c r="AA185" s="51" t="s">
        <v>146</v>
      </c>
      <c r="AB185" s="51" t="s">
        <v>146</v>
      </c>
      <c r="AC185" s="51" t="s">
        <v>146</v>
      </c>
      <c r="AD185" s="51" t="s">
        <v>146</v>
      </c>
      <c r="AE185" s="51" t="s">
        <v>146</v>
      </c>
      <c r="AF185" s="51" t="s">
        <v>146</v>
      </c>
      <c r="AG185" s="51" t="s">
        <v>146</v>
      </c>
      <c r="AH185" s="32"/>
      <c r="AI185" s="8">
        <f>IF(A185="","",COUNTIF(D185:AH186,"&gt;2")/2)</f>
        <v>6</v>
      </c>
      <c r="AJ185" s="8" cm="1">
        <f t="array" ref="AJ185">SUMPRODUCT(IFERROR((IFERROR(WEEKDAY($D$3:$AH$3,2),999)&lt;6)*D185:AH186,0))</f>
        <v>42</v>
      </c>
      <c r="AK185" s="8" cm="1">
        <f t="array" ref="AK185">SUMPRODUCT((IFERROR(WEEKDAY($D$3:$AH$3,2),999)&lt;6)*D187:AH187)</f>
        <v>12</v>
      </c>
      <c r="AL185" s="8" cm="1">
        <f t="array" ref="AL185">SUMPRODUCT(IFERROR((IFERROR(WEEKDAY($D$3:$AH$3,2),0)&gt;5)*D185:AH187,0))</f>
        <v>10</v>
      </c>
      <c r="AM185" s="8">
        <f>IFERROR(SUM(AJ185:AL187),"")</f>
        <v>64</v>
      </c>
      <c r="AN185" s="8" t="s">
        <v>134</v>
      </c>
      <c r="AO185" s="8" cm="1">
        <f t="array" ref="AO185">SUMPRODUCT((IFERROR((D185:AH185+D186:AH186+D187:AH187),0)&gt;8)*1,IFERROR((D185:AH185+D186:AH186+D187:AH187-8),0))</f>
        <v>10.5</v>
      </c>
      <c r="AP185" s="8">
        <f>SUM(D185:AH187)-AO185</f>
        <v>53.5</v>
      </c>
      <c r="AQ185" s="8">
        <f>AM185-AO185-AP185</f>
        <v>0</v>
      </c>
    </row>
    <row r="186" ht="16.5" spans="1:43">
      <c r="A186" s="49"/>
      <c r="B186" s="53"/>
      <c r="C186" s="50" t="s">
        <v>138</v>
      </c>
      <c r="D186" s="51" t="s">
        <v>147</v>
      </c>
      <c r="E186" s="51">
        <v>2</v>
      </c>
      <c r="F186" s="51">
        <v>4</v>
      </c>
      <c r="G186" s="51"/>
      <c r="H186" s="51"/>
      <c r="I186" s="51">
        <v>4</v>
      </c>
      <c r="J186" s="51">
        <v>4</v>
      </c>
      <c r="K186" s="51">
        <v>4</v>
      </c>
      <c r="L186" s="51">
        <v>4</v>
      </c>
      <c r="M186" s="51">
        <v>4</v>
      </c>
      <c r="N186" s="51" t="s">
        <v>146</v>
      </c>
      <c r="O186" s="51" t="s">
        <v>146</v>
      </c>
      <c r="P186" s="51" t="s">
        <v>146</v>
      </c>
      <c r="Q186" s="51" t="s">
        <v>146</v>
      </c>
      <c r="R186" s="51" t="s">
        <v>146</v>
      </c>
      <c r="S186" s="51" t="s">
        <v>146</v>
      </c>
      <c r="T186" s="51" t="s">
        <v>146</v>
      </c>
      <c r="U186" s="51" t="s">
        <v>146</v>
      </c>
      <c r="V186" s="51" t="s">
        <v>146</v>
      </c>
      <c r="W186" s="51" t="s">
        <v>146</v>
      </c>
      <c r="X186" s="51" t="s">
        <v>146</v>
      </c>
      <c r="Y186" s="51" t="s">
        <v>146</v>
      </c>
      <c r="Z186" s="51" t="s">
        <v>146</v>
      </c>
      <c r="AA186" s="51" t="s">
        <v>146</v>
      </c>
      <c r="AB186" s="51" t="s">
        <v>146</v>
      </c>
      <c r="AC186" s="51" t="s">
        <v>146</v>
      </c>
      <c r="AD186" s="51" t="s">
        <v>146</v>
      </c>
      <c r="AE186" s="51" t="s">
        <v>146</v>
      </c>
      <c r="AF186" s="51" t="s">
        <v>146</v>
      </c>
      <c r="AG186" s="51" t="s">
        <v>146</v>
      </c>
      <c r="AH186" s="32"/>
      <c r="AI186" s="8"/>
      <c r="AJ186" s="8"/>
      <c r="AK186" s="8"/>
      <c r="AL186" s="8"/>
      <c r="AM186" s="8"/>
      <c r="AN186" s="8"/>
      <c r="AO186" s="8"/>
      <c r="AP186" s="8"/>
      <c r="AQ186" s="8"/>
    </row>
    <row r="187" ht="16.5" spans="1:43">
      <c r="A187" s="49"/>
      <c r="B187" s="53"/>
      <c r="C187" s="50" t="s">
        <v>136</v>
      </c>
      <c r="D187" s="51">
        <v>0</v>
      </c>
      <c r="E187" s="51">
        <v>3.5</v>
      </c>
      <c r="F187" s="51">
        <v>0.5</v>
      </c>
      <c r="G187" s="51">
        <v>0</v>
      </c>
      <c r="H187" s="51">
        <v>0</v>
      </c>
      <c r="I187" s="51">
        <v>2</v>
      </c>
      <c r="J187" s="51">
        <v>2.5</v>
      </c>
      <c r="K187" s="51">
        <v>4.5</v>
      </c>
      <c r="L187" s="51">
        <v>0.5</v>
      </c>
      <c r="M187" s="51">
        <v>0.5</v>
      </c>
      <c r="N187" s="51">
        <v>0</v>
      </c>
      <c r="O187" s="51">
        <v>0</v>
      </c>
      <c r="P187" s="51">
        <v>0</v>
      </c>
      <c r="Q187" s="51">
        <v>0</v>
      </c>
      <c r="R187" s="51">
        <v>0</v>
      </c>
      <c r="S187" s="51">
        <v>0</v>
      </c>
      <c r="T187" s="51">
        <v>0</v>
      </c>
      <c r="U187" s="51">
        <v>0</v>
      </c>
      <c r="V187" s="51">
        <v>0</v>
      </c>
      <c r="W187" s="51">
        <v>0</v>
      </c>
      <c r="X187" s="51">
        <v>0</v>
      </c>
      <c r="Y187" s="51">
        <v>0</v>
      </c>
      <c r="Z187" s="51">
        <v>0</v>
      </c>
      <c r="AA187" s="51">
        <v>0</v>
      </c>
      <c r="AB187" s="51">
        <v>0</v>
      </c>
      <c r="AC187" s="51">
        <v>0</v>
      </c>
      <c r="AD187" s="51">
        <v>0</v>
      </c>
      <c r="AE187" s="51">
        <v>0</v>
      </c>
      <c r="AF187" s="51">
        <v>0</v>
      </c>
      <c r="AG187" s="51">
        <v>0</v>
      </c>
      <c r="AH187" s="32"/>
      <c r="AI187" s="8"/>
      <c r="AJ187" s="8"/>
      <c r="AK187" s="8"/>
      <c r="AL187" s="8"/>
      <c r="AM187" s="8"/>
      <c r="AN187" s="8"/>
      <c r="AO187" s="8"/>
      <c r="AP187" s="8"/>
      <c r="AQ187" s="8"/>
    </row>
    <row r="188" ht="16.5" spans="1:43">
      <c r="A188" s="49" t="s">
        <v>27</v>
      </c>
      <c r="B188" s="53" t="s">
        <v>25</v>
      </c>
      <c r="C188" s="50" t="s">
        <v>137</v>
      </c>
      <c r="D188" s="51" t="s">
        <v>147</v>
      </c>
      <c r="E188" s="51" t="s">
        <v>147</v>
      </c>
      <c r="F188" s="51">
        <v>4</v>
      </c>
      <c r="G188" s="51"/>
      <c r="H188" s="51"/>
      <c r="I188" s="51">
        <v>4</v>
      </c>
      <c r="J188" s="51">
        <v>4</v>
      </c>
      <c r="K188" s="51">
        <v>4</v>
      </c>
      <c r="L188" s="51">
        <v>4</v>
      </c>
      <c r="M188" s="51">
        <v>4</v>
      </c>
      <c r="N188" s="51">
        <v>4</v>
      </c>
      <c r="O188" s="51"/>
      <c r="P188" s="51"/>
      <c r="Q188" s="51" t="s">
        <v>146</v>
      </c>
      <c r="R188" s="51" t="s">
        <v>146</v>
      </c>
      <c r="S188" s="51" t="s">
        <v>146</v>
      </c>
      <c r="T188" s="51" t="s">
        <v>146</v>
      </c>
      <c r="U188" s="51" t="s">
        <v>146</v>
      </c>
      <c r="V188" s="51" t="s">
        <v>146</v>
      </c>
      <c r="W188" s="51" t="s">
        <v>146</v>
      </c>
      <c r="X188" s="51" t="s">
        <v>146</v>
      </c>
      <c r="Y188" s="51" t="s">
        <v>146</v>
      </c>
      <c r="Z188" s="51" t="s">
        <v>146</v>
      </c>
      <c r="AA188" s="51" t="s">
        <v>146</v>
      </c>
      <c r="AB188" s="51" t="s">
        <v>146</v>
      </c>
      <c r="AC188" s="51" t="s">
        <v>146</v>
      </c>
      <c r="AD188" s="51" t="s">
        <v>146</v>
      </c>
      <c r="AE188" s="51" t="s">
        <v>146</v>
      </c>
      <c r="AF188" s="51" t="s">
        <v>146</v>
      </c>
      <c r="AG188" s="51" t="s">
        <v>146</v>
      </c>
      <c r="AH188" s="43"/>
      <c r="AI188" s="8">
        <f>IF(A188="","",COUNTIF(D188:AH189,"&gt;2")/2)</f>
        <v>7</v>
      </c>
      <c r="AJ188" s="8" cm="1">
        <f t="array" ref="AJ188">SUMPRODUCT(IFERROR((IFERROR(WEEKDAY($D$3:$AH$3,2),999)&lt;6)*D188:AH189,0))</f>
        <v>48</v>
      </c>
      <c r="AK188" s="8" cm="1">
        <f t="array" ref="AK188">SUMPRODUCT((IFERROR(WEEKDAY($D$3:$AH$3,2),999)&lt;6)*D190:AH190)</f>
        <v>19</v>
      </c>
      <c r="AL188" s="8" cm="1">
        <f t="array" ref="AL188">SUMPRODUCT(IFERROR((IFERROR(WEEKDAY($D$3:$AH$3,2),0)&gt;5)*D188:AH190,0))</f>
        <v>10</v>
      </c>
      <c r="AM188" s="8">
        <f>IFERROR(SUM(AJ188:AL190),"")</f>
        <v>77</v>
      </c>
      <c r="AN188" s="8" t="s">
        <v>134</v>
      </c>
      <c r="AO188" s="8" cm="1">
        <f t="array" ref="AO188">SUMPRODUCT((IFERROR((D188:AH188+D189:AH189+D190:AH190),0)&gt;8)*1,IFERROR((D188:AH188+D189:AH189+D190:AH190-8),0))</f>
        <v>21</v>
      </c>
      <c r="AP188" s="8">
        <f>SUM(D188:AH190)-AO188</f>
        <v>56</v>
      </c>
      <c r="AQ188" s="8">
        <f>AM188-AO188-AP188</f>
        <v>0</v>
      </c>
    </row>
    <row r="189" ht="16.5" spans="1:43">
      <c r="A189" s="49"/>
      <c r="B189" s="53"/>
      <c r="C189" s="50" t="s">
        <v>138</v>
      </c>
      <c r="D189" s="51" t="s">
        <v>147</v>
      </c>
      <c r="E189" s="51" t="s">
        <v>147</v>
      </c>
      <c r="F189" s="51">
        <v>4</v>
      </c>
      <c r="G189" s="51"/>
      <c r="H189" s="51"/>
      <c r="I189" s="51">
        <v>4</v>
      </c>
      <c r="J189" s="51">
        <v>4</v>
      </c>
      <c r="K189" s="51">
        <v>4</v>
      </c>
      <c r="L189" s="51">
        <v>4</v>
      </c>
      <c r="M189" s="51">
        <v>4</v>
      </c>
      <c r="N189" s="51">
        <v>4</v>
      </c>
      <c r="O189" s="51"/>
      <c r="P189" s="51"/>
      <c r="Q189" s="51" t="s">
        <v>146</v>
      </c>
      <c r="R189" s="51" t="s">
        <v>146</v>
      </c>
      <c r="S189" s="51" t="s">
        <v>146</v>
      </c>
      <c r="T189" s="51" t="s">
        <v>146</v>
      </c>
      <c r="U189" s="51" t="s">
        <v>146</v>
      </c>
      <c r="V189" s="51" t="s">
        <v>146</v>
      </c>
      <c r="W189" s="51" t="s">
        <v>146</v>
      </c>
      <c r="X189" s="51" t="s">
        <v>146</v>
      </c>
      <c r="Y189" s="51" t="s">
        <v>146</v>
      </c>
      <c r="Z189" s="51" t="s">
        <v>146</v>
      </c>
      <c r="AA189" s="51" t="s">
        <v>146</v>
      </c>
      <c r="AB189" s="51" t="s">
        <v>146</v>
      </c>
      <c r="AC189" s="51" t="s">
        <v>146</v>
      </c>
      <c r="AD189" s="51" t="s">
        <v>146</v>
      </c>
      <c r="AE189" s="51" t="s">
        <v>146</v>
      </c>
      <c r="AF189" s="51" t="s">
        <v>146</v>
      </c>
      <c r="AG189" s="51" t="s">
        <v>146</v>
      </c>
      <c r="AH189" s="43"/>
      <c r="AI189" s="8"/>
      <c r="AJ189" s="8"/>
      <c r="AK189" s="8"/>
      <c r="AL189" s="8"/>
      <c r="AM189" s="8"/>
      <c r="AN189" s="8"/>
      <c r="AO189" s="8"/>
      <c r="AP189" s="8"/>
      <c r="AQ189" s="8"/>
    </row>
    <row r="190" ht="16.5" spans="1:43">
      <c r="A190" s="49"/>
      <c r="B190" s="53"/>
      <c r="C190" s="50" t="s">
        <v>136</v>
      </c>
      <c r="D190" s="51">
        <v>0</v>
      </c>
      <c r="E190" s="51">
        <v>0</v>
      </c>
      <c r="F190" s="51">
        <v>5.5</v>
      </c>
      <c r="G190" s="51">
        <v>0</v>
      </c>
      <c r="H190" s="51">
        <v>0</v>
      </c>
      <c r="I190" s="51">
        <v>2</v>
      </c>
      <c r="J190" s="51">
        <v>2.5</v>
      </c>
      <c r="K190" s="51">
        <v>4.5</v>
      </c>
      <c r="L190" s="51">
        <v>5.5</v>
      </c>
      <c r="M190" s="51">
        <v>0.5</v>
      </c>
      <c r="N190" s="51">
        <v>0.5</v>
      </c>
      <c r="O190" s="51">
        <v>0</v>
      </c>
      <c r="P190" s="51">
        <v>0</v>
      </c>
      <c r="Q190" s="51">
        <v>0</v>
      </c>
      <c r="R190" s="51">
        <v>0</v>
      </c>
      <c r="S190" s="51">
        <v>0</v>
      </c>
      <c r="T190" s="51">
        <v>0</v>
      </c>
      <c r="U190" s="51">
        <v>0</v>
      </c>
      <c r="V190" s="51">
        <v>0</v>
      </c>
      <c r="W190" s="51">
        <v>0</v>
      </c>
      <c r="X190" s="51">
        <v>0</v>
      </c>
      <c r="Y190" s="51">
        <v>0</v>
      </c>
      <c r="Z190" s="51">
        <v>0</v>
      </c>
      <c r="AA190" s="51">
        <v>0</v>
      </c>
      <c r="AB190" s="51">
        <v>0</v>
      </c>
      <c r="AC190" s="51">
        <v>0</v>
      </c>
      <c r="AD190" s="51">
        <v>0</v>
      </c>
      <c r="AE190" s="51">
        <v>0</v>
      </c>
      <c r="AF190" s="51">
        <v>0</v>
      </c>
      <c r="AG190" s="51">
        <v>0</v>
      </c>
      <c r="AH190" s="43"/>
      <c r="AI190" s="8"/>
      <c r="AJ190" s="8"/>
      <c r="AK190" s="8"/>
      <c r="AL190" s="8"/>
      <c r="AM190" s="8"/>
      <c r="AN190" s="8"/>
      <c r="AO190" s="8"/>
      <c r="AP190" s="8"/>
      <c r="AQ190" s="8"/>
    </row>
    <row r="191" ht="16.5" spans="1:43">
      <c r="A191" s="49" t="s">
        <v>28</v>
      </c>
      <c r="B191" s="53" t="s">
        <v>25</v>
      </c>
      <c r="C191" s="50" t="s">
        <v>137</v>
      </c>
      <c r="D191" s="51" t="s">
        <v>147</v>
      </c>
      <c r="E191" s="51" t="s">
        <v>147</v>
      </c>
      <c r="F191" s="51">
        <v>4</v>
      </c>
      <c r="G191" s="51"/>
      <c r="H191" s="51"/>
      <c r="I191" s="51">
        <v>4</v>
      </c>
      <c r="J191" s="51">
        <v>4</v>
      </c>
      <c r="K191" s="51">
        <v>4</v>
      </c>
      <c r="L191" s="51">
        <v>4</v>
      </c>
      <c r="M191" s="51">
        <v>4</v>
      </c>
      <c r="N191" s="51" t="s">
        <v>146</v>
      </c>
      <c r="O191" s="51" t="s">
        <v>146</v>
      </c>
      <c r="P191" s="51" t="s">
        <v>146</v>
      </c>
      <c r="Q191" s="51" t="s">
        <v>146</v>
      </c>
      <c r="R191" s="51" t="s">
        <v>146</v>
      </c>
      <c r="S191" s="51" t="s">
        <v>146</v>
      </c>
      <c r="T191" s="51" t="s">
        <v>146</v>
      </c>
      <c r="U191" s="51" t="s">
        <v>146</v>
      </c>
      <c r="V191" s="51" t="s">
        <v>146</v>
      </c>
      <c r="W191" s="51" t="s">
        <v>146</v>
      </c>
      <c r="X191" s="51" t="s">
        <v>146</v>
      </c>
      <c r="Y191" s="51" t="s">
        <v>146</v>
      </c>
      <c r="Z191" s="51" t="s">
        <v>146</v>
      </c>
      <c r="AA191" s="51" t="s">
        <v>146</v>
      </c>
      <c r="AB191" s="51" t="s">
        <v>146</v>
      </c>
      <c r="AC191" s="51" t="s">
        <v>146</v>
      </c>
      <c r="AD191" s="51" t="s">
        <v>146</v>
      </c>
      <c r="AE191" s="51" t="s">
        <v>146</v>
      </c>
      <c r="AF191" s="51" t="s">
        <v>146</v>
      </c>
      <c r="AG191" s="51" t="s">
        <v>146</v>
      </c>
      <c r="AH191" s="43"/>
      <c r="AI191" s="8">
        <f>IF(A191="","",COUNTIF(D191:AH192,"&gt;2")/2)</f>
        <v>6</v>
      </c>
      <c r="AJ191" s="8" cm="1">
        <f t="array" ref="AJ191">SUMPRODUCT(IFERROR((IFERROR(WEEKDAY($D$3:$AH$3,2),999)&lt;6)*D191:AH192,0))</f>
        <v>40</v>
      </c>
      <c r="AK191" s="8" cm="1">
        <f t="array" ref="AK191">SUMPRODUCT((IFERROR(WEEKDAY($D$3:$AH$3,2),999)&lt;6)*D193:AH193)</f>
        <v>19.5</v>
      </c>
      <c r="AL191" s="8" cm="1">
        <f t="array" ref="AL191">SUMPRODUCT(IFERROR((IFERROR(WEEKDAY($D$3:$AH$3,2),0)&gt;5)*D191:AH193,0))</f>
        <v>12</v>
      </c>
      <c r="AM191" s="8">
        <f>IFERROR(SUM(AJ191:AL193),"")</f>
        <v>71.5</v>
      </c>
      <c r="AN191" s="8" t="s">
        <v>134</v>
      </c>
      <c r="AO191" s="8" cm="1">
        <f t="array" ref="AO191">SUMPRODUCT((IFERROR((D191:AH191+D192:AH192+D193:AH193),0)&gt;8)*1,IFERROR((D191:AH191+D192:AH192+D193:AH193-8),0))</f>
        <v>23.5</v>
      </c>
      <c r="AP191" s="8">
        <f>SUM(D191:AH193)-AO191</f>
        <v>48</v>
      </c>
      <c r="AQ191" s="8">
        <f>AM191-AO191-AP191</f>
        <v>0</v>
      </c>
    </row>
    <row r="192" ht="16.5" spans="1:43">
      <c r="A192" s="49"/>
      <c r="B192" s="53"/>
      <c r="C192" s="50" t="s">
        <v>138</v>
      </c>
      <c r="D192" s="51" t="s">
        <v>147</v>
      </c>
      <c r="E192" s="51" t="s">
        <v>147</v>
      </c>
      <c r="F192" s="51">
        <v>4</v>
      </c>
      <c r="G192" s="51"/>
      <c r="H192" s="51"/>
      <c r="I192" s="51">
        <v>4</v>
      </c>
      <c r="J192" s="51">
        <v>4</v>
      </c>
      <c r="K192" s="51">
        <v>4</v>
      </c>
      <c r="L192" s="51">
        <v>4</v>
      </c>
      <c r="M192" s="51">
        <v>4</v>
      </c>
      <c r="N192" s="51" t="s">
        <v>146</v>
      </c>
      <c r="O192" s="51" t="s">
        <v>146</v>
      </c>
      <c r="P192" s="51" t="s">
        <v>146</v>
      </c>
      <c r="Q192" s="51" t="s">
        <v>146</v>
      </c>
      <c r="R192" s="51" t="s">
        <v>146</v>
      </c>
      <c r="S192" s="51" t="s">
        <v>146</v>
      </c>
      <c r="T192" s="51" t="s">
        <v>146</v>
      </c>
      <c r="U192" s="51" t="s">
        <v>146</v>
      </c>
      <c r="V192" s="51" t="s">
        <v>146</v>
      </c>
      <c r="W192" s="51" t="s">
        <v>146</v>
      </c>
      <c r="X192" s="51" t="s">
        <v>146</v>
      </c>
      <c r="Y192" s="51" t="s">
        <v>146</v>
      </c>
      <c r="Z192" s="51" t="s">
        <v>146</v>
      </c>
      <c r="AA192" s="51" t="s">
        <v>146</v>
      </c>
      <c r="AB192" s="51" t="s">
        <v>146</v>
      </c>
      <c r="AC192" s="51" t="s">
        <v>146</v>
      </c>
      <c r="AD192" s="51" t="s">
        <v>146</v>
      </c>
      <c r="AE192" s="51" t="s">
        <v>146</v>
      </c>
      <c r="AF192" s="51" t="s">
        <v>146</v>
      </c>
      <c r="AG192" s="51" t="s">
        <v>146</v>
      </c>
      <c r="AH192" s="43"/>
      <c r="AI192" s="8"/>
      <c r="AJ192" s="8"/>
      <c r="AK192" s="8"/>
      <c r="AL192" s="8"/>
      <c r="AM192" s="8"/>
      <c r="AN192" s="8"/>
      <c r="AO192" s="8"/>
      <c r="AP192" s="8"/>
      <c r="AQ192" s="8"/>
    </row>
    <row r="193" ht="16.5" spans="1:43">
      <c r="A193" s="49"/>
      <c r="B193" s="53"/>
      <c r="C193" s="50" t="s">
        <v>136</v>
      </c>
      <c r="D193" s="51">
        <v>0</v>
      </c>
      <c r="E193" s="51">
        <v>0</v>
      </c>
      <c r="F193" s="51">
        <v>4.5</v>
      </c>
      <c r="G193" s="51">
        <v>0</v>
      </c>
      <c r="H193" s="51">
        <v>0</v>
      </c>
      <c r="I193" s="51">
        <v>4</v>
      </c>
      <c r="J193" s="51">
        <v>2</v>
      </c>
      <c r="K193" s="51">
        <v>4.5</v>
      </c>
      <c r="L193" s="51">
        <v>4.5</v>
      </c>
      <c r="M193" s="51">
        <v>4</v>
      </c>
      <c r="N193" s="51">
        <v>0</v>
      </c>
      <c r="O193" s="51">
        <v>0</v>
      </c>
      <c r="P193" s="51">
        <v>0</v>
      </c>
      <c r="Q193" s="51">
        <v>0</v>
      </c>
      <c r="R193" s="51">
        <v>0</v>
      </c>
      <c r="S193" s="51">
        <v>0</v>
      </c>
      <c r="T193" s="51">
        <v>0</v>
      </c>
      <c r="U193" s="51">
        <v>0</v>
      </c>
      <c r="V193" s="51">
        <v>0</v>
      </c>
      <c r="W193" s="51">
        <v>0</v>
      </c>
      <c r="X193" s="51">
        <v>0</v>
      </c>
      <c r="Y193" s="51">
        <v>0</v>
      </c>
      <c r="Z193" s="51">
        <v>0</v>
      </c>
      <c r="AA193" s="51">
        <v>0</v>
      </c>
      <c r="AB193" s="51">
        <v>0</v>
      </c>
      <c r="AC193" s="51">
        <v>0</v>
      </c>
      <c r="AD193" s="51">
        <v>0</v>
      </c>
      <c r="AE193" s="51">
        <v>0</v>
      </c>
      <c r="AF193" s="51">
        <v>0</v>
      </c>
      <c r="AG193" s="51">
        <v>0</v>
      </c>
      <c r="AH193" s="43"/>
      <c r="AI193" s="8"/>
      <c r="AJ193" s="8"/>
      <c r="AK193" s="8"/>
      <c r="AL193" s="8"/>
      <c r="AM193" s="8"/>
      <c r="AN193" s="8"/>
      <c r="AO193" s="8"/>
      <c r="AP193" s="8"/>
      <c r="AQ193" s="8"/>
    </row>
    <row r="194" ht="13.5" spans="1:43">
      <c r="A194" s="59" t="s">
        <v>108</v>
      </c>
      <c r="B194" s="59" t="s">
        <v>148</v>
      </c>
      <c r="C194" s="59" t="s">
        <v>137</v>
      </c>
      <c r="D194" s="59">
        <v>4</v>
      </c>
      <c r="E194" s="59">
        <v>4</v>
      </c>
      <c r="F194" s="59">
        <v>4</v>
      </c>
      <c r="G194" s="60"/>
      <c r="H194" s="60"/>
      <c r="I194" s="59">
        <v>4</v>
      </c>
      <c r="J194" s="59">
        <v>4</v>
      </c>
      <c r="K194" s="59">
        <v>4</v>
      </c>
      <c r="L194" s="59">
        <v>4</v>
      </c>
      <c r="M194" s="59">
        <v>4</v>
      </c>
      <c r="N194" s="59">
        <v>4</v>
      </c>
      <c r="O194" s="60"/>
      <c r="P194" s="60"/>
      <c r="Q194" s="59">
        <v>4</v>
      </c>
      <c r="R194" s="59">
        <v>1</v>
      </c>
      <c r="S194" s="59">
        <v>4</v>
      </c>
      <c r="T194" s="59">
        <v>4</v>
      </c>
      <c r="U194" s="59">
        <v>4</v>
      </c>
      <c r="V194" s="59">
        <v>4</v>
      </c>
      <c r="W194" s="59"/>
      <c r="X194" s="59">
        <v>5</v>
      </c>
      <c r="Y194" s="59"/>
      <c r="Z194" s="59"/>
      <c r="AA194" s="59"/>
      <c r="AB194" s="59">
        <v>4</v>
      </c>
      <c r="AC194" s="78"/>
      <c r="AD194" s="59">
        <v>4</v>
      </c>
      <c r="AE194" s="59">
        <v>4</v>
      </c>
      <c r="AF194" s="59">
        <v>4</v>
      </c>
      <c r="AG194" s="59">
        <v>4</v>
      </c>
      <c r="AH194" s="59"/>
      <c r="AI194" s="8">
        <f>IF(A194="","",COUNTIF(D194:AH195,"&gt;2")/2)</f>
        <v>18.5</v>
      </c>
      <c r="AJ194" s="8" cm="1">
        <f t="array" ref="AJ194">SUMPRODUCT(IFERROR((IFERROR(WEEKDAY($D$3:$AH$3,2),999)&lt;6)*D194:AH195,0))</f>
        <v>131.5</v>
      </c>
      <c r="AK194" s="8" cm="1">
        <f t="array" ref="AK194">SUMPRODUCT((IFERROR(WEEKDAY($D$3:$AH$3,2),999)&lt;6)*D196:AH196)</f>
        <v>59.5</v>
      </c>
      <c r="AL194" s="8" cm="1">
        <f t="array" ref="AL194">SUMPRODUCT(IFERROR((IFERROR(WEEKDAY($D$3:$AH$3,2),0)&gt;5)*D194:AH196,0))</f>
        <v>23.5</v>
      </c>
      <c r="AM194" s="8">
        <f>IFERROR(SUM(AJ194:AL196),"")</f>
        <v>214.5</v>
      </c>
      <c r="AN194" s="8" t="s">
        <v>134</v>
      </c>
      <c r="AO194" s="8" cm="1">
        <f t="array" ref="AO194">SUMPRODUCT((IFERROR((D194:AH194+D195:AH195+D196:AH196),0)&gt;8)*1,IFERROR((D194:AH194+D195:AH195+D196:AH196-8),0))</f>
        <v>63</v>
      </c>
      <c r="AP194" s="8">
        <f>SUM(D194:AH196)-AO194</f>
        <v>151.5</v>
      </c>
      <c r="AQ194" s="8">
        <f>AM194-AO194-AP194</f>
        <v>0</v>
      </c>
    </row>
    <row r="195" ht="13.5" spans="1:43">
      <c r="A195" s="59"/>
      <c r="B195" s="59"/>
      <c r="C195" s="59" t="s">
        <v>138</v>
      </c>
      <c r="D195" s="59">
        <v>4</v>
      </c>
      <c r="E195" s="59">
        <v>4</v>
      </c>
      <c r="F195" s="59">
        <v>4</v>
      </c>
      <c r="G195" s="60"/>
      <c r="H195" s="60"/>
      <c r="I195" s="60"/>
      <c r="J195" s="59">
        <v>4</v>
      </c>
      <c r="K195" s="59">
        <v>4</v>
      </c>
      <c r="L195" s="59">
        <v>4</v>
      </c>
      <c r="M195" s="59">
        <v>4</v>
      </c>
      <c r="N195" s="59">
        <v>3.5</v>
      </c>
      <c r="O195" s="60"/>
      <c r="P195" s="60"/>
      <c r="Q195" s="59">
        <v>4</v>
      </c>
      <c r="R195" s="59"/>
      <c r="S195" s="59">
        <v>4</v>
      </c>
      <c r="T195" s="59">
        <v>4</v>
      </c>
      <c r="U195" s="59">
        <v>4</v>
      </c>
      <c r="V195" s="76">
        <v>4</v>
      </c>
      <c r="W195" s="59"/>
      <c r="X195" s="59"/>
      <c r="Y195" s="59"/>
      <c r="Z195" s="59"/>
      <c r="AA195" s="59"/>
      <c r="AB195" s="59">
        <v>4</v>
      </c>
      <c r="AC195" s="59"/>
      <c r="AD195" s="59">
        <v>4</v>
      </c>
      <c r="AE195" s="59">
        <v>4</v>
      </c>
      <c r="AF195" s="59">
        <v>4</v>
      </c>
      <c r="AG195" s="59">
        <v>2</v>
      </c>
      <c r="AH195" s="59"/>
      <c r="AI195" s="8"/>
      <c r="AJ195" s="8"/>
      <c r="AK195" s="8"/>
      <c r="AL195" s="8"/>
      <c r="AM195" s="8"/>
      <c r="AN195" s="8"/>
      <c r="AO195" s="8"/>
      <c r="AP195" s="8"/>
      <c r="AQ195" s="8"/>
    </row>
    <row r="196" ht="13.5" spans="1:43">
      <c r="A196" s="59"/>
      <c r="B196" s="59"/>
      <c r="C196" s="59" t="s">
        <v>136</v>
      </c>
      <c r="D196" s="59">
        <v>5.5</v>
      </c>
      <c r="E196" s="59">
        <v>4.5</v>
      </c>
      <c r="F196" s="59">
        <v>5.5</v>
      </c>
      <c r="G196" s="59"/>
      <c r="H196" s="59"/>
      <c r="I196" s="59"/>
      <c r="J196" s="59">
        <v>5.5</v>
      </c>
      <c r="K196" s="59">
        <v>5</v>
      </c>
      <c r="L196" s="59">
        <v>5.5</v>
      </c>
      <c r="M196" s="59">
        <v>3.5</v>
      </c>
      <c r="N196" s="59"/>
      <c r="O196" s="60"/>
      <c r="P196" s="60"/>
      <c r="Q196" s="59">
        <v>1</v>
      </c>
      <c r="R196" s="59"/>
      <c r="S196" s="59">
        <v>6</v>
      </c>
      <c r="T196" s="59">
        <v>4.5</v>
      </c>
      <c r="U196" s="59">
        <v>5</v>
      </c>
      <c r="V196" s="76">
        <v>1.5</v>
      </c>
      <c r="W196" s="59"/>
      <c r="X196" s="59"/>
      <c r="Y196" s="76"/>
      <c r="Z196" s="59"/>
      <c r="AA196" s="59"/>
      <c r="AB196" s="59">
        <v>3</v>
      </c>
      <c r="AC196" s="59"/>
      <c r="AD196" s="59">
        <v>2</v>
      </c>
      <c r="AE196" s="59"/>
      <c r="AF196" s="59">
        <v>5</v>
      </c>
      <c r="AG196" s="59"/>
      <c r="AH196" s="59"/>
      <c r="AI196" s="8"/>
      <c r="AJ196" s="8"/>
      <c r="AK196" s="8"/>
      <c r="AL196" s="8"/>
      <c r="AM196" s="8"/>
      <c r="AN196" s="8"/>
      <c r="AO196" s="8"/>
      <c r="AP196" s="8"/>
      <c r="AQ196" s="8"/>
    </row>
    <row r="197" ht="13.5" spans="1:43">
      <c r="A197" s="59" t="s">
        <v>111</v>
      </c>
      <c r="B197" s="59" t="s">
        <v>148</v>
      </c>
      <c r="C197" s="59" t="s">
        <v>137</v>
      </c>
      <c r="D197" s="59"/>
      <c r="E197" s="59">
        <v>4</v>
      </c>
      <c r="F197" s="59">
        <v>4</v>
      </c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8">
        <f>IF(A197="","",COUNTIF(D197:AH198,"&gt;2")/2)</f>
        <v>2</v>
      </c>
      <c r="AJ197" s="8" cm="1">
        <f t="array" ref="AJ197">SUMPRODUCT(IFERROR((IFERROR(WEEKDAY($D$3:$AH$3,2),999)&lt;6)*D197:AH198,0))</f>
        <v>16</v>
      </c>
      <c r="AK197" s="8" cm="1">
        <f t="array" ref="AK197">SUMPRODUCT((IFERROR(WEEKDAY($D$3:$AH$3,2),999)&lt;6)*D199:AH199)</f>
        <v>14</v>
      </c>
      <c r="AL197" s="8" cm="1">
        <f t="array" ref="AL197">SUMPRODUCT(IFERROR((IFERROR(WEEKDAY($D$3:$AH$3,2),0)&gt;5)*D197:AH199,0))</f>
        <v>0</v>
      </c>
      <c r="AM197" s="8">
        <f>IFERROR(SUM(AJ197:AL199),"")</f>
        <v>30</v>
      </c>
      <c r="AN197" s="8" t="s">
        <v>134</v>
      </c>
      <c r="AO197" s="8" cm="1">
        <f t="array" ref="AO197">SUMPRODUCT((IFERROR((D197:AH197+D198:AH198+D199:AH199),0)&gt;8)*1,IFERROR((D197:AH197+D198:AH198+D199:AH199-8),0))</f>
        <v>14</v>
      </c>
      <c r="AP197" s="8">
        <f>SUM(D197:AH199)-AO197</f>
        <v>16</v>
      </c>
      <c r="AQ197" s="8">
        <f>AM197-AO197-AP197</f>
        <v>0</v>
      </c>
    </row>
    <row r="198" ht="13.5" spans="1:43">
      <c r="A198" s="59"/>
      <c r="B198" s="59"/>
      <c r="C198" s="59" t="s">
        <v>138</v>
      </c>
      <c r="D198" s="59"/>
      <c r="E198" s="59">
        <v>4</v>
      </c>
      <c r="F198" s="59">
        <v>4</v>
      </c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  <c r="AE198" s="59"/>
      <c r="AF198" s="59"/>
      <c r="AG198" s="59"/>
      <c r="AH198" s="59"/>
      <c r="AI198" s="8"/>
      <c r="AJ198" s="8"/>
      <c r="AK198" s="8"/>
      <c r="AL198" s="8"/>
      <c r="AM198" s="8"/>
      <c r="AN198" s="8"/>
      <c r="AO198" s="8"/>
      <c r="AP198" s="8"/>
      <c r="AQ198" s="8"/>
    </row>
    <row r="199" ht="13.5" spans="1:43">
      <c r="A199" s="59"/>
      <c r="B199" s="59"/>
      <c r="C199" s="59" t="s">
        <v>136</v>
      </c>
      <c r="D199" s="59"/>
      <c r="E199" s="59">
        <v>4.5</v>
      </c>
      <c r="F199" s="59">
        <v>9.5</v>
      </c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76"/>
      <c r="Z199" s="59"/>
      <c r="AA199" s="59"/>
      <c r="AB199" s="59"/>
      <c r="AC199" s="59"/>
      <c r="AD199" s="59"/>
      <c r="AE199" s="59"/>
      <c r="AF199" s="59"/>
      <c r="AG199" s="59"/>
      <c r="AH199" s="59"/>
      <c r="AI199" s="8"/>
      <c r="AJ199" s="8"/>
      <c r="AK199" s="8"/>
      <c r="AL199" s="8"/>
      <c r="AM199" s="8"/>
      <c r="AN199" s="8"/>
      <c r="AO199" s="8"/>
      <c r="AP199" s="8"/>
      <c r="AQ199" s="8"/>
    </row>
    <row r="200" ht="13.5" spans="1:43">
      <c r="A200" s="61" t="s">
        <v>109</v>
      </c>
      <c r="B200" s="59" t="s">
        <v>148</v>
      </c>
      <c r="C200" s="59" t="s">
        <v>137</v>
      </c>
      <c r="D200" s="59"/>
      <c r="E200" s="59"/>
      <c r="F200" s="59"/>
      <c r="G200" s="60"/>
      <c r="H200" s="60"/>
      <c r="I200" s="64"/>
      <c r="J200" s="59"/>
      <c r="K200" s="59">
        <v>4</v>
      </c>
      <c r="L200" s="59">
        <v>4</v>
      </c>
      <c r="M200" s="59">
        <v>4</v>
      </c>
      <c r="N200" s="59">
        <v>4</v>
      </c>
      <c r="O200" s="60"/>
      <c r="P200" s="60"/>
      <c r="Q200" s="59">
        <v>4</v>
      </c>
      <c r="R200" s="59">
        <v>4</v>
      </c>
      <c r="S200" s="59">
        <v>4</v>
      </c>
      <c r="T200" s="59">
        <v>4</v>
      </c>
      <c r="U200" s="59">
        <v>4</v>
      </c>
      <c r="V200" s="59">
        <v>4</v>
      </c>
      <c r="W200" s="59"/>
      <c r="X200" s="59">
        <v>4</v>
      </c>
      <c r="Y200" s="59">
        <v>4</v>
      </c>
      <c r="Z200" s="59">
        <v>4</v>
      </c>
      <c r="AA200" s="59"/>
      <c r="AB200" s="59">
        <v>4</v>
      </c>
      <c r="AC200" s="59"/>
      <c r="AD200" s="59">
        <v>4</v>
      </c>
      <c r="AE200" s="59">
        <v>4</v>
      </c>
      <c r="AF200" s="59">
        <v>4</v>
      </c>
      <c r="AG200" s="59"/>
      <c r="AH200" s="59"/>
      <c r="AI200" s="8">
        <f>IF(A200="","",COUNTIF(D200:AH201,"&gt;2")/2)</f>
        <v>17</v>
      </c>
      <c r="AJ200" s="8" cm="1">
        <f t="array" ref="AJ200">SUMPRODUCT(IFERROR((IFERROR(WEEKDAY($D$3:$AH$3,2),999)&lt;6)*D200:AH201,0))</f>
        <v>120</v>
      </c>
      <c r="AK200" s="8" cm="1">
        <f t="array" ref="AK200">SUMPRODUCT((IFERROR(WEEKDAY($D$3:$AH$3,2),999)&lt;6)*D202:AH202)</f>
        <v>39</v>
      </c>
      <c r="AL200" s="8" cm="1">
        <f t="array" ref="AL200">SUMPRODUCT(IFERROR((IFERROR(WEEKDAY($D$3:$AH$3,2),0)&gt;5)*D200:AH202,0))</f>
        <v>23.5</v>
      </c>
      <c r="AM200" s="8">
        <f>IFERROR(SUM(AJ200:AL202),"")</f>
        <v>182.5</v>
      </c>
      <c r="AN200" s="8" t="s">
        <v>134</v>
      </c>
      <c r="AO200" s="8" cm="1">
        <f t="array" ref="AO200">SUMPRODUCT((IFERROR((D200:AH200+D201:AH201+D202:AH202),0)&gt;8)*1,IFERROR((D200:AH200+D201:AH201+D202:AH202-8),0))</f>
        <v>46.5</v>
      </c>
      <c r="AP200" s="8">
        <f>SUM(D200:AH202)-AO200</f>
        <v>136</v>
      </c>
      <c r="AQ200" s="8">
        <f>AM200-AO200-AP200</f>
        <v>0</v>
      </c>
    </row>
    <row r="201" ht="13.5" spans="1:43">
      <c r="A201" s="61"/>
      <c r="B201" s="59"/>
      <c r="C201" s="59" t="s">
        <v>138</v>
      </c>
      <c r="D201" s="59"/>
      <c r="E201" s="59"/>
      <c r="F201" s="59"/>
      <c r="G201" s="60"/>
      <c r="H201" s="60"/>
      <c r="I201" s="60"/>
      <c r="J201" s="59"/>
      <c r="K201" s="59">
        <v>4</v>
      </c>
      <c r="L201" s="59">
        <v>4</v>
      </c>
      <c r="M201" s="59">
        <v>4</v>
      </c>
      <c r="N201" s="59">
        <v>4</v>
      </c>
      <c r="O201" s="60"/>
      <c r="P201" s="60"/>
      <c r="Q201" s="59">
        <v>4</v>
      </c>
      <c r="R201" s="59">
        <v>4</v>
      </c>
      <c r="S201" s="59">
        <v>4</v>
      </c>
      <c r="T201" s="59">
        <v>4</v>
      </c>
      <c r="U201" s="59">
        <v>4</v>
      </c>
      <c r="V201" s="59">
        <v>4</v>
      </c>
      <c r="W201" s="59"/>
      <c r="X201" s="59">
        <v>4</v>
      </c>
      <c r="Y201" s="59">
        <v>4</v>
      </c>
      <c r="Z201" s="59">
        <v>4</v>
      </c>
      <c r="AA201" s="59"/>
      <c r="AB201" s="59">
        <v>4</v>
      </c>
      <c r="AC201" s="59"/>
      <c r="AD201" s="59">
        <v>4</v>
      </c>
      <c r="AE201" s="59">
        <v>4</v>
      </c>
      <c r="AF201" s="59">
        <v>4</v>
      </c>
      <c r="AG201" s="59"/>
      <c r="AH201" s="59"/>
      <c r="AI201" s="8"/>
      <c r="AJ201" s="8"/>
      <c r="AK201" s="8"/>
      <c r="AL201" s="8"/>
      <c r="AM201" s="8"/>
      <c r="AN201" s="8"/>
      <c r="AO201" s="8"/>
      <c r="AP201" s="8"/>
      <c r="AQ201" s="8"/>
    </row>
    <row r="202" ht="13.5" spans="1:43">
      <c r="A202" s="61"/>
      <c r="B202" s="59"/>
      <c r="C202" s="59" t="s">
        <v>136</v>
      </c>
      <c r="D202" s="59"/>
      <c r="E202" s="59"/>
      <c r="F202" s="59"/>
      <c r="G202" s="59"/>
      <c r="H202" s="59"/>
      <c r="I202" s="59"/>
      <c r="J202" s="59"/>
      <c r="K202" s="59">
        <v>5</v>
      </c>
      <c r="L202" s="59">
        <v>5.5</v>
      </c>
      <c r="M202" s="59">
        <v>3.5</v>
      </c>
      <c r="N202" s="59"/>
      <c r="O202" s="59"/>
      <c r="P202" s="59"/>
      <c r="Q202" s="59">
        <v>0.5</v>
      </c>
      <c r="R202" s="59">
        <v>4.5</v>
      </c>
      <c r="S202" s="59">
        <v>2.5</v>
      </c>
      <c r="T202" s="59">
        <v>2.5</v>
      </c>
      <c r="U202" s="59">
        <v>5</v>
      </c>
      <c r="V202" s="59">
        <v>5.5</v>
      </c>
      <c r="W202" s="59"/>
      <c r="X202" s="59">
        <v>5</v>
      </c>
      <c r="Y202" s="76">
        <v>1</v>
      </c>
      <c r="Z202" s="59"/>
      <c r="AA202" s="59"/>
      <c r="AB202" s="59">
        <v>3</v>
      </c>
      <c r="AC202" s="59"/>
      <c r="AD202" s="59">
        <v>2</v>
      </c>
      <c r="AE202" s="59">
        <v>0.5</v>
      </c>
      <c r="AF202" s="59">
        <v>0.5</v>
      </c>
      <c r="AG202" s="59"/>
      <c r="AH202" s="59"/>
      <c r="AI202" s="8"/>
      <c r="AJ202" s="8"/>
      <c r="AK202" s="8"/>
      <c r="AL202" s="8"/>
      <c r="AM202" s="8"/>
      <c r="AN202" s="8"/>
      <c r="AO202" s="8"/>
      <c r="AP202" s="8"/>
      <c r="AQ202" s="8"/>
    </row>
    <row r="203" ht="13.5" spans="1:43">
      <c r="A203" s="61" t="s">
        <v>110</v>
      </c>
      <c r="B203" s="59" t="s">
        <v>148</v>
      </c>
      <c r="C203" s="59" t="s">
        <v>137</v>
      </c>
      <c r="D203" s="59"/>
      <c r="E203" s="59"/>
      <c r="F203" s="59"/>
      <c r="G203" s="60"/>
      <c r="H203" s="60"/>
      <c r="I203" s="64">
        <v>4</v>
      </c>
      <c r="J203" s="59">
        <v>4</v>
      </c>
      <c r="K203" s="59">
        <v>4</v>
      </c>
      <c r="L203" s="59">
        <v>4</v>
      </c>
      <c r="M203" s="59">
        <v>4</v>
      </c>
      <c r="N203" s="59">
        <v>4</v>
      </c>
      <c r="O203" s="60"/>
      <c r="P203" s="60"/>
      <c r="Q203" s="59">
        <v>4</v>
      </c>
      <c r="R203" s="59">
        <v>4</v>
      </c>
      <c r="S203" s="59">
        <v>4</v>
      </c>
      <c r="T203" s="59">
        <v>4</v>
      </c>
      <c r="U203" s="59">
        <v>4</v>
      </c>
      <c r="V203" s="59">
        <v>4</v>
      </c>
      <c r="W203" s="59"/>
      <c r="X203" s="59">
        <v>4</v>
      </c>
      <c r="Y203" s="59">
        <v>4</v>
      </c>
      <c r="Z203" s="59">
        <v>4</v>
      </c>
      <c r="AA203" s="59"/>
      <c r="AB203" s="59">
        <v>4</v>
      </c>
      <c r="AC203" s="59"/>
      <c r="AD203" s="59">
        <v>4</v>
      </c>
      <c r="AE203" s="59">
        <v>4</v>
      </c>
      <c r="AF203" s="59">
        <v>4</v>
      </c>
      <c r="AG203" s="59"/>
      <c r="AH203" s="59"/>
      <c r="AI203" s="8">
        <f>IF(A203="","",COUNTIF(D203:AH204,"&gt;2")/2)</f>
        <v>18.5</v>
      </c>
      <c r="AJ203" s="8" cm="1">
        <f t="array" ref="AJ203">SUMPRODUCT(IFERROR((IFERROR(WEEKDAY($D$3:$AH$3,2),999)&lt;6)*D203:AH204,0))</f>
        <v>128</v>
      </c>
      <c r="AK203" s="8" cm="1">
        <f t="array" ref="AK203">SUMPRODUCT((IFERROR(WEEKDAY($D$3:$AH$3,2),999)&lt;6)*D205:AH205)</f>
        <v>55.5</v>
      </c>
      <c r="AL203" s="8" cm="1">
        <f t="array" ref="AL203">SUMPRODUCT(IFERROR((IFERROR(WEEKDAY($D$3:$AH$3,2),0)&gt;5)*D203:AH205,0))</f>
        <v>27.5</v>
      </c>
      <c r="AM203" s="8">
        <f>IFERROR(SUM(AJ203:AL205),"")</f>
        <v>211</v>
      </c>
      <c r="AN203" s="8" t="s">
        <v>134</v>
      </c>
      <c r="AO203" s="8" cm="1">
        <f t="array" ref="AO203">SUMPRODUCT((IFERROR((D203:AH203+D204:AH204+D205:AH205),0)&gt;8)*1,IFERROR((D203:AH203+D204:AH204+D205:AH205-8),0))</f>
        <v>63</v>
      </c>
      <c r="AP203" s="8">
        <f>SUM(D203:AH205)-AO203</f>
        <v>148</v>
      </c>
      <c r="AQ203" s="8">
        <f>AM203-AO203-AP203</f>
        <v>0</v>
      </c>
    </row>
    <row r="204" ht="13.5" spans="1:43">
      <c r="A204" s="61"/>
      <c r="B204" s="59"/>
      <c r="C204" s="59" t="s">
        <v>138</v>
      </c>
      <c r="D204" s="59"/>
      <c r="E204" s="59"/>
      <c r="F204" s="59"/>
      <c r="G204" s="60"/>
      <c r="H204" s="60"/>
      <c r="I204" s="60"/>
      <c r="J204" s="59">
        <v>4</v>
      </c>
      <c r="K204" s="59">
        <v>4</v>
      </c>
      <c r="L204" s="59">
        <v>4</v>
      </c>
      <c r="M204" s="59">
        <v>4</v>
      </c>
      <c r="N204" s="59">
        <v>4</v>
      </c>
      <c r="O204" s="60"/>
      <c r="P204" s="60"/>
      <c r="Q204" s="59">
        <v>4</v>
      </c>
      <c r="R204" s="59">
        <v>4</v>
      </c>
      <c r="S204" s="59">
        <v>4</v>
      </c>
      <c r="T204" s="59">
        <v>4</v>
      </c>
      <c r="U204" s="59">
        <v>4</v>
      </c>
      <c r="V204" s="59">
        <v>4</v>
      </c>
      <c r="W204" s="59"/>
      <c r="X204" s="59">
        <v>4</v>
      </c>
      <c r="Y204" s="59">
        <v>4</v>
      </c>
      <c r="Z204" s="59">
        <v>4</v>
      </c>
      <c r="AA204" s="59"/>
      <c r="AB204" s="59">
        <v>4</v>
      </c>
      <c r="AC204" s="59"/>
      <c r="AD204" s="59">
        <v>4</v>
      </c>
      <c r="AE204" s="59">
        <v>4</v>
      </c>
      <c r="AF204" s="59">
        <v>4</v>
      </c>
      <c r="AG204" s="59"/>
      <c r="AH204" s="59"/>
      <c r="AI204" s="8"/>
      <c r="AJ204" s="8"/>
      <c r="AK204" s="8"/>
      <c r="AL204" s="8"/>
      <c r="AM204" s="8"/>
      <c r="AN204" s="8"/>
      <c r="AO204" s="8"/>
      <c r="AP204" s="8"/>
      <c r="AQ204" s="8"/>
    </row>
    <row r="205" ht="13.5" spans="1:43">
      <c r="A205" s="61"/>
      <c r="B205" s="59"/>
      <c r="C205" s="59" t="s">
        <v>136</v>
      </c>
      <c r="D205" s="59"/>
      <c r="E205" s="59"/>
      <c r="F205" s="59"/>
      <c r="G205" s="59"/>
      <c r="H205" s="59"/>
      <c r="I205" s="59"/>
      <c r="J205" s="59">
        <v>4.5</v>
      </c>
      <c r="K205" s="59">
        <v>5.5</v>
      </c>
      <c r="L205" s="59">
        <v>5.5</v>
      </c>
      <c r="M205" s="59">
        <v>3.5</v>
      </c>
      <c r="N205" s="59">
        <v>1.5</v>
      </c>
      <c r="O205" s="59"/>
      <c r="P205" s="59"/>
      <c r="Q205" s="59">
        <v>0.5</v>
      </c>
      <c r="R205" s="59">
        <v>4.5</v>
      </c>
      <c r="S205" s="59">
        <v>6</v>
      </c>
      <c r="T205" s="59">
        <v>4.5</v>
      </c>
      <c r="U205" s="59">
        <v>5</v>
      </c>
      <c r="V205" s="59">
        <v>5.5</v>
      </c>
      <c r="W205" s="59"/>
      <c r="X205" s="59">
        <v>5</v>
      </c>
      <c r="Y205" s="76">
        <v>1</v>
      </c>
      <c r="Z205" s="59"/>
      <c r="AA205" s="59"/>
      <c r="AB205" s="59">
        <v>3</v>
      </c>
      <c r="AC205" s="59"/>
      <c r="AD205" s="59">
        <v>2</v>
      </c>
      <c r="AE205" s="59">
        <v>0.5</v>
      </c>
      <c r="AF205" s="59">
        <v>5</v>
      </c>
      <c r="AG205" s="59"/>
      <c r="AH205" s="59"/>
      <c r="AI205" s="8"/>
      <c r="AJ205" s="8"/>
      <c r="AK205" s="8"/>
      <c r="AL205" s="8"/>
      <c r="AM205" s="8"/>
      <c r="AN205" s="8"/>
      <c r="AO205" s="8"/>
      <c r="AP205" s="8"/>
      <c r="AQ205" s="8"/>
    </row>
    <row r="206" ht="13.5" spans="1:43">
      <c r="A206" s="59" t="s">
        <v>98</v>
      </c>
      <c r="B206" s="59" t="s">
        <v>149</v>
      </c>
      <c r="C206" s="59" t="s">
        <v>137</v>
      </c>
      <c r="D206" s="62">
        <v>4</v>
      </c>
      <c r="E206" s="62">
        <v>4</v>
      </c>
      <c r="F206" s="62">
        <v>4</v>
      </c>
      <c r="G206" s="62"/>
      <c r="H206" s="62">
        <v>4</v>
      </c>
      <c r="I206" s="62">
        <v>4</v>
      </c>
      <c r="J206" s="59">
        <v>4</v>
      </c>
      <c r="K206" s="62">
        <v>4</v>
      </c>
      <c r="L206" s="62">
        <v>4</v>
      </c>
      <c r="M206" s="62">
        <v>4</v>
      </c>
      <c r="N206" s="62">
        <v>4</v>
      </c>
      <c r="O206" s="62"/>
      <c r="P206" s="62"/>
      <c r="Q206" s="62">
        <v>4</v>
      </c>
      <c r="R206" s="62"/>
      <c r="S206" s="62">
        <v>4</v>
      </c>
      <c r="T206" s="62"/>
      <c r="U206" s="62"/>
      <c r="V206" s="62"/>
      <c r="W206" s="62"/>
      <c r="X206" s="62"/>
      <c r="Y206" s="62">
        <v>4</v>
      </c>
      <c r="Z206" s="62">
        <v>4</v>
      </c>
      <c r="AA206" s="62">
        <v>4</v>
      </c>
      <c r="AB206" s="62">
        <v>4</v>
      </c>
      <c r="AC206" s="62">
        <v>4</v>
      </c>
      <c r="AD206" s="59">
        <v>4</v>
      </c>
      <c r="AE206" s="62">
        <v>4</v>
      </c>
      <c r="AF206" s="59">
        <v>4</v>
      </c>
      <c r="AG206" s="59"/>
      <c r="AH206" s="59"/>
      <c r="AI206" s="8">
        <f>IF(A206="","",COUNTIF(D206:AH207,"&gt;2")/2)</f>
        <v>19.5</v>
      </c>
      <c r="AJ206" s="8" cm="1">
        <f t="array" ref="AJ206">SUMPRODUCT(IFERROR((IFERROR(WEEKDAY($D$3:$AH$3,2),999)&lt;6)*D206:AH207,0))</f>
        <v>126.5</v>
      </c>
      <c r="AK206" s="8" cm="1">
        <f t="array" ref="AK206">SUMPRODUCT((IFERROR(WEEKDAY($D$3:$AH$3,2),999)&lt;6)*D208:AH208)</f>
        <v>76</v>
      </c>
      <c r="AL206" s="8" cm="1">
        <f t="array" ref="AL206">SUMPRODUCT(IFERROR((IFERROR(WEEKDAY($D$3:$AH$3,2),0)&gt;5)*D206:AH208,0))</f>
        <v>33.5</v>
      </c>
      <c r="AM206" s="8">
        <f>IFERROR(SUM(AJ206:AL208),"")</f>
        <v>236</v>
      </c>
      <c r="AN206" s="8" t="s">
        <v>134</v>
      </c>
      <c r="AO206" s="8" cm="1">
        <f t="array" ref="AO206">SUMPRODUCT((IFERROR((D206:AH206+D207:AH207+D208:AH208),0)&gt;8)*1,IFERROR((D206:AH206+D207:AH207+D208:AH208-8),0))</f>
        <v>81.5</v>
      </c>
      <c r="AP206" s="8">
        <f>SUM(D206:AH208)-AO206</f>
        <v>154.5</v>
      </c>
      <c r="AQ206" s="8">
        <f>AM206-AO206-AP206</f>
        <v>0</v>
      </c>
    </row>
    <row r="207" ht="13.5" spans="1:43">
      <c r="A207" s="59"/>
      <c r="B207" s="59"/>
      <c r="C207" s="59" t="s">
        <v>138</v>
      </c>
      <c r="D207" s="59">
        <v>4</v>
      </c>
      <c r="E207" s="59">
        <v>4</v>
      </c>
      <c r="F207" s="59">
        <v>4</v>
      </c>
      <c r="G207" s="62"/>
      <c r="H207" s="62">
        <v>4</v>
      </c>
      <c r="I207" s="59"/>
      <c r="J207" s="62">
        <v>4</v>
      </c>
      <c r="K207" s="62">
        <v>4</v>
      </c>
      <c r="L207" s="62">
        <v>4</v>
      </c>
      <c r="M207" s="62">
        <v>4</v>
      </c>
      <c r="N207" s="62">
        <v>4</v>
      </c>
      <c r="O207" s="62"/>
      <c r="P207" s="62"/>
      <c r="Q207" s="77">
        <v>4</v>
      </c>
      <c r="R207" s="59"/>
      <c r="S207" s="59">
        <v>3.5</v>
      </c>
      <c r="T207" s="59"/>
      <c r="U207" s="59"/>
      <c r="V207" s="59"/>
      <c r="W207" s="59"/>
      <c r="X207" s="59"/>
      <c r="Y207" s="59">
        <v>4</v>
      </c>
      <c r="Z207" s="59">
        <v>4</v>
      </c>
      <c r="AA207" s="59">
        <v>4</v>
      </c>
      <c r="AB207" s="62">
        <v>4</v>
      </c>
      <c r="AC207" s="62">
        <v>4</v>
      </c>
      <c r="AD207" s="59">
        <v>4</v>
      </c>
      <c r="AE207" s="59">
        <v>3</v>
      </c>
      <c r="AF207" s="59">
        <v>4</v>
      </c>
      <c r="AG207" s="59"/>
      <c r="AH207" s="59"/>
      <c r="AI207" s="8"/>
      <c r="AJ207" s="8"/>
      <c r="AK207" s="8"/>
      <c r="AL207" s="8"/>
      <c r="AM207" s="8"/>
      <c r="AN207" s="8"/>
      <c r="AO207" s="8"/>
      <c r="AP207" s="8"/>
      <c r="AQ207" s="8"/>
    </row>
    <row r="208" ht="13.5" spans="1:43">
      <c r="A208" s="59"/>
      <c r="B208" s="59"/>
      <c r="C208" s="59" t="s">
        <v>136</v>
      </c>
      <c r="D208" s="59">
        <v>6</v>
      </c>
      <c r="E208" s="59">
        <v>4.5</v>
      </c>
      <c r="F208" s="59">
        <v>11.5</v>
      </c>
      <c r="G208" s="59"/>
      <c r="H208" s="59"/>
      <c r="I208" s="59"/>
      <c r="J208" s="62">
        <v>5.5</v>
      </c>
      <c r="K208" s="59">
        <v>6.5</v>
      </c>
      <c r="L208" s="59">
        <v>5</v>
      </c>
      <c r="M208" s="59">
        <v>3.5</v>
      </c>
      <c r="N208" s="59">
        <v>7.5</v>
      </c>
      <c r="O208" s="59"/>
      <c r="P208" s="59"/>
      <c r="Q208" s="59">
        <v>9.5</v>
      </c>
      <c r="R208" s="59"/>
      <c r="S208" s="59"/>
      <c r="T208" s="59"/>
      <c r="U208" s="59"/>
      <c r="V208" s="59"/>
      <c r="W208" s="59"/>
      <c r="X208" s="59"/>
      <c r="Y208" s="59">
        <v>2.5</v>
      </c>
      <c r="Z208" s="59">
        <v>3</v>
      </c>
      <c r="AA208" s="59">
        <v>5</v>
      </c>
      <c r="AB208" s="59">
        <v>3.5</v>
      </c>
      <c r="AC208" s="62">
        <v>1.5</v>
      </c>
      <c r="AD208" s="79">
        <v>4</v>
      </c>
      <c r="AE208" s="59"/>
      <c r="AF208" s="59">
        <v>2.5</v>
      </c>
      <c r="AG208" s="59"/>
      <c r="AH208" s="59"/>
      <c r="AI208" s="8"/>
      <c r="AJ208" s="8"/>
      <c r="AK208" s="8"/>
      <c r="AL208" s="8"/>
      <c r="AM208" s="8"/>
      <c r="AN208" s="8"/>
      <c r="AO208" s="8"/>
      <c r="AP208" s="8"/>
      <c r="AQ208" s="8"/>
    </row>
    <row r="209" ht="13.5" spans="1:43">
      <c r="A209" s="59" t="s">
        <v>96</v>
      </c>
      <c r="B209" s="59" t="s">
        <v>149</v>
      </c>
      <c r="C209" s="59"/>
      <c r="D209" s="59"/>
      <c r="E209" s="62"/>
      <c r="F209" s="62"/>
      <c r="G209" s="62"/>
      <c r="H209" s="62"/>
      <c r="I209" s="62"/>
      <c r="J209" s="59"/>
      <c r="K209" s="62"/>
      <c r="L209" s="62"/>
      <c r="M209" s="62"/>
      <c r="N209" s="59"/>
      <c r="O209" s="59"/>
      <c r="P209" s="59"/>
      <c r="Q209" s="59"/>
      <c r="R209" s="59"/>
      <c r="S209" s="59"/>
      <c r="T209" s="59"/>
      <c r="U209" s="62"/>
      <c r="V209" s="62"/>
      <c r="W209" s="59"/>
      <c r="X209" s="59"/>
      <c r="Y209" s="59"/>
      <c r="Z209" s="59"/>
      <c r="AA209" s="59"/>
      <c r="AB209" s="59"/>
      <c r="AC209" s="62"/>
      <c r="AD209" s="59"/>
      <c r="AE209" s="59"/>
      <c r="AF209" s="59">
        <v>4</v>
      </c>
      <c r="AG209" s="59">
        <v>4</v>
      </c>
      <c r="AH209" s="59"/>
      <c r="AI209" s="8">
        <f>IF(A209="","",COUNTIF(D209:AH210,"&gt;2")/2)</f>
        <v>2</v>
      </c>
      <c r="AJ209" s="8" cm="1">
        <f t="array" ref="AJ209">SUMPRODUCT(IFERROR((IFERROR(WEEKDAY($D$3:$AH$3,2),999)&lt;6)*D209:AH210,0))</f>
        <v>16</v>
      </c>
      <c r="AK209" s="8" cm="1">
        <f t="array" ref="AK209">SUMPRODUCT((IFERROR(WEEKDAY($D$3:$AH$3,2),999)&lt;6)*D211:AH211)</f>
        <v>2.5</v>
      </c>
      <c r="AL209" s="8" cm="1">
        <f t="array" ref="AL209">SUMPRODUCT(IFERROR((IFERROR(WEEKDAY($D$3:$AH$3,2),0)&gt;5)*D209:AH211,0))</f>
        <v>0</v>
      </c>
      <c r="AM209" s="8">
        <f>IFERROR(SUM(AJ209:AL211),"")</f>
        <v>18.5</v>
      </c>
      <c r="AN209" s="8" t="s">
        <v>134</v>
      </c>
      <c r="AO209" s="8" cm="1">
        <f t="array" ref="AO209">SUMPRODUCT((IFERROR((D209:AH209+D210:AH210+D211:AH211),0)&gt;8)*1,IFERROR((D209:AH209+D210:AH210+D211:AH211-8),0))</f>
        <v>2.5</v>
      </c>
      <c r="AP209" s="8">
        <f>SUM(D209:AH211)-AO209</f>
        <v>16</v>
      </c>
      <c r="AQ209" s="8">
        <f>AM209-AO209-AP209</f>
        <v>0</v>
      </c>
    </row>
    <row r="210" ht="13.5" spans="1:43">
      <c r="A210" s="59"/>
      <c r="B210" s="59"/>
      <c r="C210" s="59"/>
      <c r="D210" s="59"/>
      <c r="E210" s="59"/>
      <c r="F210" s="59"/>
      <c r="G210" s="62"/>
      <c r="H210" s="62"/>
      <c r="I210" s="59"/>
      <c r="J210" s="62"/>
      <c r="K210" s="59"/>
      <c r="L210" s="62"/>
      <c r="M210" s="62"/>
      <c r="N210" s="59"/>
      <c r="O210" s="59"/>
      <c r="P210" s="59"/>
      <c r="Q210" s="59"/>
      <c r="R210" s="59"/>
      <c r="S210" s="59"/>
      <c r="T210" s="59"/>
      <c r="U210" s="62"/>
      <c r="V210" s="62"/>
      <c r="W210" s="59"/>
      <c r="X210" s="59"/>
      <c r="Y210" s="59"/>
      <c r="Z210" s="59"/>
      <c r="AA210" s="59"/>
      <c r="AB210" s="59"/>
      <c r="AC210" s="62"/>
      <c r="AD210" s="59"/>
      <c r="AE210" s="59"/>
      <c r="AF210" s="59">
        <v>4</v>
      </c>
      <c r="AG210" s="59">
        <v>4</v>
      </c>
      <c r="AH210" s="59"/>
      <c r="AI210" s="8"/>
      <c r="AJ210" s="8"/>
      <c r="AK210" s="8"/>
      <c r="AL210" s="8"/>
      <c r="AM210" s="8"/>
      <c r="AN210" s="8"/>
      <c r="AO210" s="8"/>
      <c r="AP210" s="8"/>
      <c r="AQ210" s="8"/>
    </row>
    <row r="211" ht="13.5" spans="1:43">
      <c r="A211" s="59"/>
      <c r="B211" s="59"/>
      <c r="C211" s="59"/>
      <c r="D211" s="59"/>
      <c r="E211" s="59"/>
      <c r="F211" s="59"/>
      <c r="G211" s="59"/>
      <c r="H211" s="59"/>
      <c r="I211" s="59"/>
      <c r="J211" s="62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62"/>
      <c r="V211" s="62"/>
      <c r="W211" s="59"/>
      <c r="X211" s="59"/>
      <c r="Y211" s="59"/>
      <c r="Z211" s="59"/>
      <c r="AA211" s="59"/>
      <c r="AB211" s="59"/>
      <c r="AC211" s="62"/>
      <c r="AD211" s="59"/>
      <c r="AE211" s="59"/>
      <c r="AF211" s="59">
        <v>2.5</v>
      </c>
      <c r="AG211" s="59"/>
      <c r="AH211" s="59"/>
      <c r="AI211" s="8"/>
      <c r="AJ211" s="8"/>
      <c r="AK211" s="8"/>
      <c r="AL211" s="8"/>
      <c r="AM211" s="8"/>
      <c r="AN211" s="8"/>
      <c r="AO211" s="8"/>
      <c r="AP211" s="8"/>
      <c r="AQ211" s="8"/>
    </row>
    <row r="212" ht="13.5" spans="1:43">
      <c r="A212" s="59" t="s">
        <v>97</v>
      </c>
      <c r="B212" s="59" t="s">
        <v>149</v>
      </c>
      <c r="C212" s="59"/>
      <c r="D212" s="59"/>
      <c r="E212" s="62"/>
      <c r="F212" s="62"/>
      <c r="G212" s="62"/>
      <c r="H212" s="62"/>
      <c r="I212" s="62"/>
      <c r="J212" s="59"/>
      <c r="K212" s="62"/>
      <c r="L212" s="62"/>
      <c r="M212" s="62"/>
      <c r="N212" s="59"/>
      <c r="O212" s="59"/>
      <c r="P212" s="59"/>
      <c r="Q212" s="59"/>
      <c r="R212" s="59"/>
      <c r="S212" s="59"/>
      <c r="T212" s="59"/>
      <c r="U212" s="62"/>
      <c r="V212" s="62"/>
      <c r="W212" s="59"/>
      <c r="X212" s="59"/>
      <c r="Y212" s="59"/>
      <c r="Z212" s="59"/>
      <c r="AA212" s="59"/>
      <c r="AB212" s="59"/>
      <c r="AC212" s="62"/>
      <c r="AD212" s="59"/>
      <c r="AE212" s="59"/>
      <c r="AF212" s="59">
        <v>4</v>
      </c>
      <c r="AG212" s="59">
        <v>4</v>
      </c>
      <c r="AH212" s="59"/>
      <c r="AI212" s="8">
        <f>IF(A212="","",COUNTIF(D212:AH213,"&gt;2")/2)</f>
        <v>2</v>
      </c>
      <c r="AJ212" s="8" cm="1">
        <f t="array" ref="AJ212">SUMPRODUCT(IFERROR((IFERROR(WEEKDAY($D$3:$AH$3,2),999)&lt;6)*D212:AH213,0))</f>
        <v>16</v>
      </c>
      <c r="AK212" s="8" cm="1">
        <f t="array" ref="AK212">SUMPRODUCT((IFERROR(WEEKDAY($D$3:$AH$3,2),999)&lt;6)*D214:AH214)</f>
        <v>2.5</v>
      </c>
      <c r="AL212" s="8" cm="1">
        <f t="array" ref="AL212">SUMPRODUCT(IFERROR((IFERROR(WEEKDAY($D$3:$AH$3,2),0)&gt;5)*D212:AH214,0))</f>
        <v>0</v>
      </c>
      <c r="AM212" s="8">
        <f>IFERROR(SUM(AJ212:AL214),"")</f>
        <v>18.5</v>
      </c>
      <c r="AN212" s="8" t="s">
        <v>134</v>
      </c>
      <c r="AO212" s="8" cm="1">
        <f t="array" ref="AO212">SUMPRODUCT((IFERROR((D212:AH212+D213:AH213+D214:AH214),0)&gt;8)*1,IFERROR((D212:AH212+D213:AH213+D214:AH214-8),0))</f>
        <v>2.5</v>
      </c>
      <c r="AP212" s="8">
        <f>SUM(D212:AH214)-AO212</f>
        <v>16</v>
      </c>
      <c r="AQ212" s="8">
        <f>AM212-AO212-AP212</f>
        <v>0</v>
      </c>
    </row>
    <row r="213" ht="13.5" spans="1:43">
      <c r="A213" s="59"/>
      <c r="B213" s="59"/>
      <c r="C213" s="59"/>
      <c r="D213" s="59"/>
      <c r="E213" s="59"/>
      <c r="F213" s="59"/>
      <c r="G213" s="62"/>
      <c r="H213" s="62"/>
      <c r="I213" s="59"/>
      <c r="J213" s="62"/>
      <c r="K213" s="59"/>
      <c r="L213" s="62"/>
      <c r="M213" s="62"/>
      <c r="N213" s="59"/>
      <c r="O213" s="59"/>
      <c r="P213" s="59"/>
      <c r="Q213" s="59"/>
      <c r="R213" s="59"/>
      <c r="S213" s="59"/>
      <c r="T213" s="59"/>
      <c r="U213" s="62"/>
      <c r="V213" s="62"/>
      <c r="W213" s="59"/>
      <c r="X213" s="59"/>
      <c r="Y213" s="59"/>
      <c r="Z213" s="59"/>
      <c r="AA213" s="59"/>
      <c r="AB213" s="59"/>
      <c r="AC213" s="62"/>
      <c r="AD213" s="59"/>
      <c r="AE213" s="59"/>
      <c r="AF213" s="59">
        <v>4</v>
      </c>
      <c r="AG213" s="59">
        <v>4</v>
      </c>
      <c r="AH213" s="59"/>
      <c r="AI213" s="8"/>
      <c r="AJ213" s="8"/>
      <c r="AK213" s="8"/>
      <c r="AL213" s="8"/>
      <c r="AM213" s="8"/>
      <c r="AN213" s="8"/>
      <c r="AO213" s="8"/>
      <c r="AP213" s="8"/>
      <c r="AQ213" s="8"/>
    </row>
    <row r="214" ht="13.5" spans="1:43">
      <c r="A214" s="59"/>
      <c r="B214" s="59"/>
      <c r="C214" s="59"/>
      <c r="D214" s="59"/>
      <c r="E214" s="59"/>
      <c r="F214" s="59"/>
      <c r="G214" s="59"/>
      <c r="H214" s="59"/>
      <c r="I214" s="59"/>
      <c r="J214" s="62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62"/>
      <c r="V214" s="62"/>
      <c r="W214" s="59"/>
      <c r="X214" s="59"/>
      <c r="Y214" s="59"/>
      <c r="Z214" s="59"/>
      <c r="AA214" s="59"/>
      <c r="AB214" s="59"/>
      <c r="AC214" s="62"/>
      <c r="AD214" s="59"/>
      <c r="AE214" s="59"/>
      <c r="AF214" s="59">
        <v>2.5</v>
      </c>
      <c r="AG214" s="59"/>
      <c r="AH214" s="59"/>
      <c r="AI214" s="8"/>
      <c r="AJ214" s="8"/>
      <c r="AK214" s="8"/>
      <c r="AL214" s="8"/>
      <c r="AM214" s="8"/>
      <c r="AN214" s="8"/>
      <c r="AO214" s="8"/>
      <c r="AP214" s="8"/>
      <c r="AQ214" s="8"/>
    </row>
    <row r="215" ht="13.5" spans="1:43">
      <c r="A215" s="59" t="s">
        <v>99</v>
      </c>
      <c r="B215" s="59" t="s">
        <v>149</v>
      </c>
      <c r="C215" s="59" t="s">
        <v>137</v>
      </c>
      <c r="D215" s="62">
        <v>4</v>
      </c>
      <c r="E215" s="62">
        <v>4</v>
      </c>
      <c r="F215" s="62">
        <v>4</v>
      </c>
      <c r="G215" s="62"/>
      <c r="H215" s="62"/>
      <c r="I215" s="62">
        <v>4</v>
      </c>
      <c r="J215" s="59">
        <v>4</v>
      </c>
      <c r="K215" s="62"/>
      <c r="L215" s="62"/>
      <c r="M215" s="62">
        <v>4</v>
      </c>
      <c r="N215" s="62">
        <v>4</v>
      </c>
      <c r="O215" s="62" t="s">
        <v>133</v>
      </c>
      <c r="P215" s="62"/>
      <c r="Q215" s="62"/>
      <c r="R215" s="59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59"/>
      <c r="AE215" s="59"/>
      <c r="AF215" s="59"/>
      <c r="AG215" s="59"/>
      <c r="AH215" s="59"/>
      <c r="AI215" s="8">
        <f>IF(A215="","",COUNTIF(D215:AH216,"&gt;2")/2)</f>
        <v>7</v>
      </c>
      <c r="AJ215" s="8" cm="1">
        <f t="array" ref="AJ215">SUMPRODUCT(IFERROR((IFERROR(WEEKDAY($D$3:$AH$3,2),999)&lt;6)*D215:AH216,0))</f>
        <v>48</v>
      </c>
      <c r="AK215" s="8" cm="1">
        <f t="array" ref="AK215">SUMPRODUCT((IFERROR(WEEKDAY($D$3:$AH$3,2),999)&lt;6)*D217:AH217)</f>
        <v>28</v>
      </c>
      <c r="AL215" s="8" cm="1">
        <f t="array" ref="AL215">SUMPRODUCT(IFERROR((IFERROR(WEEKDAY($D$3:$AH$3,2),0)&gt;5)*D215:AH217,0))</f>
        <v>9.5</v>
      </c>
      <c r="AM215" s="8">
        <f>IFERROR(SUM(AJ215:AL217),"")</f>
        <v>85.5</v>
      </c>
      <c r="AN215" s="8" t="s">
        <v>134</v>
      </c>
      <c r="AO215" s="8" cm="1">
        <f t="array" ref="AO215">SUMPRODUCT((IFERROR((D215:AH215+D216:AH216+D217:AH217),0)&gt;8)*1,IFERROR((D215:AH215+D216:AH216+D217:AH217-8),0))</f>
        <v>29.5</v>
      </c>
      <c r="AP215" s="8">
        <f>SUM(D215:AH217)-AO215</f>
        <v>56</v>
      </c>
      <c r="AQ215" s="8">
        <f>AM215-AO215-AP215</f>
        <v>0</v>
      </c>
    </row>
    <row r="216" ht="13.5" spans="1:43">
      <c r="A216" s="59"/>
      <c r="B216" s="59"/>
      <c r="C216" s="59" t="s">
        <v>138</v>
      </c>
      <c r="D216" s="59">
        <v>4</v>
      </c>
      <c r="E216" s="59">
        <v>4</v>
      </c>
      <c r="F216" s="59">
        <v>4</v>
      </c>
      <c r="G216" s="62"/>
      <c r="H216" s="62"/>
      <c r="I216" s="59">
        <v>4</v>
      </c>
      <c r="J216" s="62">
        <v>4</v>
      </c>
      <c r="K216" s="59"/>
      <c r="L216" s="59"/>
      <c r="M216" s="62">
        <v>4</v>
      </c>
      <c r="N216" s="62">
        <v>4</v>
      </c>
      <c r="O216" s="59"/>
      <c r="P216" s="62"/>
      <c r="Q216" s="62"/>
      <c r="R216" s="62"/>
      <c r="S216" s="59"/>
      <c r="T216" s="59"/>
      <c r="U216" s="62"/>
      <c r="V216" s="62"/>
      <c r="W216" s="59"/>
      <c r="X216" s="62"/>
      <c r="Y216" s="59"/>
      <c r="Z216" s="59"/>
      <c r="AA216" s="59"/>
      <c r="AB216" s="62"/>
      <c r="AC216" s="62"/>
      <c r="AD216" s="59"/>
      <c r="AE216" s="59"/>
      <c r="AF216" s="59"/>
      <c r="AG216" s="59"/>
      <c r="AH216" s="59"/>
      <c r="AI216" s="8"/>
      <c r="AJ216" s="8"/>
      <c r="AK216" s="8"/>
      <c r="AL216" s="8"/>
      <c r="AM216" s="8"/>
      <c r="AN216" s="8"/>
      <c r="AO216" s="8"/>
      <c r="AP216" s="8"/>
      <c r="AQ216" s="8"/>
    </row>
    <row r="217" ht="13.5" spans="1:43">
      <c r="A217" s="59"/>
      <c r="B217" s="59"/>
      <c r="C217" s="59" t="s">
        <v>136</v>
      </c>
      <c r="D217" s="59">
        <v>6</v>
      </c>
      <c r="E217" s="59">
        <v>3.5</v>
      </c>
      <c r="F217" s="59">
        <v>11.5</v>
      </c>
      <c r="G217" s="59"/>
      <c r="H217" s="59"/>
      <c r="I217" s="59">
        <v>1.5</v>
      </c>
      <c r="J217" s="62">
        <v>5.5</v>
      </c>
      <c r="K217" s="59"/>
      <c r="L217" s="59"/>
      <c r="M217" s="59">
        <v>1</v>
      </c>
      <c r="N217" s="59">
        <v>0.5</v>
      </c>
      <c r="O217" s="59"/>
      <c r="P217" s="59"/>
      <c r="Q217" s="59"/>
      <c r="R217" s="59"/>
      <c r="S217" s="59"/>
      <c r="T217" s="59"/>
      <c r="U217" s="62"/>
      <c r="V217" s="62"/>
      <c r="W217" s="59"/>
      <c r="X217" s="59"/>
      <c r="Y217" s="59"/>
      <c r="Z217" s="59"/>
      <c r="AA217" s="59"/>
      <c r="AB217" s="59"/>
      <c r="AC217" s="62"/>
      <c r="AD217" s="59"/>
      <c r="AE217" s="59"/>
      <c r="AF217" s="59"/>
      <c r="AG217" s="59"/>
      <c r="AH217" s="59"/>
      <c r="AI217" s="8"/>
      <c r="AJ217" s="8"/>
      <c r="AK217" s="8"/>
      <c r="AL217" s="8"/>
      <c r="AM217" s="8"/>
      <c r="AN217" s="8"/>
      <c r="AO217" s="8"/>
      <c r="AP217" s="8"/>
      <c r="AQ217" s="8"/>
    </row>
    <row r="218" ht="13.5" spans="1:43">
      <c r="A218" s="59" t="s">
        <v>95</v>
      </c>
      <c r="B218" s="59" t="s">
        <v>149</v>
      </c>
      <c r="C218" s="59" t="s">
        <v>137</v>
      </c>
      <c r="D218" s="62">
        <v>4</v>
      </c>
      <c r="E218" s="62">
        <v>4</v>
      </c>
      <c r="F218" s="62">
        <v>4</v>
      </c>
      <c r="G218" s="62"/>
      <c r="H218" s="62"/>
      <c r="I218" s="62">
        <v>4</v>
      </c>
      <c r="J218" s="59">
        <v>4</v>
      </c>
      <c r="K218" s="62">
        <v>4</v>
      </c>
      <c r="L218" s="62">
        <v>4</v>
      </c>
      <c r="M218" s="62">
        <v>4</v>
      </c>
      <c r="N218" s="62" t="s">
        <v>133</v>
      </c>
      <c r="O218" s="62"/>
      <c r="P218" s="62"/>
      <c r="Q218" s="62"/>
      <c r="R218" s="59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59"/>
      <c r="AE218" s="59"/>
      <c r="AF218" s="59"/>
      <c r="AG218" s="59"/>
      <c r="AH218" s="59"/>
      <c r="AI218" s="8">
        <f>IF(A218="","",COUNTIF(D218:AH219,"&gt;2")/2)</f>
        <v>8</v>
      </c>
      <c r="AJ218" s="8" cm="1">
        <f t="array" ref="AJ218">SUMPRODUCT(IFERROR((IFERROR(WEEKDAY($D$3:$AH$3,2),999)&lt;6)*D218:AH219,0))</f>
        <v>56</v>
      </c>
      <c r="AK218" s="8" cm="1">
        <f t="array" ref="AK218">SUMPRODUCT((IFERROR(WEEKDAY($D$3:$AH$3,2),999)&lt;6)*D220:AH220)</f>
        <v>39.5</v>
      </c>
      <c r="AL218" s="8" cm="1">
        <f t="array" ref="AL218">SUMPRODUCT(IFERROR((IFERROR(WEEKDAY($D$3:$AH$3,2),0)&gt;5)*D218:AH220,0))</f>
        <v>9.5</v>
      </c>
      <c r="AM218" s="8">
        <f>IFERROR(SUM(AJ218:AL220),"")</f>
        <v>105</v>
      </c>
      <c r="AN218" s="8" t="s">
        <v>134</v>
      </c>
      <c r="AO218" s="8" cm="1">
        <f t="array" ref="AO218">SUMPRODUCT((IFERROR((D218:AH218+D219:AH219+D220:AH220),0)&gt;8)*1,IFERROR((D218:AH218+D219:AH219+D220:AH220-8),0))</f>
        <v>41</v>
      </c>
      <c r="AP218" s="8">
        <f>SUM(D218:AH220)-AO218</f>
        <v>64</v>
      </c>
      <c r="AQ218" s="8">
        <f>AM218-AO218-AP218</f>
        <v>0</v>
      </c>
    </row>
    <row r="219" ht="13.5" spans="1:43">
      <c r="A219" s="59"/>
      <c r="B219" s="59"/>
      <c r="C219" s="59" t="s">
        <v>138</v>
      </c>
      <c r="D219" s="59">
        <v>4</v>
      </c>
      <c r="E219" s="59">
        <v>4</v>
      </c>
      <c r="F219" s="59">
        <v>4</v>
      </c>
      <c r="G219" s="62"/>
      <c r="H219" s="62"/>
      <c r="I219" s="59">
        <v>4</v>
      </c>
      <c r="J219" s="62">
        <v>4</v>
      </c>
      <c r="K219" s="62">
        <v>4</v>
      </c>
      <c r="L219" s="62">
        <v>4</v>
      </c>
      <c r="M219" s="62">
        <v>4</v>
      </c>
      <c r="N219" s="62"/>
      <c r="O219" s="59"/>
      <c r="P219" s="62"/>
      <c r="Q219" s="62"/>
      <c r="R219" s="62"/>
      <c r="S219" s="59"/>
      <c r="T219" s="59"/>
      <c r="U219" s="62"/>
      <c r="V219" s="62"/>
      <c r="W219" s="59"/>
      <c r="X219" s="62"/>
      <c r="Y219" s="59"/>
      <c r="Z219" s="59"/>
      <c r="AA219" s="59"/>
      <c r="AB219" s="62"/>
      <c r="AC219" s="62"/>
      <c r="AD219" s="59"/>
      <c r="AE219" s="59"/>
      <c r="AF219" s="59"/>
      <c r="AG219" s="59"/>
      <c r="AH219" s="59"/>
      <c r="AI219" s="8"/>
      <c r="AJ219" s="8"/>
      <c r="AK219" s="8"/>
      <c r="AL219" s="8"/>
      <c r="AM219" s="8"/>
      <c r="AN219" s="8"/>
      <c r="AO219" s="8"/>
      <c r="AP219" s="8"/>
      <c r="AQ219" s="8"/>
    </row>
    <row r="220" ht="13.5" spans="1:43">
      <c r="A220" s="59"/>
      <c r="B220" s="59"/>
      <c r="C220" s="59" t="s">
        <v>136</v>
      </c>
      <c r="D220" s="59">
        <v>6</v>
      </c>
      <c r="E220" s="59">
        <v>4.5</v>
      </c>
      <c r="F220" s="59">
        <v>11.5</v>
      </c>
      <c r="G220" s="59"/>
      <c r="H220" s="59"/>
      <c r="I220" s="59">
        <v>1.5</v>
      </c>
      <c r="J220" s="62">
        <v>0.5</v>
      </c>
      <c r="K220" s="59">
        <v>6.5</v>
      </c>
      <c r="L220" s="59">
        <v>6</v>
      </c>
      <c r="M220" s="59">
        <v>4.5</v>
      </c>
      <c r="N220" s="59"/>
      <c r="O220" s="59"/>
      <c r="P220" s="59"/>
      <c r="Q220" s="59"/>
      <c r="R220" s="59"/>
      <c r="S220" s="59"/>
      <c r="T220" s="59"/>
      <c r="U220" s="62"/>
      <c r="V220" s="62"/>
      <c r="W220" s="59"/>
      <c r="X220" s="59"/>
      <c r="Y220" s="59"/>
      <c r="Z220" s="59"/>
      <c r="AA220" s="59"/>
      <c r="AB220" s="59"/>
      <c r="AC220" s="62"/>
      <c r="AD220" s="59"/>
      <c r="AE220" s="59"/>
      <c r="AF220" s="59"/>
      <c r="AG220" s="59"/>
      <c r="AH220" s="59"/>
      <c r="AI220" s="8"/>
      <c r="AJ220" s="8"/>
      <c r="AK220" s="8"/>
      <c r="AL220" s="8"/>
      <c r="AM220" s="8"/>
      <c r="AN220" s="8"/>
      <c r="AO220" s="8"/>
      <c r="AP220" s="8"/>
      <c r="AQ220" s="8"/>
    </row>
    <row r="221" ht="13.5" spans="1:43">
      <c r="A221" s="59" t="s">
        <v>101</v>
      </c>
      <c r="B221" s="59" t="s">
        <v>149</v>
      </c>
      <c r="C221" s="59" t="s">
        <v>137</v>
      </c>
      <c r="D221" s="62">
        <v>4</v>
      </c>
      <c r="E221" s="62">
        <v>4</v>
      </c>
      <c r="F221" s="62">
        <v>4</v>
      </c>
      <c r="G221" s="62"/>
      <c r="H221" s="62"/>
      <c r="I221" s="62"/>
      <c r="J221" s="59">
        <v>4</v>
      </c>
      <c r="K221" s="62">
        <v>4</v>
      </c>
      <c r="L221" s="62" t="s">
        <v>133</v>
      </c>
      <c r="M221" s="62"/>
      <c r="N221" s="62"/>
      <c r="O221" s="62"/>
      <c r="P221" s="62"/>
      <c r="Q221" s="62"/>
      <c r="R221" s="59"/>
      <c r="S221" s="59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59"/>
      <c r="AE221" s="59"/>
      <c r="AF221" s="59"/>
      <c r="AG221" s="59"/>
      <c r="AH221" s="62"/>
      <c r="AI221" s="8">
        <f>IF(A221="","",COUNTIF(D221:AH222,"&gt;2")/2)</f>
        <v>5</v>
      </c>
      <c r="AJ221" s="8" cm="1">
        <f t="array" ref="AJ221">SUMPRODUCT(IFERROR((IFERROR(WEEKDAY($D$3:$AH$3,2),999)&lt;6)*D221:AH222,0))</f>
        <v>40</v>
      </c>
      <c r="AK221" s="8" cm="1">
        <f t="array" ref="AK221">SUMPRODUCT((IFERROR(WEEKDAY($D$3:$AH$3,2),999)&lt;6)*D223:AH223)</f>
        <v>34</v>
      </c>
      <c r="AL221" s="8" cm="1">
        <f t="array" ref="AL221">SUMPRODUCT(IFERROR((IFERROR(WEEKDAY($D$3:$AH$3,2),0)&gt;5)*D221:AH223,0))</f>
        <v>0</v>
      </c>
      <c r="AM221" s="8">
        <f>IFERROR(SUM(AJ221:AL223),"")</f>
        <v>74</v>
      </c>
      <c r="AN221" s="8" t="s">
        <v>134</v>
      </c>
      <c r="AO221" s="8" cm="1">
        <f t="array" ref="AO221">SUMPRODUCT((IFERROR((D221:AH221+D222:AH222+D223:AH223),0)&gt;8)*1,IFERROR((D221:AH221+D222:AH222+D223:AH223-8),0))</f>
        <v>34</v>
      </c>
      <c r="AP221" s="8">
        <f>SUM(D221:AH223)-AO221</f>
        <v>40</v>
      </c>
      <c r="AQ221" s="8">
        <f>AM221-AO221-AP221</f>
        <v>0</v>
      </c>
    </row>
    <row r="222" ht="13.5" spans="1:43">
      <c r="A222" s="59"/>
      <c r="B222" s="59"/>
      <c r="C222" s="59" t="s">
        <v>138</v>
      </c>
      <c r="D222" s="59">
        <v>4</v>
      </c>
      <c r="E222" s="59">
        <v>4</v>
      </c>
      <c r="F222" s="59">
        <v>4</v>
      </c>
      <c r="G222" s="62"/>
      <c r="H222" s="62"/>
      <c r="I222" s="59"/>
      <c r="J222" s="62">
        <v>4</v>
      </c>
      <c r="K222" s="62">
        <v>4</v>
      </c>
      <c r="L222" s="62"/>
      <c r="M222" s="62"/>
      <c r="N222" s="62"/>
      <c r="O222" s="59"/>
      <c r="P222" s="62"/>
      <c r="Q222" s="77"/>
      <c r="R222" s="62"/>
      <c r="S222" s="62"/>
      <c r="T222" s="59"/>
      <c r="U222" s="62"/>
      <c r="V222" s="62"/>
      <c r="W222" s="59"/>
      <c r="X222" s="62"/>
      <c r="Y222" s="59"/>
      <c r="Z222" s="59"/>
      <c r="AA222" s="59"/>
      <c r="AB222" s="62"/>
      <c r="AC222" s="62"/>
      <c r="AD222" s="59"/>
      <c r="AE222" s="59"/>
      <c r="AF222" s="59"/>
      <c r="AG222" s="59"/>
      <c r="AH222" s="62"/>
      <c r="AI222" s="8"/>
      <c r="AJ222" s="8"/>
      <c r="AK222" s="8"/>
      <c r="AL222" s="8"/>
      <c r="AM222" s="8"/>
      <c r="AN222" s="8"/>
      <c r="AO222" s="8"/>
      <c r="AP222" s="8"/>
      <c r="AQ222" s="8"/>
    </row>
    <row r="223" ht="13.5" spans="1:43">
      <c r="A223" s="59"/>
      <c r="B223" s="59"/>
      <c r="C223" s="59" t="s">
        <v>136</v>
      </c>
      <c r="D223" s="59">
        <v>6</v>
      </c>
      <c r="E223" s="59">
        <v>4.5</v>
      </c>
      <c r="F223" s="59">
        <v>11.5</v>
      </c>
      <c r="G223" s="59"/>
      <c r="H223" s="59"/>
      <c r="I223" s="59"/>
      <c r="J223" s="62">
        <v>5.5</v>
      </c>
      <c r="K223" s="59">
        <v>6.5</v>
      </c>
      <c r="L223" s="59"/>
      <c r="M223" s="59"/>
      <c r="N223" s="59"/>
      <c r="O223" s="59"/>
      <c r="P223" s="59"/>
      <c r="Q223" s="59"/>
      <c r="R223" s="59"/>
      <c r="S223" s="59"/>
      <c r="T223" s="59"/>
      <c r="U223" s="62"/>
      <c r="V223" s="62"/>
      <c r="W223" s="59"/>
      <c r="X223" s="59"/>
      <c r="Y223" s="59"/>
      <c r="Z223" s="59"/>
      <c r="AA223" s="59"/>
      <c r="AB223" s="59"/>
      <c r="AC223" s="62"/>
      <c r="AD223" s="59"/>
      <c r="AE223" s="59"/>
      <c r="AF223" s="59"/>
      <c r="AG223" s="59"/>
      <c r="AH223" s="62"/>
      <c r="AI223" s="8"/>
      <c r="AJ223" s="8"/>
      <c r="AK223" s="8"/>
      <c r="AL223" s="8"/>
      <c r="AM223" s="8"/>
      <c r="AN223" s="8"/>
      <c r="AO223" s="8"/>
      <c r="AP223" s="8"/>
      <c r="AQ223" s="8"/>
    </row>
    <row r="224" ht="13.5" spans="1:43">
      <c r="A224" s="63" t="s">
        <v>104</v>
      </c>
      <c r="B224" s="63" t="s">
        <v>150</v>
      </c>
      <c r="C224" s="64" t="s">
        <v>137</v>
      </c>
      <c r="D224" s="65">
        <v>4</v>
      </c>
      <c r="E224" s="65">
        <v>4</v>
      </c>
      <c r="F224" s="65">
        <v>4</v>
      </c>
      <c r="G224" s="65"/>
      <c r="H224" s="65"/>
      <c r="I224" s="65"/>
      <c r="J224" s="65">
        <v>4</v>
      </c>
      <c r="K224" s="65">
        <v>4</v>
      </c>
      <c r="L224" s="65">
        <v>4</v>
      </c>
      <c r="M224" s="65">
        <v>4</v>
      </c>
      <c r="N224" s="65">
        <v>4</v>
      </c>
      <c r="O224" s="65"/>
      <c r="P224" s="65"/>
      <c r="Q224" s="65">
        <v>4</v>
      </c>
      <c r="R224" s="65">
        <v>4</v>
      </c>
      <c r="S224" s="65">
        <v>4</v>
      </c>
      <c r="T224" s="65">
        <v>4</v>
      </c>
      <c r="U224" s="65">
        <v>4</v>
      </c>
      <c r="V224" s="65"/>
      <c r="W224" s="65"/>
      <c r="X224" s="65">
        <v>4</v>
      </c>
      <c r="Y224" s="65">
        <v>4</v>
      </c>
      <c r="Z224" s="65">
        <v>4</v>
      </c>
      <c r="AA224" s="65">
        <v>4</v>
      </c>
      <c r="AB224" s="65">
        <v>4</v>
      </c>
      <c r="AC224" s="65"/>
      <c r="AD224" s="65">
        <v>4</v>
      </c>
      <c r="AE224" s="65">
        <v>4</v>
      </c>
      <c r="AF224" s="65">
        <v>4</v>
      </c>
      <c r="AG224" s="65"/>
      <c r="AH224" s="62"/>
      <c r="AI224" s="8">
        <f>IF(A224="","",COUNTIF(D224:AH225,"&gt;2")/2)</f>
        <v>21</v>
      </c>
      <c r="AJ224" s="8" cm="1">
        <f t="array" ref="AJ224">SUMPRODUCT(IFERROR((IFERROR(WEEKDAY($D$3:$AH$3,2),999)&lt;6)*D224:AH225,0))</f>
        <v>160</v>
      </c>
      <c r="AK224" s="8" cm="1">
        <f t="array" ref="AK224">SUMPRODUCT((IFERROR(WEEKDAY($D$3:$AH$3,2),999)&lt;6)*D226:AH226)</f>
        <v>42.5</v>
      </c>
      <c r="AL224" s="8" cm="1">
        <f t="array" ref="AL224">SUMPRODUCT(IFERROR((IFERROR(WEEKDAY($D$3:$AH$3,2),0)&gt;5)*D224:AH226,0))</f>
        <v>10</v>
      </c>
      <c r="AM224" s="8">
        <f>IFERROR(SUM(AJ224:AL226),"")</f>
        <v>212.5</v>
      </c>
      <c r="AN224" s="8" t="s">
        <v>134</v>
      </c>
      <c r="AO224" s="8" cm="1">
        <f t="array" ref="AO224">SUMPRODUCT((IFERROR((D224:AH224+D225:AH225+D226:AH226),0)&gt;8)*1,IFERROR((D224:AH224+D225:AH225+D226:AH226-8),0))</f>
        <v>44.5</v>
      </c>
      <c r="AP224" s="8">
        <f>SUM(D224:AH226)-AO224</f>
        <v>168</v>
      </c>
      <c r="AQ224" s="8">
        <f>AM224-AO224-AP224</f>
        <v>0</v>
      </c>
    </row>
    <row r="225" ht="13.5" spans="1:43">
      <c r="A225" s="63"/>
      <c r="B225" s="63"/>
      <c r="C225" s="64" t="s">
        <v>138</v>
      </c>
      <c r="D225" s="65">
        <v>4</v>
      </c>
      <c r="E225" s="65">
        <v>4</v>
      </c>
      <c r="F225" s="65">
        <v>4</v>
      </c>
      <c r="G225" s="65"/>
      <c r="H225" s="65"/>
      <c r="I225" s="65"/>
      <c r="J225" s="65">
        <v>4</v>
      </c>
      <c r="K225" s="65">
        <v>4</v>
      </c>
      <c r="L225" s="65">
        <v>4</v>
      </c>
      <c r="M225" s="65">
        <v>4</v>
      </c>
      <c r="N225" s="65">
        <v>4</v>
      </c>
      <c r="O225" s="65"/>
      <c r="P225" s="65"/>
      <c r="Q225" s="65">
        <v>4</v>
      </c>
      <c r="R225" s="65">
        <v>4</v>
      </c>
      <c r="S225" s="65">
        <v>4</v>
      </c>
      <c r="T225" s="65">
        <v>4</v>
      </c>
      <c r="U225" s="65">
        <v>4</v>
      </c>
      <c r="V225" s="65"/>
      <c r="W225" s="65"/>
      <c r="X225" s="65">
        <v>4</v>
      </c>
      <c r="Y225" s="65">
        <v>4</v>
      </c>
      <c r="Z225" s="65">
        <v>4</v>
      </c>
      <c r="AA225" s="65">
        <v>4</v>
      </c>
      <c r="AB225" s="65">
        <v>4</v>
      </c>
      <c r="AC225" s="80"/>
      <c r="AD225" s="65">
        <v>4</v>
      </c>
      <c r="AE225" s="65">
        <v>4</v>
      </c>
      <c r="AF225" s="65">
        <v>4</v>
      </c>
      <c r="AG225" s="65"/>
      <c r="AH225" s="62"/>
      <c r="AI225" s="8"/>
      <c r="AJ225" s="8"/>
      <c r="AK225" s="8"/>
      <c r="AL225" s="8"/>
      <c r="AM225" s="8"/>
      <c r="AN225" s="8"/>
      <c r="AO225" s="8"/>
      <c r="AP225" s="8"/>
      <c r="AQ225" s="8"/>
    </row>
    <row r="226" ht="13.5" spans="1:43">
      <c r="A226" s="66"/>
      <c r="B226" s="66"/>
      <c r="C226" s="64" t="s">
        <v>136</v>
      </c>
      <c r="D226" s="65">
        <v>3</v>
      </c>
      <c r="E226" s="65">
        <v>0.5</v>
      </c>
      <c r="F226" s="65">
        <v>8</v>
      </c>
      <c r="G226" s="65"/>
      <c r="H226" s="65"/>
      <c r="I226" s="65"/>
      <c r="J226" s="59">
        <v>2</v>
      </c>
      <c r="K226" s="65">
        <v>3</v>
      </c>
      <c r="L226" s="65">
        <v>1.5</v>
      </c>
      <c r="M226" s="59"/>
      <c r="N226" s="65">
        <v>2</v>
      </c>
      <c r="O226" s="65"/>
      <c r="P226" s="65"/>
      <c r="Q226" s="59"/>
      <c r="R226" s="65">
        <v>3</v>
      </c>
      <c r="S226" s="65">
        <v>0.5</v>
      </c>
      <c r="T226" s="65">
        <v>1.5</v>
      </c>
      <c r="U226" s="65">
        <v>1</v>
      </c>
      <c r="V226" s="65"/>
      <c r="W226" s="65"/>
      <c r="X226" s="65">
        <v>1</v>
      </c>
      <c r="Y226" s="65">
        <v>4</v>
      </c>
      <c r="Z226" s="65"/>
      <c r="AA226" s="65">
        <v>2.5</v>
      </c>
      <c r="AB226" s="65">
        <v>3</v>
      </c>
      <c r="AC226" s="80"/>
      <c r="AD226" s="65">
        <v>2</v>
      </c>
      <c r="AE226" s="65">
        <v>4</v>
      </c>
      <c r="AF226" s="65">
        <v>2</v>
      </c>
      <c r="AG226" s="65"/>
      <c r="AH226" s="62"/>
      <c r="AI226" s="8"/>
      <c r="AJ226" s="8"/>
      <c r="AK226" s="8"/>
      <c r="AL226" s="8"/>
      <c r="AM226" s="8"/>
      <c r="AN226" s="8"/>
      <c r="AO226" s="8"/>
      <c r="AP226" s="8"/>
      <c r="AQ226" s="8"/>
    </row>
    <row r="227" ht="13.5" spans="1:43">
      <c r="A227" s="63" t="s">
        <v>103</v>
      </c>
      <c r="B227" s="63" t="s">
        <v>150</v>
      </c>
      <c r="C227" s="59" t="s">
        <v>137</v>
      </c>
      <c r="D227" s="65">
        <v>4</v>
      </c>
      <c r="E227" s="65">
        <v>4</v>
      </c>
      <c r="F227" s="65">
        <v>4</v>
      </c>
      <c r="G227" s="65"/>
      <c r="H227" s="65"/>
      <c r="I227" s="65"/>
      <c r="J227" s="59">
        <v>4</v>
      </c>
      <c r="K227" s="65">
        <v>4</v>
      </c>
      <c r="L227" s="65">
        <v>4</v>
      </c>
      <c r="M227" s="65">
        <v>4</v>
      </c>
      <c r="N227" s="65">
        <v>4</v>
      </c>
      <c r="O227" s="65"/>
      <c r="P227" s="65"/>
      <c r="Q227" s="65">
        <v>4</v>
      </c>
      <c r="R227" s="65">
        <v>4</v>
      </c>
      <c r="S227" s="65">
        <v>4</v>
      </c>
      <c r="T227" s="65">
        <v>4</v>
      </c>
      <c r="U227" s="65">
        <v>4</v>
      </c>
      <c r="V227" s="65"/>
      <c r="W227" s="65"/>
      <c r="X227" s="65">
        <v>4</v>
      </c>
      <c r="Y227" s="65">
        <v>4</v>
      </c>
      <c r="Z227" s="65">
        <v>4</v>
      </c>
      <c r="AA227" s="65">
        <v>4</v>
      </c>
      <c r="AB227" s="65">
        <v>4</v>
      </c>
      <c r="AC227" s="65"/>
      <c r="AD227" s="65">
        <v>4</v>
      </c>
      <c r="AE227" s="65">
        <v>4</v>
      </c>
      <c r="AF227" s="65">
        <v>4</v>
      </c>
      <c r="AG227" s="65"/>
      <c r="AH227" s="62"/>
      <c r="AI227" s="8">
        <f>IF(A227="","",COUNTIF(D227:AH228,"&gt;2")/2)</f>
        <v>21</v>
      </c>
      <c r="AJ227" s="8" cm="1">
        <f t="array" ref="AJ227">SUMPRODUCT(IFERROR((IFERROR(WEEKDAY($D$3:$AH$3,2),999)&lt;6)*D227:AH228,0))</f>
        <v>160</v>
      </c>
      <c r="AK227" s="8" cm="1">
        <f t="array" ref="AK227">SUMPRODUCT((IFERROR(WEEKDAY($D$3:$AH$3,2),999)&lt;6)*D229:AH229)</f>
        <v>40.5</v>
      </c>
      <c r="AL227" s="8" cm="1">
        <f t="array" ref="AL227">SUMPRODUCT(IFERROR((IFERROR(WEEKDAY($D$3:$AH$3,2),0)&gt;5)*D227:AH229,0))</f>
        <v>10</v>
      </c>
      <c r="AM227" s="8">
        <f>IFERROR(SUM(AJ227:AL229),"")</f>
        <v>210.5</v>
      </c>
      <c r="AN227" s="8" t="s">
        <v>134</v>
      </c>
      <c r="AO227" s="8" cm="1">
        <f t="array" ref="AO227">SUMPRODUCT((IFERROR((D227:AH227+D228:AH228+D229:AH229),0)&gt;8)*1,IFERROR((D227:AH227+D228:AH228+D229:AH229-8),0))</f>
        <v>42.5</v>
      </c>
      <c r="AP227" s="8">
        <f>SUM(D227:AH229)-AO227</f>
        <v>168</v>
      </c>
      <c r="AQ227" s="8">
        <f>AM227-AO227-AP227</f>
        <v>0</v>
      </c>
    </row>
    <row r="228" ht="13.5" spans="1:43">
      <c r="A228" s="63"/>
      <c r="B228" s="63"/>
      <c r="C228" s="59" t="s">
        <v>138</v>
      </c>
      <c r="D228" s="65">
        <v>4</v>
      </c>
      <c r="E228" s="65">
        <v>4</v>
      </c>
      <c r="F228" s="65">
        <v>4</v>
      </c>
      <c r="G228" s="65"/>
      <c r="H228" s="65"/>
      <c r="I228" s="65"/>
      <c r="J228" s="59">
        <v>4</v>
      </c>
      <c r="K228" s="65">
        <v>4</v>
      </c>
      <c r="L228" s="65">
        <v>4</v>
      </c>
      <c r="M228" s="65">
        <v>4</v>
      </c>
      <c r="N228" s="65">
        <v>4</v>
      </c>
      <c r="O228" s="65"/>
      <c r="P228" s="65"/>
      <c r="Q228" s="65">
        <v>4</v>
      </c>
      <c r="R228" s="65">
        <v>4</v>
      </c>
      <c r="S228" s="65">
        <v>4</v>
      </c>
      <c r="T228" s="65">
        <v>4</v>
      </c>
      <c r="U228" s="65">
        <v>4</v>
      </c>
      <c r="V228" s="65"/>
      <c r="W228" s="65"/>
      <c r="X228" s="65">
        <v>4</v>
      </c>
      <c r="Y228" s="65">
        <v>4</v>
      </c>
      <c r="Z228" s="65">
        <v>4</v>
      </c>
      <c r="AA228" s="65">
        <v>4</v>
      </c>
      <c r="AB228" s="65">
        <v>4</v>
      </c>
      <c r="AC228" s="80"/>
      <c r="AD228" s="65">
        <v>4</v>
      </c>
      <c r="AE228" s="65">
        <v>4</v>
      </c>
      <c r="AF228" s="65">
        <v>4</v>
      </c>
      <c r="AG228" s="65"/>
      <c r="AH228" s="62"/>
      <c r="AI228" s="8"/>
      <c r="AJ228" s="8"/>
      <c r="AK228" s="8"/>
      <c r="AL228" s="8"/>
      <c r="AM228" s="8"/>
      <c r="AN228" s="8"/>
      <c r="AO228" s="8"/>
      <c r="AP228" s="8"/>
      <c r="AQ228" s="8"/>
    </row>
    <row r="229" ht="13.5" spans="1:43">
      <c r="A229" s="66"/>
      <c r="B229" s="66"/>
      <c r="C229" s="59" t="s">
        <v>136</v>
      </c>
      <c r="D229" s="65">
        <v>3</v>
      </c>
      <c r="E229" s="65">
        <v>0.5</v>
      </c>
      <c r="F229" s="65">
        <v>8</v>
      </c>
      <c r="G229" s="65"/>
      <c r="H229" s="65"/>
      <c r="I229" s="65"/>
      <c r="J229" s="59">
        <v>2</v>
      </c>
      <c r="K229" s="65">
        <v>3</v>
      </c>
      <c r="L229" s="65">
        <v>1.5</v>
      </c>
      <c r="M229" s="59"/>
      <c r="N229" s="65">
        <v>2</v>
      </c>
      <c r="O229" s="65"/>
      <c r="P229" s="65"/>
      <c r="Q229" s="59"/>
      <c r="R229" s="65">
        <v>3</v>
      </c>
      <c r="S229" s="65">
        <v>0.5</v>
      </c>
      <c r="T229" s="65">
        <v>1</v>
      </c>
      <c r="U229" s="65">
        <v>1</v>
      </c>
      <c r="V229" s="65"/>
      <c r="W229" s="65"/>
      <c r="X229" s="65">
        <v>1</v>
      </c>
      <c r="Y229" s="65">
        <v>4</v>
      </c>
      <c r="Z229" s="65"/>
      <c r="AA229" s="65">
        <v>2.5</v>
      </c>
      <c r="AB229" s="65">
        <v>3</v>
      </c>
      <c r="AC229" s="80"/>
      <c r="AD229" s="65">
        <v>2</v>
      </c>
      <c r="AE229" s="65">
        <v>2.5</v>
      </c>
      <c r="AF229" s="65">
        <v>2</v>
      </c>
      <c r="AG229" s="65"/>
      <c r="AH229" s="62"/>
      <c r="AI229" s="8"/>
      <c r="AJ229" s="8"/>
      <c r="AK229" s="8"/>
      <c r="AL229" s="8"/>
      <c r="AM229" s="8"/>
      <c r="AN229" s="8"/>
      <c r="AO229" s="8"/>
      <c r="AP229" s="8"/>
      <c r="AQ229" s="8"/>
    </row>
    <row r="230" ht="13.5" spans="1:43">
      <c r="A230" s="63" t="s">
        <v>105</v>
      </c>
      <c r="B230" s="63" t="s">
        <v>150</v>
      </c>
      <c r="C230" s="59" t="s">
        <v>137</v>
      </c>
      <c r="D230" s="65">
        <v>4</v>
      </c>
      <c r="E230" s="65"/>
      <c r="F230" s="65">
        <v>4</v>
      </c>
      <c r="G230" s="65"/>
      <c r="H230" s="65"/>
      <c r="I230" s="65"/>
      <c r="J230" s="59">
        <v>4</v>
      </c>
      <c r="K230" s="65">
        <v>4</v>
      </c>
      <c r="L230" s="65">
        <v>4</v>
      </c>
      <c r="M230" s="65"/>
      <c r="N230" s="65">
        <v>4</v>
      </c>
      <c r="O230" s="65"/>
      <c r="P230" s="65"/>
      <c r="Q230" s="65">
        <v>4</v>
      </c>
      <c r="R230" s="65">
        <v>4</v>
      </c>
      <c r="S230" s="65">
        <v>4</v>
      </c>
      <c r="T230" s="65">
        <v>4</v>
      </c>
      <c r="U230" s="65">
        <v>4</v>
      </c>
      <c r="V230" s="65"/>
      <c r="W230" s="65"/>
      <c r="X230" s="65">
        <v>4</v>
      </c>
      <c r="Y230" s="65">
        <v>4</v>
      </c>
      <c r="Z230" s="65">
        <v>4</v>
      </c>
      <c r="AA230" s="65">
        <v>4</v>
      </c>
      <c r="AB230" s="65">
        <v>4</v>
      </c>
      <c r="AC230" s="65"/>
      <c r="AD230" s="65">
        <v>4</v>
      </c>
      <c r="AE230" s="65">
        <v>4</v>
      </c>
      <c r="AF230" s="65">
        <v>4</v>
      </c>
      <c r="AG230" s="65"/>
      <c r="AH230" s="62"/>
      <c r="AI230" s="8">
        <f>IF(A230="","",COUNTIF(D230:AH231,"&gt;2")/2)</f>
        <v>19</v>
      </c>
      <c r="AJ230" s="8" cm="1">
        <f t="array" ref="AJ230">SUMPRODUCT(IFERROR((IFERROR(WEEKDAY($D$3:$AH$3,2),999)&lt;6)*D230:AH231,0))</f>
        <v>144</v>
      </c>
      <c r="AK230" s="8" cm="1">
        <f t="array" ref="AK230">SUMPRODUCT((IFERROR(WEEKDAY($D$3:$AH$3,2),999)&lt;6)*D232:AH232)</f>
        <v>35.5</v>
      </c>
      <c r="AL230" s="8" cm="1">
        <f t="array" ref="AL230">SUMPRODUCT(IFERROR((IFERROR(WEEKDAY($D$3:$AH$3,2),0)&gt;5)*D230:AH232,0))</f>
        <v>10</v>
      </c>
      <c r="AM230" s="8">
        <f>IFERROR(SUM(AJ230:AL232),"")</f>
        <v>189.5</v>
      </c>
      <c r="AN230" s="8" t="s">
        <v>134</v>
      </c>
      <c r="AO230" s="8" cm="1">
        <f t="array" ref="AO230">SUMPRODUCT((IFERROR((D230:AH230+D231:AH231+D232:AH232),0)&gt;8)*1,IFERROR((D230:AH230+D231:AH231+D232:AH232-8),0))</f>
        <v>37.5</v>
      </c>
      <c r="AP230" s="8">
        <f>SUM(D230:AH232)-AO230</f>
        <v>152</v>
      </c>
      <c r="AQ230" s="8">
        <f>AM230-AO230-AP230</f>
        <v>0</v>
      </c>
    </row>
    <row r="231" ht="13.5" spans="1:43">
      <c r="A231" s="63"/>
      <c r="B231" s="63"/>
      <c r="C231" s="59" t="s">
        <v>138</v>
      </c>
      <c r="D231" s="65">
        <v>4</v>
      </c>
      <c r="E231" s="65"/>
      <c r="F231" s="65">
        <v>4</v>
      </c>
      <c r="G231" s="65"/>
      <c r="H231" s="65"/>
      <c r="I231" s="65"/>
      <c r="J231" s="59">
        <v>4</v>
      </c>
      <c r="K231" s="65">
        <v>4</v>
      </c>
      <c r="L231" s="65">
        <v>4</v>
      </c>
      <c r="M231" s="65"/>
      <c r="N231" s="65">
        <v>4</v>
      </c>
      <c r="O231" s="65"/>
      <c r="P231" s="65"/>
      <c r="Q231" s="65">
        <v>4</v>
      </c>
      <c r="R231" s="65">
        <v>4</v>
      </c>
      <c r="S231" s="65">
        <v>4</v>
      </c>
      <c r="T231" s="65">
        <v>4</v>
      </c>
      <c r="U231" s="65">
        <v>4</v>
      </c>
      <c r="V231" s="65"/>
      <c r="W231" s="65"/>
      <c r="X231" s="65">
        <v>4</v>
      </c>
      <c r="Y231" s="65">
        <v>4</v>
      </c>
      <c r="Z231" s="65">
        <v>4</v>
      </c>
      <c r="AA231" s="65">
        <v>4</v>
      </c>
      <c r="AB231" s="65">
        <v>4</v>
      </c>
      <c r="AC231" s="80"/>
      <c r="AD231" s="65">
        <v>4</v>
      </c>
      <c r="AE231" s="65">
        <v>4</v>
      </c>
      <c r="AF231" s="65">
        <v>4</v>
      </c>
      <c r="AG231" s="65"/>
      <c r="AH231" s="62"/>
      <c r="AI231" s="8"/>
      <c r="AJ231" s="8"/>
      <c r="AK231" s="8"/>
      <c r="AL231" s="8"/>
      <c r="AM231" s="8"/>
      <c r="AN231" s="8"/>
      <c r="AO231" s="8"/>
      <c r="AP231" s="8"/>
      <c r="AQ231" s="8"/>
    </row>
    <row r="232" ht="13.5" spans="1:43">
      <c r="A232" s="66"/>
      <c r="B232" s="66"/>
      <c r="C232" s="59" t="s">
        <v>136</v>
      </c>
      <c r="D232" s="65">
        <v>3</v>
      </c>
      <c r="E232" s="65"/>
      <c r="F232" s="65">
        <v>3.5</v>
      </c>
      <c r="G232" s="65"/>
      <c r="H232" s="65"/>
      <c r="I232" s="65"/>
      <c r="J232" s="59">
        <v>2</v>
      </c>
      <c r="K232" s="65">
        <v>3</v>
      </c>
      <c r="L232" s="65">
        <v>1.5</v>
      </c>
      <c r="M232" s="64"/>
      <c r="N232" s="65">
        <v>2</v>
      </c>
      <c r="O232" s="65"/>
      <c r="P232" s="65"/>
      <c r="Q232" s="59"/>
      <c r="R232" s="65">
        <v>3</v>
      </c>
      <c r="S232" s="65">
        <v>0.5</v>
      </c>
      <c r="T232" s="65">
        <v>1</v>
      </c>
      <c r="U232" s="65">
        <v>1</v>
      </c>
      <c r="V232" s="65"/>
      <c r="W232" s="65"/>
      <c r="X232" s="65">
        <v>1</v>
      </c>
      <c r="Y232" s="65">
        <v>4</v>
      </c>
      <c r="Z232" s="65"/>
      <c r="AA232" s="65">
        <v>2.5</v>
      </c>
      <c r="AB232" s="65">
        <v>3</v>
      </c>
      <c r="AC232" s="80"/>
      <c r="AD232" s="65">
        <v>2</v>
      </c>
      <c r="AE232" s="65">
        <v>2.5</v>
      </c>
      <c r="AF232" s="65">
        <v>2</v>
      </c>
      <c r="AG232" s="65"/>
      <c r="AH232" s="62"/>
      <c r="AI232" s="8"/>
      <c r="AJ232" s="8"/>
      <c r="AK232" s="8"/>
      <c r="AL232" s="8"/>
      <c r="AM232" s="8"/>
      <c r="AN232" s="8"/>
      <c r="AO232" s="8"/>
      <c r="AP232" s="8"/>
      <c r="AQ232" s="8"/>
    </row>
    <row r="233" ht="13.5" spans="1:43">
      <c r="A233" s="63" t="s">
        <v>106</v>
      </c>
      <c r="B233" s="63" t="s">
        <v>150</v>
      </c>
      <c r="C233" s="59" t="s">
        <v>137</v>
      </c>
      <c r="D233" s="65">
        <v>4</v>
      </c>
      <c r="E233" s="65">
        <v>4</v>
      </c>
      <c r="F233" s="65">
        <v>4</v>
      </c>
      <c r="G233" s="65"/>
      <c r="H233" s="65"/>
      <c r="I233" s="65"/>
      <c r="J233" s="59">
        <v>4</v>
      </c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4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2"/>
      <c r="AI233" s="8">
        <f>IF(A233="","",COUNTIF(D233:AH234,"&gt;2")/2)</f>
        <v>4</v>
      </c>
      <c r="AJ233" s="8" cm="1">
        <f t="array" ref="AJ233">SUMPRODUCT(IFERROR((IFERROR(WEEKDAY($D$3:$AH$3,2),999)&lt;6)*D233:AH234,0))</f>
        <v>32</v>
      </c>
      <c r="AK233" s="8" cm="1">
        <f t="array" ref="AK233">SUMPRODUCT((IFERROR(WEEKDAY($D$3:$AH$3,2),999)&lt;6)*D235:AH235)</f>
        <v>6</v>
      </c>
      <c r="AL233" s="8" cm="1">
        <f t="array" ref="AL233">SUMPRODUCT(IFERROR((IFERROR(WEEKDAY($D$3:$AH$3,2),0)&gt;5)*D233:AH235,0))</f>
        <v>0</v>
      </c>
      <c r="AM233" s="8">
        <f>IFERROR(SUM(AJ233:AL235),"")</f>
        <v>38</v>
      </c>
      <c r="AN233" s="8" t="s">
        <v>134</v>
      </c>
      <c r="AO233" s="8" cm="1">
        <f t="array" ref="AO233">SUMPRODUCT((IFERROR((D233:AH233+D234:AH234+D235:AH235),0)&gt;8)*1,IFERROR((D233:AH233+D234:AH234+D235:AH235-8),0))</f>
        <v>6</v>
      </c>
      <c r="AP233" s="8">
        <f>SUM(D233:AH235)-AO233</f>
        <v>32</v>
      </c>
      <c r="AQ233" s="8">
        <f>AM233-AO233-AP233</f>
        <v>0</v>
      </c>
    </row>
    <row r="234" ht="13.5" spans="1:43">
      <c r="A234" s="63"/>
      <c r="B234" s="63"/>
      <c r="C234" s="59" t="s">
        <v>138</v>
      </c>
      <c r="D234" s="65">
        <v>4</v>
      </c>
      <c r="E234" s="65">
        <v>4</v>
      </c>
      <c r="F234" s="65">
        <v>4</v>
      </c>
      <c r="G234" s="65"/>
      <c r="H234" s="65"/>
      <c r="I234" s="65"/>
      <c r="J234" s="59">
        <v>4</v>
      </c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4"/>
      <c r="W234" s="65"/>
      <c r="X234" s="65"/>
      <c r="Y234" s="65"/>
      <c r="Z234" s="65"/>
      <c r="AA234" s="65"/>
      <c r="AB234" s="65"/>
      <c r="AC234" s="80"/>
      <c r="AD234" s="65"/>
      <c r="AE234" s="65"/>
      <c r="AF234" s="65"/>
      <c r="AG234" s="65"/>
      <c r="AH234" s="62"/>
      <c r="AI234" s="8"/>
      <c r="AJ234" s="8"/>
      <c r="AK234" s="8"/>
      <c r="AL234" s="8"/>
      <c r="AM234" s="8"/>
      <c r="AN234" s="8"/>
      <c r="AO234" s="8"/>
      <c r="AP234" s="8"/>
      <c r="AQ234" s="8"/>
    </row>
    <row r="235" ht="13.5" spans="1:43">
      <c r="A235" s="66"/>
      <c r="B235" s="66"/>
      <c r="C235" s="59" t="s">
        <v>136</v>
      </c>
      <c r="D235" s="65">
        <v>3</v>
      </c>
      <c r="E235" s="65">
        <v>0.5</v>
      </c>
      <c r="F235" s="65">
        <v>0.5</v>
      </c>
      <c r="G235" s="65"/>
      <c r="H235" s="65"/>
      <c r="I235" s="65"/>
      <c r="J235" s="59">
        <v>2</v>
      </c>
      <c r="K235" s="65"/>
      <c r="L235" s="65"/>
      <c r="M235" s="59"/>
      <c r="N235" s="65"/>
      <c r="O235" s="65"/>
      <c r="P235" s="59"/>
      <c r="Q235" s="59"/>
      <c r="R235" s="65"/>
      <c r="S235" s="65"/>
      <c r="T235" s="65"/>
      <c r="U235" s="65"/>
      <c r="V235" s="64"/>
      <c r="W235" s="59"/>
      <c r="X235" s="65"/>
      <c r="Y235" s="65"/>
      <c r="Z235" s="65"/>
      <c r="AA235" s="65"/>
      <c r="AB235" s="65"/>
      <c r="AC235" s="80"/>
      <c r="AD235" s="65"/>
      <c r="AE235" s="65"/>
      <c r="AF235" s="65"/>
      <c r="AG235" s="65"/>
      <c r="AH235" s="62"/>
      <c r="AI235" s="8"/>
      <c r="AJ235" s="8"/>
      <c r="AK235" s="8"/>
      <c r="AL235" s="8"/>
      <c r="AM235" s="8"/>
      <c r="AN235" s="8"/>
      <c r="AO235" s="8"/>
      <c r="AP235" s="8"/>
      <c r="AQ235" s="8"/>
    </row>
    <row r="236" ht="13.5" spans="1:43">
      <c r="A236" s="67" t="s">
        <v>93</v>
      </c>
      <c r="B236" s="68" t="s">
        <v>151</v>
      </c>
      <c r="C236" s="59" t="s">
        <v>137</v>
      </c>
      <c r="D236" s="69">
        <v>4</v>
      </c>
      <c r="E236" s="69">
        <v>4</v>
      </c>
      <c r="F236" s="69">
        <v>4</v>
      </c>
      <c r="G236" s="70">
        <v>0</v>
      </c>
      <c r="H236" s="70">
        <v>0</v>
      </c>
      <c r="I236" s="69">
        <v>4</v>
      </c>
      <c r="J236" s="69">
        <v>4</v>
      </c>
      <c r="K236" s="69">
        <v>4</v>
      </c>
      <c r="L236" s="69">
        <v>4</v>
      </c>
      <c r="M236" s="69">
        <v>4</v>
      </c>
      <c r="N236" s="69">
        <v>4</v>
      </c>
      <c r="O236" s="70">
        <v>0</v>
      </c>
      <c r="P236" s="70">
        <v>0</v>
      </c>
      <c r="Q236" s="69">
        <v>4</v>
      </c>
      <c r="R236" s="69">
        <v>4</v>
      </c>
      <c r="S236" s="69">
        <v>4</v>
      </c>
      <c r="T236" s="69">
        <v>4</v>
      </c>
      <c r="U236" s="69">
        <v>4</v>
      </c>
      <c r="V236" s="69">
        <v>4</v>
      </c>
      <c r="W236" s="70">
        <v>0</v>
      </c>
      <c r="X236" s="69">
        <v>4</v>
      </c>
      <c r="Y236" s="69">
        <v>4</v>
      </c>
      <c r="Z236" s="69">
        <v>4</v>
      </c>
      <c r="AA236" s="69">
        <v>4</v>
      </c>
      <c r="AB236" s="69">
        <v>4</v>
      </c>
      <c r="AC236" s="70">
        <v>0</v>
      </c>
      <c r="AD236" s="69">
        <v>4</v>
      </c>
      <c r="AE236" s="69">
        <v>4</v>
      </c>
      <c r="AF236" s="69">
        <v>4</v>
      </c>
      <c r="AG236" s="69">
        <v>4</v>
      </c>
      <c r="AH236" s="59"/>
      <c r="AI236" s="8">
        <f>IF(A236="","",COUNTIF(D236:AH237,"&gt;2")/2)</f>
        <v>24</v>
      </c>
      <c r="AJ236" s="8" cm="1">
        <f t="array" ref="AJ236">SUMPRODUCT(IFERROR((IFERROR(WEEKDAY($D$3:$AH$3,2),999)&lt;6)*D236:AH237,0))</f>
        <v>168</v>
      </c>
      <c r="AK236" s="8" cm="1">
        <f t="array" ref="AK236">SUMPRODUCT((IFERROR(WEEKDAY($D$3:$AH$3,2),999)&lt;6)*D238:AH238)</f>
        <v>73</v>
      </c>
      <c r="AL236" s="8" cm="1">
        <f t="array" ref="AL236">SUMPRODUCT(IFERROR((IFERROR(WEEKDAY($D$3:$AH$3,2),0)&gt;5)*D236:AH238,0))</f>
        <v>34</v>
      </c>
      <c r="AM236" s="8">
        <f>IFERROR(SUM(AJ236:AL238),"")</f>
        <v>275</v>
      </c>
      <c r="AN236" s="8" t="s">
        <v>134</v>
      </c>
      <c r="AO236" s="8" cm="1">
        <f t="array" ref="AO236">SUMPRODUCT((IFERROR((D236:AH236+D237:AH237+D238:AH238),0)&gt;8)*1,IFERROR((D236:AH236+D237:AH237+D238:AH238-8),0))</f>
        <v>83</v>
      </c>
      <c r="AP236" s="8">
        <f>SUM(D236:AH238)-AO236</f>
        <v>192</v>
      </c>
      <c r="AQ236" s="8">
        <f>AM236-AO236-AP236</f>
        <v>0</v>
      </c>
    </row>
    <row r="237" ht="13.5" spans="1:43">
      <c r="A237" s="71"/>
      <c r="B237" s="63"/>
      <c r="C237" s="59" t="s">
        <v>138</v>
      </c>
      <c r="D237" s="69">
        <v>4</v>
      </c>
      <c r="E237" s="69">
        <v>4</v>
      </c>
      <c r="F237" s="69">
        <v>4</v>
      </c>
      <c r="G237" s="70">
        <v>0</v>
      </c>
      <c r="H237" s="70">
        <v>0</v>
      </c>
      <c r="I237" s="69">
        <v>4</v>
      </c>
      <c r="J237" s="69">
        <v>4</v>
      </c>
      <c r="K237" s="69">
        <v>4</v>
      </c>
      <c r="L237" s="69">
        <v>4</v>
      </c>
      <c r="M237" s="69">
        <v>4</v>
      </c>
      <c r="N237" s="69">
        <v>4</v>
      </c>
      <c r="O237" s="70">
        <v>0</v>
      </c>
      <c r="P237" s="70">
        <v>0</v>
      </c>
      <c r="Q237" s="69">
        <v>4</v>
      </c>
      <c r="R237" s="69">
        <v>4</v>
      </c>
      <c r="S237" s="69">
        <v>4</v>
      </c>
      <c r="T237" s="69">
        <v>4</v>
      </c>
      <c r="U237" s="69">
        <v>4</v>
      </c>
      <c r="V237" s="69">
        <v>4</v>
      </c>
      <c r="W237" s="70">
        <v>0</v>
      </c>
      <c r="X237" s="69">
        <v>4</v>
      </c>
      <c r="Y237" s="69">
        <v>4</v>
      </c>
      <c r="Z237" s="69">
        <v>4</v>
      </c>
      <c r="AA237" s="69">
        <v>4</v>
      </c>
      <c r="AB237" s="69">
        <v>4</v>
      </c>
      <c r="AC237" s="70">
        <v>0</v>
      </c>
      <c r="AD237" s="69">
        <v>4</v>
      </c>
      <c r="AE237" s="69">
        <v>4</v>
      </c>
      <c r="AF237" s="69">
        <v>4</v>
      </c>
      <c r="AG237" s="69">
        <v>4</v>
      </c>
      <c r="AH237" s="59"/>
      <c r="AI237" s="8"/>
      <c r="AJ237" s="8"/>
      <c r="AK237" s="8"/>
      <c r="AL237" s="8"/>
      <c r="AM237" s="8"/>
      <c r="AN237" s="8"/>
      <c r="AO237" s="8"/>
      <c r="AP237" s="8"/>
      <c r="AQ237" s="8"/>
    </row>
    <row r="238" ht="13.5" spans="1:43">
      <c r="A238" s="72"/>
      <c r="B238" s="66"/>
      <c r="C238" s="59" t="s">
        <v>136</v>
      </c>
      <c r="D238" s="69">
        <v>5.5</v>
      </c>
      <c r="E238" s="69">
        <v>5.5</v>
      </c>
      <c r="F238" s="69">
        <v>5.5</v>
      </c>
      <c r="G238" s="70">
        <v>0</v>
      </c>
      <c r="H238" s="70">
        <v>0</v>
      </c>
      <c r="I238" s="69">
        <v>5.5</v>
      </c>
      <c r="J238" s="69">
        <v>5.5</v>
      </c>
      <c r="K238" s="69">
        <v>5.5</v>
      </c>
      <c r="L238" s="69">
        <v>3.5</v>
      </c>
      <c r="M238" s="69">
        <v>5.5</v>
      </c>
      <c r="N238" s="69">
        <v>3.5</v>
      </c>
      <c r="O238" s="70">
        <v>0</v>
      </c>
      <c r="P238" s="70">
        <v>0</v>
      </c>
      <c r="Q238" s="69">
        <v>3.5</v>
      </c>
      <c r="R238" s="69">
        <v>3.5</v>
      </c>
      <c r="S238" s="69">
        <v>1</v>
      </c>
      <c r="T238" s="69">
        <v>3.5</v>
      </c>
      <c r="U238" s="69">
        <v>2</v>
      </c>
      <c r="V238" s="69">
        <v>1</v>
      </c>
      <c r="W238" s="70">
        <v>0</v>
      </c>
      <c r="X238" s="69">
        <v>0.5</v>
      </c>
      <c r="Y238" s="69">
        <v>3.5</v>
      </c>
      <c r="Z238" s="69">
        <v>2.5</v>
      </c>
      <c r="AA238" s="69">
        <v>3.5</v>
      </c>
      <c r="AB238" s="69">
        <v>3.5</v>
      </c>
      <c r="AC238" s="70">
        <v>0</v>
      </c>
      <c r="AD238" s="69">
        <v>3.5</v>
      </c>
      <c r="AE238" s="69">
        <v>3.5</v>
      </c>
      <c r="AF238" s="69">
        <v>2.5</v>
      </c>
      <c r="AG238" s="69"/>
      <c r="AH238" s="59"/>
      <c r="AI238" s="8"/>
      <c r="AJ238" s="8"/>
      <c r="AK238" s="8"/>
      <c r="AL238" s="8"/>
      <c r="AM238" s="8"/>
      <c r="AN238" s="8"/>
      <c r="AO238" s="8"/>
      <c r="AP238" s="8"/>
      <c r="AQ238" s="8"/>
    </row>
    <row r="239" ht="13.5" spans="1:43">
      <c r="A239" s="67" t="s">
        <v>92</v>
      </c>
      <c r="B239" s="68" t="s">
        <v>151</v>
      </c>
      <c r="C239" s="59" t="s">
        <v>137</v>
      </c>
      <c r="D239" s="69">
        <v>4</v>
      </c>
      <c r="E239" s="69">
        <v>4</v>
      </c>
      <c r="F239" s="69">
        <v>4</v>
      </c>
      <c r="G239" s="70">
        <v>0</v>
      </c>
      <c r="H239" s="70">
        <v>0</v>
      </c>
      <c r="I239" s="69">
        <v>4</v>
      </c>
      <c r="J239" s="69">
        <v>4</v>
      </c>
      <c r="K239" s="69">
        <v>4</v>
      </c>
      <c r="L239" s="69">
        <v>4</v>
      </c>
      <c r="M239" s="70">
        <v>0</v>
      </c>
      <c r="N239" s="70">
        <v>0</v>
      </c>
      <c r="O239" s="70">
        <v>0</v>
      </c>
      <c r="P239" s="70">
        <v>0</v>
      </c>
      <c r="Q239" s="69">
        <v>4</v>
      </c>
      <c r="R239" s="69">
        <v>4</v>
      </c>
      <c r="S239" s="69">
        <v>4</v>
      </c>
      <c r="T239" s="69">
        <v>4</v>
      </c>
      <c r="U239" s="69">
        <v>4</v>
      </c>
      <c r="V239" s="69">
        <v>4</v>
      </c>
      <c r="W239" s="70">
        <v>0</v>
      </c>
      <c r="X239" s="70">
        <v>0</v>
      </c>
      <c r="Y239" s="70">
        <v>0</v>
      </c>
      <c r="Z239" s="69">
        <v>4</v>
      </c>
      <c r="AA239" s="69">
        <v>4</v>
      </c>
      <c r="AB239" s="69">
        <v>4</v>
      </c>
      <c r="AC239" s="70">
        <v>0</v>
      </c>
      <c r="AD239" s="69">
        <v>4</v>
      </c>
      <c r="AE239" s="69">
        <v>4</v>
      </c>
      <c r="AF239" s="69">
        <v>4</v>
      </c>
      <c r="AG239" s="69">
        <v>4</v>
      </c>
      <c r="AH239" s="59"/>
      <c r="AI239" s="8">
        <f>IF(A239="","",COUNTIF(D239:AH240,"&gt;2")/2)</f>
        <v>20</v>
      </c>
      <c r="AJ239" s="8" cm="1">
        <f t="array" ref="AJ239">SUMPRODUCT(IFERROR((IFERROR(WEEKDAY($D$3:$AH$3,2),999)&lt;6)*D239:AH240,0))</f>
        <v>136</v>
      </c>
      <c r="AK239" s="8" cm="1">
        <f t="array" ref="AK239">SUMPRODUCT((IFERROR(WEEKDAY($D$3:$AH$3,2),999)&lt;6)*D241:AH241)</f>
        <v>57</v>
      </c>
      <c r="AL239" s="8" cm="1">
        <f t="array" ref="AL239">SUMPRODUCT(IFERROR((IFERROR(WEEKDAY($D$3:$AH$3,2),0)&gt;5)*D239:AH241,0))</f>
        <v>34</v>
      </c>
      <c r="AM239" s="8">
        <f>IFERROR(SUM(AJ239:AL241),"")</f>
        <v>227</v>
      </c>
      <c r="AN239" s="8" t="s">
        <v>134</v>
      </c>
      <c r="AO239" s="8" cm="1">
        <f t="array" ref="AO239">SUMPRODUCT((IFERROR((D239:AH239+D240:AH240+D241:AH241),0)&gt;8)*1,IFERROR((D239:AH239+D240:AH240+D241:AH241-8),0))</f>
        <v>67</v>
      </c>
      <c r="AP239" s="8">
        <f>SUM(D239:AH241)-AO239</f>
        <v>160</v>
      </c>
      <c r="AQ239" s="8">
        <f>AM239-AO239-AP239</f>
        <v>0</v>
      </c>
    </row>
    <row r="240" ht="13.5" spans="1:43">
      <c r="A240" s="71"/>
      <c r="B240" s="63"/>
      <c r="C240" s="59" t="s">
        <v>138</v>
      </c>
      <c r="D240" s="69">
        <v>4</v>
      </c>
      <c r="E240" s="69">
        <v>4</v>
      </c>
      <c r="F240" s="69">
        <v>4</v>
      </c>
      <c r="G240" s="70">
        <v>0</v>
      </c>
      <c r="H240" s="70">
        <v>0</v>
      </c>
      <c r="I240" s="69">
        <v>4</v>
      </c>
      <c r="J240" s="69">
        <v>4</v>
      </c>
      <c r="K240" s="69">
        <v>4</v>
      </c>
      <c r="L240" s="69">
        <v>4</v>
      </c>
      <c r="M240" s="70">
        <v>0</v>
      </c>
      <c r="N240" s="70">
        <v>0</v>
      </c>
      <c r="O240" s="70">
        <v>0</v>
      </c>
      <c r="P240" s="70">
        <v>0</v>
      </c>
      <c r="Q240" s="69">
        <v>4</v>
      </c>
      <c r="R240" s="69">
        <v>4</v>
      </c>
      <c r="S240" s="69">
        <v>4</v>
      </c>
      <c r="T240" s="69">
        <v>4</v>
      </c>
      <c r="U240" s="69">
        <v>4</v>
      </c>
      <c r="V240" s="69">
        <v>4</v>
      </c>
      <c r="W240" s="70">
        <v>0</v>
      </c>
      <c r="X240" s="70">
        <v>0</v>
      </c>
      <c r="Y240" s="70">
        <v>0</v>
      </c>
      <c r="Z240" s="69">
        <v>4</v>
      </c>
      <c r="AA240" s="69">
        <v>4</v>
      </c>
      <c r="AB240" s="69">
        <v>4</v>
      </c>
      <c r="AC240" s="70">
        <v>0</v>
      </c>
      <c r="AD240" s="69">
        <v>4</v>
      </c>
      <c r="AE240" s="69">
        <v>4</v>
      </c>
      <c r="AF240" s="69">
        <v>4</v>
      </c>
      <c r="AG240" s="69">
        <v>4</v>
      </c>
      <c r="AH240" s="59"/>
      <c r="AI240" s="8"/>
      <c r="AJ240" s="8"/>
      <c r="AK240" s="8"/>
      <c r="AL240" s="8"/>
      <c r="AM240" s="8"/>
      <c r="AN240" s="8"/>
      <c r="AO240" s="8"/>
      <c r="AP240" s="8"/>
      <c r="AQ240" s="8"/>
    </row>
    <row r="241" ht="13.5" spans="1:43">
      <c r="A241" s="72"/>
      <c r="B241" s="66"/>
      <c r="C241" s="59" t="s">
        <v>136</v>
      </c>
      <c r="D241" s="69">
        <v>5.5</v>
      </c>
      <c r="E241" s="69">
        <v>5.5</v>
      </c>
      <c r="F241" s="69">
        <v>5.5</v>
      </c>
      <c r="G241" s="70">
        <v>0</v>
      </c>
      <c r="H241" s="70">
        <v>0</v>
      </c>
      <c r="I241" s="69">
        <v>5.5</v>
      </c>
      <c r="J241" s="69">
        <v>5.5</v>
      </c>
      <c r="K241" s="69">
        <v>5.5</v>
      </c>
      <c r="L241" s="69">
        <v>0.5</v>
      </c>
      <c r="M241" s="70">
        <v>0</v>
      </c>
      <c r="N241" s="70">
        <v>0</v>
      </c>
      <c r="O241" s="70">
        <v>0</v>
      </c>
      <c r="P241" s="70">
        <v>0</v>
      </c>
      <c r="Q241" s="69">
        <v>3.5</v>
      </c>
      <c r="R241" s="69">
        <v>3.5</v>
      </c>
      <c r="S241" s="69">
        <v>1</v>
      </c>
      <c r="T241" s="69">
        <v>3.5</v>
      </c>
      <c r="U241" s="69">
        <v>2</v>
      </c>
      <c r="V241" s="69">
        <v>1</v>
      </c>
      <c r="W241" s="70">
        <v>0</v>
      </c>
      <c r="X241" s="70">
        <v>0</v>
      </c>
      <c r="Y241" s="70">
        <v>0</v>
      </c>
      <c r="Z241" s="69">
        <v>2.5</v>
      </c>
      <c r="AA241" s="69">
        <v>3.5</v>
      </c>
      <c r="AB241" s="69">
        <v>3.5</v>
      </c>
      <c r="AC241" s="70">
        <v>0</v>
      </c>
      <c r="AD241" s="69">
        <v>3.5</v>
      </c>
      <c r="AE241" s="69">
        <v>3.5</v>
      </c>
      <c r="AF241" s="69">
        <v>2.5</v>
      </c>
      <c r="AG241" s="69"/>
      <c r="AH241" s="59"/>
      <c r="AI241" s="8"/>
      <c r="AJ241" s="8"/>
      <c r="AK241" s="8"/>
      <c r="AL241" s="8"/>
      <c r="AM241" s="8"/>
      <c r="AN241" s="8"/>
      <c r="AO241" s="8"/>
      <c r="AP241" s="8"/>
      <c r="AQ241" s="8"/>
    </row>
    <row r="242" ht="15" spans="1:42">
      <c r="A242" s="29" t="s">
        <v>45</v>
      </c>
      <c r="B242" s="30" t="s">
        <v>139</v>
      </c>
      <c r="C242" s="31" t="s">
        <v>137</v>
      </c>
      <c r="D242" s="32">
        <v>4</v>
      </c>
      <c r="E242" s="32">
        <v>4</v>
      </c>
      <c r="F242" s="32">
        <v>4</v>
      </c>
      <c r="G242" s="32" t="s">
        <v>152</v>
      </c>
      <c r="H242" s="32">
        <v>4</v>
      </c>
      <c r="I242" s="32" t="s">
        <v>152</v>
      </c>
      <c r="J242" s="32">
        <v>4</v>
      </c>
      <c r="K242" s="32">
        <v>4</v>
      </c>
      <c r="L242" s="41">
        <v>4</v>
      </c>
      <c r="M242" s="40"/>
      <c r="N242" s="32"/>
      <c r="O242" s="40"/>
      <c r="P242" s="40"/>
      <c r="Q242" s="32"/>
      <c r="R242" s="32"/>
      <c r="S242" s="32"/>
      <c r="T242" s="32"/>
      <c r="U242" s="32"/>
      <c r="V242" s="32"/>
      <c r="W242" s="32"/>
      <c r="X242" s="32"/>
      <c r="Y242" s="40"/>
      <c r="Z242" s="32"/>
      <c r="AA242" s="44"/>
      <c r="AB242" s="43"/>
      <c r="AC242" s="32"/>
      <c r="AD242" s="43"/>
      <c r="AE242" s="32"/>
      <c r="AF242" s="41"/>
      <c r="AG242" s="41"/>
      <c r="AH242" s="32"/>
      <c r="AI242" s="8">
        <f>IF(A242="","",COUNTIF(D242:AH243,"&gt;2")/2)</f>
        <v>7</v>
      </c>
      <c r="AJ242" s="8" cm="1">
        <f t="array" ref="AJ242">SUMPRODUCT(IFERROR((IFERROR(WEEKDAY($D$3:$AH$3,2),999)&lt;6)*D242:AH243,0))</f>
        <v>48</v>
      </c>
      <c r="AK242" s="8" cm="1">
        <f t="array" ref="AK242">SUMPRODUCT((IFERROR(WEEKDAY($D$3:$AH$3,2),999)&lt;6)*D244:AH244)</f>
        <v>21</v>
      </c>
      <c r="AL242" s="8" cm="1">
        <f t="array" ref="AL242">SUMPRODUCT(IFERROR((IFERROR(WEEKDAY($D$3:$AH$3,2),0)&gt;5)*D242:AH244,0))</f>
        <v>11</v>
      </c>
      <c r="AM242" s="8">
        <f>IFERROR(SUM(AJ242:AL244),"")</f>
        <v>80</v>
      </c>
      <c r="AN242" s="8" t="s">
        <v>134</v>
      </c>
      <c r="AO242" s="8" cm="1">
        <f t="array" ref="AO242">SUMPRODUCT((IFERROR((D242:AH242+D243:AH243+D244:AH244),0)&gt;8)*1,IFERROR((D242:AH242+D243:AH243+D244:AH244-8),0))</f>
        <v>24</v>
      </c>
      <c r="AP242" s="8">
        <f>SUM(D242:AH244)-AO242</f>
        <v>56</v>
      </c>
    </row>
    <row r="243" ht="16.5" spans="1:42">
      <c r="A243" s="29"/>
      <c r="B243" s="33"/>
      <c r="C243" s="31" t="s">
        <v>138</v>
      </c>
      <c r="D243" s="32">
        <v>4</v>
      </c>
      <c r="E243" s="32">
        <v>4</v>
      </c>
      <c r="F243" s="32">
        <v>4</v>
      </c>
      <c r="G243" s="32"/>
      <c r="H243" s="32">
        <v>4</v>
      </c>
      <c r="I243" s="32"/>
      <c r="J243" s="32">
        <v>4</v>
      </c>
      <c r="K243" s="32">
        <v>4</v>
      </c>
      <c r="L243" s="41">
        <v>4</v>
      </c>
      <c r="M243" s="32"/>
      <c r="N243" s="32"/>
      <c r="O243" s="32"/>
      <c r="P243" s="42"/>
      <c r="Q243" s="42"/>
      <c r="R243" s="32"/>
      <c r="S243" s="32"/>
      <c r="T243" s="34"/>
      <c r="U243" s="32"/>
      <c r="V243" s="32"/>
      <c r="W243" s="32"/>
      <c r="X243" s="32"/>
      <c r="Y243" s="41"/>
      <c r="Z243" s="34"/>
      <c r="AA243" s="45"/>
      <c r="AB243" s="43"/>
      <c r="AC243" s="32"/>
      <c r="AD243" s="43"/>
      <c r="AE243" s="32"/>
      <c r="AF243" s="41"/>
      <c r="AG243" s="41"/>
      <c r="AH243" s="32"/>
      <c r="AI243" s="8"/>
      <c r="AJ243" s="8"/>
      <c r="AK243" s="8"/>
      <c r="AL243" s="8"/>
      <c r="AM243" s="8"/>
      <c r="AN243" s="8"/>
      <c r="AO243" s="8"/>
      <c r="AP243" s="8"/>
    </row>
    <row r="244" ht="15" spans="1:42">
      <c r="A244" s="29"/>
      <c r="B244" s="33"/>
      <c r="C244" s="31" t="s">
        <v>136</v>
      </c>
      <c r="D244" s="32">
        <v>5</v>
      </c>
      <c r="E244" s="32">
        <v>5</v>
      </c>
      <c r="F244" s="32">
        <v>1</v>
      </c>
      <c r="G244" s="32"/>
      <c r="H244" s="32">
        <v>3</v>
      </c>
      <c r="I244" s="32"/>
      <c r="J244" s="32">
        <v>4</v>
      </c>
      <c r="K244" s="32">
        <v>3.5</v>
      </c>
      <c r="L244" s="41">
        <v>2.5</v>
      </c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41"/>
      <c r="Z244" s="41"/>
      <c r="AA244" s="44"/>
      <c r="AB244" s="43"/>
      <c r="AC244" s="32"/>
      <c r="AD244" s="43"/>
      <c r="AE244" s="32"/>
      <c r="AF244" s="41"/>
      <c r="AG244" s="41"/>
      <c r="AH244" s="32"/>
      <c r="AI244" s="8"/>
      <c r="AJ244" s="8"/>
      <c r="AK244" s="8"/>
      <c r="AL244" s="8"/>
      <c r="AM244" s="8"/>
      <c r="AN244" s="8"/>
      <c r="AO244" s="8"/>
      <c r="AP244" s="8"/>
    </row>
    <row r="245" ht="13.5" spans="1:42">
      <c r="A245" s="73" t="s">
        <v>100</v>
      </c>
      <c r="B245" s="74" t="s">
        <v>149</v>
      </c>
      <c r="C245" s="59" t="s">
        <v>137</v>
      </c>
      <c r="D245" s="62">
        <v>4</v>
      </c>
      <c r="E245" s="62">
        <v>4</v>
      </c>
      <c r="F245" s="62">
        <v>4</v>
      </c>
      <c r="G245" s="62" t="s">
        <v>152</v>
      </c>
      <c r="H245" s="62">
        <v>4</v>
      </c>
      <c r="I245" s="62">
        <v>4</v>
      </c>
      <c r="J245" s="59">
        <v>4</v>
      </c>
      <c r="K245" s="62">
        <v>4</v>
      </c>
      <c r="L245" s="62">
        <v>4</v>
      </c>
      <c r="M245" s="62">
        <v>4</v>
      </c>
      <c r="N245" s="62">
        <v>4</v>
      </c>
      <c r="O245" s="62" t="s">
        <v>152</v>
      </c>
      <c r="P245" s="62" t="s">
        <v>152</v>
      </c>
      <c r="Q245" s="62">
        <v>4</v>
      </c>
      <c r="R245" s="62">
        <v>4</v>
      </c>
      <c r="S245" s="62">
        <v>4</v>
      </c>
      <c r="T245" s="62">
        <v>4</v>
      </c>
      <c r="U245" s="62">
        <v>4</v>
      </c>
      <c r="V245" s="62">
        <v>4</v>
      </c>
      <c r="W245" s="62" t="s">
        <v>152</v>
      </c>
      <c r="X245" s="62">
        <v>4</v>
      </c>
      <c r="Y245" s="62">
        <v>4</v>
      </c>
      <c r="Z245" s="62">
        <v>4</v>
      </c>
      <c r="AA245" s="62">
        <v>4</v>
      </c>
      <c r="AB245" s="62">
        <v>4</v>
      </c>
      <c r="AC245" s="81" t="s">
        <v>153</v>
      </c>
      <c r="AD245" s="81" t="s">
        <v>153</v>
      </c>
      <c r="AE245" s="59">
        <v>4</v>
      </c>
      <c r="AF245" s="59">
        <v>4</v>
      </c>
      <c r="AG245" s="59">
        <v>4</v>
      </c>
      <c r="AH245" s="59"/>
      <c r="AI245" s="8">
        <f>IF(A245="","",COUNTIF(D245:AH246,"&gt;2")/2)</f>
        <v>23.5</v>
      </c>
      <c r="AJ245" s="8" cm="1">
        <f t="array" ref="AJ245">SUMPRODUCT(IFERROR((IFERROR(WEEKDAY($D$3:$AH$3,2),999)&lt;6)*D245:AH246,0))</f>
        <v>165</v>
      </c>
      <c r="AK245" s="8" cm="1">
        <f t="array" ref="AK245">SUMPRODUCT((IFERROR(WEEKDAY($D$3:$AH$3,2),999)&lt;6)*D247:AH247)</f>
        <v>73</v>
      </c>
      <c r="AL245" s="8" cm="1">
        <f t="array" ref="AL245">SUMPRODUCT(IFERROR((IFERROR(WEEKDAY($D$3:$AH$3,2),0)&gt;5)*D245:AH247,0))</f>
        <v>31</v>
      </c>
      <c r="AM245" s="8">
        <f>IFERROR(SUM(AJ245:AL247),"")</f>
        <v>269</v>
      </c>
      <c r="AN245" s="8" t="s">
        <v>134</v>
      </c>
      <c r="AO245" s="8" cm="1">
        <f t="array" ref="AO245">SUMPRODUCT((IFERROR((D245:AH245+D246:AH246+D247:AH247),0)&gt;8)*1,IFERROR((D245:AH245+D246:AH246+D247:AH247-8),0))</f>
        <v>80</v>
      </c>
      <c r="AP245" s="8">
        <f>SUM(D245:AH247)-AO245</f>
        <v>189</v>
      </c>
    </row>
    <row r="246" ht="13.5" spans="1:42">
      <c r="A246" s="73"/>
      <c r="B246" s="74"/>
      <c r="C246" s="59" t="s">
        <v>138</v>
      </c>
      <c r="D246" s="59">
        <v>4</v>
      </c>
      <c r="E246" s="59">
        <v>4</v>
      </c>
      <c r="F246" s="59">
        <v>2</v>
      </c>
      <c r="G246" s="62" t="s">
        <v>152</v>
      </c>
      <c r="H246" s="62">
        <v>4</v>
      </c>
      <c r="I246" s="59">
        <v>4</v>
      </c>
      <c r="J246" s="62">
        <v>3</v>
      </c>
      <c r="K246" s="62">
        <v>4</v>
      </c>
      <c r="L246" s="62">
        <v>4</v>
      </c>
      <c r="M246" s="62">
        <v>4</v>
      </c>
      <c r="N246" s="62">
        <v>4</v>
      </c>
      <c r="O246" s="62" t="s">
        <v>152</v>
      </c>
      <c r="P246" s="62" t="s">
        <v>152</v>
      </c>
      <c r="Q246" s="77">
        <v>4</v>
      </c>
      <c r="R246" s="62">
        <v>4</v>
      </c>
      <c r="S246" s="59">
        <v>4</v>
      </c>
      <c r="T246" s="59">
        <v>4</v>
      </c>
      <c r="U246" s="62">
        <v>4</v>
      </c>
      <c r="V246" s="62">
        <v>4</v>
      </c>
      <c r="W246" s="59" t="s">
        <v>152</v>
      </c>
      <c r="X246" s="59">
        <v>4</v>
      </c>
      <c r="Y246" s="59">
        <v>4</v>
      </c>
      <c r="Z246" s="59">
        <v>4</v>
      </c>
      <c r="AA246" s="59">
        <v>4</v>
      </c>
      <c r="AB246" s="62">
        <v>4</v>
      </c>
      <c r="AC246" s="82"/>
      <c r="AD246" s="82"/>
      <c r="AE246" s="59">
        <v>4</v>
      </c>
      <c r="AF246" s="59">
        <v>4</v>
      </c>
      <c r="AG246" s="59">
        <v>4</v>
      </c>
      <c r="AH246" s="59"/>
      <c r="AI246" s="8"/>
      <c r="AJ246" s="8"/>
      <c r="AK246" s="8"/>
      <c r="AL246" s="8"/>
      <c r="AM246" s="8"/>
      <c r="AN246" s="8"/>
      <c r="AO246" s="8"/>
      <c r="AP246" s="8"/>
    </row>
    <row r="247" ht="13.5" spans="1:42">
      <c r="A247" s="73"/>
      <c r="B247" s="74"/>
      <c r="C247" s="59" t="s">
        <v>136</v>
      </c>
      <c r="D247" s="59">
        <v>5</v>
      </c>
      <c r="E247" s="59">
        <v>7</v>
      </c>
      <c r="F247" s="59"/>
      <c r="G247" s="59"/>
      <c r="H247" s="59"/>
      <c r="I247" s="59">
        <v>1.5</v>
      </c>
      <c r="J247" s="62"/>
      <c r="K247" s="59">
        <v>2.5</v>
      </c>
      <c r="L247" s="59">
        <v>7.5</v>
      </c>
      <c r="M247" s="59">
        <v>2.5</v>
      </c>
      <c r="N247" s="59">
        <v>7.5</v>
      </c>
      <c r="O247" s="59"/>
      <c r="P247" s="59"/>
      <c r="Q247" s="59">
        <v>0.5</v>
      </c>
      <c r="R247" s="59">
        <v>3</v>
      </c>
      <c r="S247" s="59">
        <v>6</v>
      </c>
      <c r="T247" s="59">
        <v>4</v>
      </c>
      <c r="U247" s="62">
        <v>3</v>
      </c>
      <c r="V247" s="59">
        <v>5.5</v>
      </c>
      <c r="W247" s="59"/>
      <c r="X247" s="59">
        <v>5</v>
      </c>
      <c r="Y247" s="59">
        <v>0.5</v>
      </c>
      <c r="Z247" s="59">
        <v>3</v>
      </c>
      <c r="AA247" s="59">
        <v>3.5</v>
      </c>
      <c r="AB247" s="59">
        <v>7</v>
      </c>
      <c r="AC247" s="82"/>
      <c r="AD247" s="82"/>
      <c r="AE247" s="59">
        <v>3</v>
      </c>
      <c r="AF247" s="59">
        <v>2.5</v>
      </c>
      <c r="AG247" s="59"/>
      <c r="AH247" s="59"/>
      <c r="AI247" s="8"/>
      <c r="AJ247" s="8"/>
      <c r="AK247" s="8"/>
      <c r="AL247" s="8"/>
      <c r="AM247" s="8"/>
      <c r="AN247" s="8"/>
      <c r="AO247" s="8"/>
      <c r="AP247" s="8"/>
    </row>
    <row r="248" ht="13.5" spans="1:42">
      <c r="A248" s="59" t="s">
        <v>33</v>
      </c>
      <c r="B248" s="59" t="s">
        <v>32</v>
      </c>
      <c r="C248" s="59" t="s">
        <v>137</v>
      </c>
      <c r="D248" s="59">
        <v>2.5</v>
      </c>
      <c r="E248" s="59" t="s">
        <v>132</v>
      </c>
      <c r="F248" s="59" t="s">
        <v>132</v>
      </c>
      <c r="G248" s="59" t="s">
        <v>132</v>
      </c>
      <c r="H248" s="59">
        <v>4</v>
      </c>
      <c r="I248" s="59">
        <v>4</v>
      </c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8">
        <f>IF(A248="","",COUNTIF(D248:AH249,"&gt;2")/2)</f>
        <v>2.5</v>
      </c>
      <c r="AJ248" s="8" cm="1">
        <f t="array" ref="AJ248">SUMPRODUCT(IFERROR((IFERROR(WEEKDAY($D$3:$AH$3,2),999)&lt;6)*D248:AH249,0))</f>
        <v>2.5</v>
      </c>
      <c r="AK248" s="8" cm="1">
        <f t="array" ref="AK248">SUMPRODUCT((IFERROR(WEEKDAY($D$3:$AH$3,2),999)&lt;6)*D250:AH250)</f>
        <v>0</v>
      </c>
      <c r="AL248" s="8" cm="1">
        <f t="array" ref="AL248">SUMPRODUCT(IFERROR((IFERROR(WEEKDAY($D$3:$AH$3,2),0)&gt;5)*D248:AH250,0))</f>
        <v>19</v>
      </c>
      <c r="AM248" s="8">
        <f>IFERROR(SUM(AJ248:AL250),"")</f>
        <v>21.5</v>
      </c>
      <c r="AN248" s="8" t="s">
        <v>134</v>
      </c>
      <c r="AO248" s="8" cm="1">
        <f t="array" ref="AO248">SUMPRODUCT((IFERROR((D248:AH248+D249:AH249+D250:AH250),0)&gt;8)*1,IFERROR((D248:AH248+D249:AH249+D250:AH250-8),0))</f>
        <v>3</v>
      </c>
      <c r="AP248" s="8">
        <f>SUM(D248:AH250)-AO248</f>
        <v>18.5</v>
      </c>
    </row>
    <row r="249" ht="13.5" spans="1:42">
      <c r="A249" s="59"/>
      <c r="B249" s="59"/>
      <c r="C249" s="59" t="s">
        <v>138</v>
      </c>
      <c r="D249" s="59" t="s">
        <v>132</v>
      </c>
      <c r="E249" s="59" t="s">
        <v>132</v>
      </c>
      <c r="F249" s="59" t="s">
        <v>132</v>
      </c>
      <c r="G249" s="59" t="s">
        <v>132</v>
      </c>
      <c r="H249" s="59">
        <v>4</v>
      </c>
      <c r="I249" s="59">
        <v>4</v>
      </c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83"/>
      <c r="AD249" s="59"/>
      <c r="AE249" s="59"/>
      <c r="AF249" s="59"/>
      <c r="AG249" s="59"/>
      <c r="AH249" s="59"/>
      <c r="AI249" s="8"/>
      <c r="AJ249" s="8"/>
      <c r="AK249" s="8"/>
      <c r="AL249" s="8"/>
      <c r="AM249" s="8"/>
      <c r="AN249" s="8"/>
      <c r="AO249" s="8"/>
      <c r="AP249" s="8"/>
    </row>
    <row r="250" ht="13.5" spans="1:42">
      <c r="A250" s="59"/>
      <c r="B250" s="59"/>
      <c r="C250" s="59" t="s">
        <v>136</v>
      </c>
      <c r="D250" s="59"/>
      <c r="E250" s="59"/>
      <c r="F250" s="59"/>
      <c r="G250" s="59"/>
      <c r="H250" s="75">
        <v>1</v>
      </c>
      <c r="I250" s="59">
        <v>2</v>
      </c>
      <c r="J250" s="59"/>
      <c r="K250" s="59"/>
      <c r="L250" s="59"/>
      <c r="M250" s="59"/>
      <c r="N250" s="59"/>
      <c r="O250" s="75"/>
      <c r="P250" s="59"/>
      <c r="Q250" s="75"/>
      <c r="R250" s="75"/>
      <c r="S250" s="59"/>
      <c r="T250" s="59"/>
      <c r="U250" s="75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8"/>
      <c r="AJ250" s="8"/>
      <c r="AK250" s="8"/>
      <c r="AL250" s="8"/>
      <c r="AM250" s="8"/>
      <c r="AN250" s="8"/>
      <c r="AO250" s="8"/>
      <c r="AP250" s="8"/>
    </row>
    <row r="251" ht="13.5" spans="1:42">
      <c r="A251" s="59" t="s">
        <v>34</v>
      </c>
      <c r="B251" s="59" t="s">
        <v>32</v>
      </c>
      <c r="C251" s="59" t="s">
        <v>137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>
        <v>4</v>
      </c>
      <c r="AB251" s="59">
        <v>2</v>
      </c>
      <c r="AC251" s="59" t="s">
        <v>132</v>
      </c>
      <c r="AD251" s="59" t="s">
        <v>132</v>
      </c>
      <c r="AE251" s="59">
        <v>4</v>
      </c>
      <c r="AF251" s="59">
        <v>4</v>
      </c>
      <c r="AG251" s="59"/>
      <c r="AH251" s="59"/>
      <c r="AI251" s="8">
        <f>IF(A251="","",COUNTIF(D251:AH252,"&gt;2")/2)</f>
        <v>3</v>
      </c>
      <c r="AJ251" s="8" cm="1">
        <f t="array" ref="AJ251">SUMPRODUCT(IFERROR((IFERROR(WEEKDAY($D$3:$AH$3,2),999)&lt;6)*D251:AH252,0))</f>
        <v>26</v>
      </c>
      <c r="AK251" s="8" cm="1">
        <f t="array" ref="AK251">SUMPRODUCT((IFERROR(WEEKDAY($D$3:$AH$3,2),999)&lt;6)*D253:AH253)</f>
        <v>6</v>
      </c>
      <c r="AL251" s="8" cm="1">
        <f t="array" ref="AL251">SUMPRODUCT(IFERROR((IFERROR(WEEKDAY($D$3:$AH$3,2),0)&gt;5)*D251:AH253,0))</f>
        <v>0</v>
      </c>
      <c r="AM251" s="8">
        <f>IFERROR(SUM(AJ251:AL253),"")</f>
        <v>32</v>
      </c>
      <c r="AN251" s="8" t="s">
        <v>134</v>
      </c>
      <c r="AO251" s="8" cm="1">
        <f t="array" ref="AO251">SUMPRODUCT((IFERROR((D251:AH251+D252:AH252+D253:AH253),0)&gt;8)*1,IFERROR((D251:AH251+D252:AH252+D253:AH253-8),0))</f>
        <v>6</v>
      </c>
      <c r="AP251" s="8">
        <f>SUM(D251:AH253)-AO251</f>
        <v>26</v>
      </c>
    </row>
    <row r="252" ht="13.5" spans="1:42">
      <c r="A252" s="59"/>
      <c r="B252" s="59"/>
      <c r="C252" s="59" t="s">
        <v>138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>
        <v>4</v>
      </c>
      <c r="AB252" s="59" t="s">
        <v>132</v>
      </c>
      <c r="AC252" s="59" t="s">
        <v>132</v>
      </c>
      <c r="AD252" s="59" t="s">
        <v>132</v>
      </c>
      <c r="AE252" s="59">
        <v>4</v>
      </c>
      <c r="AF252" s="59">
        <v>4</v>
      </c>
      <c r="AG252" s="59"/>
      <c r="AH252" s="59"/>
      <c r="AI252" s="8"/>
      <c r="AJ252" s="8"/>
      <c r="AK252" s="8"/>
      <c r="AL252" s="8"/>
      <c r="AM252" s="8"/>
      <c r="AN252" s="8"/>
      <c r="AO252" s="8"/>
      <c r="AP252" s="8"/>
    </row>
    <row r="253" ht="13.5" spans="1:42">
      <c r="A253" s="59"/>
      <c r="B253" s="59"/>
      <c r="C253" s="59" t="s">
        <v>136</v>
      </c>
      <c r="D253" s="59"/>
      <c r="E253" s="59"/>
      <c r="F253" s="59"/>
      <c r="G253" s="59"/>
      <c r="H253" s="75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>
        <v>2</v>
      </c>
      <c r="AB253" s="59"/>
      <c r="AC253" s="59"/>
      <c r="AD253" s="59"/>
      <c r="AE253" s="59">
        <v>2</v>
      </c>
      <c r="AF253" s="59">
        <v>2</v>
      </c>
      <c r="AG253" s="59"/>
      <c r="AH253" s="59"/>
      <c r="AI253" s="8"/>
      <c r="AJ253" s="8"/>
      <c r="AK253" s="8"/>
      <c r="AL253" s="8"/>
      <c r="AM253" s="8"/>
      <c r="AN253" s="8"/>
      <c r="AO253" s="8"/>
      <c r="AP253" s="8"/>
    </row>
  </sheetData>
  <mergeCells count="924">
    <mergeCell ref="A1:AI1"/>
    <mergeCell ref="AL1:AM1"/>
    <mergeCell ref="A2:AI2"/>
    <mergeCell ref="AJ2:AL2"/>
    <mergeCell ref="AM2:AN2"/>
    <mergeCell ref="AK3:AL3"/>
    <mergeCell ref="A5:A6"/>
    <mergeCell ref="A8:A9"/>
    <mergeCell ref="A11:A12"/>
    <mergeCell ref="A14:A15"/>
    <mergeCell ref="A17:A18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</mergeCells>
  <conditionalFormatting sqref="A17">
    <cfRule type="duplicateValues" dxfId="1" priority="27"/>
  </conditionalFormatting>
  <conditionalFormatting sqref="A20">
    <cfRule type="duplicateValues" dxfId="1" priority="35"/>
  </conditionalFormatting>
  <conditionalFormatting sqref="A23">
    <cfRule type="duplicateValues" dxfId="1" priority="34"/>
  </conditionalFormatting>
  <conditionalFormatting sqref="A26">
    <cfRule type="duplicateValues" dxfId="1" priority="33"/>
  </conditionalFormatting>
  <conditionalFormatting sqref="A29">
    <cfRule type="duplicateValues" dxfId="1" priority="32"/>
  </conditionalFormatting>
  <conditionalFormatting sqref="A32">
    <cfRule type="duplicateValues" dxfId="1" priority="31"/>
  </conditionalFormatting>
  <conditionalFormatting sqref="A35">
    <cfRule type="duplicateValues" dxfId="1" priority="30"/>
  </conditionalFormatting>
  <conditionalFormatting sqref="A38">
    <cfRule type="duplicateValues" dxfId="1" priority="29"/>
  </conditionalFormatting>
  <conditionalFormatting sqref="A77">
    <cfRule type="duplicateValues" dxfId="1" priority="15"/>
  </conditionalFormatting>
  <conditionalFormatting sqref="A80">
    <cfRule type="duplicateValues" dxfId="1" priority="14"/>
  </conditionalFormatting>
  <conditionalFormatting sqref="A83">
    <cfRule type="duplicateValues" dxfId="1" priority="13"/>
  </conditionalFormatting>
  <conditionalFormatting sqref="A86">
    <cfRule type="duplicateValues" dxfId="1" priority="12"/>
  </conditionalFormatting>
  <conditionalFormatting sqref="A89">
    <cfRule type="duplicateValues" dxfId="1" priority="11"/>
  </conditionalFormatting>
  <conditionalFormatting sqref="A182">
    <cfRule type="duplicateValues" dxfId="1" priority="19"/>
  </conditionalFormatting>
  <conditionalFormatting sqref="A185">
    <cfRule type="duplicateValues" dxfId="1" priority="20"/>
  </conditionalFormatting>
  <conditionalFormatting sqref="A188">
    <cfRule type="duplicateValues" dxfId="1" priority="22"/>
  </conditionalFormatting>
  <conditionalFormatting sqref="A191">
    <cfRule type="duplicateValues" dxfId="1" priority="21"/>
  </conditionalFormatting>
  <conditionalFormatting sqref="A194">
    <cfRule type="duplicateValues" dxfId="0" priority="9"/>
  </conditionalFormatting>
  <conditionalFormatting sqref="A197">
    <cfRule type="duplicateValues" dxfId="0" priority="8"/>
  </conditionalFormatting>
  <conditionalFormatting sqref="A215">
    <cfRule type="duplicateValues" dxfId="0" priority="4"/>
  </conditionalFormatting>
  <conditionalFormatting sqref="A218">
    <cfRule type="duplicateValues" dxfId="0" priority="5"/>
  </conditionalFormatting>
  <conditionalFormatting sqref="A221">
    <cfRule type="duplicateValues" dxfId="0" priority="6"/>
  </conditionalFormatting>
  <conditionalFormatting sqref="A242">
    <cfRule type="duplicateValues" dxfId="1" priority="3"/>
  </conditionalFormatting>
  <conditionalFormatting sqref="A245">
    <cfRule type="duplicateValues" dxfId="0" priority="1"/>
  </conditionalFormatting>
  <conditionalFormatting sqref="A1:A4">
    <cfRule type="duplicateValues" priority="161"/>
    <cfRule type="duplicateValues" priority="160"/>
    <cfRule type="duplicateValues" priority="159"/>
    <cfRule type="duplicateValues" priority="158"/>
    <cfRule type="duplicateValues" priority="157"/>
    <cfRule type="duplicateValues" priority="156"/>
    <cfRule type="duplicateValues" priority="155"/>
    <cfRule type="duplicateValues" priority="154"/>
  </conditionalFormatting>
  <conditionalFormatting sqref="A236:A241">
    <cfRule type="duplicateValues" dxfId="0" priority="17"/>
  </conditionalFormatting>
  <conditionalFormatting sqref="A242:A244">
    <cfRule type="duplicateValues" dxfId="0" priority="2"/>
  </conditionalFormatting>
  <conditionalFormatting sqref="A8 A11 A14">
    <cfRule type="duplicateValues" dxfId="1" priority="36"/>
  </conditionalFormatting>
  <conditionalFormatting sqref="A8:A10 A11:A13 A14:A16 A17:A19 A20:A37 A38:A49 A50:A64 A65:A70">
    <cfRule type="duplicateValues" dxfId="0" priority="26"/>
  </conditionalFormatting>
  <conditionalFormatting sqref="A47 A41 A44 A50">
    <cfRule type="duplicateValues" dxfId="1" priority="28"/>
  </conditionalFormatting>
  <conditionalFormatting sqref="A71 A74">
    <cfRule type="duplicateValues" dxfId="1" priority="16"/>
  </conditionalFormatting>
  <conditionalFormatting sqref="A92 A95 A98">
    <cfRule type="duplicateValues" dxfId="1" priority="10"/>
  </conditionalFormatting>
  <conditionalFormatting sqref="A113:A115 A116:A142 A143:A148">
    <cfRule type="duplicateValues" dxfId="0" priority="25"/>
  </conditionalFormatting>
  <conditionalFormatting sqref="A149:A157 A158:A160">
    <cfRule type="duplicateValues" dxfId="0" priority="24"/>
  </conditionalFormatting>
  <conditionalFormatting sqref="A161:A163 A164:A172 A173:A175 A176:A178">
    <cfRule type="duplicateValues" dxfId="0" priority="23"/>
  </conditionalFormatting>
  <conditionalFormatting sqref="A206 A212 A209">
    <cfRule type="duplicateValues" dxfId="0" priority="7"/>
  </conditionalFormatting>
  <conditionalFormatting sqref="A236 A239">
    <cfRule type="duplicateValues" dxfId="0" priority="18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3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4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5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6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7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8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0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workbookViewId="0">
      <selection activeCell="I16" sqref="I16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154</v>
      </c>
      <c r="D1" s="1" t="s">
        <v>155</v>
      </c>
      <c r="E1" s="1"/>
      <c r="F1" s="1"/>
      <c r="G1" s="1"/>
    </row>
    <row r="2" spans="1:7">
      <c r="A2" s="1"/>
      <c r="B2" s="1" t="s">
        <v>108</v>
      </c>
      <c r="C2" s="1" t="s">
        <v>156</v>
      </c>
      <c r="D2" s="1">
        <v>-500</v>
      </c>
      <c r="E2" s="1">
        <v>-500</v>
      </c>
      <c r="F2" s="1"/>
      <c r="G2" s="1">
        <f>VLOOKUP(B2,劳务费!$C$3:L84,10,0)</f>
        <v>-500</v>
      </c>
    </row>
    <row r="3" spans="1:7">
      <c r="A3" s="1"/>
      <c r="B3" s="1" t="s">
        <v>49</v>
      </c>
      <c r="C3" s="1" t="s">
        <v>157</v>
      </c>
      <c r="D3" s="1">
        <v>250</v>
      </c>
      <c r="E3" s="1">
        <v>-50</v>
      </c>
      <c r="F3" s="1"/>
      <c r="G3" s="1">
        <f>VLOOKUP(B3,劳务费!$C$3:L85,10,0)</f>
        <v>250</v>
      </c>
    </row>
    <row r="4" spans="1:7">
      <c r="A4" s="1"/>
      <c r="B4" s="1" t="s">
        <v>49</v>
      </c>
      <c r="C4" s="1" t="s">
        <v>158</v>
      </c>
      <c r="D4" s="1"/>
      <c r="E4" s="1">
        <v>300</v>
      </c>
      <c r="F4" s="1"/>
      <c r="G4" s="1">
        <f>VLOOKUP(B4,劳务费!$C$3:L86,10,0)</f>
        <v>250</v>
      </c>
    </row>
    <row r="5" spans="1:7">
      <c r="A5" s="1"/>
      <c r="B5" s="1" t="s">
        <v>56</v>
      </c>
      <c r="C5" s="1" t="s">
        <v>158</v>
      </c>
      <c r="D5" s="1">
        <v>300</v>
      </c>
      <c r="E5" s="1">
        <v>300</v>
      </c>
      <c r="F5" s="1"/>
      <c r="G5" s="1">
        <f>VLOOKUP(B5,劳务费!$C$3:L87,10,0)</f>
        <v>300</v>
      </c>
    </row>
    <row r="6" spans="1:7">
      <c r="A6" s="1"/>
      <c r="B6" s="1" t="s">
        <v>50</v>
      </c>
      <c r="C6" s="1" t="s">
        <v>158</v>
      </c>
      <c r="D6" s="1">
        <v>300</v>
      </c>
      <c r="E6" s="1">
        <v>300</v>
      </c>
      <c r="F6" s="1"/>
      <c r="G6" s="1">
        <f>VLOOKUP(B6,劳务费!$C$3:L88,10,0)</f>
        <v>300</v>
      </c>
    </row>
    <row r="7" spans="1:7">
      <c r="A7" s="1"/>
      <c r="B7" s="1" t="s">
        <v>106</v>
      </c>
      <c r="C7" s="1">
        <v>0.8</v>
      </c>
      <c r="D7" s="1">
        <v>-149.4</v>
      </c>
      <c r="E7" s="1"/>
      <c r="F7" s="1"/>
      <c r="G7" s="1">
        <f>VLOOKUP(B7,劳务费!$C$3:L89,10,0)</f>
        <v>-149.4</v>
      </c>
    </row>
    <row r="8" spans="1:7">
      <c r="A8" s="1"/>
      <c r="B8" s="1" t="s">
        <v>103</v>
      </c>
      <c r="C8" s="1" t="s">
        <v>159</v>
      </c>
      <c r="D8" s="1">
        <v>-20</v>
      </c>
      <c r="E8" s="1">
        <v>-20</v>
      </c>
      <c r="F8" s="1"/>
      <c r="G8" s="1">
        <f>VLOOKUP(B8,劳务费!$C$3:L90,10,0)</f>
        <v>-20</v>
      </c>
    </row>
    <row r="9" spans="1:7">
      <c r="A9" s="1"/>
      <c r="B9" s="1" t="s">
        <v>62</v>
      </c>
      <c r="C9" s="1" t="s">
        <v>158</v>
      </c>
      <c r="D9" s="1">
        <v>280</v>
      </c>
      <c r="E9" s="1">
        <v>280</v>
      </c>
      <c r="F9" s="1"/>
      <c r="G9" s="1">
        <f>VLOOKUP(B9,劳务费!$C$3:L91,10,0)</f>
        <v>280</v>
      </c>
    </row>
    <row r="10" spans="1:7">
      <c r="A10" s="1"/>
      <c r="B10" s="1" t="s">
        <v>63</v>
      </c>
      <c r="C10" s="1" t="s">
        <v>158</v>
      </c>
      <c r="D10" s="1">
        <v>300</v>
      </c>
      <c r="E10" s="1">
        <v>300</v>
      </c>
      <c r="F10" s="1"/>
      <c r="G10" s="1">
        <f>VLOOKUP(B10,劳务费!$C$3:L92,10,0)</f>
        <v>300</v>
      </c>
    </row>
    <row r="11" spans="1:7">
      <c r="A11" s="1"/>
      <c r="B11" s="1" t="s">
        <v>57</v>
      </c>
      <c r="C11" s="1" t="s">
        <v>160</v>
      </c>
      <c r="D11" s="1">
        <v>270</v>
      </c>
      <c r="E11" s="1">
        <v>-30</v>
      </c>
      <c r="F11" s="1"/>
      <c r="G11" s="1">
        <f>VLOOKUP(B11,劳务费!$C$3:L92,10,0)</f>
        <v>270</v>
      </c>
    </row>
    <row r="12" spans="1:7">
      <c r="A12" s="1"/>
      <c r="B12" s="1" t="s">
        <v>57</v>
      </c>
      <c r="C12" s="1" t="s">
        <v>158</v>
      </c>
      <c r="D12" s="1"/>
      <c r="E12" s="1">
        <v>300</v>
      </c>
      <c r="F12" s="1"/>
      <c r="G12" s="1">
        <f>VLOOKUP(B12,劳务费!$C$3:L92,10,0)</f>
        <v>270</v>
      </c>
    </row>
    <row r="13" spans="1:7">
      <c r="A13" s="1"/>
      <c r="B13" s="1" t="s">
        <v>78</v>
      </c>
      <c r="C13" s="1">
        <v>0.8</v>
      </c>
      <c r="D13" s="1">
        <v>-118.8</v>
      </c>
      <c r="E13" s="1"/>
      <c r="F13" s="1"/>
      <c r="G13" s="1">
        <f>VLOOKUP(B13,劳务费!$C$3:L92,10,0)</f>
        <v>-118.8</v>
      </c>
    </row>
    <row r="14" spans="1:7">
      <c r="A14" s="1"/>
      <c r="B14" s="1" t="s">
        <v>79</v>
      </c>
      <c r="C14" s="1">
        <v>0.8</v>
      </c>
      <c r="D14" s="1">
        <v>-172.8</v>
      </c>
      <c r="E14" s="1"/>
      <c r="F14" s="1"/>
      <c r="G14" s="1">
        <f>VLOOKUP(B14,劳务费!$C$3:L92,10,0)</f>
        <v>-172.8</v>
      </c>
    </row>
    <row r="15" spans="1:7">
      <c r="A15" s="1"/>
      <c r="B15" s="1" t="s">
        <v>59</v>
      </c>
      <c r="C15" s="1">
        <v>0.8</v>
      </c>
      <c r="D15" s="1">
        <v>-117.8</v>
      </c>
      <c r="E15" s="1"/>
      <c r="F15" s="1"/>
      <c r="G15" s="1">
        <f>VLOOKUP(B15,劳务费!$C$3:L92,10,0)</f>
        <v>-117.8</v>
      </c>
    </row>
    <row r="16" spans="1:7">
      <c r="A16" s="1"/>
      <c r="B16" s="1" t="s">
        <v>90</v>
      </c>
      <c r="C16" s="1">
        <v>0.8</v>
      </c>
      <c r="D16" s="1">
        <v>-439.2</v>
      </c>
      <c r="E16" s="1"/>
      <c r="F16" s="1"/>
      <c r="G16" s="1">
        <f>VLOOKUP(B16,劳务费!$C$3:L92,10,0)</f>
        <v>-439.2</v>
      </c>
    </row>
    <row r="17" spans="1:7">
      <c r="A17" s="1"/>
      <c r="B17" s="1" t="s">
        <v>161</v>
      </c>
      <c r="C17" s="1">
        <v>0</v>
      </c>
      <c r="D17" s="1"/>
      <c r="E17" s="1"/>
      <c r="F17" s="1"/>
      <c r="G17" s="1" t="e">
        <f>VLOOKUP(B17,劳务费!$C$3:L92,10,0)</f>
        <v>#N/A</v>
      </c>
    </row>
    <row r="18" spans="1:7">
      <c r="A18" s="1"/>
      <c r="B18" s="1" t="s">
        <v>66</v>
      </c>
      <c r="C18" s="1" t="s">
        <v>158</v>
      </c>
      <c r="D18" s="1">
        <v>200</v>
      </c>
      <c r="E18" s="1">
        <v>200</v>
      </c>
      <c r="F18" s="1"/>
      <c r="G18" s="1">
        <f>VLOOKUP(B18,劳务费!$C$3:L92,10,0)</f>
        <v>200</v>
      </c>
    </row>
    <row r="19" spans="1:7">
      <c r="A19" s="1"/>
      <c r="B19" s="1" t="s">
        <v>67</v>
      </c>
      <c r="C19" s="1" t="s">
        <v>158</v>
      </c>
      <c r="D19" s="1">
        <v>180</v>
      </c>
      <c r="E19" s="1">
        <v>180</v>
      </c>
      <c r="F19" s="1"/>
      <c r="G19" s="1">
        <f>VLOOKUP(B19,劳务费!$C$3:L92,10,0)</f>
        <v>180</v>
      </c>
    </row>
    <row r="20" spans="1:7">
      <c r="A20" s="1"/>
      <c r="B20" s="1" t="s">
        <v>60</v>
      </c>
      <c r="C20" s="1" t="s">
        <v>158</v>
      </c>
      <c r="D20" s="1">
        <v>80</v>
      </c>
      <c r="E20" s="1">
        <v>80</v>
      </c>
      <c r="F20" s="1"/>
      <c r="G20" s="1">
        <f>VLOOKUP(B20,劳务费!$C$3:L92,10,0)</f>
        <v>80</v>
      </c>
    </row>
    <row r="21" spans="1:7">
      <c r="A21" s="1"/>
      <c r="B21" s="1" t="s">
        <v>24</v>
      </c>
      <c r="C21" s="1" t="s">
        <v>162</v>
      </c>
      <c r="D21" s="1">
        <v>440</v>
      </c>
      <c r="E21" s="1">
        <v>440</v>
      </c>
      <c r="F21" s="1"/>
      <c r="G21" s="1">
        <f>VLOOKUP(B21,劳务费!$C$3:L92,10,0)</f>
        <v>440</v>
      </c>
    </row>
    <row r="22" spans="1:7">
      <c r="A22" s="1"/>
      <c r="B22" s="1" t="s">
        <v>68</v>
      </c>
      <c r="C22" s="1" t="s">
        <v>158</v>
      </c>
      <c r="D22" s="1">
        <v>120</v>
      </c>
      <c r="E22" s="1">
        <v>120</v>
      </c>
      <c r="F22" s="1"/>
      <c r="G22" s="1">
        <f>VLOOKUP(B22,劳务费!$C$3:L92,10,0)</f>
        <v>120</v>
      </c>
    </row>
    <row r="23" spans="1:7">
      <c r="A23" s="1"/>
      <c r="B23" s="1" t="s">
        <v>69</v>
      </c>
      <c r="C23" s="1" t="s">
        <v>163</v>
      </c>
      <c r="D23" s="1">
        <v>-300</v>
      </c>
      <c r="E23" s="1">
        <v>-300</v>
      </c>
      <c r="F23" s="1"/>
      <c r="G23" s="1">
        <f>VLOOKUP(B23,劳务费!$C$3:L92,10,0)</f>
        <v>-300</v>
      </c>
    </row>
    <row r="24" spans="1:7">
      <c r="A24" s="1"/>
      <c r="B24" s="1" t="s">
        <v>70</v>
      </c>
      <c r="C24" s="1" t="s">
        <v>158</v>
      </c>
      <c r="D24" s="1">
        <v>300</v>
      </c>
      <c r="E24" s="1">
        <v>300</v>
      </c>
      <c r="F24" s="1"/>
      <c r="G24" s="1">
        <f>VLOOKUP(B24,劳务费!$C$3:L93,10,0)</f>
        <v>300</v>
      </c>
    </row>
    <row r="25" spans="1:7">
      <c r="A25" s="1"/>
      <c r="B25" s="1" t="s">
        <v>42</v>
      </c>
      <c r="C25" s="1" t="s">
        <v>164</v>
      </c>
      <c r="D25" s="1">
        <v>-460.39</v>
      </c>
      <c r="E25" s="1">
        <v>-98.59</v>
      </c>
      <c r="F25" s="1"/>
      <c r="G25" s="1">
        <f>VLOOKUP(B25,劳务费!$C$3:L94,10,0)</f>
        <v>-460.39</v>
      </c>
    </row>
    <row r="26" spans="1:7">
      <c r="A26" s="1"/>
      <c r="B26" s="1" t="s">
        <v>42</v>
      </c>
      <c r="C26" s="1">
        <v>0.8</v>
      </c>
      <c r="D26" s="1"/>
      <c r="E26" s="1">
        <v>-361.8</v>
      </c>
      <c r="F26" s="1"/>
      <c r="G26" s="1">
        <f>VLOOKUP(B26,劳务费!$C$3:L95,10,0)</f>
        <v>-460.39</v>
      </c>
    </row>
    <row r="27" spans="1:7">
      <c r="A27" s="1"/>
      <c r="B27" s="1" t="s">
        <v>71</v>
      </c>
      <c r="C27" s="1" t="s">
        <v>158</v>
      </c>
      <c r="D27" s="1">
        <v>100</v>
      </c>
      <c r="E27" s="1">
        <v>100</v>
      </c>
      <c r="F27" s="1"/>
      <c r="G27" s="1">
        <f>VLOOKUP(B27,劳务费!$C$3:L96,10,0)</f>
        <v>100</v>
      </c>
    </row>
    <row r="28" spans="1:7">
      <c r="A28" s="1"/>
      <c r="B28" s="1" t="s">
        <v>72</v>
      </c>
      <c r="C28" s="1" t="s">
        <v>158</v>
      </c>
      <c r="D28" s="1">
        <v>200</v>
      </c>
      <c r="E28" s="1">
        <v>200</v>
      </c>
      <c r="F28" s="1"/>
      <c r="G28" s="1">
        <f>VLOOKUP(B28,劳务费!$C$3:L97,10,0)</f>
        <v>200</v>
      </c>
    </row>
    <row r="29" spans="1:7">
      <c r="A29" s="1"/>
      <c r="B29" s="1" t="s">
        <v>58</v>
      </c>
      <c r="C29" s="1" t="s">
        <v>158</v>
      </c>
      <c r="D29" s="1">
        <v>300</v>
      </c>
      <c r="E29" s="1">
        <v>300</v>
      </c>
      <c r="F29" s="1"/>
      <c r="G29" s="1">
        <f>VLOOKUP(B29,劳务费!$C$3:L98,10,0)</f>
        <v>300</v>
      </c>
    </row>
    <row r="30" spans="1:7">
      <c r="A30" s="1"/>
      <c r="B30" s="1"/>
      <c r="C30" s="1"/>
      <c r="D30" s="1"/>
      <c r="E30" s="1"/>
      <c r="F30" s="1"/>
      <c r="G30" s="1" t="e">
        <f>VLOOKUP(B30,劳务费!$C$3:L99,10,0)</f>
        <v>#N/A</v>
      </c>
    </row>
    <row r="31" spans="1:7">
      <c r="A31" s="1"/>
      <c r="B31" s="1"/>
      <c r="C31" s="1"/>
      <c r="D31" s="1"/>
      <c r="E31" s="1"/>
      <c r="F31" s="1"/>
      <c r="G31" s="1" t="e">
        <f>VLOOKUP(B31,劳务费!$C$3:L95,10,0)</f>
        <v>#N/A</v>
      </c>
    </row>
    <row r="32" spans="1:7">
      <c r="A32" s="1"/>
      <c r="B32" s="1"/>
      <c r="C32" s="1"/>
      <c r="D32" s="1"/>
      <c r="E32" s="1"/>
      <c r="F32" s="1"/>
      <c r="G32" s="1" t="e">
        <f>VLOOKUP(B32,劳务费!$C$3:L91,10,0)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VLOOKUP(B33,劳务费!$C$3:L96,10,0)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VLOOKUP(B34,劳务费!$C$3:L97,10,0)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VLOOKUP(B35,劳务费!$C$3:L99,10,0)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VLOOKUP(B36,劳务费!$C$3:L101,10,0)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VLOOKUP(B37,劳务费!$C$3:L102,10,0)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VLOOKUP(B38,劳务费!$C$3:L103,10,0)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VLOOKUP(B39,劳务费!$C$3:L104,10,0)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VLOOKUP(B40,劳务费!$C$3:L105,10,0)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VLOOKUP(B41,劳务费!$C$3:L106,10,0)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VLOOKUP(B42,劳务费!$C$3:L107,10,0)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VLOOKUP(B43,劳务费!$C$3:L108,10,0)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VLOOKUP(B44,劳务费!$C$3:L109,10,0)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VLOOKUP(B45,劳务费!$C$3:L110,10,0)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VLOOKUP(B46,劳务费!$C$3:L111,10,0)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VLOOKUP(B47,劳务费!$C$3:L112,10,0)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VLOOKUP(B48,劳务费!$C$3:L89,10,0)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VLOOKUP(B49,劳务费!$C$3:L91,10,0)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VLOOKUP(B50,劳务费!$C$3:L82,10,0)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VLOOKUP(B51,劳务费!$C$3:L84,10,0)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VLOOKUP(B52,劳务费!$C$3:L85,10,0)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VLOOKUP(B53,劳务费!$C$3:L86,10,0)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VLOOKUP(B54,劳务费!$C$3:L87,10,0)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VLOOKUP(B55,劳务费!$C$3:L88,10,0)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VLOOKUP(B56,劳务费!$C$3:L89,10,0)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VLOOKUP(B57,劳务费!$C$3:L89,10,0)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VLOOKUP(B58,劳务费!$C$3:L89,10,0)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VLOOKUP(B59,劳务费!$C$3:L89,10,0)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VLOOKUP(B60,劳务费!$C$3:L89,10,0)</f>
        <v>#N/A</v>
      </c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>
        <f>SUM(D2:D61)</f>
        <v>1341.61</v>
      </c>
      <c r="E62" s="1"/>
      <c r="F62" s="1">
        <f>SUM(F2:F61)</f>
        <v>0</v>
      </c>
      <c r="G62" s="1"/>
    </row>
  </sheetData>
  <autoFilter xmlns:etc="http://www.wps.cn/officeDocument/2017/etCustomData" ref="A1:M60" etc:filterBottomFollowUsedRange="0">
    <extLst/>
  </autoFilter>
  <conditionalFormatting sqref="B5">
    <cfRule type="duplicateValues" priority="339"/>
    <cfRule type="duplicateValues" priority="338"/>
    <cfRule type="duplicateValues" priority="337"/>
    <cfRule type="duplicateValues" priority="336"/>
    <cfRule type="duplicateValues" priority="346"/>
    <cfRule type="duplicateValues" priority="335"/>
    <cfRule type="duplicateValues" priority="347"/>
    <cfRule type="duplicateValues" priority="345"/>
    <cfRule type="duplicateValues" priority="344"/>
    <cfRule type="duplicateValues" priority="343"/>
    <cfRule type="duplicateValues" priority="342"/>
    <cfRule type="duplicateValues" priority="341"/>
    <cfRule type="duplicateValues" priority="340"/>
  </conditionalFormatting>
  <conditionalFormatting sqref="B7">
    <cfRule type="duplicateValues" priority="328"/>
    <cfRule type="duplicateValues" priority="329"/>
    <cfRule type="duplicateValues" priority="330"/>
    <cfRule type="duplicateValues" priority="331"/>
    <cfRule type="duplicateValues" priority="332"/>
    <cfRule type="duplicateValues" priority="323"/>
    <cfRule type="duplicateValues" priority="334"/>
    <cfRule type="duplicateValues" priority="327"/>
    <cfRule type="duplicateValues" priority="326"/>
    <cfRule type="duplicateValues" priority="325"/>
    <cfRule type="duplicateValues" priority="324"/>
    <cfRule type="duplicateValues" priority="322"/>
    <cfRule type="duplicateValues" priority="321"/>
    <cfRule type="duplicateValues" priority="333"/>
  </conditionalFormatting>
  <conditionalFormatting sqref="B29">
    <cfRule type="duplicateValues" dxfId="0" priority="319"/>
  </conditionalFormatting>
  <conditionalFormatting sqref="B30">
    <cfRule type="duplicateValues" dxfId="0" priority="318"/>
  </conditionalFormatting>
  <conditionalFormatting sqref="B31">
    <cfRule type="duplicateValues" dxfId="0" priority="317"/>
  </conditionalFormatting>
  <conditionalFormatting sqref="B32">
    <cfRule type="duplicateValues" dxfId="0" priority="303"/>
  </conditionalFormatting>
  <conditionalFormatting sqref="B33">
    <cfRule type="duplicateValues" dxfId="0" priority="316"/>
  </conditionalFormatting>
  <conditionalFormatting sqref="B34">
    <cfRule type="duplicateValues" dxfId="0" priority="315"/>
  </conditionalFormatting>
  <conditionalFormatting sqref="B36">
    <cfRule type="duplicateValues" dxfId="0" priority="196"/>
    <cfRule type="duplicateValues" dxfId="0" priority="182"/>
    <cfRule type="duplicateValues" dxfId="0" priority="194"/>
    <cfRule type="duplicateValues" dxfId="0" priority="184"/>
    <cfRule type="duplicateValues" dxfId="0" priority="202"/>
    <cfRule type="duplicateValues" dxfId="0" priority="178"/>
    <cfRule type="duplicateValues" dxfId="0" priority="198"/>
    <cfRule type="duplicateValues" dxfId="0" priority="180"/>
    <cfRule type="duplicateValues" dxfId="0" priority="192"/>
    <cfRule type="duplicateValues" dxfId="0" priority="200"/>
    <cfRule type="duplicateValues" dxfId="0" priority="190"/>
    <cfRule type="duplicateValues" dxfId="0" priority="188"/>
    <cfRule type="duplicateValues" dxfId="0" priority="186"/>
  </conditionalFormatting>
  <conditionalFormatting sqref="B37">
    <cfRule type="duplicateValues" dxfId="0" priority="185"/>
    <cfRule type="duplicateValues" dxfId="0" priority="195"/>
    <cfRule type="duplicateValues" dxfId="0" priority="201"/>
    <cfRule type="duplicateValues" dxfId="0" priority="199"/>
    <cfRule type="duplicateValues" dxfId="0" priority="197"/>
    <cfRule type="duplicateValues" dxfId="0" priority="193"/>
    <cfRule type="duplicateValues" dxfId="0" priority="191"/>
    <cfRule type="duplicateValues" dxfId="0" priority="183"/>
    <cfRule type="duplicateValues" dxfId="0" priority="189"/>
    <cfRule type="duplicateValues" dxfId="0" priority="181"/>
    <cfRule type="duplicateValues" dxfId="0" priority="179"/>
    <cfRule type="duplicateValues" dxfId="0" priority="187"/>
    <cfRule type="duplicateValues" dxfId="0" priority="177"/>
  </conditionalFormatting>
  <conditionalFormatting sqref="B38">
    <cfRule type="duplicateValues" dxfId="0" priority="173"/>
    <cfRule type="duplicateValues" dxfId="0" priority="176"/>
    <cfRule type="duplicateValues" dxfId="0" priority="164"/>
    <cfRule type="duplicateValues" dxfId="0" priority="175"/>
    <cfRule type="duplicateValues" dxfId="0" priority="168"/>
    <cfRule type="duplicateValues" dxfId="0" priority="174"/>
    <cfRule type="duplicateValues" dxfId="0" priority="169"/>
    <cfRule type="duplicateValues" dxfId="0" priority="170"/>
    <cfRule type="duplicateValues" dxfId="0" priority="171"/>
    <cfRule type="duplicateValues" dxfId="0" priority="165"/>
    <cfRule type="duplicateValues" dxfId="0" priority="167"/>
    <cfRule type="duplicateValues" dxfId="0" priority="166"/>
    <cfRule type="duplicateValues" dxfId="0" priority="172"/>
  </conditionalFormatting>
  <conditionalFormatting sqref="B39">
    <cfRule type="duplicateValues" dxfId="0" priority="213"/>
    <cfRule type="duplicateValues" dxfId="0" priority="212"/>
    <cfRule type="duplicateValues" dxfId="0" priority="211"/>
    <cfRule type="duplicateValues" dxfId="0" priority="209"/>
    <cfRule type="duplicateValues" dxfId="0" priority="208"/>
    <cfRule type="duplicateValues" dxfId="0" priority="207"/>
    <cfRule type="duplicateValues" dxfId="0" priority="204"/>
    <cfRule type="duplicateValues" dxfId="0" priority="203"/>
    <cfRule type="duplicateValues" dxfId="0" priority="205"/>
    <cfRule type="duplicateValues" dxfId="0" priority="214"/>
    <cfRule type="duplicateValues" dxfId="0" priority="216"/>
    <cfRule type="duplicateValues" dxfId="0" priority="215"/>
    <cfRule type="duplicateValues" dxfId="0" priority="206"/>
    <cfRule type="duplicateValues" dxfId="0" priority="210"/>
  </conditionalFormatting>
  <conditionalFormatting sqref="B40">
    <cfRule type="duplicateValues" dxfId="0" priority="242"/>
    <cfRule type="duplicateValues" dxfId="0" priority="238"/>
    <cfRule type="duplicateValues" dxfId="0" priority="244"/>
    <cfRule type="duplicateValues" dxfId="0" priority="236"/>
    <cfRule type="duplicateValues" dxfId="0" priority="240"/>
    <cfRule type="duplicateValues" dxfId="0" priority="234"/>
    <cfRule type="duplicateValues" dxfId="0" priority="232"/>
  </conditionalFormatting>
  <conditionalFormatting sqref="B41">
    <cfRule type="duplicateValues" dxfId="0" priority="243"/>
    <cfRule type="duplicateValues" dxfId="0" priority="241"/>
    <cfRule type="duplicateValues" dxfId="0" priority="237"/>
    <cfRule type="duplicateValues" dxfId="0" priority="231"/>
    <cfRule type="duplicateValues" dxfId="0" priority="239"/>
    <cfRule type="duplicateValues" dxfId="0" priority="233"/>
    <cfRule type="duplicateValues" dxfId="0" priority="235"/>
  </conditionalFormatting>
  <conditionalFormatting sqref="B42">
    <cfRule type="duplicateValues" dxfId="0" priority="118"/>
    <cfRule type="duplicateValues" dxfId="0" priority="124"/>
    <cfRule type="duplicateValues" dxfId="0" priority="130"/>
    <cfRule type="duplicateValues" dxfId="0" priority="34"/>
    <cfRule type="duplicateValues" dxfId="0" priority="136"/>
    <cfRule type="duplicateValues" dxfId="0" priority="142"/>
    <cfRule type="duplicateValues" dxfId="0" priority="148"/>
    <cfRule type="duplicateValues" dxfId="0" priority="22"/>
    <cfRule type="duplicateValues" dxfId="0" priority="28"/>
    <cfRule type="duplicateValues" dxfId="0" priority="40"/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0"/>
    <cfRule type="duplicateValues" dxfId="0" priority="106"/>
    <cfRule type="duplicateValues" dxfId="0" priority="112"/>
  </conditionalFormatting>
  <conditionalFormatting sqref="B43">
    <cfRule type="duplicateValues" dxfId="0" priority="99"/>
    <cfRule type="duplicateValues" dxfId="0" priority="87"/>
    <cfRule type="duplicateValues" dxfId="0" priority="129"/>
    <cfRule type="duplicateValues" dxfId="0" priority="39"/>
    <cfRule type="duplicateValues" dxfId="0" priority="135"/>
    <cfRule type="duplicateValues" dxfId="0" priority="21"/>
    <cfRule type="duplicateValues" dxfId="0" priority="75"/>
    <cfRule type="duplicateValues" dxfId="0" priority="51"/>
    <cfRule type="duplicateValues" dxfId="0" priority="111"/>
    <cfRule type="duplicateValues" dxfId="0" priority="141"/>
    <cfRule type="duplicateValues" dxfId="0" priority="105"/>
    <cfRule type="duplicateValues" dxfId="0" priority="45"/>
    <cfRule type="duplicateValues" dxfId="0" priority="93"/>
    <cfRule type="duplicateValues" dxfId="0" priority="63"/>
    <cfRule type="duplicateValues" dxfId="0" priority="81"/>
    <cfRule type="duplicateValues" dxfId="0" priority="147"/>
    <cfRule type="duplicateValues" dxfId="0" priority="117"/>
    <cfRule type="duplicateValues" dxfId="0" priority="123"/>
    <cfRule type="duplicateValues" dxfId="0" priority="69"/>
    <cfRule type="duplicateValues" dxfId="0" priority="57"/>
    <cfRule type="duplicateValues" dxfId="0" priority="33"/>
    <cfRule type="duplicateValues" dxfId="0" priority="27"/>
  </conditionalFormatting>
  <conditionalFormatting sqref="B44">
    <cfRule type="duplicateValues" dxfId="0" priority="140"/>
    <cfRule type="duplicateValues" dxfId="0" priority="44"/>
    <cfRule type="duplicateValues" dxfId="0" priority="146"/>
    <cfRule type="duplicateValues" dxfId="0" priority="74"/>
    <cfRule type="duplicateValues" dxfId="0" priority="92"/>
    <cfRule type="duplicateValues" dxfId="0" priority="68"/>
    <cfRule type="duplicateValues" dxfId="0" priority="128"/>
    <cfRule type="duplicateValues" dxfId="0" priority="50"/>
    <cfRule type="duplicateValues" dxfId="0" priority="122"/>
    <cfRule type="duplicateValues" dxfId="0" priority="80"/>
    <cfRule type="duplicateValues" dxfId="0" priority="116"/>
    <cfRule type="duplicateValues" dxfId="0" priority="86"/>
    <cfRule type="duplicateValues" dxfId="0" priority="56"/>
    <cfRule type="duplicateValues" dxfId="0" priority="110"/>
    <cfRule type="duplicateValues" dxfId="0" priority="104"/>
    <cfRule type="duplicateValues" dxfId="0" priority="62"/>
    <cfRule type="duplicateValues" dxfId="0" priority="98"/>
    <cfRule type="duplicateValues" dxfId="0" priority="134"/>
    <cfRule type="duplicateValues" dxfId="0" priority="32"/>
    <cfRule type="duplicateValues" dxfId="0" priority="38"/>
    <cfRule type="duplicateValues" dxfId="0" priority="26"/>
    <cfRule type="duplicateValues" dxfId="0" priority="20"/>
  </conditionalFormatting>
  <conditionalFormatting sqref="B45">
    <cfRule type="duplicateValues" dxfId="0" priority="103"/>
    <cfRule type="duplicateValues" dxfId="0" priority="121"/>
    <cfRule type="duplicateValues" dxfId="0" priority="49"/>
    <cfRule type="duplicateValues" dxfId="0" priority="55"/>
    <cfRule type="duplicateValues" dxfId="0" priority="97"/>
    <cfRule type="duplicateValues" dxfId="0" priority="133"/>
    <cfRule type="duplicateValues" dxfId="0" priority="145"/>
    <cfRule type="duplicateValues" dxfId="0" priority="85"/>
    <cfRule type="duplicateValues" dxfId="0" priority="139"/>
    <cfRule type="duplicateValues" dxfId="0" priority="91"/>
    <cfRule type="duplicateValues" dxfId="0" priority="43"/>
    <cfRule type="duplicateValues" dxfId="0" priority="67"/>
    <cfRule type="duplicateValues" dxfId="0" priority="37"/>
    <cfRule type="duplicateValues" dxfId="0" priority="115"/>
    <cfRule type="duplicateValues" dxfId="0" priority="109"/>
    <cfRule type="duplicateValues" dxfId="0" priority="73"/>
    <cfRule type="duplicateValues" dxfId="0" priority="31"/>
    <cfRule type="duplicateValues" dxfId="0" priority="61"/>
    <cfRule type="duplicateValues" dxfId="0" priority="127"/>
    <cfRule type="duplicateValues" dxfId="0" priority="25"/>
    <cfRule type="duplicateValues" dxfId="0" priority="79"/>
    <cfRule type="duplicateValues" dxfId="0" priority="19"/>
  </conditionalFormatting>
  <conditionalFormatting sqref="B46">
    <cfRule type="duplicateValues" dxfId="0" priority="90"/>
    <cfRule type="duplicateValues" dxfId="0" priority="84"/>
    <cfRule type="duplicateValues" dxfId="0" priority="78"/>
    <cfRule type="duplicateValues" dxfId="0" priority="114"/>
    <cfRule type="duplicateValues" dxfId="0" priority="66"/>
    <cfRule type="duplicateValues" dxfId="0" priority="60"/>
    <cfRule type="duplicateValues" dxfId="0" priority="54"/>
    <cfRule type="duplicateValues" dxfId="0" priority="72"/>
    <cfRule type="duplicateValues" dxfId="0" priority="48"/>
    <cfRule type="duplicateValues" dxfId="0" priority="42"/>
    <cfRule type="duplicateValues" dxfId="0" priority="36"/>
    <cfRule type="duplicateValues" dxfId="0" priority="144"/>
    <cfRule type="duplicateValues" dxfId="0" priority="138"/>
    <cfRule type="duplicateValues" dxfId="0" priority="132"/>
    <cfRule type="duplicateValues" dxfId="0" priority="30"/>
    <cfRule type="duplicateValues" dxfId="0" priority="126"/>
    <cfRule type="duplicateValues" dxfId="0" priority="120"/>
    <cfRule type="duplicateValues" dxfId="0" priority="102"/>
    <cfRule type="duplicateValues" dxfId="0" priority="24"/>
    <cfRule type="duplicateValues" dxfId="0" priority="108"/>
    <cfRule type="duplicateValues" dxfId="0" priority="96"/>
    <cfRule type="duplicateValues" dxfId="0" priority="18"/>
  </conditionalFormatting>
  <conditionalFormatting sqref="B47">
    <cfRule type="duplicateValues" dxfId="0" priority="137"/>
    <cfRule type="duplicateValues" dxfId="0" priority="101"/>
    <cfRule type="duplicateValues" dxfId="0" priority="107"/>
    <cfRule type="duplicateValues" dxfId="0" priority="77"/>
    <cfRule type="duplicateValues" dxfId="0" priority="17"/>
    <cfRule type="duplicateValues" dxfId="0" priority="89"/>
    <cfRule type="duplicateValues" dxfId="0" priority="23"/>
    <cfRule type="duplicateValues" dxfId="0" priority="125"/>
    <cfRule type="duplicateValues" dxfId="0" priority="131"/>
    <cfRule type="duplicateValues" dxfId="0" priority="71"/>
    <cfRule type="duplicateValues" dxfId="0" priority="47"/>
    <cfRule type="duplicateValues" dxfId="0" priority="143"/>
    <cfRule type="duplicateValues" dxfId="0" priority="53"/>
    <cfRule type="duplicateValues" dxfId="0" priority="41"/>
    <cfRule type="duplicateValues" dxfId="0" priority="65"/>
    <cfRule type="duplicateValues" dxfId="0" priority="83"/>
    <cfRule type="duplicateValues" dxfId="0" priority="119"/>
    <cfRule type="duplicateValues" dxfId="0" priority="113"/>
    <cfRule type="duplicateValues" dxfId="0" priority="29"/>
    <cfRule type="duplicateValues" dxfId="0" priority="59"/>
    <cfRule type="duplicateValues" dxfId="0" priority="95"/>
    <cfRule type="duplicateValues" dxfId="0" priority="35"/>
  </conditionalFormatting>
  <conditionalFormatting sqref="B48">
    <cfRule type="duplicateValues" dxfId="0" priority="302"/>
  </conditionalFormatting>
  <conditionalFormatting sqref="B49">
    <cfRule type="duplicateValues" dxfId="0" priority="301"/>
  </conditionalFormatting>
  <conditionalFormatting sqref="B50">
    <cfRule type="duplicateValues" dxfId="0" priority="300"/>
  </conditionalFormatting>
  <conditionalFormatting sqref="B51">
    <cfRule type="duplicateValues" dxfId="0" priority="4"/>
    <cfRule type="duplicateValues" dxfId="0" priority="5"/>
    <cfRule type="duplicateValues" dxfId="0" priority="2"/>
    <cfRule type="duplicateValues" dxfId="0" priority="6"/>
    <cfRule type="duplicateValues" dxfId="0" priority="7"/>
    <cfRule type="duplicateValues" dxfId="0" priority="3"/>
    <cfRule type="duplicateValues" dxfId="0" priority="8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52">
    <cfRule type="duplicateValues" dxfId="0" priority="298"/>
  </conditionalFormatting>
  <conditionalFormatting sqref="B53">
    <cfRule type="duplicateValues" dxfId="0" priority="297"/>
  </conditionalFormatting>
  <conditionalFormatting sqref="B54">
    <cfRule type="duplicateValues" dxfId="0" priority="296"/>
  </conditionalFormatting>
  <conditionalFormatting sqref="B55">
    <cfRule type="duplicateValues" dxfId="0" priority="295"/>
  </conditionalFormatting>
  <conditionalFormatting sqref="B56">
    <cfRule type="duplicateValues" dxfId="0" priority="294"/>
  </conditionalFormatting>
  <conditionalFormatting sqref="B61">
    <cfRule type="duplicateValues" priority="349"/>
    <cfRule type="duplicateValues" priority="350"/>
    <cfRule type="duplicateValues" priority="351"/>
    <cfRule type="duplicateValues" priority="352"/>
  </conditionalFormatting>
  <conditionalFormatting sqref="B62">
    <cfRule type="duplicateValues" priority="355"/>
    <cfRule type="duplicateValues" priority="356"/>
  </conditionalFormatting>
  <conditionalFormatting sqref="B$1:B$1048576">
    <cfRule type="duplicateValues" dxfId="0" priority="1"/>
  </conditionalFormatting>
  <conditionalFormatting sqref="B36:B38">
    <cfRule type="duplicateValues" dxfId="0" priority="163"/>
  </conditionalFormatting>
  <conditionalFormatting sqref="B40:B41">
    <cfRule type="duplicateValues" dxfId="0" priority="230"/>
  </conditionalFormatting>
  <conditionalFormatting sqref="B1 B61:B62">
    <cfRule type="duplicateValues" priority="348"/>
  </conditionalFormatting>
  <conditionalFormatting sqref="B1 B62">
    <cfRule type="duplicateValues" priority="354"/>
    <cfRule type="duplicateValues" priority="353"/>
  </conditionalFormatting>
  <conditionalFormatting sqref="B1:B28 B57:B1048576">
    <cfRule type="duplicateValues" dxfId="0" priority="320"/>
  </conditionalFormatting>
  <conditionalFormatting sqref="B1:B34 B48:B50 B52:B1048576">
    <cfRule type="duplicateValues" dxfId="0" priority="245"/>
  </conditionalFormatting>
  <conditionalFormatting sqref="B1:B50 B52:B1048576">
    <cfRule type="duplicateValues" dxfId="0" priority="1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2025-05-30T00:05:39Z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D9B035EA879C4B9CA4D0927460568197_13</vt:lpwstr>
  </property>
</Properties>
</file>