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2" sheetId="5" state="hidden" r:id="rId4"/>
    <sheet name="Sheet1" sheetId="4" state="hidden" r:id="rId5"/>
  </sheets>
  <definedNames>
    <definedName name="_xlnm._FilterDatabase" localSheetId="0" hidden="1">劳务费!$A$1:$Q$14</definedName>
    <definedName name="_xlnm._FilterDatabase" localSheetId="2" hidden="1">奖惩!$A$1:$M$68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<sst xmlns="http://schemas.openxmlformats.org/spreadsheetml/2006/main" count="471" uniqueCount="163">
  <si>
    <t>3月劳务费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</si>
  <si>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</si>
  <si>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</si>
  <si>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</si>
  <si>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</si>
  <si>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</si>
  <si>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</si>
  <si>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</si>
  <si>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</si>
  <si>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</si>
  <si>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</si>
  <si>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</si>
  <si>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</si>
  <si>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</si>
  <si>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</si>
  <si>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</si>
  <si>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</si>
  <si>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后视镜</t>
  </si>
  <si>
    <t>王溪彬</t>
  </si>
  <si>
    <t>组装工</t>
  </si>
  <si>
    <t>张利康</t>
  </si>
  <si>
    <t>发泡车间</t>
  </si>
  <si>
    <t>马旭林</t>
  </si>
  <si>
    <t>于承浩</t>
  </si>
  <si>
    <t>1.0轻卡</t>
  </si>
  <si>
    <t>徐海瑞</t>
  </si>
  <si>
    <t>于锦一</t>
  </si>
  <si>
    <t>范云久</t>
  </si>
  <si>
    <t>2.0重卡</t>
  </si>
  <si>
    <t>李青蔚</t>
  </si>
  <si>
    <t>3.0-H6</t>
  </si>
  <si>
    <t>曹政</t>
  </si>
  <si>
    <t>商恩硕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</si>
  <si>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</si>
  <si>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</si>
  <si>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</si>
  <si>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</si>
  <si>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</si>
  <si>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</si>
  <si>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</si>
  <si>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</si>
  <si>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</si>
  <si>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</si>
  <si>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</si>
  <si>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</si>
  <si>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</si>
  <si>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</si>
  <si>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</si>
  <si>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</si>
  <si>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</si>
  <si>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</si>
  <si>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</si>
  <si>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</si>
  <si>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正熙人力</t>
  </si>
  <si>
    <t>下午</t>
  </si>
  <si>
    <t>加班</t>
  </si>
  <si>
    <t>发泡</t>
  </si>
  <si>
    <t>假</t>
  </si>
  <si>
    <t>放</t>
  </si>
  <si>
    <t>离职</t>
  </si>
  <si>
    <t>H6</t>
  </si>
  <si>
    <t>事</t>
  </si>
  <si>
    <t>欧马可</t>
  </si>
  <si>
    <t>离</t>
  </si>
  <si>
    <t>重卡</t>
  </si>
  <si>
    <t>旷</t>
  </si>
  <si>
    <t>异常情况</t>
  </si>
  <si>
    <t>金额</t>
  </si>
  <si>
    <t>不良品扣款</t>
  </si>
  <si>
    <t>赵建强</t>
  </si>
  <si>
    <t>底座</t>
  </si>
  <si>
    <t>刘金汭</t>
  </si>
  <si>
    <t>李华雨</t>
  </si>
  <si>
    <t>李金凯</t>
  </si>
  <si>
    <t>刘笑江</t>
  </si>
  <si>
    <t>刘烨</t>
  </si>
  <si>
    <t>许海瑞</t>
  </si>
  <si>
    <t>雍文涛</t>
  </si>
  <si>
    <t>魏圣轩</t>
  </si>
  <si>
    <t>姬贺轩</t>
  </si>
  <si>
    <t>张玉晖</t>
  </si>
  <si>
    <t>张英堃</t>
  </si>
  <si>
    <t>赵辉</t>
  </si>
  <si>
    <t>和永乐</t>
  </si>
  <si>
    <t>陈彦锟</t>
  </si>
  <si>
    <t>刘昊</t>
  </si>
  <si>
    <t>姜効良</t>
  </si>
  <si>
    <t>张宝东</t>
  </si>
  <si>
    <t>李想</t>
  </si>
  <si>
    <t>于洪沣</t>
  </si>
  <si>
    <t>裁剪</t>
  </si>
  <si>
    <t>胡占宝</t>
  </si>
  <si>
    <t>李淑艳</t>
  </si>
  <si>
    <t>骆秀翠</t>
  </si>
  <si>
    <t>张洪硕</t>
  </si>
  <si>
    <t>冲压</t>
  </si>
  <si>
    <t>刘雪雪</t>
  </si>
  <si>
    <t>安金凤</t>
  </si>
  <si>
    <t>贾世强</t>
  </si>
  <si>
    <t>刘灿禄</t>
  </si>
  <si>
    <t>刘万鹏</t>
  </si>
  <si>
    <t>何文帅</t>
  </si>
  <si>
    <t>刘洪麟</t>
  </si>
  <si>
    <t>刘艳杰</t>
  </si>
  <si>
    <t>司博文</t>
  </si>
  <si>
    <t>田金梅</t>
  </si>
  <si>
    <t>王建智</t>
  </si>
  <si>
    <t>王兰秀</t>
  </si>
  <si>
    <t>王硕</t>
  </si>
  <si>
    <t>焊接</t>
  </si>
  <si>
    <t>陈连深</t>
  </si>
  <si>
    <t>邓超林</t>
  </si>
  <si>
    <t>邓福海</t>
  </si>
  <si>
    <t>翟庆栋</t>
  </si>
  <si>
    <t>韩佳庆</t>
  </si>
  <si>
    <t>胡占飞</t>
  </si>
  <si>
    <t>贾海龙</t>
  </si>
  <si>
    <t>李昌</t>
  </si>
  <si>
    <t>李家盛</t>
  </si>
  <si>
    <t>李金良</t>
  </si>
  <si>
    <t>李金玉</t>
  </si>
  <si>
    <t>李树昶</t>
  </si>
  <si>
    <t>刘博</t>
  </si>
  <si>
    <t>刘红雨</t>
  </si>
  <si>
    <t>刘洪林</t>
  </si>
  <si>
    <t>刘厚腾</t>
  </si>
  <si>
    <t>刘家平</t>
  </si>
  <si>
    <t>刘桐江</t>
  </si>
  <si>
    <t>刘新</t>
  </si>
  <si>
    <t>吕奇峰</t>
  </si>
  <si>
    <t>孙瑞泽</t>
  </si>
  <si>
    <t>滕爱文</t>
  </si>
  <si>
    <t>滕令宝</t>
  </si>
  <si>
    <t>王金玉</t>
  </si>
  <si>
    <t>王珑康</t>
  </si>
  <si>
    <t>吴鑫宇</t>
  </si>
  <si>
    <t>徐秀云</t>
  </si>
  <si>
    <t>闫麟</t>
  </si>
  <si>
    <t>姚鹏飞</t>
  </si>
  <si>
    <t>于程</t>
  </si>
  <si>
    <t>于维飞</t>
  </si>
  <si>
    <t>张贺</t>
  </si>
  <si>
    <t>陈博豪</t>
  </si>
  <si>
    <t>崔华凤</t>
  </si>
  <si>
    <t>胡烘瑞</t>
  </si>
  <si>
    <t>齐昭君</t>
  </si>
  <si>
    <t>宋悦瑞</t>
  </si>
  <si>
    <t>孙硕</t>
  </si>
  <si>
    <t>孙艺赫</t>
  </si>
  <si>
    <t>王英欣</t>
  </si>
  <si>
    <t>吴梦然</t>
  </si>
  <si>
    <t>张瑞熙</t>
  </si>
  <si>
    <t>张伟东</t>
  </si>
  <si>
    <t>赵国德</t>
  </si>
  <si>
    <t>售后服务科</t>
  </si>
  <si>
    <t>注塑</t>
  </si>
  <si>
    <t>高增艳</t>
  </si>
  <si>
    <t>韩明霞</t>
  </si>
  <si>
    <t>韩文芬</t>
  </si>
  <si>
    <t>马文娜</t>
  </si>
  <si>
    <t>秦君伟</t>
  </si>
  <si>
    <t>闻龙超</t>
  </si>
  <si>
    <t>张博威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</si>
</sst>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indexed="8"/>
      <name val="微软雅黑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b/>
      <sz val="10"/>
      <name val="微软雅黑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0" borderId="1" xfId="49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 applyProtection="1">
      <alignment horizontal="center" vertical="center"/>
      <protection locked="0"/>
    </xf>
    <xf numFmtId="177" fontId="3" fillId="0" borderId="2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178" fontId="3" fillId="0" borderId="2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2.xml><?xml version="1.0" encoding="utf-8"?>
<formControlPr xmlns="http://schemas.microsoft.com/office/spreadsheetml/2009/9/main" objectType="Spin" dx="22" fmlaLink="$AI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3"/>
</file>

<file path=xl/ctrlProps/ctrlProp4.xml><?xml version="1.0" encoding="utf-8"?>
<formControlPr xmlns="http://schemas.microsoft.com/office/spreadsheetml/2009/9/main" objectType="Spin" dx="22" fmlaLink="$AL$1" max="2099" min="2020" page="10" val="2025"/>
</file>

<file path=xl/ctrlProps/ctrlProp5.xml><?xml version="1.0" encoding="utf-8"?>
<formControlPr xmlns="http://schemas.microsoft.com/office/spreadsheetml/2009/9/main" objectType="Spin" dx="22" fmlaLink="$AK$1" max="2099" min="2020" page="10" val="2020"/>
</file>

<file path=xl/ctrlProps/ctrlProp6.xml><?xml version="1.0" encoding="utf-8"?>
<formControlPr xmlns="http://schemas.microsoft.com/office/spreadsheetml/2009/9/main" objectType="Spin" dx="22" fmlaLink="$AI$1" max="2099" min="2020" page="10" val="2020"/>
</file>

<file path=xl/ctrlProps/ctrlProp7.xml><?xml version="1.0" encoding="utf-8"?>
<formControlPr xmlns="http://schemas.microsoft.com/office/spreadsheetml/2009/9/main" objectType="Spin" dx="22" fmlaLink="$AL$1" max="2099" min="2020" page="10" val="2025"/>
</file>

<file path=xl/ctrlProps/ctrlProp8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2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3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4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5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6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7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8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39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0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1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2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3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44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5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7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8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79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0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1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2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3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4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5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6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7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8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89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0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1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2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3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4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5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6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165735</xdr:rowOff>
    </xdr:to>
    <xdr:sp>
      <xdr:nvSpPr>
        <xdr:cNvPr id="897" name="Text Box 2"/>
        <xdr:cNvSpPr txBox="1"/>
      </xdr:nvSpPr>
      <xdr:spPr>
        <a:xfrm>
          <a:off x="1269365" y="2057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8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9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0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1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2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3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5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6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9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0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1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1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1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1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1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1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1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2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3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4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5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6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7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8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19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0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1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2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3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4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24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5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6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69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0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1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2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3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4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5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6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7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8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79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8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09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0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1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2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3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4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5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6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165735</xdr:rowOff>
    </xdr:to>
    <xdr:sp>
      <xdr:nvSpPr>
        <xdr:cNvPr id="2817" name="Text Box 2"/>
        <xdr:cNvSpPr txBox="1"/>
      </xdr:nvSpPr>
      <xdr:spPr>
        <a:xfrm>
          <a:off x="1269365" y="13716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8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9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0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1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2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2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4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5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6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7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3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39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40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09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09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0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1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2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3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4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5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6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7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8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19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0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6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7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8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19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20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21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22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23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24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6</xdr:row>
      <xdr:rowOff>0</xdr:rowOff>
    </xdr:from>
    <xdr:to>
      <xdr:col>2</xdr:col>
      <xdr:colOff>93345</xdr:colOff>
      <xdr:row>6</xdr:row>
      <xdr:rowOff>166370</xdr:rowOff>
    </xdr:to>
    <xdr:sp>
      <xdr:nvSpPr>
        <xdr:cNvPr id="4225" name="Text Box 2"/>
        <xdr:cNvSpPr txBox="1"/>
      </xdr:nvSpPr>
      <xdr:spPr>
        <a:xfrm>
          <a:off x="126936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4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5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6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7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8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9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0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1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2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3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4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145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4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5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6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7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8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19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0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1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2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1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2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3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4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5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6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7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8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39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09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0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1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2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3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4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5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6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7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4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5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6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7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8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89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0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1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2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8</xdr:row>
      <xdr:rowOff>0</xdr:rowOff>
    </xdr:from>
    <xdr:to>
      <xdr:col>2</xdr:col>
      <xdr:colOff>93345</xdr:colOff>
      <xdr:row>8</xdr:row>
      <xdr:rowOff>166370</xdr:rowOff>
    </xdr:to>
    <xdr:sp>
      <xdr:nvSpPr>
        <xdr:cNvPr id="24193" name="Text Box 2"/>
        <xdr:cNvSpPr txBox="1"/>
      </xdr:nvSpPr>
      <xdr:spPr>
        <a:xfrm>
          <a:off x="1269365" y="13716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1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1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1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1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1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1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2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3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4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5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6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7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8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29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0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2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3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4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5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6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7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8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19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20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12</xdr:row>
      <xdr:rowOff>0</xdr:rowOff>
    </xdr:from>
    <xdr:to>
      <xdr:col>2</xdr:col>
      <xdr:colOff>93345</xdr:colOff>
      <xdr:row>12</xdr:row>
      <xdr:rowOff>166370</xdr:rowOff>
    </xdr:to>
    <xdr:sp>
      <xdr:nvSpPr>
        <xdr:cNvPr id="24321" name="Text Box 2"/>
        <xdr:cNvSpPr txBox="1"/>
      </xdr:nvSpPr>
      <xdr:spPr>
        <a:xfrm>
          <a:off x="1269365" y="2057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7620</xdr:rowOff>
        </xdr:from>
        <xdr:to>
          <xdr:col>36</xdr:col>
          <xdr:colOff>632460</xdr:colOff>
          <xdr:row>0</xdr:row>
          <xdr:rowOff>281940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64945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632460</xdr:colOff>
          <xdr:row>0</xdr:row>
          <xdr:rowOff>0</xdr:rowOff>
        </xdr:from>
        <xdr:to>
          <xdr:col>36</xdr:col>
          <xdr:colOff>632460</xdr:colOff>
          <xdr:row>0</xdr:row>
          <xdr:rowOff>274320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4649450" y="0"/>
              <a:ext cx="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594360</xdr:colOff>
          <xdr:row>0</xdr:row>
          <xdr:rowOff>7620</xdr:rowOff>
        </xdr:from>
        <xdr:to>
          <xdr:col>34</xdr:col>
          <xdr:colOff>594360</xdr:colOff>
          <xdr:row>0</xdr:row>
          <xdr:rowOff>259080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325753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7620</xdr:rowOff>
        </xdr:from>
        <xdr:to>
          <xdr:col>38</xdr:col>
          <xdr:colOff>0</xdr:colOff>
          <xdr:row>1</xdr:row>
          <xdr:rowOff>0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5370810" y="7620"/>
              <a:ext cx="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07.4356712963" refreshedBy="WuYanxia" recordCount="10">
  <cacheSource type="worksheet">
    <worksheetSource ref="B2:O12" sheet="劳务费"/>
  </cacheSource>
  <cacheFields count="14">
    <cacheField name="车间" numFmtId="0">
      <sharedItems count="5">
        <s v="后视镜"/>
        <s v="发泡车间"/>
        <s v="1.0轻卡"/>
        <s v="2.0重卡"/>
        <s v="3.0-H6"/>
      </sharedItems>
    </cacheField>
    <cacheField name="姓名" numFmtId="0">
      <sharedItems count="10">
        <s v="王溪彬"/>
        <s v="张利康"/>
        <s v="马旭林"/>
        <s v="于承浩"/>
        <s v="徐海瑞"/>
        <s v="于锦一"/>
        <s v="范云久"/>
        <s v="李青蔚"/>
        <s v="曹政"/>
        <s v="商恩硕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3" maxValue="25" count="8">
        <n v="23.5"/>
        <n v="25"/>
        <n v="20"/>
        <n v="3"/>
        <n v="18.5"/>
        <n v="14"/>
        <n v="9"/>
        <n v="22.5"/>
      </sharedItems>
    </cacheField>
    <cacheField name="日常工时" numFmtId="0">
      <sharedItems containsSemiMixedTypes="0" containsString="0" containsNumber="1" minValue="24" maxValue="200" count="10">
        <n v="192"/>
        <n v="200"/>
        <n v="159.5"/>
        <n v="24"/>
        <n v="189"/>
        <n v="150"/>
        <n v="112"/>
        <n v="72"/>
        <n v="180"/>
        <n v="148"/>
      </sharedItems>
    </cacheField>
    <cacheField name="日常单价" numFmtId="0">
      <sharedItems containsSemiMixedTypes="0" containsString="0" containsNumber="1" minValue="18" maxValue="19.5" count="2">
        <n v="18"/>
        <n v="19.5"/>
      </sharedItems>
    </cacheField>
    <cacheField name="日常工资" numFmtId="0">
      <sharedItems containsSemiMixedTypes="0" containsString="0" containsNumber="1" minValue="432" maxValue="3685.5" count="10">
        <n v="3456"/>
        <n v="3600"/>
        <n v="2871"/>
        <n v="432"/>
        <n v="3685.5"/>
        <n v="2925"/>
        <n v="2184"/>
        <n v="1404"/>
        <n v="3510"/>
        <n v="2886"/>
      </sharedItems>
    </cacheField>
    <cacheField name="加班工时" numFmtId="0">
      <sharedItems containsSemiMixedTypes="0" containsString="0" containsNumber="1" minValue="12" maxValue="87" count="8">
        <n v="83"/>
        <n v="87"/>
        <n v="12"/>
        <n v="80"/>
        <n v="80.5"/>
        <n v="48"/>
        <n v="18.5"/>
        <n v="61"/>
      </sharedItems>
    </cacheField>
    <cacheField name="加班单价" numFmtId="0">
      <sharedItems containsSemiMixedTypes="0" containsString="0" containsNumber="1" minValue="18" maxValue="20.5" count="2">
        <n v="18"/>
        <n v="20.5"/>
      </sharedItems>
    </cacheField>
    <cacheField name="加班工资" numFmtId="0">
      <sharedItems containsSemiMixedTypes="0" containsString="0" containsNumber="1" minValue="216" maxValue="1650.25" count="8">
        <n v="1494"/>
        <n v="1566"/>
        <n v="216"/>
        <n v="1640"/>
        <n v="1650.25"/>
        <n v="984"/>
        <n v="379.25"/>
        <n v="1250.5"/>
      </sharedItems>
    </cacheField>
    <cacheField name="奖惩" numFmtId="0">
      <sharedItems containsSemiMixedTypes="0" containsString="0" containsNumber="1" minValue="-129.6" maxValue="0" count="3">
        <n v="0"/>
        <n v="-73.09"/>
        <n v="-129.6"/>
      </sharedItems>
    </cacheField>
    <cacheField name="工资小计" numFmtId="0">
      <sharedItems containsSemiMixedTypes="0" containsString="0" containsNumber="1" minValue="518.4" maxValue="5325.5" count="10">
        <n v="4950"/>
        <n v="5166"/>
        <n v="4363.91"/>
        <n v="518.4"/>
        <n v="5325.5"/>
        <n v="4575.25"/>
        <n v="3168"/>
        <n v="1783.25"/>
        <n v="5160.25"/>
        <n v="4136.5"/>
      </sharedItems>
    </cacheField>
    <cacheField name="饭补" numFmtId="0">
      <sharedItems containsSemiMixedTypes="0" containsString="0" containsNumber="1" minValue="15" maxValue="125" count="8">
        <n v="117.5"/>
        <n v="125"/>
        <n v="100"/>
        <n v="15"/>
        <n v="92.5"/>
        <n v="70"/>
        <n v="45"/>
        <n v="112.5"/>
      </sharedItems>
    </cacheField>
    <cacheField name="工资合计" numFmtId="0">
      <sharedItems containsSemiMixedTypes="0" containsString="0" containsNumber="1" minValue="533.4" maxValue="5443" count="10">
        <n v="5067.5"/>
        <n v="5291"/>
        <n v="4463.91"/>
        <n v="533.4"/>
        <n v="5443"/>
        <n v="4667.75"/>
        <n v="3238"/>
        <n v="1828.25"/>
        <n v="5272.75"/>
        <n v="422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1"/>
    <x v="2"/>
    <x v="0"/>
    <x v="2"/>
    <x v="2"/>
    <x v="0"/>
    <x v="2"/>
    <x v="1"/>
    <x v="0"/>
    <x v="1"/>
    <x v="1"/>
    <x v="2"/>
    <x v="2"/>
    <x v="2"/>
  </r>
  <r>
    <x v="1"/>
    <x v="3"/>
    <x v="0"/>
    <x v="3"/>
    <x v="3"/>
    <x v="0"/>
    <x v="3"/>
    <x v="2"/>
    <x v="0"/>
    <x v="2"/>
    <x v="2"/>
    <x v="3"/>
    <x v="3"/>
    <x v="3"/>
  </r>
  <r>
    <x v="2"/>
    <x v="4"/>
    <x v="0"/>
    <x v="0"/>
    <x v="4"/>
    <x v="1"/>
    <x v="4"/>
    <x v="3"/>
    <x v="1"/>
    <x v="3"/>
    <x v="0"/>
    <x v="4"/>
    <x v="0"/>
    <x v="4"/>
  </r>
  <r>
    <x v="2"/>
    <x v="5"/>
    <x v="0"/>
    <x v="4"/>
    <x v="5"/>
    <x v="1"/>
    <x v="5"/>
    <x v="4"/>
    <x v="1"/>
    <x v="4"/>
    <x v="0"/>
    <x v="5"/>
    <x v="4"/>
    <x v="5"/>
  </r>
  <r>
    <x v="2"/>
    <x v="6"/>
    <x v="0"/>
    <x v="5"/>
    <x v="6"/>
    <x v="1"/>
    <x v="6"/>
    <x v="5"/>
    <x v="1"/>
    <x v="5"/>
    <x v="0"/>
    <x v="6"/>
    <x v="5"/>
    <x v="6"/>
  </r>
  <r>
    <x v="3"/>
    <x v="7"/>
    <x v="0"/>
    <x v="6"/>
    <x v="7"/>
    <x v="1"/>
    <x v="7"/>
    <x v="6"/>
    <x v="1"/>
    <x v="6"/>
    <x v="0"/>
    <x v="7"/>
    <x v="6"/>
    <x v="7"/>
  </r>
  <r>
    <x v="4"/>
    <x v="8"/>
    <x v="0"/>
    <x v="7"/>
    <x v="8"/>
    <x v="1"/>
    <x v="8"/>
    <x v="4"/>
    <x v="1"/>
    <x v="4"/>
    <x v="0"/>
    <x v="8"/>
    <x v="7"/>
    <x v="8"/>
  </r>
  <r>
    <x v="4"/>
    <x v="9"/>
    <x v="0"/>
    <x v="4"/>
    <x v="9"/>
    <x v="1"/>
    <x v="9"/>
    <x v="7"/>
    <x v="1"/>
    <x v="7"/>
    <x v="0"/>
    <x v="9"/>
    <x v="4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18:C24" firstHeaderRow="1" firstDataRow="1" firstDataCol="1"/>
  <pivotFields count="14">
    <pivotField axis="axisRow" compact="0" showAll="0">
      <items count="6">
        <item x="2"/>
        <item x="3"/>
        <item x="4"/>
        <item x="1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"/>
  <sheetViews>
    <sheetView tabSelected="1" workbookViewId="0">
      <selection activeCell="N28" sqref="N28"/>
    </sheetView>
  </sheetViews>
  <sheetFormatPr defaultColWidth="8.88333333333333" defaultRowHeight="13.5"/>
  <cols>
    <col min="1" max="1" width="7.55833333333333" customWidth="1"/>
    <col min="2" max="2" width="8.87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26" customWidth="1"/>
    <col min="17" max="17" width="15.2166666666667" customWidth="1"/>
  </cols>
  <sheetData>
    <row r="1" spans="1:16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37"/>
    </row>
    <row r="3" spans="1:16">
      <c r="A3" s="1">
        <f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23.5</v>
      </c>
      <c r="F3" s="1">
        <f>VLOOKUP(C3,考勤!$A$5:AP171,42,0)</f>
        <v>192</v>
      </c>
      <c r="G3" s="1">
        <v>18</v>
      </c>
      <c r="H3" s="1">
        <f t="shared" ref="H3:H12" si="0">F3*G3</f>
        <v>3456</v>
      </c>
      <c r="I3" s="1">
        <f>VLOOKUP(C3,考勤!$A$5:AP171,41,0)</f>
        <v>83</v>
      </c>
      <c r="J3" s="1">
        <v>18</v>
      </c>
      <c r="K3" s="1">
        <f t="shared" ref="K3:K12" si="1">I3*J3</f>
        <v>1494</v>
      </c>
      <c r="L3" s="1">
        <f>IFERROR(VLOOKUP(C3,奖惩!B:D,3,0),0)</f>
        <v>0</v>
      </c>
      <c r="M3" s="1">
        <f t="shared" ref="M3:M12" si="2">H3+K3+L3</f>
        <v>4950</v>
      </c>
      <c r="N3" s="1">
        <f t="shared" ref="N3:N12" si="3">E3*5</f>
        <v>117.5</v>
      </c>
      <c r="O3" s="1">
        <f t="shared" ref="O3:O12" si="4">M3+N3</f>
        <v>5067.5</v>
      </c>
      <c r="P3" s="1" t="str">
        <f>IFERROR(VLOOKUP(C3,奖惩!B:C,2,0),"")</f>
        <v/>
      </c>
    </row>
    <row r="4" spans="1:16">
      <c r="A4" s="1">
        <f>ROW()-2</f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25</v>
      </c>
      <c r="F4" s="1">
        <f>VLOOKUP(C4,考勤!$A$5:AP172,42,0)</f>
        <v>200</v>
      </c>
      <c r="G4" s="1">
        <v>18</v>
      </c>
      <c r="H4" s="1">
        <f t="shared" si="0"/>
        <v>3600</v>
      </c>
      <c r="I4" s="1">
        <f>VLOOKUP(C4,考勤!$A$5:AP172,41,0)</f>
        <v>87</v>
      </c>
      <c r="J4" s="1">
        <v>18</v>
      </c>
      <c r="K4" s="1">
        <f t="shared" si="1"/>
        <v>1566</v>
      </c>
      <c r="L4" s="1">
        <f>IFERROR(VLOOKUP(C4,奖惩!B:D,3,0),0)</f>
        <v>0</v>
      </c>
      <c r="M4" s="1">
        <f t="shared" si="2"/>
        <v>5166</v>
      </c>
      <c r="N4" s="1">
        <f t="shared" si="3"/>
        <v>125</v>
      </c>
      <c r="O4" s="1">
        <f t="shared" si="4"/>
        <v>5291</v>
      </c>
      <c r="P4" s="1" t="str">
        <f>IFERROR(VLOOKUP(C4,奖惩!B:C,2,0),"")</f>
        <v/>
      </c>
    </row>
    <row r="5" spans="1:16">
      <c r="A5" s="1">
        <f>ROW()-2</f>
        <v>3</v>
      </c>
      <c r="B5" s="1" t="s">
        <v>21</v>
      </c>
      <c r="C5" s="1" t="s">
        <v>22</v>
      </c>
      <c r="D5" s="1" t="s">
        <v>19</v>
      </c>
      <c r="E5" s="1">
        <f>VLOOKUP(C5,考勤!A:AJ,35,0)</f>
        <v>20</v>
      </c>
      <c r="F5" s="1">
        <f>VLOOKUP(C5,考勤!$A$5:AP173,42,0)</f>
        <v>159.5</v>
      </c>
      <c r="G5" s="1">
        <v>18</v>
      </c>
      <c r="H5" s="1">
        <f t="shared" si="0"/>
        <v>2871</v>
      </c>
      <c r="I5" s="1">
        <f>VLOOKUP(C5,考勤!$A$5:AP173,41,0)</f>
        <v>87</v>
      </c>
      <c r="J5" s="1">
        <v>18</v>
      </c>
      <c r="K5" s="1">
        <f t="shared" si="1"/>
        <v>1566</v>
      </c>
      <c r="L5" s="1">
        <f>IFERROR(VLOOKUP(C5,奖惩!B:D,3,0),0)</f>
        <v>-73.09</v>
      </c>
      <c r="M5" s="1">
        <f t="shared" si="2"/>
        <v>4363.91</v>
      </c>
      <c r="N5" s="1">
        <f t="shared" si="3"/>
        <v>100</v>
      </c>
      <c r="O5" s="1">
        <f t="shared" si="4"/>
        <v>4463.91</v>
      </c>
      <c r="P5" s="1" t="str">
        <f>IFERROR(VLOOKUP(C5,奖惩!B:C,2,0),"")</f>
        <v>不良品扣款</v>
      </c>
    </row>
    <row r="6" spans="1:16">
      <c r="A6" s="1"/>
      <c r="B6" s="1" t="s">
        <v>21</v>
      </c>
      <c r="C6" s="1" t="s">
        <v>23</v>
      </c>
      <c r="D6" s="1" t="s">
        <v>19</v>
      </c>
      <c r="E6" s="1">
        <f>VLOOKUP(C6,考勤!A:AJ,35,0)</f>
        <v>3</v>
      </c>
      <c r="F6" s="1">
        <f>VLOOKUP(C6,考勤!$A$5:AP175,42,0)</f>
        <v>24</v>
      </c>
      <c r="G6" s="1">
        <v>18</v>
      </c>
      <c r="H6" s="1">
        <f t="shared" si="0"/>
        <v>432</v>
      </c>
      <c r="I6" s="1">
        <f>VLOOKUP(C6,考勤!$A$5:AP175,41,0)</f>
        <v>12</v>
      </c>
      <c r="J6" s="1">
        <v>18</v>
      </c>
      <c r="K6" s="1">
        <f t="shared" si="1"/>
        <v>216</v>
      </c>
      <c r="L6" s="1">
        <f>IFERROR(VLOOKUP(C6,奖惩!B:D,3,0),0)</f>
        <v>-129.6</v>
      </c>
      <c r="M6" s="1">
        <f t="shared" si="2"/>
        <v>518.4</v>
      </c>
      <c r="N6" s="1">
        <f t="shared" si="3"/>
        <v>15</v>
      </c>
      <c r="O6" s="1">
        <f t="shared" si="4"/>
        <v>533.4</v>
      </c>
      <c r="P6" s="1">
        <f>IFERROR(VLOOKUP(C6,奖惩!B:C,2,0),"")</f>
        <v>0.8</v>
      </c>
    </row>
    <row r="7" customFormat="1" spans="1:16">
      <c r="A7" s="1">
        <f t="shared" ref="A7:A12" si="5">ROW()-2</f>
        <v>5</v>
      </c>
      <c r="B7" s="1" t="s">
        <v>24</v>
      </c>
      <c r="C7" s="1" t="s">
        <v>25</v>
      </c>
      <c r="D7" s="1" t="s">
        <v>19</v>
      </c>
      <c r="E7" s="1">
        <f>VLOOKUP(C7,考勤!A:AJ,35,0)</f>
        <v>23.5</v>
      </c>
      <c r="F7" s="1">
        <f>VLOOKUP(C7,考勤!$A$5:AP182,42,0)</f>
        <v>189</v>
      </c>
      <c r="G7" s="1">
        <v>19.5</v>
      </c>
      <c r="H7" s="1">
        <f t="shared" si="0"/>
        <v>3685.5</v>
      </c>
      <c r="I7" s="1">
        <f>VLOOKUP(C7,考勤!$A$5:AP182,41,0)</f>
        <v>80</v>
      </c>
      <c r="J7" s="1">
        <v>20.5</v>
      </c>
      <c r="K7" s="1">
        <f t="shared" si="1"/>
        <v>1640</v>
      </c>
      <c r="L7" s="1">
        <f>IFERROR(VLOOKUP(C7,奖惩!B:D,3,0),0)</f>
        <v>0</v>
      </c>
      <c r="M7" s="1">
        <f t="shared" si="2"/>
        <v>5325.5</v>
      </c>
      <c r="N7" s="1">
        <f t="shared" si="3"/>
        <v>117.5</v>
      </c>
      <c r="O7" s="1">
        <f t="shared" si="4"/>
        <v>5443</v>
      </c>
      <c r="P7" s="1" t="str">
        <f>IFERROR(VLOOKUP(C7,奖惩!B:C,2,0),"")</f>
        <v/>
      </c>
    </row>
    <row r="8" customFormat="1" spans="1:16">
      <c r="A8" s="1">
        <f t="shared" si="5"/>
        <v>6</v>
      </c>
      <c r="B8" s="1" t="s">
        <v>24</v>
      </c>
      <c r="C8" s="1" t="s">
        <v>26</v>
      </c>
      <c r="D8" s="1" t="s">
        <v>19</v>
      </c>
      <c r="E8" s="1">
        <f>VLOOKUP(C8,考勤!A:AJ,35,0)</f>
        <v>18.5</v>
      </c>
      <c r="F8" s="1">
        <f>VLOOKUP(C8,考勤!$A$5:AP183,42,0)</f>
        <v>150</v>
      </c>
      <c r="G8" s="1">
        <v>19.5</v>
      </c>
      <c r="H8" s="1">
        <f t="shared" si="0"/>
        <v>2925</v>
      </c>
      <c r="I8" s="1">
        <f>VLOOKUP(C8,考勤!$A$5:AP183,41,0)</f>
        <v>80.5</v>
      </c>
      <c r="J8" s="1">
        <v>20.5</v>
      </c>
      <c r="K8" s="1">
        <f t="shared" si="1"/>
        <v>1650.25</v>
      </c>
      <c r="L8" s="1">
        <f>IFERROR(VLOOKUP(C8,奖惩!B:D,3,0),0)</f>
        <v>0</v>
      </c>
      <c r="M8" s="1">
        <f t="shared" si="2"/>
        <v>4575.25</v>
      </c>
      <c r="N8" s="1">
        <f t="shared" si="3"/>
        <v>92.5</v>
      </c>
      <c r="O8" s="1">
        <f t="shared" si="4"/>
        <v>4667.75</v>
      </c>
      <c r="P8" s="1" t="str">
        <f>IFERROR(VLOOKUP(C8,奖惩!B:C,2,0),"")</f>
        <v/>
      </c>
    </row>
    <row r="9" spans="1:16">
      <c r="A9" s="1">
        <f t="shared" si="5"/>
        <v>7</v>
      </c>
      <c r="B9" s="1" t="s">
        <v>24</v>
      </c>
      <c r="C9" s="1" t="s">
        <v>27</v>
      </c>
      <c r="D9" s="1" t="s">
        <v>19</v>
      </c>
      <c r="E9" s="1">
        <f>VLOOKUP(C9,考勤!A:AJ,35,0)</f>
        <v>14</v>
      </c>
      <c r="F9" s="1">
        <f>VLOOKUP(C9,考勤!$A$5:AP184,42,0)</f>
        <v>112</v>
      </c>
      <c r="G9" s="1">
        <v>19.5</v>
      </c>
      <c r="H9" s="1">
        <f t="shared" si="0"/>
        <v>2184</v>
      </c>
      <c r="I9" s="1">
        <f>VLOOKUP(C9,考勤!$A$5:AP184,41,0)</f>
        <v>48</v>
      </c>
      <c r="J9" s="1">
        <v>20.5</v>
      </c>
      <c r="K9" s="1">
        <f t="shared" si="1"/>
        <v>984</v>
      </c>
      <c r="L9" s="1">
        <f>IFERROR(VLOOKUP(C9,奖惩!B:D,3,0),0)</f>
        <v>0</v>
      </c>
      <c r="M9" s="1">
        <f t="shared" si="2"/>
        <v>3168</v>
      </c>
      <c r="N9" s="1">
        <f t="shared" si="3"/>
        <v>70</v>
      </c>
      <c r="O9" s="1">
        <f t="shared" si="4"/>
        <v>3238</v>
      </c>
      <c r="P9" s="1" t="str">
        <f>IFERROR(VLOOKUP(C9,奖惩!B:C,2,0),"")</f>
        <v/>
      </c>
    </row>
    <row r="10" spans="1:16">
      <c r="A10" s="1">
        <f t="shared" si="5"/>
        <v>8</v>
      </c>
      <c r="B10" s="1" t="s">
        <v>28</v>
      </c>
      <c r="C10" s="1" t="s">
        <v>29</v>
      </c>
      <c r="D10" s="1" t="s">
        <v>19</v>
      </c>
      <c r="E10" s="1">
        <f>VLOOKUP(C10,考勤!A:AJ,35,0)</f>
        <v>9</v>
      </c>
      <c r="F10" s="1">
        <f>VLOOKUP(C10,考勤!$A$5:AP185,42,0)</f>
        <v>72</v>
      </c>
      <c r="G10" s="1">
        <v>19.5</v>
      </c>
      <c r="H10" s="1">
        <f t="shared" si="0"/>
        <v>1404</v>
      </c>
      <c r="I10" s="1">
        <f>VLOOKUP(C10,考勤!$A$5:AP185,41,0)</f>
        <v>18.5</v>
      </c>
      <c r="J10" s="1">
        <v>20.5</v>
      </c>
      <c r="K10" s="1">
        <f t="shared" si="1"/>
        <v>379.25</v>
      </c>
      <c r="L10" s="1">
        <f>IFERROR(VLOOKUP(C10,奖惩!B:D,3,0),0)</f>
        <v>0</v>
      </c>
      <c r="M10" s="1">
        <f t="shared" si="2"/>
        <v>1783.25</v>
      </c>
      <c r="N10" s="1">
        <f t="shared" si="3"/>
        <v>45</v>
      </c>
      <c r="O10" s="1">
        <f t="shared" si="4"/>
        <v>1828.25</v>
      </c>
      <c r="P10" s="1" t="str">
        <f>IFERROR(VLOOKUP(C10,奖惩!B:C,2,0),"")</f>
        <v/>
      </c>
    </row>
    <row r="11" spans="1:16">
      <c r="A11" s="1">
        <f t="shared" si="5"/>
        <v>9</v>
      </c>
      <c r="B11" s="1" t="s">
        <v>30</v>
      </c>
      <c r="C11" s="1" t="s">
        <v>31</v>
      </c>
      <c r="D11" s="1" t="s">
        <v>19</v>
      </c>
      <c r="E11" s="1">
        <f>VLOOKUP(C11,考勤!A:AJ,35,0)</f>
        <v>22.5</v>
      </c>
      <c r="F11" s="1">
        <f>VLOOKUP(C11,考勤!$A$5:AP186,42,0)</f>
        <v>180</v>
      </c>
      <c r="G11" s="1">
        <v>19.5</v>
      </c>
      <c r="H11" s="1">
        <f t="shared" si="0"/>
        <v>3510</v>
      </c>
      <c r="I11" s="1">
        <f>VLOOKUP(C11,考勤!$A$5:AP186,41,0)</f>
        <v>80.5</v>
      </c>
      <c r="J11" s="1">
        <v>20.5</v>
      </c>
      <c r="K11" s="1">
        <f t="shared" si="1"/>
        <v>1650.25</v>
      </c>
      <c r="L11" s="1">
        <f>IFERROR(VLOOKUP(C11,奖惩!B:D,3,0),0)</f>
        <v>0</v>
      </c>
      <c r="M11" s="1">
        <f t="shared" si="2"/>
        <v>5160.25</v>
      </c>
      <c r="N11" s="1">
        <f t="shared" si="3"/>
        <v>112.5</v>
      </c>
      <c r="O11" s="1">
        <f t="shared" si="4"/>
        <v>5272.75</v>
      </c>
      <c r="P11" s="1" t="str">
        <f>IFERROR(VLOOKUP(C11,奖惩!B:C,2,0),"")</f>
        <v/>
      </c>
    </row>
    <row r="12" spans="1:16">
      <c r="A12" s="1">
        <f t="shared" si="5"/>
        <v>10</v>
      </c>
      <c r="B12" s="1" t="s">
        <v>30</v>
      </c>
      <c r="C12" s="1" t="s">
        <v>32</v>
      </c>
      <c r="D12" s="1" t="s">
        <v>19</v>
      </c>
      <c r="E12" s="1">
        <f>VLOOKUP(C12,考勤!A:AJ,35,0)</f>
        <v>18.5</v>
      </c>
      <c r="F12" s="1">
        <f>VLOOKUP(C12,考勤!$A$5:AP187,42,0)</f>
        <v>148</v>
      </c>
      <c r="G12" s="1">
        <v>19.5</v>
      </c>
      <c r="H12" s="1">
        <f t="shared" si="0"/>
        <v>2886</v>
      </c>
      <c r="I12" s="1">
        <f>VLOOKUP(C12,考勤!$A$5:AP187,41,0)</f>
        <v>61</v>
      </c>
      <c r="J12" s="1">
        <v>20.5</v>
      </c>
      <c r="K12" s="1">
        <f t="shared" si="1"/>
        <v>1250.5</v>
      </c>
      <c r="L12" s="1">
        <f>IFERROR(VLOOKUP(C12,奖惩!B:D,3,0),0)</f>
        <v>0</v>
      </c>
      <c r="M12" s="1">
        <f t="shared" si="2"/>
        <v>4136.5</v>
      </c>
      <c r="N12" s="1">
        <f t="shared" si="3"/>
        <v>92.5</v>
      </c>
      <c r="O12" s="1">
        <f t="shared" si="4"/>
        <v>4229</v>
      </c>
      <c r="P12" s="1" t="str">
        <f>IFERROR(VLOOKUP(C12,奖惩!B:C,2,0),"")</f>
        <v/>
      </c>
    </row>
    <row r="13" spans="1:16">
      <c r="A13" s="1" t="s">
        <v>33</v>
      </c>
      <c r="B13" s="1"/>
      <c r="C13" s="1"/>
      <c r="D13" s="1"/>
      <c r="E13" s="1">
        <f>SUM(E3:E12)</f>
        <v>177.5</v>
      </c>
      <c r="F13" s="1">
        <f t="shared" ref="F13:O13" si="6">SUM(F3:F12)</f>
        <v>1426.5</v>
      </c>
      <c r="G13" s="1">
        <f t="shared" si="6"/>
        <v>189</v>
      </c>
      <c r="H13" s="1">
        <f t="shared" si="6"/>
        <v>26953.5</v>
      </c>
      <c r="I13" s="1">
        <f t="shared" si="6"/>
        <v>637.5</v>
      </c>
      <c r="J13" s="1">
        <f t="shared" si="6"/>
        <v>195</v>
      </c>
      <c r="K13" s="1">
        <f t="shared" si="6"/>
        <v>12396.25</v>
      </c>
      <c r="L13" s="1">
        <f t="shared" si="6"/>
        <v>-202.69</v>
      </c>
      <c r="M13" s="1">
        <f t="shared" si="6"/>
        <v>39147.06</v>
      </c>
      <c r="N13" s="1">
        <f t="shared" si="6"/>
        <v>887.5</v>
      </c>
      <c r="O13" s="1">
        <f t="shared" si="6"/>
        <v>40034.56</v>
      </c>
      <c r="P13" s="1"/>
    </row>
    <row r="14" ht="28.95" customHeight="1" spans="1:16">
      <c r="A14" t="s">
        <v>34</v>
      </c>
      <c r="C14" s="36">
        <f>ROUND(O13*1.03,2)</f>
        <v>41235.6</v>
      </c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</row>
    <row r="18" spans="2:3">
      <c r="B18" t="s">
        <v>2</v>
      </c>
      <c r="C18" t="s">
        <v>35</v>
      </c>
    </row>
    <row r="19" spans="2:3">
      <c r="B19" t="s">
        <v>24</v>
      </c>
      <c r="C19">
        <v>13348.75</v>
      </c>
    </row>
    <row r="20" spans="2:3">
      <c r="B20" t="s">
        <v>28</v>
      </c>
      <c r="C20">
        <v>1828.25</v>
      </c>
    </row>
    <row r="21" spans="2:3">
      <c r="B21" t="s">
        <v>30</v>
      </c>
      <c r="C21">
        <v>9501.75</v>
      </c>
    </row>
    <row r="22" spans="2:3">
      <c r="B22" t="s">
        <v>21</v>
      </c>
      <c r="C22">
        <v>4997.31</v>
      </c>
    </row>
    <row r="23" spans="2:3">
      <c r="B23" t="s">
        <v>17</v>
      </c>
      <c r="C23">
        <v>10358.5</v>
      </c>
    </row>
    <row r="24" spans="2:3">
      <c r="B24" t="s">
        <v>36</v>
      </c>
      <c r="C24">
        <v>40034.56</v>
      </c>
    </row>
  </sheetData>
  <autoFilter xmlns:etc="http://www.wps.cn/officeDocument/2017/etCustomData" ref="A1:Q14" etc:filterBottomFollowUsedRange="0">
    <extLst/>
  </autoFilter>
  <mergeCells count="3">
    <mergeCell ref="A1:P1"/>
    <mergeCell ref="A14:B14"/>
    <mergeCell ref="C14:P14"/>
  </mergeCells>
  <conditionalFormatting sqref="C3">
    <cfRule type="duplicateValues" dxfId="0" priority="1209"/>
    <cfRule type="duplicateValues" priority="1213"/>
    <cfRule type="duplicateValues" priority="1217"/>
    <cfRule type="duplicateValues" priority="1221"/>
    <cfRule type="duplicateValues" priority="1225"/>
    <cfRule type="duplicateValues" priority="1229"/>
    <cfRule type="duplicateValues" priority="1233"/>
    <cfRule type="duplicateValues" priority="1237"/>
    <cfRule type="duplicateValues" priority="1241"/>
    <cfRule type="duplicateValues" priority="1245"/>
    <cfRule type="duplicateValues" priority="1249"/>
    <cfRule type="duplicateValues" priority="1253"/>
    <cfRule type="duplicateValues" priority="1257"/>
  </conditionalFormatting>
  <conditionalFormatting sqref="C4">
    <cfRule type="duplicateValues" dxfId="0" priority="1208"/>
    <cfRule type="duplicateValues" priority="1212"/>
    <cfRule type="duplicateValues" priority="1216"/>
    <cfRule type="duplicateValues" priority="1220"/>
    <cfRule type="duplicateValues" priority="1224"/>
    <cfRule type="duplicateValues" priority="1228"/>
    <cfRule type="duplicateValues" priority="1232"/>
    <cfRule type="duplicateValues" priority="1236"/>
    <cfRule type="duplicateValues" priority="1240"/>
    <cfRule type="duplicateValues" priority="1244"/>
    <cfRule type="duplicateValues" priority="1248"/>
    <cfRule type="duplicateValues" priority="1252"/>
    <cfRule type="duplicateValues" priority="1256"/>
  </conditionalFormatting>
  <conditionalFormatting sqref="C5">
    <cfRule type="duplicateValues" dxfId="0" priority="1207"/>
    <cfRule type="duplicateValues" priority="1211"/>
    <cfRule type="duplicateValues" priority="1215"/>
    <cfRule type="duplicateValues" priority="1219"/>
    <cfRule type="duplicateValues" priority="1223"/>
    <cfRule type="duplicateValues" priority="1227"/>
    <cfRule type="duplicateValues" priority="1231"/>
    <cfRule type="duplicateValues" priority="1235"/>
    <cfRule type="duplicateValues" priority="1239"/>
    <cfRule type="duplicateValues" priority="1243"/>
    <cfRule type="duplicateValues" priority="1247"/>
    <cfRule type="duplicateValues" priority="1251"/>
    <cfRule type="duplicateValues" priority="1255"/>
  </conditionalFormatting>
  <conditionalFormatting sqref="C6">
    <cfRule type="duplicateValues" dxfId="0" priority="1206"/>
    <cfRule type="duplicateValues" priority="1210"/>
    <cfRule type="duplicateValues" priority="1214"/>
    <cfRule type="duplicateValues" priority="1218"/>
    <cfRule type="duplicateValues" priority="1222"/>
    <cfRule type="duplicateValues" priority="1226"/>
    <cfRule type="duplicateValues" priority="1230"/>
    <cfRule type="duplicateValues" priority="1234"/>
    <cfRule type="duplicateValues" priority="1238"/>
    <cfRule type="duplicateValues" priority="1242"/>
    <cfRule type="duplicateValues" priority="1246"/>
    <cfRule type="duplicateValues" priority="1250"/>
    <cfRule type="duplicateValues" priority="1254"/>
  </conditionalFormatting>
  <conditionalFormatting sqref="C14">
    <cfRule type="duplicateValues" priority="1468"/>
    <cfRule type="duplicateValues" priority="1469"/>
    <cfRule type="duplicateValues" priority="1470"/>
    <cfRule type="duplicateValues" priority="1471"/>
    <cfRule type="duplicateValues" priority="1472"/>
  </conditionalFormatting>
  <conditionalFormatting sqref="C$1:C$1048576">
    <cfRule type="duplicateValues" dxfId="0" priority="1"/>
  </conditionalFormatting>
  <conditionalFormatting sqref="C7:C8">
    <cfRule type="duplicateValues" dxfId="0" priority="4"/>
  </conditionalFormatting>
  <conditionalFormatting sqref="C1:C6 C9:C1048576">
    <cfRule type="duplicateValues" dxfId="0" priority="7"/>
  </conditionalFormatting>
  <conditionalFormatting sqref="C1:C2 C13:C20 C33:C1048576">
    <cfRule type="duplicateValues" dxfId="0" priority="1258"/>
  </conditionalFormatting>
  <conditionalFormatting sqref="C1:C6 C13:C20 C33:C1048576">
    <cfRule type="duplicateValues" dxfId="0" priority="344"/>
    <cfRule type="duplicateValues" dxfId="0" priority="8"/>
    <cfRule type="duplicateValues" dxfId="0" priority="75"/>
  </conditionalFormatting>
  <conditionalFormatting sqref="C2 C13:C14">
    <cfRule type="duplicateValues" priority="1259"/>
    <cfRule type="duplicateValues" priority="1306"/>
    <cfRule type="duplicateValues" priority="1358"/>
    <cfRule type="duplicateValues" priority="1366"/>
    <cfRule type="duplicateValues" priority="1391"/>
    <cfRule type="duplicateValues" priority="1392"/>
    <cfRule type="duplicateValues" priority="1444"/>
    <cfRule type="duplicateValues" priority="1451"/>
    <cfRule type="duplicateValues" priority="1456"/>
    <cfRule type="duplicateValues" priority="1464"/>
    <cfRule type="duplicateValues" priority="1465"/>
    <cfRule type="duplicateValues" priority="1466"/>
    <cfRule type="duplicateValues" priority="1467"/>
  </conditionalFormatting>
  <conditionalFormatting sqref="C2 C13">
    <cfRule type="duplicateValues" priority="1473"/>
    <cfRule type="duplicateValues" priority="1474"/>
    <cfRule type="duplicateValues" priority="1475"/>
    <cfRule type="duplicateValues" priority="1476"/>
    <cfRule type="duplicateValues" priority="1477"/>
    <cfRule type="duplicateValues" priority="1478"/>
  </conditionalFormatting>
  <pageMargins left="0.75" right="0.75" top="1" bottom="1" header="0.5" footer="0.5"/>
  <pageSetup paperSize="9" orientation="portrait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34"/>
  <sheetViews>
    <sheetView zoomScale="130" zoomScaleNormal="130" topLeftCell="A3" workbookViewId="0">
      <selection activeCell="B32" sqref="B32:B34"/>
    </sheetView>
  </sheetViews>
  <sheetFormatPr defaultColWidth="8.88333333333333" defaultRowHeight="14.25"/>
  <cols>
    <col min="1" max="2" width="8.88333333333333" style="3"/>
    <col min="3" max="3" width="7.10833333333333" style="4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4" t="s">
        <v>37</v>
      </c>
      <c r="B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L1">
        <v>2025</v>
      </c>
      <c r="AM1">
        <v>2024</v>
      </c>
      <c r="AN1">
        <v>3</v>
      </c>
    </row>
    <row r="2" spans="1:39">
      <c r="A2" s="4" t="str">
        <f>AL1&amp;"年"&amp;AN1&amp;"月"&amp;"("&amp;TEXT(DATE(AL1,AN1,1),"mm月dd日")&amp;"-"&amp;TEXT(EOMONTH(DATE(AL1,AN1,1),0),"mm月dd日")&amp;")"&amp;AJ1&amp;AJ2&amp;"考勤表"</f>
        <v>2025年3月(03月01日-03月31日)金属件厂焊接车间考勤表</v>
      </c>
      <c r="B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t="s">
        <v>38</v>
      </c>
      <c r="AM2" t="s">
        <v>39</v>
      </c>
    </row>
    <row r="3" spans="1:43">
      <c r="A3" s="6" t="s">
        <v>40</v>
      </c>
      <c r="B3" s="6" t="s">
        <v>41</v>
      </c>
      <c r="C3" s="6" t="s">
        <v>42</v>
      </c>
      <c r="D3" s="7">
        <f t="shared" ref="D3:AE3" si="0">DATE($AL$1,$AN$1,1)+COLUMN(A:A)-1</f>
        <v>45717</v>
      </c>
      <c r="E3" s="7">
        <f t="shared" si="0"/>
        <v>45718</v>
      </c>
      <c r="F3" s="7">
        <f t="shared" si="0"/>
        <v>45719</v>
      </c>
      <c r="G3" s="7">
        <f t="shared" si="0"/>
        <v>45720</v>
      </c>
      <c r="H3" s="7">
        <f t="shared" si="0"/>
        <v>45721</v>
      </c>
      <c r="I3" s="7">
        <f t="shared" si="0"/>
        <v>45722</v>
      </c>
      <c r="J3" s="7">
        <f t="shared" si="0"/>
        <v>45723</v>
      </c>
      <c r="K3" s="7">
        <f t="shared" si="0"/>
        <v>45724</v>
      </c>
      <c r="L3" s="7">
        <f t="shared" si="0"/>
        <v>45725</v>
      </c>
      <c r="M3" s="7">
        <f t="shared" si="0"/>
        <v>45726</v>
      </c>
      <c r="N3" s="7">
        <f t="shared" si="0"/>
        <v>45727</v>
      </c>
      <c r="O3" s="7">
        <f t="shared" si="0"/>
        <v>45728</v>
      </c>
      <c r="P3" s="7">
        <f t="shared" si="0"/>
        <v>45729</v>
      </c>
      <c r="Q3" s="7">
        <f t="shared" si="0"/>
        <v>45730</v>
      </c>
      <c r="R3" s="7">
        <f t="shared" si="0"/>
        <v>45731</v>
      </c>
      <c r="S3" s="7">
        <f t="shared" si="0"/>
        <v>45732</v>
      </c>
      <c r="T3" s="7">
        <f t="shared" si="0"/>
        <v>45733</v>
      </c>
      <c r="U3" s="7">
        <f t="shared" si="0"/>
        <v>45734</v>
      </c>
      <c r="V3" s="7">
        <f t="shared" si="0"/>
        <v>45735</v>
      </c>
      <c r="W3" s="7">
        <f t="shared" si="0"/>
        <v>45736</v>
      </c>
      <c r="X3" s="7">
        <f t="shared" si="0"/>
        <v>45737</v>
      </c>
      <c r="Y3" s="7">
        <f t="shared" si="0"/>
        <v>45738</v>
      </c>
      <c r="Z3" s="7">
        <f t="shared" si="0"/>
        <v>45739</v>
      </c>
      <c r="AA3" s="7">
        <f t="shared" si="0"/>
        <v>45740</v>
      </c>
      <c r="AB3" s="7">
        <f t="shared" si="0"/>
        <v>45741</v>
      </c>
      <c r="AC3" s="7">
        <f t="shared" si="0"/>
        <v>45742</v>
      </c>
      <c r="AD3" s="7">
        <f t="shared" si="0"/>
        <v>45743</v>
      </c>
      <c r="AE3" s="7">
        <f t="shared" si="0"/>
        <v>45744</v>
      </c>
      <c r="AF3" s="7">
        <f>IF(DAY(DATE($AL$1,$AN$1,1)+COLUMN(AC:AC)-1)&lt;5,"",DATE($AL$1,$AN$1,1)+COLUMN(AC:AC)-1)</f>
        <v>45745</v>
      </c>
      <c r="AG3" s="7">
        <f>IF(DAY(DATE($AL$1,$AN$1,1)+COLUMN(AD:AD)-1)&lt;5,"",DATE($AL$1,$AN$1,1)+COLUMN(AD:AD)-1)</f>
        <v>45746</v>
      </c>
      <c r="AH3" s="7">
        <f>IF(DAY(DATE($AL$1,$AN$1,1)+COLUMN(AE:AE)-1)&lt;5,"",DATE($AL$1,$AN$1,1)+COLUMN(AE:AE)-1)</f>
        <v>45747</v>
      </c>
      <c r="AI3" s="8" t="s">
        <v>43</v>
      </c>
      <c r="AJ3" s="8" t="s">
        <v>44</v>
      </c>
      <c r="AK3" s="8" t="s">
        <v>45</v>
      </c>
      <c r="AL3" s="8"/>
      <c r="AM3" s="8" t="s">
        <v>46</v>
      </c>
      <c r="AN3" s="8" t="s">
        <v>47</v>
      </c>
      <c r="AO3" s="8" t="s">
        <v>48</v>
      </c>
      <c r="AP3" s="8" t="s">
        <v>49</v>
      </c>
      <c r="AQ3" s="8"/>
    </row>
    <row r="4" spans="1:43">
      <c r="A4" s="6" t="s">
        <v>3</v>
      </c>
      <c r="B4" s="6"/>
      <c r="C4" s="6"/>
      <c r="D4" s="8" t="str">
        <f t="shared" ref="D4:AH4" si="1">TEXT(D3,"aaa")</f>
        <v>六</v>
      </c>
      <c r="E4" s="8" t="str">
        <f t="shared" si="1"/>
        <v>日</v>
      </c>
      <c r="F4" s="8" t="str">
        <f t="shared" si="1"/>
        <v>一</v>
      </c>
      <c r="G4" s="8" t="str">
        <f t="shared" si="1"/>
        <v>二</v>
      </c>
      <c r="H4" s="8" t="str">
        <f t="shared" si="1"/>
        <v>三</v>
      </c>
      <c r="I4" s="8" t="str">
        <f t="shared" si="1"/>
        <v>四</v>
      </c>
      <c r="J4" s="8" t="str">
        <f t="shared" si="1"/>
        <v>五</v>
      </c>
      <c r="K4" s="8" t="str">
        <f t="shared" si="1"/>
        <v>六</v>
      </c>
      <c r="L4" s="8" t="str">
        <f t="shared" si="1"/>
        <v>日</v>
      </c>
      <c r="M4" s="8" t="str">
        <f t="shared" si="1"/>
        <v>一</v>
      </c>
      <c r="N4" s="8" t="str">
        <f t="shared" si="1"/>
        <v>二</v>
      </c>
      <c r="O4" s="8" t="str">
        <f t="shared" si="1"/>
        <v>三</v>
      </c>
      <c r="P4" s="8" t="str">
        <f t="shared" si="1"/>
        <v>四</v>
      </c>
      <c r="Q4" s="8" t="str">
        <f t="shared" si="1"/>
        <v>五</v>
      </c>
      <c r="R4" s="8" t="str">
        <f t="shared" si="1"/>
        <v>六</v>
      </c>
      <c r="S4" s="8" t="str">
        <f t="shared" si="1"/>
        <v>日</v>
      </c>
      <c r="T4" s="8" t="str">
        <f t="shared" si="1"/>
        <v>一</v>
      </c>
      <c r="U4" s="8" t="str">
        <f t="shared" si="1"/>
        <v>二</v>
      </c>
      <c r="V4" s="8" t="str">
        <f t="shared" si="1"/>
        <v>三</v>
      </c>
      <c r="W4" s="8" t="str">
        <f t="shared" si="1"/>
        <v>四</v>
      </c>
      <c r="X4" s="8" t="str">
        <f t="shared" si="1"/>
        <v>五</v>
      </c>
      <c r="Y4" s="8" t="str">
        <f t="shared" si="1"/>
        <v>六</v>
      </c>
      <c r="Z4" s="8" t="str">
        <f t="shared" si="1"/>
        <v>日</v>
      </c>
      <c r="AA4" s="8" t="str">
        <f t="shared" si="1"/>
        <v>一</v>
      </c>
      <c r="AB4" s="8" t="str">
        <f t="shared" si="1"/>
        <v>二</v>
      </c>
      <c r="AC4" s="8" t="str">
        <f t="shared" si="1"/>
        <v>三</v>
      </c>
      <c r="AD4" s="8" t="str">
        <f t="shared" si="1"/>
        <v>四</v>
      </c>
      <c r="AE4" s="8" t="str">
        <f t="shared" si="1"/>
        <v>五</v>
      </c>
      <c r="AF4" s="8" t="str">
        <f t="shared" si="1"/>
        <v>六</v>
      </c>
      <c r="AG4" s="8" t="str">
        <f t="shared" si="1"/>
        <v>日</v>
      </c>
      <c r="AH4" s="8" t="str">
        <f t="shared" si="1"/>
        <v>一</v>
      </c>
      <c r="AI4" s="8"/>
      <c r="AJ4" s="8"/>
      <c r="AK4" s="8" t="s">
        <v>50</v>
      </c>
      <c r="AL4" s="8" t="s">
        <v>51</v>
      </c>
      <c r="AM4" s="8"/>
      <c r="AN4" s="8"/>
      <c r="AO4" s="8"/>
      <c r="AP4" s="8"/>
      <c r="AQ4" s="8"/>
    </row>
    <row r="5" ht="16.5" spans="1:43">
      <c r="A5" s="9" t="s">
        <v>18</v>
      </c>
      <c r="B5" s="9" t="s">
        <v>17</v>
      </c>
      <c r="C5" s="10" t="s">
        <v>52</v>
      </c>
      <c r="D5" s="10">
        <v>4</v>
      </c>
      <c r="E5" s="10">
        <v>4</v>
      </c>
      <c r="F5" s="10">
        <v>4</v>
      </c>
      <c r="G5" s="10"/>
      <c r="H5" s="10"/>
      <c r="I5" s="10"/>
      <c r="J5" s="10">
        <v>4</v>
      </c>
      <c r="K5" s="10">
        <v>4</v>
      </c>
      <c r="L5" s="10">
        <v>4</v>
      </c>
      <c r="M5" s="10">
        <v>4</v>
      </c>
      <c r="N5" s="10">
        <v>4</v>
      </c>
      <c r="O5" s="10"/>
      <c r="P5" s="10"/>
      <c r="Q5" s="10">
        <v>4</v>
      </c>
      <c r="R5" s="10">
        <v>4</v>
      </c>
      <c r="S5" s="10">
        <v>4</v>
      </c>
      <c r="T5" s="10">
        <v>4</v>
      </c>
      <c r="U5" s="10">
        <v>4</v>
      </c>
      <c r="V5" s="10">
        <v>4</v>
      </c>
      <c r="W5" s="10">
        <v>4</v>
      </c>
      <c r="X5" s="10">
        <v>4</v>
      </c>
      <c r="Y5" s="10"/>
      <c r="Z5" s="29">
        <v>3.5</v>
      </c>
      <c r="AA5" s="10">
        <v>4</v>
      </c>
      <c r="AB5" s="10">
        <v>4</v>
      </c>
      <c r="AC5" s="10">
        <v>4</v>
      </c>
      <c r="AD5" s="10">
        <v>4</v>
      </c>
      <c r="AE5" s="10">
        <v>4</v>
      </c>
      <c r="AF5" s="10">
        <v>4</v>
      </c>
      <c r="AG5" s="10">
        <v>4</v>
      </c>
      <c r="AH5" s="10"/>
      <c r="AI5" s="8">
        <f>IF(A5="","",COUNTIF(D5:AH6,"&gt;2")/2)</f>
        <v>23.5</v>
      </c>
      <c r="AJ5" s="8" cm="1">
        <f t="array" ref="AJ5">SUMPRODUCT(IFERROR((IFERROR(WEEKDAY($D$3:$AH$3,2),999)&lt;6)*D5:AH6,0))</f>
        <v>120</v>
      </c>
      <c r="AK5" s="8" cm="1">
        <f t="array" ref="AK5">SUMPRODUCT((IFERROR(WEEKDAY($D$3:$AH$3,2),999)&lt;6)*D7:AH7)</f>
        <v>50.5</v>
      </c>
      <c r="AL5" s="8" cm="1">
        <f t="array" ref="AL5">SUMPRODUCT(IFERROR((IFERROR(WEEKDAY($D$3:$AH$3,2),0)&gt;5)*D5:AH7,0))</f>
        <v>104.5</v>
      </c>
      <c r="AM5" s="8">
        <f>IFERROR(SUM(AJ5:AL7),"")</f>
        <v>275</v>
      </c>
      <c r="AN5" s="8" t="s">
        <v>53</v>
      </c>
      <c r="AO5" s="8" cm="1">
        <f t="array" ref="AO5">SUMPRODUCT((IFERROR((D5:AH5+D6:AH6+D7:AH7),0)&gt;8)*1,IFERROR((D5:AH5+D6:AH6+D7:AH7-8),0))</f>
        <v>83</v>
      </c>
      <c r="AP5" s="8">
        <f>SUM(D5:AH7)-AO5</f>
        <v>192</v>
      </c>
      <c r="AQ5" s="8">
        <f>AM5-AO5-AP5</f>
        <v>0</v>
      </c>
    </row>
    <row r="6" ht="16.5" spans="1:43">
      <c r="A6" s="9"/>
      <c r="B6" s="9"/>
      <c r="C6" s="10" t="s">
        <v>54</v>
      </c>
      <c r="D6" s="10">
        <v>4</v>
      </c>
      <c r="E6" s="10">
        <v>4</v>
      </c>
      <c r="F6" s="10">
        <v>4</v>
      </c>
      <c r="G6" s="10"/>
      <c r="H6" s="10"/>
      <c r="I6" s="10"/>
      <c r="J6" s="10">
        <v>4</v>
      </c>
      <c r="K6" s="10">
        <v>4</v>
      </c>
      <c r="L6" s="10">
        <v>4</v>
      </c>
      <c r="M6" s="10">
        <v>4</v>
      </c>
      <c r="N6" s="10">
        <v>4</v>
      </c>
      <c r="O6" s="10"/>
      <c r="P6" s="10"/>
      <c r="Q6" s="10">
        <v>4</v>
      </c>
      <c r="R6" s="10">
        <v>4</v>
      </c>
      <c r="S6" s="10">
        <v>4</v>
      </c>
      <c r="T6" s="10">
        <v>4</v>
      </c>
      <c r="U6" s="10">
        <v>4</v>
      </c>
      <c r="V6" s="10">
        <v>4</v>
      </c>
      <c r="W6" s="10">
        <v>4</v>
      </c>
      <c r="X6" s="10">
        <v>4</v>
      </c>
      <c r="Y6" s="10"/>
      <c r="Z6" s="29">
        <v>0.5</v>
      </c>
      <c r="AA6" s="10">
        <v>4</v>
      </c>
      <c r="AB6" s="10">
        <v>4</v>
      </c>
      <c r="AC6" s="10">
        <v>4</v>
      </c>
      <c r="AD6" s="10">
        <v>4</v>
      </c>
      <c r="AE6" s="10">
        <v>4</v>
      </c>
      <c r="AF6" s="10">
        <v>4</v>
      </c>
      <c r="AG6" s="10">
        <v>4</v>
      </c>
      <c r="AH6" s="10"/>
      <c r="AI6" s="8"/>
      <c r="AJ6" s="8"/>
      <c r="AK6" s="8"/>
      <c r="AL6" s="8"/>
      <c r="AM6" s="8"/>
      <c r="AN6" s="8"/>
      <c r="AO6" s="8"/>
      <c r="AP6" s="8"/>
      <c r="AQ6" s="8"/>
    </row>
    <row r="7" ht="16.5" spans="1:43">
      <c r="A7" s="11"/>
      <c r="B7" s="9"/>
      <c r="C7" s="10" t="s">
        <v>55</v>
      </c>
      <c r="D7" s="10">
        <v>4</v>
      </c>
      <c r="E7" s="10">
        <v>2</v>
      </c>
      <c r="F7" s="10">
        <v>2.5</v>
      </c>
      <c r="G7" s="10"/>
      <c r="H7" s="10"/>
      <c r="I7" s="10"/>
      <c r="J7" s="10">
        <v>1</v>
      </c>
      <c r="K7" s="10">
        <v>5</v>
      </c>
      <c r="L7" s="10">
        <v>4</v>
      </c>
      <c r="M7" s="10">
        <v>4</v>
      </c>
      <c r="N7" s="10">
        <v>1.5</v>
      </c>
      <c r="O7" s="10"/>
      <c r="P7" s="10"/>
      <c r="Q7" s="10">
        <v>3.5</v>
      </c>
      <c r="R7" s="10">
        <v>6</v>
      </c>
      <c r="S7" s="10">
        <v>4</v>
      </c>
      <c r="T7" s="10">
        <v>3</v>
      </c>
      <c r="U7" s="10">
        <v>1.5</v>
      </c>
      <c r="V7" s="10">
        <v>1.5</v>
      </c>
      <c r="W7" s="10">
        <v>3.5</v>
      </c>
      <c r="X7" s="10">
        <v>3</v>
      </c>
      <c r="Y7" s="10"/>
      <c r="Z7" s="10">
        <v>4</v>
      </c>
      <c r="AA7" s="10">
        <v>5</v>
      </c>
      <c r="AB7" s="10">
        <v>5</v>
      </c>
      <c r="AC7" s="10">
        <v>6.5</v>
      </c>
      <c r="AD7" s="10">
        <v>3.5</v>
      </c>
      <c r="AE7" s="10">
        <v>5.5</v>
      </c>
      <c r="AF7" s="10">
        <v>4.5</v>
      </c>
      <c r="AG7" s="10">
        <v>3</v>
      </c>
      <c r="AH7" s="10"/>
      <c r="AI7" s="8"/>
      <c r="AJ7" s="8"/>
      <c r="AK7" s="8"/>
      <c r="AL7" s="8"/>
      <c r="AM7" s="8"/>
      <c r="AN7" s="8"/>
      <c r="AO7" s="8"/>
      <c r="AP7" s="8"/>
      <c r="AQ7" s="8"/>
    </row>
    <row r="8" ht="16.5" spans="1:43">
      <c r="A8" s="9" t="s">
        <v>20</v>
      </c>
      <c r="B8" s="9" t="s">
        <v>17</v>
      </c>
      <c r="C8" s="10" t="s">
        <v>52</v>
      </c>
      <c r="D8" s="10">
        <v>4</v>
      </c>
      <c r="E8" s="10">
        <v>4</v>
      </c>
      <c r="F8" s="10">
        <v>4</v>
      </c>
      <c r="G8" s="10"/>
      <c r="H8" s="10"/>
      <c r="I8" s="10"/>
      <c r="J8" s="10">
        <v>4</v>
      </c>
      <c r="K8" s="10">
        <v>4</v>
      </c>
      <c r="L8" s="10">
        <v>4</v>
      </c>
      <c r="M8" s="10"/>
      <c r="N8" s="10">
        <v>4</v>
      </c>
      <c r="O8" s="10">
        <v>4</v>
      </c>
      <c r="P8" s="10"/>
      <c r="Q8" s="10">
        <v>4</v>
      </c>
      <c r="R8" s="10">
        <v>4</v>
      </c>
      <c r="S8" s="10">
        <v>4</v>
      </c>
      <c r="T8" s="10">
        <v>3</v>
      </c>
      <c r="U8" s="10">
        <v>4</v>
      </c>
      <c r="V8" s="10">
        <v>4</v>
      </c>
      <c r="W8" s="10">
        <v>4</v>
      </c>
      <c r="X8" s="10">
        <v>4</v>
      </c>
      <c r="Y8" s="10">
        <v>4</v>
      </c>
      <c r="Z8" s="29">
        <v>4</v>
      </c>
      <c r="AA8" s="10">
        <v>4</v>
      </c>
      <c r="AB8" s="10">
        <v>4</v>
      </c>
      <c r="AC8" s="10">
        <v>4</v>
      </c>
      <c r="AD8" s="10">
        <v>4</v>
      </c>
      <c r="AE8" s="10">
        <v>4</v>
      </c>
      <c r="AF8" s="10">
        <v>4</v>
      </c>
      <c r="AG8" s="10">
        <v>4</v>
      </c>
      <c r="AH8" s="10"/>
      <c r="AI8" s="8">
        <f>IF(A8="","",COUNTIF(D8:AH9,"&gt;2")/2)</f>
        <v>25</v>
      </c>
      <c r="AJ8" s="8" cm="1">
        <f t="array" ref="AJ8">SUMPRODUCT(IFERROR((IFERROR(WEEKDAY($D$3:$AH$3,2),999)&lt;6)*D8:AH9,0))</f>
        <v>119</v>
      </c>
      <c r="AK8" s="8" cm="1">
        <f t="array" ref="AK8">SUMPRODUCT((IFERROR(WEEKDAY($D$3:$AH$3,2),999)&lt;6)*D10:AH10)</f>
        <v>48.5</v>
      </c>
      <c r="AL8" s="8" cm="1">
        <f t="array" ref="AL8">SUMPRODUCT(IFERROR((IFERROR(WEEKDAY($D$3:$AH$3,2),0)&gt;5)*D8:AH10,0))</f>
        <v>119.5</v>
      </c>
      <c r="AM8" s="8">
        <f>IFERROR(SUM(AJ8:AL10),"")</f>
        <v>287</v>
      </c>
      <c r="AN8" s="8" t="s">
        <v>53</v>
      </c>
      <c r="AO8" s="8" cm="1">
        <f t="array" ref="AO8">SUMPRODUCT((IFERROR((D8:AH8+D9:AH9+D10:AH10),0)&gt;8)*1,IFERROR((D8:AH8+D9:AH9+D10:AH10-8),0))</f>
        <v>87</v>
      </c>
      <c r="AP8" s="8">
        <f>SUM(D8:AH10)-AO8</f>
        <v>200</v>
      </c>
      <c r="AQ8" s="8">
        <f>AM8-AO8-AP8</f>
        <v>0</v>
      </c>
    </row>
    <row r="9" ht="16.5" spans="1:43">
      <c r="A9" s="9"/>
      <c r="B9" s="9"/>
      <c r="C9" s="10" t="s">
        <v>54</v>
      </c>
      <c r="D9" s="10">
        <v>4</v>
      </c>
      <c r="E9" s="10">
        <v>4</v>
      </c>
      <c r="F9" s="10">
        <v>4</v>
      </c>
      <c r="G9" s="10"/>
      <c r="H9" s="10"/>
      <c r="I9" s="10"/>
      <c r="J9" s="10">
        <v>4</v>
      </c>
      <c r="K9" s="10">
        <v>4</v>
      </c>
      <c r="L9" s="10">
        <v>4</v>
      </c>
      <c r="M9" s="10"/>
      <c r="N9" s="10">
        <v>4</v>
      </c>
      <c r="O9" s="10">
        <v>4</v>
      </c>
      <c r="P9" s="10"/>
      <c r="Q9" s="10">
        <v>4</v>
      </c>
      <c r="R9" s="10">
        <v>4</v>
      </c>
      <c r="S9" s="10">
        <v>4</v>
      </c>
      <c r="T9" s="10">
        <v>4</v>
      </c>
      <c r="U9" s="10">
        <v>4</v>
      </c>
      <c r="V9" s="10">
        <v>4</v>
      </c>
      <c r="W9" s="10">
        <v>4</v>
      </c>
      <c r="X9" s="10">
        <v>4</v>
      </c>
      <c r="Y9" s="10">
        <v>4</v>
      </c>
      <c r="Z9" s="29">
        <v>4</v>
      </c>
      <c r="AA9" s="10">
        <v>4</v>
      </c>
      <c r="AB9" s="10">
        <v>4</v>
      </c>
      <c r="AC9" s="10">
        <v>4</v>
      </c>
      <c r="AD9" s="10">
        <v>4</v>
      </c>
      <c r="AE9" s="10">
        <v>4</v>
      </c>
      <c r="AF9" s="10">
        <v>4</v>
      </c>
      <c r="AG9" s="10">
        <v>4</v>
      </c>
      <c r="AH9" s="10"/>
      <c r="AI9" s="8"/>
      <c r="AJ9" s="8"/>
      <c r="AK9" s="8"/>
      <c r="AL9" s="8"/>
      <c r="AM9" s="8"/>
      <c r="AN9" s="8"/>
      <c r="AO9" s="8"/>
      <c r="AP9" s="8"/>
      <c r="AQ9" s="8"/>
    </row>
    <row r="10" ht="16.5" spans="1:43">
      <c r="A10" s="11"/>
      <c r="B10" s="9"/>
      <c r="C10" s="10" t="s">
        <v>55</v>
      </c>
      <c r="D10" s="10">
        <v>4</v>
      </c>
      <c r="E10" s="10">
        <v>2</v>
      </c>
      <c r="F10" s="10">
        <v>2.5</v>
      </c>
      <c r="G10" s="10"/>
      <c r="H10" s="10"/>
      <c r="I10" s="10"/>
      <c r="J10" s="10">
        <v>1</v>
      </c>
      <c r="K10" s="10">
        <v>5</v>
      </c>
      <c r="L10" s="10">
        <v>4</v>
      </c>
      <c r="M10" s="10"/>
      <c r="N10" s="10">
        <v>1.5</v>
      </c>
      <c r="O10" s="10">
        <v>2</v>
      </c>
      <c r="P10" s="10"/>
      <c r="Q10" s="10">
        <v>3.5</v>
      </c>
      <c r="R10" s="10">
        <v>6</v>
      </c>
      <c r="S10" s="10">
        <v>4</v>
      </c>
      <c r="T10" s="10">
        <v>3</v>
      </c>
      <c r="U10" s="10">
        <v>1.5</v>
      </c>
      <c r="V10" s="10">
        <v>1.5</v>
      </c>
      <c r="W10" s="10">
        <v>3.5</v>
      </c>
      <c r="X10" s="10">
        <v>3</v>
      </c>
      <c r="Y10" s="10">
        <v>3</v>
      </c>
      <c r="Z10" s="10">
        <v>4</v>
      </c>
      <c r="AA10" s="10">
        <v>5</v>
      </c>
      <c r="AB10" s="10">
        <v>5</v>
      </c>
      <c r="AC10" s="10">
        <v>6.5</v>
      </c>
      <c r="AD10" s="10">
        <v>3.5</v>
      </c>
      <c r="AE10" s="10">
        <v>5.5</v>
      </c>
      <c r="AF10" s="10">
        <v>4.5</v>
      </c>
      <c r="AG10" s="10">
        <v>3</v>
      </c>
      <c r="AH10" s="10"/>
      <c r="AI10" s="8"/>
      <c r="AJ10" s="8"/>
      <c r="AK10" s="8"/>
      <c r="AL10" s="8"/>
      <c r="AM10" s="8"/>
      <c r="AN10" s="8"/>
      <c r="AO10" s="8"/>
      <c r="AP10" s="8"/>
      <c r="AQ10" s="8"/>
    </row>
    <row r="11" ht="15" spans="1:43">
      <c r="A11" s="12" t="s">
        <v>22</v>
      </c>
      <c r="B11" s="13" t="s">
        <v>56</v>
      </c>
      <c r="C11" s="14" t="s">
        <v>52</v>
      </c>
      <c r="D11" s="15" t="s">
        <v>57</v>
      </c>
      <c r="E11" s="15">
        <v>3.5</v>
      </c>
      <c r="F11" s="15">
        <v>4</v>
      </c>
      <c r="G11" s="15" t="s">
        <v>58</v>
      </c>
      <c r="H11" s="15" t="s">
        <v>58</v>
      </c>
      <c r="I11" s="15" t="s">
        <v>58</v>
      </c>
      <c r="J11" s="15">
        <v>4</v>
      </c>
      <c r="K11" s="15">
        <v>4</v>
      </c>
      <c r="L11" s="23" t="s">
        <v>58</v>
      </c>
      <c r="M11" s="24">
        <v>4</v>
      </c>
      <c r="N11" s="15">
        <v>4</v>
      </c>
      <c r="O11" s="15" t="s">
        <v>58</v>
      </c>
      <c r="P11" s="15" t="s">
        <v>58</v>
      </c>
      <c r="Q11" s="15">
        <v>4</v>
      </c>
      <c r="R11" s="15">
        <v>4</v>
      </c>
      <c r="S11" s="15">
        <v>4</v>
      </c>
      <c r="T11" s="15">
        <v>4</v>
      </c>
      <c r="U11" s="15">
        <v>4</v>
      </c>
      <c r="V11" s="15">
        <v>4</v>
      </c>
      <c r="W11" s="15" t="s">
        <v>58</v>
      </c>
      <c r="X11" s="15">
        <v>4</v>
      </c>
      <c r="Y11" s="15">
        <v>4</v>
      </c>
      <c r="Z11" s="15">
        <v>4</v>
      </c>
      <c r="AA11" s="15">
        <v>4</v>
      </c>
      <c r="AB11" s="15">
        <v>4</v>
      </c>
      <c r="AC11" s="15">
        <v>4</v>
      </c>
      <c r="AD11" s="15">
        <v>4</v>
      </c>
      <c r="AE11" s="15">
        <v>4</v>
      </c>
      <c r="AF11" s="15">
        <v>4</v>
      </c>
      <c r="AG11" s="15" t="s">
        <v>58</v>
      </c>
      <c r="AH11" s="15"/>
      <c r="AI11" s="8">
        <f>IF(A11="","",COUNTIF(D11:AH12,"&gt;2")/2)</f>
        <v>20</v>
      </c>
      <c r="AJ11" s="8" cm="1">
        <f t="array" ref="AJ11">SUMPRODUCT(IFERROR((IFERROR(WEEKDAY($D$3:$AH$3,2),999)&lt;6)*D11:AH12,0))</f>
        <v>109.5</v>
      </c>
      <c r="AK11" s="8" cm="1">
        <f t="array" ref="AK11">SUMPRODUCT((IFERROR(WEEKDAY($D$3:$AH$3,2),999)&lt;6)*D13:AH13)</f>
        <v>63</v>
      </c>
      <c r="AL11" s="8" cm="1">
        <f t="array" ref="AL11">SUMPRODUCT(IFERROR((IFERROR(WEEKDAY($D$3:$AH$3,2),0)&gt;5)*D11:AH13,0))</f>
        <v>74</v>
      </c>
      <c r="AM11" s="8">
        <f>IFERROR(SUM(AJ11:AL13),"")</f>
        <v>246.5</v>
      </c>
      <c r="AN11" s="8" t="s">
        <v>53</v>
      </c>
      <c r="AO11" s="8" cm="1">
        <f t="array" ref="AO11">SUMPRODUCT((IFERROR((D11:AH11+D12:AH12+D13:AH13),0)&gt;8)*1,IFERROR((D11:AH11+D12:AH12+D13:AH13-8),0))</f>
        <v>87</v>
      </c>
      <c r="AP11" s="8">
        <f>SUM(D11:AH13)-AO11</f>
        <v>159.5</v>
      </c>
      <c r="AQ11" s="8">
        <f>AM11-AO11-AP11</f>
        <v>0</v>
      </c>
    </row>
    <row r="12" ht="15" spans="1:43">
      <c r="A12" s="12"/>
      <c r="B12" s="16"/>
      <c r="C12" s="14" t="s">
        <v>54</v>
      </c>
      <c r="D12" s="15"/>
      <c r="E12" s="15"/>
      <c r="F12" s="15">
        <v>4</v>
      </c>
      <c r="G12" s="15"/>
      <c r="H12" s="15"/>
      <c r="I12" s="15"/>
      <c r="J12" s="15">
        <v>4</v>
      </c>
      <c r="K12" s="15">
        <v>4</v>
      </c>
      <c r="L12" s="23"/>
      <c r="M12" s="15">
        <v>4</v>
      </c>
      <c r="N12" s="15">
        <v>4</v>
      </c>
      <c r="O12" s="15" t="s">
        <v>58</v>
      </c>
      <c r="P12" s="15" t="s">
        <v>58</v>
      </c>
      <c r="Q12" s="25">
        <v>4</v>
      </c>
      <c r="R12" s="15">
        <v>4</v>
      </c>
      <c r="S12" s="15">
        <v>4</v>
      </c>
      <c r="T12" s="15">
        <v>4</v>
      </c>
      <c r="U12" s="15">
        <v>4</v>
      </c>
      <c r="V12" s="15">
        <v>4</v>
      </c>
      <c r="W12" s="15" t="s">
        <v>58</v>
      </c>
      <c r="X12" s="15">
        <v>4</v>
      </c>
      <c r="Y12" s="15">
        <v>4</v>
      </c>
      <c r="Z12" s="15">
        <v>4</v>
      </c>
      <c r="AA12" s="15">
        <v>1.5</v>
      </c>
      <c r="AB12" s="15">
        <v>4</v>
      </c>
      <c r="AC12" s="15">
        <v>4</v>
      </c>
      <c r="AD12" s="15">
        <v>4</v>
      </c>
      <c r="AE12" s="15">
        <v>4</v>
      </c>
      <c r="AF12" s="15">
        <v>2.5</v>
      </c>
      <c r="AG12" s="15" t="s">
        <v>58</v>
      </c>
      <c r="AH12" s="15"/>
      <c r="AI12" s="8"/>
      <c r="AJ12" s="8"/>
      <c r="AK12" s="8"/>
      <c r="AL12" s="8"/>
      <c r="AM12" s="8"/>
      <c r="AN12" s="8"/>
      <c r="AO12" s="8"/>
      <c r="AP12" s="8"/>
      <c r="AQ12" s="8"/>
    </row>
    <row r="13" ht="15" spans="1:43">
      <c r="A13" s="12"/>
      <c r="B13" s="16"/>
      <c r="C13" s="14" t="s">
        <v>55</v>
      </c>
      <c r="D13" s="15"/>
      <c r="E13" s="15"/>
      <c r="F13" s="15">
        <v>4</v>
      </c>
      <c r="G13" s="15"/>
      <c r="H13" s="15"/>
      <c r="I13" s="15"/>
      <c r="J13" s="15">
        <v>4</v>
      </c>
      <c r="K13" s="15">
        <v>3.5</v>
      </c>
      <c r="L13" s="23"/>
      <c r="M13" s="15">
        <v>5</v>
      </c>
      <c r="N13" s="15">
        <v>5</v>
      </c>
      <c r="O13" s="15"/>
      <c r="P13" s="15"/>
      <c r="Q13" s="15">
        <v>5</v>
      </c>
      <c r="R13" s="15">
        <v>5</v>
      </c>
      <c r="S13" s="15">
        <v>5</v>
      </c>
      <c r="T13" s="15">
        <v>5</v>
      </c>
      <c r="U13" s="15">
        <v>5</v>
      </c>
      <c r="V13" s="15">
        <v>4.5</v>
      </c>
      <c r="W13" s="15"/>
      <c r="X13" s="15">
        <v>5</v>
      </c>
      <c r="Y13" s="15">
        <v>5</v>
      </c>
      <c r="Z13" s="15">
        <v>5.5</v>
      </c>
      <c r="AA13" s="15"/>
      <c r="AB13" s="15">
        <v>5</v>
      </c>
      <c r="AC13" s="15">
        <v>5.5</v>
      </c>
      <c r="AD13" s="15">
        <v>5</v>
      </c>
      <c r="AE13" s="15">
        <v>5</v>
      </c>
      <c r="AF13" s="15"/>
      <c r="AG13" s="15"/>
      <c r="AH13" s="15"/>
      <c r="AI13" s="8"/>
      <c r="AJ13" s="8"/>
      <c r="AK13" s="8"/>
      <c r="AL13" s="8"/>
      <c r="AM13" s="8"/>
      <c r="AN13" s="8"/>
      <c r="AO13" s="8"/>
      <c r="AP13" s="8"/>
      <c r="AQ13" s="8"/>
    </row>
    <row r="14" ht="15" spans="1:43">
      <c r="A14" s="12" t="s">
        <v>23</v>
      </c>
      <c r="B14" s="13" t="s">
        <v>56</v>
      </c>
      <c r="C14" s="14" t="s">
        <v>52</v>
      </c>
      <c r="D14" s="15">
        <v>4</v>
      </c>
      <c r="E14" s="15">
        <v>4</v>
      </c>
      <c r="F14" s="15">
        <v>4</v>
      </c>
      <c r="G14" s="15" t="s">
        <v>58</v>
      </c>
      <c r="H14" s="15" t="s">
        <v>58</v>
      </c>
      <c r="I14" s="15" t="s">
        <v>58</v>
      </c>
      <c r="J14" s="15" t="s">
        <v>59</v>
      </c>
      <c r="K14" s="15"/>
      <c r="L14" s="23"/>
      <c r="M14" s="24"/>
      <c r="N14" s="15"/>
      <c r="O14" s="24"/>
      <c r="P14" s="24"/>
      <c r="Q14" s="15"/>
      <c r="R14" s="15"/>
      <c r="S14" s="15"/>
      <c r="T14" s="15"/>
      <c r="U14" s="15"/>
      <c r="V14" s="15"/>
      <c r="W14" s="15"/>
      <c r="X14" s="15"/>
      <c r="Y14" s="24"/>
      <c r="Z14" s="15"/>
      <c r="AA14" s="15"/>
      <c r="AB14" s="15"/>
      <c r="AC14" s="15"/>
      <c r="AD14" s="30"/>
      <c r="AE14" s="15"/>
      <c r="AF14" s="23"/>
      <c r="AG14" s="23"/>
      <c r="AH14" s="15"/>
      <c r="AI14" s="8">
        <f>IF(A14="","",COUNTIF(D14:AH15,"&gt;2")/2)</f>
        <v>3</v>
      </c>
      <c r="AJ14" s="8" cm="1">
        <f t="array" ref="AJ14">SUMPRODUCT(IFERROR((IFERROR(WEEKDAY($D$3:$AH$3,2),999)&lt;6)*D14:AH15,0))</f>
        <v>8</v>
      </c>
      <c r="AK14" s="8" cm="1">
        <f t="array" ref="AK14">SUMPRODUCT((IFERROR(WEEKDAY($D$3:$AH$3,2),999)&lt;6)*D16:AH16)</f>
        <v>3</v>
      </c>
      <c r="AL14" s="8" cm="1">
        <f t="array" ref="AL14">SUMPRODUCT(IFERROR((IFERROR(WEEKDAY($D$3:$AH$3,2),0)&gt;5)*D14:AH16,0))</f>
        <v>25</v>
      </c>
      <c r="AM14" s="8">
        <f>IFERROR(SUM(AJ14:AL16),"")</f>
        <v>36</v>
      </c>
      <c r="AN14" s="8" t="s">
        <v>53</v>
      </c>
      <c r="AO14" s="8" cm="1">
        <f t="array" ref="AO14">SUMPRODUCT((IFERROR((D14:AH14+D15:AH15+D16:AH16),0)&gt;8)*1,IFERROR((D14:AH14+D15:AH15+D16:AH16-8),0))</f>
        <v>12</v>
      </c>
      <c r="AP14" s="8">
        <f>SUM(D14:AH16)-AO14</f>
        <v>24</v>
      </c>
      <c r="AQ14" s="8">
        <f>AM14-AO14-AP14</f>
        <v>0</v>
      </c>
    </row>
    <row r="15" ht="16.5" spans="1:43">
      <c r="A15" s="12"/>
      <c r="B15" s="16"/>
      <c r="C15" s="14" t="s">
        <v>54</v>
      </c>
      <c r="D15" s="15">
        <v>4</v>
      </c>
      <c r="E15" s="15">
        <v>4</v>
      </c>
      <c r="F15" s="15">
        <v>4</v>
      </c>
      <c r="G15" s="15"/>
      <c r="H15" s="15"/>
      <c r="I15" s="15"/>
      <c r="J15" s="15"/>
      <c r="K15" s="15"/>
      <c r="L15" s="23"/>
      <c r="M15" s="15"/>
      <c r="N15" s="15"/>
      <c r="O15" s="15"/>
      <c r="P15" s="25"/>
      <c r="Q15" s="25"/>
      <c r="R15" s="15"/>
      <c r="S15" s="15"/>
      <c r="T15" s="26"/>
      <c r="U15" s="15"/>
      <c r="V15" s="15"/>
      <c r="W15" s="15"/>
      <c r="X15" s="15"/>
      <c r="Y15" s="23"/>
      <c r="Z15" s="26"/>
      <c r="AA15" s="31"/>
      <c r="AB15" s="31"/>
      <c r="AC15" s="15"/>
      <c r="AD15" s="30"/>
      <c r="AE15" s="15"/>
      <c r="AF15" s="23"/>
      <c r="AG15" s="23"/>
      <c r="AH15" s="15"/>
      <c r="AI15" s="8"/>
      <c r="AJ15" s="8"/>
      <c r="AK15" s="8"/>
      <c r="AL15" s="8"/>
      <c r="AM15" s="8"/>
      <c r="AN15" s="8"/>
      <c r="AO15" s="8"/>
      <c r="AP15" s="8"/>
      <c r="AQ15" s="8"/>
    </row>
    <row r="16" ht="15" spans="1:43">
      <c r="A16" s="12"/>
      <c r="B16" s="16"/>
      <c r="C16" s="14" t="s">
        <v>55</v>
      </c>
      <c r="D16" s="15">
        <v>4</v>
      </c>
      <c r="E16" s="15">
        <v>5</v>
      </c>
      <c r="F16" s="15">
        <v>3</v>
      </c>
      <c r="G16" s="15"/>
      <c r="H16" s="15"/>
      <c r="I16" s="15"/>
      <c r="J16" s="15"/>
      <c r="K16" s="15"/>
      <c r="L16" s="23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23"/>
      <c r="Z16" s="23"/>
      <c r="AA16" s="32"/>
      <c r="AB16" s="32"/>
      <c r="AC16" s="15"/>
      <c r="AD16" s="30"/>
      <c r="AE16" s="15"/>
      <c r="AF16" s="23"/>
      <c r="AG16" s="23"/>
      <c r="AH16" s="15"/>
      <c r="AI16" s="8"/>
      <c r="AJ16" s="8"/>
      <c r="AK16" s="8"/>
      <c r="AL16" s="8"/>
      <c r="AM16" s="8"/>
      <c r="AN16" s="8"/>
      <c r="AO16" s="8"/>
      <c r="AP16" s="8"/>
      <c r="AQ16" s="8"/>
    </row>
    <row r="17" ht="13.5" spans="1:43">
      <c r="A17" s="17" t="s">
        <v>31</v>
      </c>
      <c r="B17" s="17" t="s">
        <v>60</v>
      </c>
      <c r="C17" s="17" t="s">
        <v>52</v>
      </c>
      <c r="D17" s="17">
        <v>4</v>
      </c>
      <c r="E17" s="17">
        <v>4</v>
      </c>
      <c r="F17" s="17">
        <v>4</v>
      </c>
      <c r="G17" s="18" t="s">
        <v>58</v>
      </c>
      <c r="H17" s="17">
        <v>4</v>
      </c>
      <c r="I17" s="17">
        <v>4</v>
      </c>
      <c r="J17" s="17">
        <v>4</v>
      </c>
      <c r="K17" s="17">
        <v>4</v>
      </c>
      <c r="L17" s="17">
        <v>4</v>
      </c>
      <c r="M17" s="17">
        <v>4</v>
      </c>
      <c r="N17" s="17">
        <v>4</v>
      </c>
      <c r="O17" s="18" t="s">
        <v>58</v>
      </c>
      <c r="P17" s="18" t="s">
        <v>58</v>
      </c>
      <c r="Q17" s="17">
        <v>4</v>
      </c>
      <c r="R17" s="17">
        <v>4</v>
      </c>
      <c r="S17" s="17">
        <v>4</v>
      </c>
      <c r="T17" s="17">
        <v>4</v>
      </c>
      <c r="U17" s="17">
        <v>4</v>
      </c>
      <c r="V17" s="17">
        <v>4</v>
      </c>
      <c r="W17" s="17" t="s">
        <v>58</v>
      </c>
      <c r="X17" s="17">
        <v>4</v>
      </c>
      <c r="Y17" s="17">
        <v>4</v>
      </c>
      <c r="Z17" s="17">
        <v>4</v>
      </c>
      <c r="AA17" s="17" t="s">
        <v>58</v>
      </c>
      <c r="AB17" s="17">
        <v>4</v>
      </c>
      <c r="AC17" s="17" t="s">
        <v>58</v>
      </c>
      <c r="AD17" s="17">
        <v>4</v>
      </c>
      <c r="AE17" s="17">
        <v>4</v>
      </c>
      <c r="AF17" s="17">
        <v>4</v>
      </c>
      <c r="AG17" s="17">
        <v>4</v>
      </c>
      <c r="AH17" s="17"/>
      <c r="AI17" s="8">
        <f>IF(A17="","",COUNTIF(D17:AH18,"&gt;2")/2)</f>
        <v>22.5</v>
      </c>
      <c r="AJ17" s="8" cm="1">
        <f t="array" ref="AJ17">SUMPRODUCT(IFERROR((IFERROR(WEEKDAY($D$3:$AH$3,2),999)&lt;6)*D17:AH18,0))</f>
        <v>104</v>
      </c>
      <c r="AK17" s="8" cm="1">
        <f t="array" ref="AK17">SUMPRODUCT((IFERROR(WEEKDAY($D$3:$AH$3,2),999)&lt;6)*D19:AH19)</f>
        <v>47.5</v>
      </c>
      <c r="AL17" s="8" cm="1">
        <f t="array" ref="AL17">SUMPRODUCT(IFERROR((IFERROR(WEEKDAY($D$3:$AH$3,2),0)&gt;5)*D17:AH19,0))</f>
        <v>109</v>
      </c>
      <c r="AM17" s="8">
        <f>IFERROR(SUM(AJ17:AL19),"")</f>
        <v>260.5</v>
      </c>
      <c r="AN17" s="8" t="s">
        <v>53</v>
      </c>
      <c r="AO17" s="8" cm="1">
        <f t="array" ref="AO17">SUMPRODUCT((IFERROR((D17:AH17+D18:AH18+D19:AH19),0)&gt;8)*1,IFERROR((D17:AH17+D18:AH18+D19:AH19-8),0))</f>
        <v>80.5</v>
      </c>
      <c r="AP17" s="8">
        <f>SUM(D17:AH19)-AO17</f>
        <v>180</v>
      </c>
      <c r="AQ17" s="8">
        <f>AM17-AO17-AP17</f>
        <v>0</v>
      </c>
    </row>
    <row r="18" ht="13.5" spans="1:43">
      <c r="A18" s="17"/>
      <c r="B18" s="17"/>
      <c r="C18" s="17" t="s">
        <v>54</v>
      </c>
      <c r="D18" s="17">
        <v>4</v>
      </c>
      <c r="E18" s="17">
        <v>4</v>
      </c>
      <c r="F18" s="17">
        <v>4</v>
      </c>
      <c r="G18" s="18" t="s">
        <v>58</v>
      </c>
      <c r="H18" s="18" t="s">
        <v>58</v>
      </c>
      <c r="I18" s="18" t="s">
        <v>58</v>
      </c>
      <c r="J18" s="17">
        <v>4</v>
      </c>
      <c r="K18" s="17" t="s">
        <v>61</v>
      </c>
      <c r="L18" s="17">
        <v>4</v>
      </c>
      <c r="M18" s="17">
        <v>4</v>
      </c>
      <c r="N18" s="17">
        <v>4</v>
      </c>
      <c r="O18" s="18" t="s">
        <v>58</v>
      </c>
      <c r="P18" s="18" t="s">
        <v>58</v>
      </c>
      <c r="Q18" s="17">
        <v>4</v>
      </c>
      <c r="R18" s="17">
        <v>4</v>
      </c>
      <c r="S18" s="17">
        <v>4</v>
      </c>
      <c r="T18" s="17">
        <v>4</v>
      </c>
      <c r="U18" s="17">
        <v>4</v>
      </c>
      <c r="V18" s="17">
        <v>4</v>
      </c>
      <c r="W18" s="17" t="s">
        <v>58</v>
      </c>
      <c r="X18" s="17">
        <v>4</v>
      </c>
      <c r="Y18" s="17">
        <v>4</v>
      </c>
      <c r="Z18" s="17">
        <v>4</v>
      </c>
      <c r="AA18" s="17" t="s">
        <v>58</v>
      </c>
      <c r="AB18" s="17">
        <v>4</v>
      </c>
      <c r="AC18" s="17" t="s">
        <v>58</v>
      </c>
      <c r="AD18" s="17">
        <v>4</v>
      </c>
      <c r="AE18" s="17">
        <v>4</v>
      </c>
      <c r="AF18" s="17">
        <v>4</v>
      </c>
      <c r="AG18" s="17">
        <v>4</v>
      </c>
      <c r="AH18" s="17"/>
      <c r="AI18" s="8"/>
      <c r="AJ18" s="8"/>
      <c r="AK18" s="8"/>
      <c r="AL18" s="8"/>
      <c r="AM18" s="8"/>
      <c r="AN18" s="8"/>
      <c r="AO18" s="8"/>
      <c r="AP18" s="8"/>
      <c r="AQ18" s="8"/>
    </row>
    <row r="19" ht="13.5" spans="1:43">
      <c r="A19" s="17"/>
      <c r="B19" s="17"/>
      <c r="C19" s="17" t="s">
        <v>55</v>
      </c>
      <c r="D19" s="17">
        <v>5.5</v>
      </c>
      <c r="E19" s="17">
        <v>4.5</v>
      </c>
      <c r="F19" s="17">
        <v>9.5</v>
      </c>
      <c r="G19" s="17"/>
      <c r="H19" s="17"/>
      <c r="I19" s="17"/>
      <c r="J19" s="17">
        <v>5.5</v>
      </c>
      <c r="K19" s="17"/>
      <c r="L19" s="17">
        <v>5.5</v>
      </c>
      <c r="M19" s="17">
        <v>3.5</v>
      </c>
      <c r="N19" s="17">
        <v>1.5</v>
      </c>
      <c r="O19" s="18"/>
      <c r="P19" s="18"/>
      <c r="Q19" s="17">
        <v>0.5</v>
      </c>
      <c r="R19" s="17">
        <v>4.5</v>
      </c>
      <c r="S19" s="17">
        <v>7</v>
      </c>
      <c r="T19" s="17">
        <v>4.5</v>
      </c>
      <c r="U19" s="17">
        <v>5.5</v>
      </c>
      <c r="V19" s="17">
        <v>6.5</v>
      </c>
      <c r="W19" s="17"/>
      <c r="X19" s="17">
        <v>5</v>
      </c>
      <c r="Y19" s="33">
        <v>1</v>
      </c>
      <c r="Z19" s="17"/>
      <c r="AA19" s="17"/>
      <c r="AB19" s="17">
        <v>3</v>
      </c>
      <c r="AC19" s="17"/>
      <c r="AD19" s="17">
        <v>2</v>
      </c>
      <c r="AE19" s="17">
        <v>0.5</v>
      </c>
      <c r="AF19" s="17">
        <v>5</v>
      </c>
      <c r="AG19" s="17"/>
      <c r="AH19" s="17"/>
      <c r="AI19" s="8"/>
      <c r="AJ19" s="8"/>
      <c r="AK19" s="8"/>
      <c r="AL19" s="8"/>
      <c r="AM19" s="8"/>
      <c r="AN19" s="8"/>
      <c r="AO19" s="8"/>
      <c r="AP19" s="8"/>
      <c r="AQ19" s="8"/>
    </row>
    <row r="20" ht="13.5" spans="1:43">
      <c r="A20" s="17" t="s">
        <v>32</v>
      </c>
      <c r="B20" s="17" t="s">
        <v>60</v>
      </c>
      <c r="C20" s="17" t="s">
        <v>52</v>
      </c>
      <c r="D20" s="17" t="s">
        <v>61</v>
      </c>
      <c r="E20" s="17">
        <v>4</v>
      </c>
      <c r="F20" s="17">
        <v>4</v>
      </c>
      <c r="G20" s="18" t="s">
        <v>58</v>
      </c>
      <c r="H20" s="18" t="s">
        <v>58</v>
      </c>
      <c r="I20" s="17">
        <v>4</v>
      </c>
      <c r="J20" s="17">
        <v>4</v>
      </c>
      <c r="K20" s="17">
        <v>4</v>
      </c>
      <c r="L20" s="17" t="s">
        <v>61</v>
      </c>
      <c r="M20" s="17" t="s">
        <v>61</v>
      </c>
      <c r="N20" s="17">
        <v>4</v>
      </c>
      <c r="O20" s="18" t="s">
        <v>58</v>
      </c>
      <c r="P20" s="18" t="s">
        <v>58</v>
      </c>
      <c r="Q20" s="17">
        <v>4</v>
      </c>
      <c r="R20" s="17">
        <v>4</v>
      </c>
      <c r="S20" s="17">
        <v>4</v>
      </c>
      <c r="T20" s="17">
        <v>4</v>
      </c>
      <c r="U20" s="17" t="s">
        <v>61</v>
      </c>
      <c r="V20" s="17">
        <v>4</v>
      </c>
      <c r="W20" s="17" t="s">
        <v>58</v>
      </c>
      <c r="X20" s="17">
        <v>4</v>
      </c>
      <c r="Y20" s="17">
        <v>4</v>
      </c>
      <c r="Z20" s="17">
        <v>4</v>
      </c>
      <c r="AA20" s="17" t="s">
        <v>58</v>
      </c>
      <c r="AB20" s="17">
        <v>4</v>
      </c>
      <c r="AC20" s="17" t="s">
        <v>58</v>
      </c>
      <c r="AD20" s="17">
        <v>4</v>
      </c>
      <c r="AE20" s="17">
        <v>4</v>
      </c>
      <c r="AF20" s="17">
        <v>4</v>
      </c>
      <c r="AG20" s="17">
        <v>4</v>
      </c>
      <c r="AH20" s="17"/>
      <c r="AI20" s="8">
        <f>IF(A20="","",COUNTIF(D20:AH21,"&gt;2")/2)</f>
        <v>18.5</v>
      </c>
      <c r="AJ20" s="8" cm="1">
        <f t="array" ref="AJ20">SUMPRODUCT(IFERROR((IFERROR(WEEKDAY($D$3:$AH$3,2),999)&lt;6)*D20:AH21,0))</f>
        <v>84</v>
      </c>
      <c r="AK20" s="8" cm="1">
        <f t="array" ref="AK20">SUMPRODUCT((IFERROR(WEEKDAY($D$3:$AH$3,2),999)&lt;6)*D22:AH22)</f>
        <v>37.5</v>
      </c>
      <c r="AL20" s="8" cm="1">
        <f t="array" ref="AL20">SUMPRODUCT(IFERROR((IFERROR(WEEKDAY($D$3:$AH$3,2),0)&gt;5)*D20:AH22,0))</f>
        <v>87.5</v>
      </c>
      <c r="AM20" s="8">
        <f>IFERROR(SUM(AJ20:AL22),"")</f>
        <v>209</v>
      </c>
      <c r="AN20" s="8" t="s">
        <v>53</v>
      </c>
      <c r="AO20" s="8" cm="1">
        <f t="array" ref="AO20">SUMPRODUCT((IFERROR((D20:AH20+D21:AH21+D22:AH22),0)&gt;8)*1,IFERROR((D20:AH20+D21:AH21+D22:AH22-8),0))</f>
        <v>61</v>
      </c>
      <c r="AP20" s="8">
        <f>SUM(D20:AH22)-AO20</f>
        <v>148</v>
      </c>
      <c r="AQ20" s="8">
        <f>AM20-AO20-AP20</f>
        <v>0</v>
      </c>
    </row>
    <row r="21" ht="13.5" spans="1:43">
      <c r="A21" s="17"/>
      <c r="B21" s="17"/>
      <c r="C21" s="17" t="s">
        <v>54</v>
      </c>
      <c r="D21" s="17" t="s">
        <v>61</v>
      </c>
      <c r="E21" s="17">
        <v>4</v>
      </c>
      <c r="F21" s="17">
        <v>4</v>
      </c>
      <c r="G21" s="18" t="s">
        <v>58</v>
      </c>
      <c r="H21" s="18" t="s">
        <v>58</v>
      </c>
      <c r="I21" s="18" t="s">
        <v>58</v>
      </c>
      <c r="J21" s="17">
        <v>4</v>
      </c>
      <c r="K21" s="17">
        <v>4</v>
      </c>
      <c r="L21" s="17" t="s">
        <v>61</v>
      </c>
      <c r="M21" s="17" t="s">
        <v>61</v>
      </c>
      <c r="N21" s="17">
        <v>4</v>
      </c>
      <c r="O21" s="18" t="s">
        <v>58</v>
      </c>
      <c r="P21" s="18" t="s">
        <v>58</v>
      </c>
      <c r="Q21" s="17">
        <v>4</v>
      </c>
      <c r="R21" s="17">
        <v>4</v>
      </c>
      <c r="S21" s="17">
        <v>4</v>
      </c>
      <c r="T21" s="17">
        <v>4</v>
      </c>
      <c r="U21" s="17" t="s">
        <v>61</v>
      </c>
      <c r="V21" s="17">
        <v>4</v>
      </c>
      <c r="W21" s="17" t="s">
        <v>58</v>
      </c>
      <c r="X21" s="17">
        <v>4</v>
      </c>
      <c r="Y21" s="17">
        <v>4</v>
      </c>
      <c r="Z21" s="17">
        <v>4</v>
      </c>
      <c r="AA21" s="17" t="s">
        <v>58</v>
      </c>
      <c r="AB21" s="17">
        <v>4</v>
      </c>
      <c r="AC21" s="17" t="s">
        <v>58</v>
      </c>
      <c r="AD21" s="17">
        <v>4</v>
      </c>
      <c r="AE21" s="17">
        <v>4</v>
      </c>
      <c r="AF21" s="17">
        <v>4</v>
      </c>
      <c r="AG21" s="17">
        <v>4</v>
      </c>
      <c r="AH21" s="17"/>
      <c r="AI21" s="8"/>
      <c r="AJ21" s="8"/>
      <c r="AK21" s="8"/>
      <c r="AL21" s="8"/>
      <c r="AM21" s="8"/>
      <c r="AN21" s="8"/>
      <c r="AO21" s="8"/>
      <c r="AP21" s="8"/>
      <c r="AQ21" s="8"/>
    </row>
    <row r="22" ht="13.5" spans="1:43">
      <c r="A22" s="17"/>
      <c r="B22" s="17"/>
      <c r="C22" s="17" t="s">
        <v>55</v>
      </c>
      <c r="D22" s="17"/>
      <c r="E22" s="17">
        <v>4.5</v>
      </c>
      <c r="F22" s="17">
        <v>9</v>
      </c>
      <c r="G22" s="17"/>
      <c r="H22" s="17"/>
      <c r="I22" s="17"/>
      <c r="J22" s="17">
        <v>4.5</v>
      </c>
      <c r="K22" s="17"/>
      <c r="L22" s="17"/>
      <c r="M22" s="17"/>
      <c r="N22" s="17">
        <v>1.5</v>
      </c>
      <c r="O22" s="18"/>
      <c r="P22" s="18"/>
      <c r="Q22" s="17">
        <v>0.5</v>
      </c>
      <c r="R22" s="17">
        <v>4.5</v>
      </c>
      <c r="S22" s="17">
        <v>6</v>
      </c>
      <c r="T22" s="17">
        <v>4.5</v>
      </c>
      <c r="U22" s="17"/>
      <c r="V22" s="17">
        <v>6.5</v>
      </c>
      <c r="W22" s="17"/>
      <c r="X22" s="17">
        <v>5.5</v>
      </c>
      <c r="Y22" s="33">
        <v>1</v>
      </c>
      <c r="Z22" s="17">
        <v>2.5</v>
      </c>
      <c r="AA22" s="17"/>
      <c r="AB22" s="17">
        <v>3</v>
      </c>
      <c r="AC22" s="17"/>
      <c r="AD22" s="17">
        <v>2</v>
      </c>
      <c r="AE22" s="17">
        <v>0.5</v>
      </c>
      <c r="AF22" s="17">
        <v>5</v>
      </c>
      <c r="AG22" s="17"/>
      <c r="AH22" s="17"/>
      <c r="AI22" s="8"/>
      <c r="AJ22" s="8"/>
      <c r="AK22" s="8"/>
      <c r="AL22" s="8"/>
      <c r="AM22" s="8"/>
      <c r="AN22" s="8"/>
      <c r="AO22" s="8"/>
      <c r="AP22" s="8"/>
      <c r="AQ22" s="8"/>
    </row>
    <row r="23" ht="13.5" spans="1:43">
      <c r="A23" s="17" t="s">
        <v>27</v>
      </c>
      <c r="B23" s="17" t="s">
        <v>62</v>
      </c>
      <c r="C23" s="17" t="s">
        <v>52</v>
      </c>
      <c r="D23" s="19" t="s">
        <v>61</v>
      </c>
      <c r="E23" s="19">
        <v>4</v>
      </c>
      <c r="F23" s="19" t="s">
        <v>61</v>
      </c>
      <c r="G23" s="19" t="s">
        <v>58</v>
      </c>
      <c r="H23" s="19">
        <v>4</v>
      </c>
      <c r="I23" s="19">
        <v>4</v>
      </c>
      <c r="J23" s="19" t="s">
        <v>61</v>
      </c>
      <c r="K23" s="19" t="s">
        <v>61</v>
      </c>
      <c r="L23" s="19" t="s">
        <v>61</v>
      </c>
      <c r="M23" s="19">
        <v>4</v>
      </c>
      <c r="N23" s="19">
        <v>4</v>
      </c>
      <c r="O23" s="19" t="s">
        <v>58</v>
      </c>
      <c r="P23" s="19" t="s">
        <v>58</v>
      </c>
      <c r="Q23" s="19">
        <v>4</v>
      </c>
      <c r="R23" s="19">
        <v>4</v>
      </c>
      <c r="S23" s="19" t="s">
        <v>61</v>
      </c>
      <c r="T23" s="19">
        <v>4</v>
      </c>
      <c r="U23" s="19">
        <v>4</v>
      </c>
      <c r="V23" s="19">
        <v>4</v>
      </c>
      <c r="W23" s="19" t="s">
        <v>58</v>
      </c>
      <c r="X23" s="19" t="s">
        <v>61</v>
      </c>
      <c r="Y23" s="19">
        <v>4</v>
      </c>
      <c r="Z23" s="19">
        <v>4</v>
      </c>
      <c r="AA23" s="19" t="s">
        <v>61</v>
      </c>
      <c r="AB23" s="19" t="s">
        <v>61</v>
      </c>
      <c r="AC23" s="19" t="s">
        <v>61</v>
      </c>
      <c r="AD23" s="19" t="s">
        <v>61</v>
      </c>
      <c r="AE23" s="17">
        <v>4</v>
      </c>
      <c r="AF23" s="19" t="s">
        <v>61</v>
      </c>
      <c r="AG23" s="17">
        <v>4</v>
      </c>
      <c r="AH23" s="17"/>
      <c r="AI23" s="8">
        <f>IF(A23="","",COUNTIF(D23:AH24,"&gt;2")/2)</f>
        <v>14</v>
      </c>
      <c r="AJ23" s="8" cm="1">
        <f t="array" ref="AJ23">SUMPRODUCT(IFERROR((IFERROR(WEEKDAY($D$3:$AH$3,2),999)&lt;6)*D23:AH24,0))</f>
        <v>72</v>
      </c>
      <c r="AK23" s="8" cm="1">
        <f t="array" ref="AK23">SUMPRODUCT((IFERROR(WEEKDAY($D$3:$AH$3,2),999)&lt;6)*D25:AH25)</f>
        <v>32</v>
      </c>
      <c r="AL23" s="8" cm="1">
        <f t="array" ref="AL23">SUMPRODUCT(IFERROR((IFERROR(WEEKDAY($D$3:$AH$3,2),0)&gt;5)*D23:AH25,0))</f>
        <v>56</v>
      </c>
      <c r="AM23" s="8">
        <f>IFERROR(SUM(AJ23:AL25),"")</f>
        <v>160</v>
      </c>
      <c r="AN23" s="8" t="s">
        <v>53</v>
      </c>
      <c r="AO23" s="8" cm="1">
        <f t="array" ref="AO23">SUMPRODUCT((IFERROR((D23:AH23+D24:AH24+D25:AH25),0)&gt;8)*1,IFERROR((D23:AH23+D24:AH24+D25:AH25-8),0))</f>
        <v>48</v>
      </c>
      <c r="AP23" s="8">
        <f>SUM(D23:AH25)-AO23</f>
        <v>112</v>
      </c>
      <c r="AQ23" s="8">
        <f>AM23-AO23-AP23</f>
        <v>0</v>
      </c>
    </row>
    <row r="24" ht="13.5" spans="1:43">
      <c r="A24" s="17"/>
      <c r="B24" s="17"/>
      <c r="C24" s="17" t="s">
        <v>54</v>
      </c>
      <c r="D24" s="17"/>
      <c r="E24" s="17">
        <v>4</v>
      </c>
      <c r="F24" s="17"/>
      <c r="G24" s="19" t="s">
        <v>58</v>
      </c>
      <c r="H24" s="19">
        <v>4</v>
      </c>
      <c r="I24" s="17">
        <v>4</v>
      </c>
      <c r="J24" s="17"/>
      <c r="K24" s="17"/>
      <c r="L24" s="17"/>
      <c r="M24" s="19">
        <v>4</v>
      </c>
      <c r="N24" s="19">
        <v>4</v>
      </c>
      <c r="O24" s="19" t="s">
        <v>58</v>
      </c>
      <c r="P24" s="19" t="s">
        <v>58</v>
      </c>
      <c r="Q24" s="27">
        <v>4</v>
      </c>
      <c r="R24" s="19">
        <v>4</v>
      </c>
      <c r="S24" s="17"/>
      <c r="T24" s="17">
        <v>4</v>
      </c>
      <c r="U24" s="19">
        <v>4</v>
      </c>
      <c r="V24" s="19">
        <v>4</v>
      </c>
      <c r="W24" s="17" t="s">
        <v>58</v>
      </c>
      <c r="X24" s="17"/>
      <c r="Y24" s="17">
        <v>4</v>
      </c>
      <c r="Z24" s="17">
        <v>4</v>
      </c>
      <c r="AA24" s="17"/>
      <c r="AB24" s="17"/>
      <c r="AC24" s="17"/>
      <c r="AD24" s="17"/>
      <c r="AE24" s="17">
        <v>4</v>
      </c>
      <c r="AF24" s="17"/>
      <c r="AG24" s="17">
        <v>4</v>
      </c>
      <c r="AH24" s="17"/>
      <c r="AI24" s="8"/>
      <c r="AJ24" s="8"/>
      <c r="AK24" s="8"/>
      <c r="AL24" s="8"/>
      <c r="AM24" s="8"/>
      <c r="AN24" s="8"/>
      <c r="AO24" s="8"/>
      <c r="AP24" s="8"/>
      <c r="AQ24" s="8"/>
    </row>
    <row r="25" ht="13.5" spans="1:43">
      <c r="A25" s="17"/>
      <c r="B25" s="17"/>
      <c r="C25" s="17" t="s">
        <v>55</v>
      </c>
      <c r="D25" s="17"/>
      <c r="E25" s="17">
        <v>7</v>
      </c>
      <c r="F25" s="17"/>
      <c r="G25" s="17"/>
      <c r="H25" s="17"/>
      <c r="I25" s="17">
        <v>1.5</v>
      </c>
      <c r="J25" s="17"/>
      <c r="K25" s="17"/>
      <c r="L25" s="17"/>
      <c r="M25" s="17">
        <v>2.5</v>
      </c>
      <c r="N25" s="17">
        <v>2.5</v>
      </c>
      <c r="O25" s="17"/>
      <c r="P25" s="17"/>
      <c r="Q25" s="17">
        <v>10.5</v>
      </c>
      <c r="R25" s="17">
        <v>3</v>
      </c>
      <c r="S25" s="17"/>
      <c r="T25" s="17">
        <v>4</v>
      </c>
      <c r="U25" s="19">
        <v>3</v>
      </c>
      <c r="V25" s="17">
        <v>5</v>
      </c>
      <c r="W25" s="17"/>
      <c r="X25" s="17"/>
      <c r="Y25" s="17">
        <v>3</v>
      </c>
      <c r="Z25" s="17">
        <v>3</v>
      </c>
      <c r="AA25" s="17"/>
      <c r="AB25" s="17"/>
      <c r="AC25" s="17"/>
      <c r="AD25" s="17"/>
      <c r="AE25" s="17">
        <v>3</v>
      </c>
      <c r="AF25" s="17"/>
      <c r="AG25" s="17"/>
      <c r="AH25" s="17"/>
      <c r="AI25" s="8"/>
      <c r="AJ25" s="8"/>
      <c r="AK25" s="8"/>
      <c r="AL25" s="8"/>
      <c r="AM25" s="8"/>
      <c r="AN25" s="8"/>
      <c r="AO25" s="8"/>
      <c r="AP25" s="8"/>
      <c r="AQ25" s="8"/>
    </row>
    <row r="26" ht="13.5" spans="1:43">
      <c r="A26" s="17" t="s">
        <v>25</v>
      </c>
      <c r="B26" s="17" t="s">
        <v>62</v>
      </c>
      <c r="C26" s="17" t="s">
        <v>52</v>
      </c>
      <c r="D26" s="19">
        <v>4</v>
      </c>
      <c r="E26" s="19">
        <v>4</v>
      </c>
      <c r="F26" s="19">
        <v>4</v>
      </c>
      <c r="G26" s="19" t="s">
        <v>58</v>
      </c>
      <c r="H26" s="19">
        <v>4</v>
      </c>
      <c r="I26" s="19">
        <v>4</v>
      </c>
      <c r="J26" s="17">
        <v>4</v>
      </c>
      <c r="K26" s="19">
        <v>4</v>
      </c>
      <c r="L26" s="19">
        <v>4</v>
      </c>
      <c r="M26" s="19">
        <v>4</v>
      </c>
      <c r="N26" s="19">
        <v>4</v>
      </c>
      <c r="O26" s="19" t="s">
        <v>58</v>
      </c>
      <c r="P26" s="19" t="s">
        <v>58</v>
      </c>
      <c r="Q26" s="19">
        <v>4</v>
      </c>
      <c r="R26" s="19">
        <v>4</v>
      </c>
      <c r="S26" s="19">
        <v>4</v>
      </c>
      <c r="T26" s="19">
        <v>4</v>
      </c>
      <c r="U26" s="19">
        <v>4</v>
      </c>
      <c r="V26" s="19">
        <v>4</v>
      </c>
      <c r="W26" s="19" t="s">
        <v>58</v>
      </c>
      <c r="X26" s="19">
        <v>4</v>
      </c>
      <c r="Y26" s="19">
        <v>4</v>
      </c>
      <c r="Z26" s="19">
        <v>4</v>
      </c>
      <c r="AA26" s="19">
        <v>4</v>
      </c>
      <c r="AB26" s="19">
        <v>4</v>
      </c>
      <c r="AC26" s="19" t="s">
        <v>61</v>
      </c>
      <c r="AD26" s="19" t="s">
        <v>61</v>
      </c>
      <c r="AE26" s="17">
        <v>4</v>
      </c>
      <c r="AF26" s="17">
        <v>4</v>
      </c>
      <c r="AG26" s="17">
        <v>4</v>
      </c>
      <c r="AH26" s="17"/>
      <c r="AI26" s="8">
        <f>IF(A26="","",COUNTIF(D26:AH27,"&gt;2")/2)</f>
        <v>23.5</v>
      </c>
      <c r="AJ26" s="8" cm="1">
        <f t="array" ref="AJ26">SUMPRODUCT(IFERROR((IFERROR(WEEKDAY($D$3:$AH$3,2),999)&lt;6)*D26:AH27,0))</f>
        <v>109</v>
      </c>
      <c r="AK26" s="8" cm="1">
        <f t="array" ref="AK26">SUMPRODUCT((IFERROR(WEEKDAY($D$3:$AH$3,2),999)&lt;6)*D28:AH28)</f>
        <v>43</v>
      </c>
      <c r="AL26" s="8" cm="1">
        <f t="array" ref="AL26">SUMPRODUCT(IFERROR((IFERROR(WEEKDAY($D$3:$AH$3,2),0)&gt;5)*D26:AH28,0))</f>
        <v>117</v>
      </c>
      <c r="AM26" s="8">
        <f>IFERROR(SUM(AJ26:AL28),"")</f>
        <v>269</v>
      </c>
      <c r="AN26" s="8" t="s">
        <v>53</v>
      </c>
      <c r="AO26" s="8" cm="1">
        <f t="array" ref="AO26">SUMPRODUCT((IFERROR((D26:AH26+D27:AH27+D28:AH28),0)&gt;8)*1,IFERROR((D26:AH26+D27:AH27+D28:AH28-8),0))</f>
        <v>80</v>
      </c>
      <c r="AP26" s="8">
        <f>SUM(D26:AH28)-AO26</f>
        <v>189</v>
      </c>
      <c r="AQ26" s="8">
        <f>AM26-AO26-AP26</f>
        <v>0</v>
      </c>
    </row>
    <row r="27" ht="13.5" spans="1:43">
      <c r="A27" s="17"/>
      <c r="B27" s="17"/>
      <c r="C27" s="17" t="s">
        <v>54</v>
      </c>
      <c r="D27" s="17">
        <v>4</v>
      </c>
      <c r="E27" s="17">
        <v>4</v>
      </c>
      <c r="F27" s="17">
        <v>2</v>
      </c>
      <c r="G27" s="19" t="s">
        <v>58</v>
      </c>
      <c r="H27" s="19">
        <v>4</v>
      </c>
      <c r="I27" s="17">
        <v>4</v>
      </c>
      <c r="J27" s="19">
        <v>3</v>
      </c>
      <c r="K27" s="19">
        <v>4</v>
      </c>
      <c r="L27" s="19">
        <v>4</v>
      </c>
      <c r="M27" s="19">
        <v>4</v>
      </c>
      <c r="N27" s="19">
        <v>4</v>
      </c>
      <c r="O27" s="19" t="s">
        <v>58</v>
      </c>
      <c r="P27" s="19" t="s">
        <v>58</v>
      </c>
      <c r="Q27" s="27">
        <v>4</v>
      </c>
      <c r="R27" s="19">
        <v>4</v>
      </c>
      <c r="S27" s="17">
        <v>4</v>
      </c>
      <c r="T27" s="17">
        <v>4</v>
      </c>
      <c r="U27" s="19">
        <v>4</v>
      </c>
      <c r="V27" s="19">
        <v>4</v>
      </c>
      <c r="W27" s="17" t="s">
        <v>58</v>
      </c>
      <c r="X27" s="17">
        <v>4</v>
      </c>
      <c r="Y27" s="17">
        <v>4</v>
      </c>
      <c r="Z27" s="17">
        <v>4</v>
      </c>
      <c r="AA27" s="17">
        <v>4</v>
      </c>
      <c r="AB27" s="19">
        <v>4</v>
      </c>
      <c r="AC27" s="17"/>
      <c r="AD27" s="17"/>
      <c r="AE27" s="17">
        <v>4</v>
      </c>
      <c r="AF27" s="17">
        <v>4</v>
      </c>
      <c r="AG27" s="17">
        <v>4</v>
      </c>
      <c r="AH27" s="17"/>
      <c r="AI27" s="8"/>
      <c r="AJ27" s="8"/>
      <c r="AK27" s="8"/>
      <c r="AL27" s="8"/>
      <c r="AM27" s="8"/>
      <c r="AN27" s="8"/>
      <c r="AO27" s="8"/>
      <c r="AP27" s="8"/>
      <c r="AQ27" s="8"/>
    </row>
    <row r="28" ht="13.5" spans="1:43">
      <c r="A28" s="17"/>
      <c r="B28" s="17"/>
      <c r="C28" s="17" t="s">
        <v>55</v>
      </c>
      <c r="D28" s="17">
        <v>5</v>
      </c>
      <c r="E28" s="17">
        <v>7</v>
      </c>
      <c r="F28" s="17"/>
      <c r="G28" s="17"/>
      <c r="H28" s="17"/>
      <c r="I28" s="17">
        <v>1.5</v>
      </c>
      <c r="J28" s="19"/>
      <c r="K28" s="17">
        <v>2.5</v>
      </c>
      <c r="L28" s="17">
        <v>7.5</v>
      </c>
      <c r="M28" s="17">
        <v>2.5</v>
      </c>
      <c r="N28" s="17">
        <v>7.5</v>
      </c>
      <c r="O28" s="17"/>
      <c r="P28" s="17"/>
      <c r="Q28" s="17">
        <v>0.5</v>
      </c>
      <c r="R28" s="17">
        <v>3</v>
      </c>
      <c r="S28" s="17">
        <v>6</v>
      </c>
      <c r="T28" s="17">
        <v>4</v>
      </c>
      <c r="U28" s="19">
        <v>3</v>
      </c>
      <c r="V28" s="17">
        <v>5.5</v>
      </c>
      <c r="W28" s="17"/>
      <c r="X28" s="17">
        <v>5</v>
      </c>
      <c r="Y28" s="17">
        <v>0.5</v>
      </c>
      <c r="Z28" s="17">
        <v>3</v>
      </c>
      <c r="AA28" s="17">
        <v>3.5</v>
      </c>
      <c r="AB28" s="17">
        <v>7</v>
      </c>
      <c r="AC28" s="17"/>
      <c r="AD28" s="17"/>
      <c r="AE28" s="17">
        <v>3</v>
      </c>
      <c r="AF28" s="17">
        <v>2.5</v>
      </c>
      <c r="AG28" s="17"/>
      <c r="AH28" s="17"/>
      <c r="AI28" s="8"/>
      <c r="AJ28" s="8"/>
      <c r="AK28" s="8"/>
      <c r="AL28" s="8"/>
      <c r="AM28" s="8"/>
      <c r="AN28" s="8"/>
      <c r="AO28" s="8"/>
      <c r="AP28" s="8"/>
      <c r="AQ28" s="8"/>
    </row>
    <row r="29" ht="13.5" spans="1:43">
      <c r="A29" s="17" t="s">
        <v>26</v>
      </c>
      <c r="B29" s="17" t="s">
        <v>62</v>
      </c>
      <c r="C29" s="17" t="s">
        <v>52</v>
      </c>
      <c r="D29" s="17">
        <v>4</v>
      </c>
      <c r="E29" s="19">
        <v>4</v>
      </c>
      <c r="F29" s="19">
        <v>4</v>
      </c>
      <c r="G29" s="19" t="s">
        <v>58</v>
      </c>
      <c r="H29" s="19">
        <v>4</v>
      </c>
      <c r="I29" s="19" t="s">
        <v>61</v>
      </c>
      <c r="J29" s="17">
        <v>4</v>
      </c>
      <c r="K29" s="19" t="s">
        <v>61</v>
      </c>
      <c r="L29" s="19">
        <v>4</v>
      </c>
      <c r="M29" s="19">
        <v>4</v>
      </c>
      <c r="N29" s="19">
        <v>4</v>
      </c>
      <c r="O29" s="19" t="s">
        <v>58</v>
      </c>
      <c r="P29" s="19" t="s">
        <v>58</v>
      </c>
      <c r="Q29" s="19">
        <v>4</v>
      </c>
      <c r="R29" s="19" t="s">
        <v>61</v>
      </c>
      <c r="S29" s="19">
        <v>4</v>
      </c>
      <c r="T29" s="19">
        <v>4</v>
      </c>
      <c r="U29" s="19">
        <v>4</v>
      </c>
      <c r="V29" s="19" t="s">
        <v>61</v>
      </c>
      <c r="W29" s="19" t="s">
        <v>58</v>
      </c>
      <c r="X29" s="19" t="s">
        <v>61</v>
      </c>
      <c r="Y29" s="19">
        <v>4</v>
      </c>
      <c r="Z29" s="19">
        <v>4</v>
      </c>
      <c r="AA29" s="19">
        <v>4</v>
      </c>
      <c r="AB29" s="19">
        <v>4</v>
      </c>
      <c r="AC29" s="19">
        <v>4</v>
      </c>
      <c r="AD29" s="17">
        <v>3</v>
      </c>
      <c r="AE29" s="17">
        <v>4</v>
      </c>
      <c r="AF29" s="17" t="s">
        <v>63</v>
      </c>
      <c r="AG29" s="17"/>
      <c r="AH29" s="17"/>
      <c r="AI29" s="8">
        <f>IF(A29="","",COUNTIF(D29:AH30,"&gt;2")/2)</f>
        <v>18.5</v>
      </c>
      <c r="AJ29" s="8" cm="1">
        <f t="array" ref="AJ29">SUMPRODUCT(IFERROR((IFERROR(WEEKDAY($D$3:$AH$3,2),999)&lt;6)*D29:AH30,0))</f>
        <v>102</v>
      </c>
      <c r="AK29" s="8" cm="1">
        <f t="array" ref="AK29">SUMPRODUCT((IFERROR(WEEKDAY($D$3:$AH$3,2),999)&lt;6)*D31:AH31)</f>
        <v>57.5</v>
      </c>
      <c r="AL29" s="8" cm="1">
        <f t="array" ref="AL29">SUMPRODUCT(IFERROR((IFERROR(WEEKDAY($D$3:$AH$3,2),0)&gt;5)*D29:AH31,0))</f>
        <v>71</v>
      </c>
      <c r="AM29" s="8">
        <f>IFERROR(SUM(AJ29:AL31),"")</f>
        <v>230.5</v>
      </c>
      <c r="AN29" s="8" t="s">
        <v>53</v>
      </c>
      <c r="AO29" s="8" cm="1">
        <f t="array" ref="AO29">SUMPRODUCT((IFERROR((D29:AH29+D30:AH30+D31:AH31),0)&gt;8)*1,IFERROR((D29:AH29+D30:AH30+D31:AH31-8),0))</f>
        <v>80.5</v>
      </c>
      <c r="AP29" s="8">
        <f>SUM(D29:AH31)-AO29</f>
        <v>150</v>
      </c>
      <c r="AQ29" s="8">
        <f>AM29-AO29-AP29</f>
        <v>0</v>
      </c>
    </row>
    <row r="30" ht="13.5" spans="1:43">
      <c r="A30" s="17"/>
      <c r="B30" s="17"/>
      <c r="C30" s="17" t="s">
        <v>54</v>
      </c>
      <c r="D30" s="17">
        <v>4</v>
      </c>
      <c r="E30" s="17">
        <v>4</v>
      </c>
      <c r="F30" s="17">
        <v>4</v>
      </c>
      <c r="G30" s="19" t="s">
        <v>58</v>
      </c>
      <c r="H30" s="19">
        <v>4</v>
      </c>
      <c r="I30" s="17"/>
      <c r="J30" s="19">
        <v>4</v>
      </c>
      <c r="K30" s="17"/>
      <c r="L30" s="19">
        <v>4</v>
      </c>
      <c r="M30" s="19">
        <v>4</v>
      </c>
      <c r="N30" s="19">
        <v>4</v>
      </c>
      <c r="O30" s="19" t="s">
        <v>58</v>
      </c>
      <c r="P30" s="19" t="s">
        <v>58</v>
      </c>
      <c r="Q30" s="27">
        <v>4</v>
      </c>
      <c r="R30" s="17"/>
      <c r="S30" s="17">
        <v>4</v>
      </c>
      <c r="T30" s="17">
        <v>4</v>
      </c>
      <c r="U30" s="19">
        <v>4</v>
      </c>
      <c r="V30" s="17"/>
      <c r="W30" s="17" t="s">
        <v>58</v>
      </c>
      <c r="X30" s="17"/>
      <c r="Y30" s="17">
        <v>4</v>
      </c>
      <c r="Z30" s="17">
        <v>4</v>
      </c>
      <c r="AA30" s="17">
        <v>4</v>
      </c>
      <c r="AB30" s="19">
        <v>4</v>
      </c>
      <c r="AC30" s="19">
        <v>4</v>
      </c>
      <c r="AD30" s="17">
        <v>5</v>
      </c>
      <c r="AE30" s="17">
        <v>2</v>
      </c>
      <c r="AF30" s="17"/>
      <c r="AG30" s="17"/>
      <c r="AH30" s="17"/>
      <c r="AI30" s="8"/>
      <c r="AJ30" s="8"/>
      <c r="AK30" s="8"/>
      <c r="AL30" s="8"/>
      <c r="AM30" s="8"/>
      <c r="AN30" s="8"/>
      <c r="AO30" s="8"/>
      <c r="AP30" s="8"/>
      <c r="AQ30" s="8"/>
    </row>
    <row r="31" ht="13.5" spans="1:43">
      <c r="A31" s="17"/>
      <c r="B31" s="17"/>
      <c r="C31" s="17" t="s">
        <v>55</v>
      </c>
      <c r="D31" s="17">
        <v>6</v>
      </c>
      <c r="E31" s="17">
        <v>4.5</v>
      </c>
      <c r="F31" s="17">
        <v>11.5</v>
      </c>
      <c r="G31" s="17"/>
      <c r="H31" s="17"/>
      <c r="I31" s="17"/>
      <c r="J31" s="19">
        <v>5.5</v>
      </c>
      <c r="K31" s="17"/>
      <c r="L31" s="17">
        <v>6</v>
      </c>
      <c r="M31" s="17">
        <v>4.5</v>
      </c>
      <c r="N31" s="17">
        <v>7.5</v>
      </c>
      <c r="O31" s="17"/>
      <c r="P31" s="17"/>
      <c r="Q31" s="17">
        <v>10.5</v>
      </c>
      <c r="R31" s="17"/>
      <c r="S31" s="17">
        <v>0.5</v>
      </c>
      <c r="T31" s="17">
        <v>4</v>
      </c>
      <c r="U31" s="19">
        <v>3</v>
      </c>
      <c r="V31" s="17"/>
      <c r="W31" s="17"/>
      <c r="X31" s="17"/>
      <c r="Y31" s="17">
        <v>3</v>
      </c>
      <c r="Z31" s="17">
        <v>3</v>
      </c>
      <c r="AA31" s="17">
        <v>5</v>
      </c>
      <c r="AB31" s="17">
        <v>3.5</v>
      </c>
      <c r="AC31" s="19">
        <v>2.5</v>
      </c>
      <c r="AD31" s="34"/>
      <c r="AE31" s="17"/>
      <c r="AF31" s="17"/>
      <c r="AG31" s="17"/>
      <c r="AH31" s="17"/>
      <c r="AI31" s="8"/>
      <c r="AJ31" s="8"/>
      <c r="AK31" s="8"/>
      <c r="AL31" s="8"/>
      <c r="AM31" s="8"/>
      <c r="AN31" s="8"/>
      <c r="AO31" s="8"/>
      <c r="AP31" s="8"/>
      <c r="AQ31" s="8"/>
    </row>
    <row r="32" ht="13.5" spans="1:43">
      <c r="A32" s="20" t="s">
        <v>29</v>
      </c>
      <c r="B32" s="20" t="s">
        <v>64</v>
      </c>
      <c r="C32" s="17" t="s">
        <v>52</v>
      </c>
      <c r="D32" s="21">
        <v>4</v>
      </c>
      <c r="E32" s="21">
        <v>4</v>
      </c>
      <c r="F32" s="21">
        <v>4</v>
      </c>
      <c r="G32" s="21" t="s">
        <v>58</v>
      </c>
      <c r="H32" s="21" t="s">
        <v>58</v>
      </c>
      <c r="I32" s="21" t="s">
        <v>58</v>
      </c>
      <c r="J32" s="17">
        <v>4</v>
      </c>
      <c r="K32" s="21">
        <v>4</v>
      </c>
      <c r="L32" s="21">
        <v>4</v>
      </c>
      <c r="M32" s="21">
        <v>4</v>
      </c>
      <c r="N32" s="21">
        <v>4</v>
      </c>
      <c r="O32" s="21" t="s">
        <v>58</v>
      </c>
      <c r="P32" s="21" t="s">
        <v>58</v>
      </c>
      <c r="Q32" s="21">
        <v>4</v>
      </c>
      <c r="R32" s="21" t="s">
        <v>65</v>
      </c>
      <c r="S32" s="21"/>
      <c r="T32" s="21"/>
      <c r="U32" s="21"/>
      <c r="V32" s="28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19"/>
      <c r="AI32" s="8">
        <f>IF(A32="","",COUNTIF(D32:AH33,"&gt;2")/2)</f>
        <v>9</v>
      </c>
      <c r="AJ32" s="8" cm="1">
        <f t="array" ref="AJ32">SUMPRODUCT(IFERROR((IFERROR(WEEKDAY($D$3:$AH$3,2),999)&lt;6)*D32:AH33,0))</f>
        <v>40</v>
      </c>
      <c r="AK32" s="8" cm="1">
        <f t="array" ref="AK32">SUMPRODUCT((IFERROR(WEEKDAY($D$3:$AH$3,2),999)&lt;6)*D34:AH34)</f>
        <v>10.5</v>
      </c>
      <c r="AL32" s="8" cm="1">
        <f t="array" ref="AL32">SUMPRODUCT(IFERROR((IFERROR(WEEKDAY($D$3:$AH$3,2),0)&gt;5)*D32:AH34,0))</f>
        <v>40</v>
      </c>
      <c r="AM32" s="8">
        <f>IFERROR(SUM(AJ32:AL34),"")</f>
        <v>90.5</v>
      </c>
      <c r="AN32" s="8" t="s">
        <v>53</v>
      </c>
      <c r="AO32" s="8" cm="1">
        <f t="array" ref="AO32">SUMPRODUCT((IFERROR((D32:AH32+D33:AH33+D34:AH34),0)&gt;8)*1,IFERROR((D32:AH32+D33:AH33+D34:AH34-8),0))</f>
        <v>18.5</v>
      </c>
      <c r="AP32" s="8">
        <f>SUM(D32:AH34)-AO32</f>
        <v>72</v>
      </c>
      <c r="AQ32" s="8">
        <f>AM32-AO32-AP32</f>
        <v>0</v>
      </c>
    </row>
    <row r="33" ht="13.5" spans="1:43">
      <c r="A33" s="20"/>
      <c r="B33" s="20"/>
      <c r="C33" s="17" t="s">
        <v>54</v>
      </c>
      <c r="D33" s="21">
        <v>4</v>
      </c>
      <c r="E33" s="21">
        <v>4</v>
      </c>
      <c r="F33" s="21">
        <v>4</v>
      </c>
      <c r="G33" s="21" t="s">
        <v>58</v>
      </c>
      <c r="H33" s="21" t="s">
        <v>58</v>
      </c>
      <c r="I33" s="21" t="s">
        <v>58</v>
      </c>
      <c r="J33" s="17">
        <v>4</v>
      </c>
      <c r="K33" s="21">
        <v>4</v>
      </c>
      <c r="L33" s="21">
        <v>4</v>
      </c>
      <c r="M33" s="21">
        <v>4</v>
      </c>
      <c r="N33" s="21">
        <v>4</v>
      </c>
      <c r="O33" s="21" t="s">
        <v>58</v>
      </c>
      <c r="P33" s="21" t="s">
        <v>58</v>
      </c>
      <c r="Q33" s="21">
        <v>4</v>
      </c>
      <c r="R33" s="21" t="s">
        <v>65</v>
      </c>
      <c r="S33" s="21"/>
      <c r="T33" s="21"/>
      <c r="U33" s="21"/>
      <c r="V33" s="28"/>
      <c r="W33" s="21"/>
      <c r="X33" s="21"/>
      <c r="Y33" s="21"/>
      <c r="Z33" s="21"/>
      <c r="AA33" s="21"/>
      <c r="AB33" s="21"/>
      <c r="AC33" s="35"/>
      <c r="AD33" s="21"/>
      <c r="AE33" s="21"/>
      <c r="AF33" s="21"/>
      <c r="AG33" s="21"/>
      <c r="AH33" s="19"/>
      <c r="AI33" s="8"/>
      <c r="AJ33" s="8"/>
      <c r="AK33" s="8"/>
      <c r="AL33" s="8"/>
      <c r="AM33" s="8"/>
      <c r="AN33" s="8"/>
      <c r="AO33" s="8"/>
      <c r="AP33" s="8"/>
      <c r="AQ33" s="8"/>
    </row>
    <row r="34" ht="13.5" spans="1:43">
      <c r="A34" s="22"/>
      <c r="B34" s="22"/>
      <c r="C34" s="17" t="s">
        <v>55</v>
      </c>
      <c r="D34" s="21">
        <v>3</v>
      </c>
      <c r="E34" s="21">
        <v>0.5</v>
      </c>
      <c r="F34" s="21">
        <v>8</v>
      </c>
      <c r="G34" s="21"/>
      <c r="H34" s="21"/>
      <c r="I34" s="21"/>
      <c r="J34" s="17">
        <v>2</v>
      </c>
      <c r="K34" s="21">
        <v>3</v>
      </c>
      <c r="L34" s="21">
        <v>1.5</v>
      </c>
      <c r="M34" s="17"/>
      <c r="N34" s="21">
        <v>0.5</v>
      </c>
      <c r="O34" s="21"/>
      <c r="P34" s="21"/>
      <c r="Q34" s="17"/>
      <c r="R34" s="21"/>
      <c r="S34" s="21"/>
      <c r="T34" s="21"/>
      <c r="U34" s="21"/>
      <c r="V34" s="28"/>
      <c r="W34" s="17"/>
      <c r="X34" s="21"/>
      <c r="Y34" s="21"/>
      <c r="Z34" s="21"/>
      <c r="AA34" s="21"/>
      <c r="AB34" s="21"/>
      <c r="AC34" s="35"/>
      <c r="AD34" s="21"/>
      <c r="AE34" s="21"/>
      <c r="AF34" s="21"/>
      <c r="AG34" s="21"/>
      <c r="AH34" s="19"/>
      <c r="AI34" s="8"/>
      <c r="AJ34" s="8"/>
      <c r="AK34" s="8"/>
      <c r="AL34" s="8"/>
      <c r="AM34" s="8"/>
      <c r="AN34" s="8"/>
      <c r="AO34" s="8"/>
      <c r="AP34" s="8"/>
      <c r="AQ34" s="8"/>
    </row>
  </sheetData>
  <mergeCells count="125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</mergeCells>
  <conditionalFormatting sqref="A11">
    <cfRule type="duplicateValues" dxfId="1" priority="6"/>
  </conditionalFormatting>
  <conditionalFormatting sqref="A14">
    <cfRule type="duplicateValues" dxfId="1" priority="5"/>
  </conditionalFormatting>
  <conditionalFormatting sqref="A23">
    <cfRule type="duplicateValues" dxfId="0" priority="3"/>
  </conditionalFormatting>
  <conditionalFormatting sqref="A26">
    <cfRule type="duplicateValues" dxfId="0" priority="2"/>
  </conditionalFormatting>
  <conditionalFormatting sqref="A29">
    <cfRule type="duplicateValues" dxfId="0" priority="1"/>
  </conditionalFormatting>
  <conditionalFormatting sqref="A1:A4">
    <cfRule type="duplicateValues" priority="160"/>
    <cfRule type="duplicateValues" priority="164"/>
    <cfRule type="duplicateValues" priority="163"/>
    <cfRule type="duplicateValues" priority="165"/>
    <cfRule type="duplicateValues" priority="166"/>
    <cfRule type="duplicateValues" priority="162"/>
    <cfRule type="duplicateValues" priority="161"/>
    <cfRule type="duplicateValues" priority="159"/>
  </conditionalFormatting>
  <conditionalFormatting sqref="A5:A10">
    <cfRule type="duplicateValues" dxfId="0" priority="8"/>
  </conditionalFormatting>
  <conditionalFormatting sqref="A8 A5">
    <cfRule type="duplicateValues" dxfId="1" priority="9"/>
  </conditionalFormatting>
  <conditionalFormatting sqref="A20 A17">
    <cfRule type="duplicateValues" dxfId="0" priority="4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9" name="Spinner 25" r:id="rId3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7620</xdr:rowOff>
                  </from>
                  <to>
                    <xdr:col>36</xdr:col>
                    <xdr:colOff>632460</xdr:colOff>
                    <xdr:row>0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4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5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6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7">
              <controlPr defaultSize="0">
                <anchor moveWithCells="1" sizeWithCells="1">
                  <from>
                    <xdr:col>36</xdr:col>
                    <xdr:colOff>632460</xdr:colOff>
                    <xdr:row>0</xdr:row>
                    <xdr:rowOff>0</xdr:rowOff>
                  </from>
                  <to>
                    <xdr:col>36</xdr:col>
                    <xdr:colOff>632460</xdr:colOff>
                    <xdr:row>0</xdr:row>
                    <xdr:rowOff>274320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8">
              <controlPr defaultSize="0">
                <anchor moveWithCells="1" sizeWithCells="1">
                  <from>
                    <xdr:col>34</xdr:col>
                    <xdr:colOff>594360</xdr:colOff>
                    <xdr:row>0</xdr:row>
                    <xdr:rowOff>7620</xdr:rowOff>
                  </from>
                  <to>
                    <xdr:col>34</xdr:col>
                    <xdr:colOff>594360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7620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10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0"/>
  <sheetViews>
    <sheetView workbookViewId="0">
      <selection activeCell="C29" sqref="C29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66</v>
      </c>
      <c r="D1" s="1" t="s">
        <v>67</v>
      </c>
      <c r="E1" s="1"/>
      <c r="F1" s="1"/>
      <c r="G1" s="1"/>
    </row>
    <row r="2" spans="1:7">
      <c r="A2" s="1"/>
      <c r="B2" s="1"/>
      <c r="C2" s="1"/>
      <c r="D2" s="1"/>
      <c r="E2" s="1"/>
      <c r="F2" s="1"/>
      <c r="G2" s="1" t="e">
        <f>VLOOKUP(B2,劳务费!$C$3:L12,10,0)</f>
        <v>#N/A</v>
      </c>
    </row>
    <row r="3" spans="1:7">
      <c r="A3" s="1"/>
      <c r="B3" s="1" t="s">
        <v>22</v>
      </c>
      <c r="C3" s="1" t="s">
        <v>68</v>
      </c>
      <c r="D3" s="1">
        <v>-73.09</v>
      </c>
      <c r="E3" s="1"/>
      <c r="F3" s="1"/>
      <c r="G3" s="1">
        <f>VLOOKUP(B3,劳务费!$C$3:L13,10,0)</f>
        <v>-73.09</v>
      </c>
    </row>
    <row r="4" spans="1:7">
      <c r="A4" s="1"/>
      <c r="B4" s="1" t="s">
        <v>23</v>
      </c>
      <c r="C4" s="1">
        <v>0.8</v>
      </c>
      <c r="D4" s="1">
        <v>-129.6</v>
      </c>
      <c r="E4" s="1"/>
      <c r="F4" s="1"/>
      <c r="G4" s="1">
        <f>VLOOKUP(B4,劳务费!$C$3:L14,10,0)</f>
        <v>-129.6</v>
      </c>
    </row>
    <row r="5" spans="1:7">
      <c r="A5" s="1"/>
      <c r="B5" s="1"/>
      <c r="C5" s="1"/>
      <c r="D5" s="1"/>
      <c r="E5" s="1"/>
      <c r="F5" s="1"/>
      <c r="G5" s="1" t="e">
        <f>VLOOKUP(B5,劳务费!$C$3:L15,10,0)</f>
        <v>#N/A</v>
      </c>
    </row>
    <row r="6" spans="1:7">
      <c r="A6" s="1"/>
      <c r="B6" s="1"/>
      <c r="C6" s="1"/>
      <c r="D6" s="1"/>
      <c r="E6" s="1"/>
      <c r="F6" s="1"/>
      <c r="G6" s="1" t="e">
        <f>VLOOKUP(B6,劳务费!$C$3:L6,10,0)</f>
        <v>#N/A</v>
      </c>
    </row>
    <row r="7" spans="1:7">
      <c r="A7" s="1"/>
      <c r="B7" s="2"/>
      <c r="C7" s="1"/>
      <c r="D7" s="2"/>
      <c r="E7" s="1"/>
      <c r="F7" s="1"/>
      <c r="G7" s="1" t="e">
        <f>VLOOKUP(B7,劳务费!$C$3:L16,10,0)</f>
        <v>#N/A</v>
      </c>
    </row>
    <row r="8" spans="1:7">
      <c r="A8" s="1"/>
      <c r="B8" s="1"/>
      <c r="C8" s="1"/>
      <c r="D8" s="1"/>
      <c r="E8" s="1"/>
      <c r="F8" s="1"/>
      <c r="G8" s="1" t="e">
        <f>VLOOKUP(B8,劳务费!$C$3:L12,10,0)</f>
        <v>#N/A</v>
      </c>
    </row>
    <row r="9" spans="1:7">
      <c r="A9" s="1"/>
      <c r="B9" s="1"/>
      <c r="C9" s="1"/>
      <c r="D9" s="1"/>
      <c r="E9" s="1"/>
      <c r="F9" s="1"/>
      <c r="G9" s="1" t="e">
        <f>VLOOKUP(B9,劳务费!$C$3:L17,10,0)</f>
        <v>#N/A</v>
      </c>
    </row>
    <row r="10" spans="1:7">
      <c r="A10" s="1"/>
      <c r="B10" s="1"/>
      <c r="C10" s="1"/>
      <c r="D10" s="1"/>
      <c r="E10" s="1"/>
      <c r="F10" s="1"/>
      <c r="G10" s="1" t="e">
        <f>VLOOKUP(B10,劳务费!$C$3:L17,10,0)</f>
        <v>#N/A</v>
      </c>
    </row>
    <row r="11" spans="1:7">
      <c r="A11" s="1"/>
      <c r="B11" s="1"/>
      <c r="C11" s="1"/>
      <c r="D11" s="1"/>
      <c r="E11" s="1"/>
      <c r="F11" s="1"/>
      <c r="G11" s="1" t="e">
        <f>VLOOKUP(B11,劳务费!$C$3:L6,10,0)</f>
        <v>#N/A</v>
      </c>
    </row>
    <row r="12" spans="1:7">
      <c r="A12" s="1"/>
      <c r="B12" s="1"/>
      <c r="C12" s="1"/>
      <c r="D12" s="1"/>
      <c r="E12" s="1"/>
      <c r="F12" s="1"/>
      <c r="G12" s="1" t="e">
        <f>VLOOKUP(B12,劳务费!$C$3:L17,10,0)</f>
        <v>#N/A</v>
      </c>
    </row>
    <row r="13" spans="1:7">
      <c r="A13" s="1"/>
      <c r="B13" s="1"/>
      <c r="C13" s="1"/>
      <c r="D13" s="1"/>
      <c r="E13" s="1"/>
      <c r="F13" s="1"/>
      <c r="G13" s="1" t="e">
        <f>VLOOKUP(B13,劳务费!$C$3:L17,10,0)</f>
        <v>#N/A</v>
      </c>
    </row>
    <row r="14" spans="1:7">
      <c r="A14" s="1"/>
      <c r="B14" s="1"/>
      <c r="C14" s="1"/>
      <c r="D14" s="1"/>
      <c r="E14" s="1"/>
      <c r="F14" s="1"/>
      <c r="G14" s="1" t="e">
        <f>VLOOKUP(B14,劳务费!$C$3:L17,10,0)</f>
        <v>#N/A</v>
      </c>
    </row>
    <row r="15" spans="1:7">
      <c r="A15" s="1"/>
      <c r="B15" s="1"/>
      <c r="C15" s="1"/>
      <c r="D15" s="1"/>
      <c r="E15" s="1"/>
      <c r="F15" s="1"/>
      <c r="G15" s="1" t="e">
        <f>VLOOKUP(B15,劳务费!$C$3:L17,10,0)</f>
        <v>#N/A</v>
      </c>
    </row>
    <row r="16" spans="1:7">
      <c r="A16" s="1"/>
      <c r="B16" s="1"/>
      <c r="C16" s="1"/>
      <c r="D16" s="1"/>
      <c r="E16" s="1"/>
      <c r="F16" s="1"/>
      <c r="G16" s="1" t="e">
        <f>VLOOKUP(B16,劳务费!$C$3:L12,10,0)</f>
        <v>#N/A</v>
      </c>
    </row>
    <row r="17" spans="1:7">
      <c r="A17" s="1"/>
      <c r="B17" s="1"/>
      <c r="C17" s="1"/>
      <c r="D17" s="1"/>
      <c r="E17" s="1"/>
      <c r="F17" s="1"/>
      <c r="G17" s="1" t="e">
        <f>VLOOKUP(B17,劳务费!$C$3:L17,10,0)</f>
        <v>#N/A</v>
      </c>
    </row>
    <row r="18" spans="1:7">
      <c r="A18" s="1"/>
      <c r="B18" s="1"/>
      <c r="C18" s="1"/>
      <c r="D18" s="1"/>
      <c r="E18" s="1"/>
      <c r="F18" s="1"/>
      <c r="G18" s="1" t="e">
        <f>VLOOKUP(B18,劳务费!$C$3:L6,10,0)</f>
        <v>#N/A</v>
      </c>
    </row>
    <row r="19" spans="1:7">
      <c r="A19" s="1"/>
      <c r="B19" s="1"/>
      <c r="C19" s="1"/>
      <c r="D19" s="1"/>
      <c r="E19" s="1"/>
      <c r="F19" s="1"/>
      <c r="G19" s="1" t="e">
        <f>VLOOKUP(B19,劳务费!$C$3:L9,10,0)</f>
        <v>#N/A</v>
      </c>
    </row>
    <row r="20" spans="1:7">
      <c r="A20" s="1"/>
      <c r="B20" s="1"/>
      <c r="C20" s="1"/>
      <c r="D20" s="1"/>
      <c r="E20" s="1"/>
      <c r="F20" s="1"/>
      <c r="G20" s="1" t="e">
        <f>VLOOKUP(B20,劳务费!$C$3:L10,10,0)</f>
        <v>#N/A</v>
      </c>
    </row>
    <row r="21" spans="1:7">
      <c r="A21" s="1"/>
      <c r="B21" s="1"/>
      <c r="C21" s="1"/>
      <c r="D21" s="1"/>
      <c r="E21" s="1"/>
      <c r="F21" s="1"/>
      <c r="G21" s="1" t="e">
        <f>VLOOKUP(B21,劳务费!$C$3:L17,10,0)</f>
        <v>#N/A</v>
      </c>
    </row>
    <row r="22" spans="1:7">
      <c r="A22" s="1"/>
      <c r="B22" s="1"/>
      <c r="C22" s="1"/>
      <c r="D22" s="1"/>
      <c r="E22" s="1"/>
      <c r="F22" s="1"/>
      <c r="G22" s="1" t="e">
        <f>VLOOKUP(B22,劳务费!$C$3:L6,10,0)</f>
        <v>#N/A</v>
      </c>
    </row>
    <row r="23" spans="1:7">
      <c r="A23" s="1"/>
      <c r="B23" s="1"/>
      <c r="C23" s="1"/>
      <c r="D23" s="1"/>
      <c r="E23" s="1"/>
      <c r="F23" s="1"/>
      <c r="G23" s="1" t="e">
        <f>VLOOKUP(B23,劳务费!$C$3:L12,10,0)</f>
        <v>#N/A</v>
      </c>
    </row>
    <row r="24" spans="1:7">
      <c r="A24" s="1"/>
      <c r="B24" s="1"/>
      <c r="C24" s="1"/>
      <c r="D24" s="1"/>
      <c r="E24" s="1"/>
      <c r="F24" s="1"/>
      <c r="G24" s="1" t="e">
        <f>VLOOKUP(B24,劳务费!$C$3:L11,10,0)</f>
        <v>#N/A</v>
      </c>
    </row>
    <row r="25" spans="1:7">
      <c r="A25" s="1"/>
      <c r="B25" s="1"/>
      <c r="C25" s="1"/>
      <c r="D25" s="1"/>
      <c r="E25" s="1"/>
      <c r="F25" s="1"/>
      <c r="G25" s="1" t="e">
        <f>VLOOKUP(B25,劳务费!$C$3:L13,10,0)</f>
        <v>#N/A</v>
      </c>
    </row>
    <row r="26" spans="1:7">
      <c r="A26" s="1"/>
      <c r="B26" s="1"/>
      <c r="C26" s="1"/>
      <c r="D26" s="1"/>
      <c r="E26" s="1"/>
      <c r="F26" s="1"/>
      <c r="G26" s="1" t="e">
        <f>VLOOKUP(B26,劳务费!$C$3:L12,10,0)</f>
        <v>#N/A</v>
      </c>
    </row>
    <row r="27" spans="1:7">
      <c r="A27" s="1"/>
      <c r="B27" s="1"/>
      <c r="C27" s="1"/>
      <c r="D27" s="1"/>
      <c r="E27" s="1"/>
      <c r="F27" s="1"/>
      <c r="G27" s="1" t="e">
        <f>VLOOKUP(B27,劳务费!$C$3:L6,10,0)</f>
        <v>#N/A</v>
      </c>
    </row>
    <row r="28" spans="1:7">
      <c r="A28" s="1"/>
      <c r="B28" s="1"/>
      <c r="C28" s="1"/>
      <c r="D28" s="1"/>
      <c r="E28" s="1"/>
      <c r="F28" s="1"/>
      <c r="G28" s="1" t="e">
        <f>VLOOKUP(B28,劳务费!$C$3:L14,10,0)</f>
        <v>#N/A</v>
      </c>
    </row>
    <row r="29" spans="1:7">
      <c r="A29" s="1"/>
      <c r="B29" s="1"/>
      <c r="C29" s="1"/>
      <c r="D29" s="1"/>
      <c r="E29" s="1"/>
      <c r="F29" s="1"/>
      <c r="G29" s="1" t="e">
        <f>VLOOKUP(B29,劳务费!$C$3:L15,10,0)</f>
        <v>#N/A</v>
      </c>
    </row>
    <row r="30" spans="1:7">
      <c r="A30" s="1"/>
      <c r="B30" s="1"/>
      <c r="C30" s="1"/>
      <c r="D30" s="1"/>
      <c r="E30" s="1"/>
      <c r="F30" s="1"/>
      <c r="G30" s="1" t="e">
        <f>VLOOKUP(B30,劳务费!$C$3:L6,10,0)</f>
        <v>#N/A</v>
      </c>
    </row>
    <row r="31" spans="1:7">
      <c r="A31" s="1"/>
      <c r="B31" s="1"/>
      <c r="C31" s="1"/>
      <c r="D31" s="1"/>
      <c r="E31" s="1"/>
      <c r="F31" s="1"/>
      <c r="G31" s="1" t="e">
        <f>VLOOKUP(B31,劳务费!$C$3:L12,10,0)</f>
        <v>#N/A</v>
      </c>
    </row>
    <row r="32" spans="1:7">
      <c r="A32" s="1"/>
      <c r="B32" s="1"/>
      <c r="C32" s="1"/>
      <c r="D32" s="1"/>
      <c r="E32" s="1"/>
      <c r="F32" s="1"/>
      <c r="G32" s="1" t="e">
        <f>VLOOKUP(B32,劳务费!$C$3:L17,10,0)</f>
        <v>#N/A</v>
      </c>
    </row>
    <row r="33" spans="1:7">
      <c r="A33" s="1"/>
      <c r="B33" s="1"/>
      <c r="C33" s="1"/>
      <c r="D33" s="1"/>
      <c r="E33" s="1"/>
      <c r="F33" s="1"/>
      <c r="G33" s="1" t="e">
        <f>VLOOKUP(B33,劳务费!$C$3:L17,10,0)</f>
        <v>#N/A</v>
      </c>
    </row>
    <row r="34" spans="1:7">
      <c r="A34" s="1"/>
      <c r="B34" s="1"/>
      <c r="C34" s="1"/>
      <c r="D34" s="1"/>
      <c r="E34" s="1"/>
      <c r="F34" s="1"/>
      <c r="G34" s="1" t="e">
        <f>VLOOKUP(B34,劳务费!$C$3:L17,10,0)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VLOOKUP(B35,劳务费!$C$3:L17,10,0)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VLOOKUP(B36,劳务费!$C$3:L16,10,0)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VLOOKUP(B37,劳务费!$C$3:L17,10,0)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VLOOKUP(B38,劳务费!$C$3:L17,10,0)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VLOOKUP(B39,劳务费!$C$3:L17,10,0)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VLOOKUP(B40,劳务费!$C$3:L17,10,0)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VLOOKUP(B41,劳务费!$C$3:L17,10,0)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VLOOKUP(B42,劳务费!$C$3:L12,10,0)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VLOOKUP(B43,劳务费!$C$3:L17,10,0)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VLOOKUP(B44,劳务费!$C$3:L17,10,0)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VLOOKUP(B45,劳务费!$C$3:L12,10,0)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VLOOKUP(B46,劳务费!$C$3:L17,10,0)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VLOOKUP(B47,劳务费!$C$3:L12,10,0)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VLOOKUP(B48,劳务费!$C$3:L17,10,0)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VLOOKUP(B49,劳务费!$C$3:L17,10,0)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VLOOKUP(B50,劳务费!$C$3:L17,10,0)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VLOOKUP(B51,劳务费!$C$3:L12,10,0)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VLOOKUP(B52,劳务费!$C$3:L17,10,0)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VLOOKUP(B53,劳务费!$C$3:L17,10,0)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VLOOKUP(B54,劳务费!$C$3:L17,10,0)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VLOOKUP(B55,劳务费!$C$3:L17,10,0)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VLOOKUP(B56,劳务费!$C$3:L17,10,0)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VLOOKUP(B57,劳务费!$C$3:L17,10,0)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VLOOKUP(B58,劳务费!$C$3:L12,10,0)</f>
        <v>#N/A</v>
      </c>
    </row>
    <row r="59" spans="1:7">
      <c r="A59" s="1"/>
      <c r="B59" s="1"/>
      <c r="C59" s="1"/>
      <c r="D59" s="1"/>
      <c r="E59" s="1"/>
      <c r="F59" s="1"/>
      <c r="G59" s="1" t="e">
        <f>VLOOKUP(B59,劳务费!$C$3:L12,10,0)</f>
        <v>#N/A</v>
      </c>
    </row>
    <row r="60" spans="1:7">
      <c r="A60" s="1"/>
      <c r="B60" s="1"/>
      <c r="C60" s="1"/>
      <c r="D60" s="1"/>
      <c r="E60" s="1"/>
      <c r="F60" s="1"/>
      <c r="G60" s="1" t="e">
        <f>VLOOKUP(B60,劳务费!$C$3:L13,10,0)</f>
        <v>#N/A</v>
      </c>
    </row>
    <row r="61" spans="1:7">
      <c r="A61" s="1"/>
      <c r="B61" s="1"/>
      <c r="C61" s="1"/>
      <c r="D61" s="1"/>
      <c r="E61" s="1"/>
      <c r="F61" s="1"/>
      <c r="G61" s="1" t="e">
        <f>VLOOKUP(B61,劳务费!$C$3:L14,10,0)</f>
        <v>#N/A</v>
      </c>
    </row>
    <row r="62" spans="1:7">
      <c r="A62" s="1"/>
      <c r="B62" s="1"/>
      <c r="C62" s="1"/>
      <c r="D62" s="1"/>
      <c r="E62" s="1"/>
      <c r="F62" s="1"/>
      <c r="G62" s="1" t="e">
        <f>VLOOKUP(B62,劳务费!$C$3:L15,10,0)</f>
        <v>#N/A</v>
      </c>
    </row>
    <row r="63" spans="1:7">
      <c r="A63" s="1"/>
      <c r="B63" s="1"/>
      <c r="C63" s="1"/>
      <c r="D63" s="1"/>
      <c r="E63" s="1"/>
      <c r="F63" s="1"/>
      <c r="G63" s="1" t="e">
        <f>VLOOKUP(B63,劳务费!$C$3:L16,10,0)</f>
        <v>#N/A</v>
      </c>
    </row>
    <row r="64" spans="1:7">
      <c r="A64" s="1"/>
      <c r="B64" s="1"/>
      <c r="C64" s="1"/>
      <c r="D64" s="1"/>
      <c r="E64" s="1"/>
      <c r="F64" s="1"/>
      <c r="G64" s="1" t="e">
        <f>VLOOKUP(B64,劳务费!$C$3:L17,10,0)</f>
        <v>#N/A</v>
      </c>
    </row>
    <row r="65" spans="1:7">
      <c r="A65" s="1"/>
      <c r="B65" s="1"/>
      <c r="C65" s="1"/>
      <c r="D65" s="1"/>
      <c r="E65" s="1"/>
      <c r="F65" s="1"/>
      <c r="G65" s="1" t="e">
        <f>VLOOKUP(B65,劳务费!$C$3:L17,10,0)</f>
        <v>#N/A</v>
      </c>
    </row>
    <row r="66" spans="1:7">
      <c r="A66" s="1"/>
      <c r="B66" s="1"/>
      <c r="C66" s="1"/>
      <c r="D66" s="1"/>
      <c r="E66" s="1"/>
      <c r="F66" s="1"/>
      <c r="G66" s="1" t="e">
        <f>VLOOKUP(B66,劳务费!$C$3:L17,10,0)</f>
        <v>#N/A</v>
      </c>
    </row>
    <row r="67" spans="1:7">
      <c r="A67" s="1"/>
      <c r="B67" s="1"/>
      <c r="C67" s="1"/>
      <c r="D67" s="1"/>
      <c r="E67" s="1"/>
      <c r="F67" s="1"/>
      <c r="G67" s="1" t="e">
        <f>VLOOKUP(B67,劳务费!$C$3:L17,10,0)</f>
        <v>#N/A</v>
      </c>
    </row>
    <row r="68" spans="1:7">
      <c r="A68" s="1"/>
      <c r="B68" s="1"/>
      <c r="C68" s="1"/>
      <c r="D68" s="1"/>
      <c r="E68" s="1"/>
      <c r="F68" s="1"/>
      <c r="G68" s="1" t="e">
        <f>VLOOKUP(B68,劳务费!$C$3:L17,10,0)</f>
        <v>#N/A</v>
      </c>
    </row>
    <row r="69" spans="1:7">
      <c r="A69" s="1"/>
      <c r="B69" s="1"/>
      <c r="C69" s="1"/>
      <c r="D69" s="1"/>
      <c r="E69" s="1"/>
      <c r="F69" s="1"/>
      <c r="G69" s="1"/>
    </row>
    <row r="70" spans="1:7">
      <c r="A70" s="1"/>
      <c r="B70" s="1"/>
      <c r="C70" s="1"/>
      <c r="D70" s="1">
        <f>SUM(D2:D69)</f>
        <v>-202.69</v>
      </c>
      <c r="E70" s="1"/>
      <c r="F70" s="1">
        <f>SUM(F2:F69)</f>
        <v>0</v>
      </c>
      <c r="G70" s="1"/>
    </row>
  </sheetData>
  <autoFilter xmlns:etc="http://www.wps.cn/officeDocument/2017/etCustomData" ref="A1:M68" etc:filterBottomFollowUsedRange="0">
    <extLst/>
  </autoFilter>
  <conditionalFormatting sqref="B5">
    <cfRule type="duplicateValues" priority="109"/>
    <cfRule type="duplicateValues" priority="108"/>
    <cfRule type="duplicateValues" priority="107"/>
    <cfRule type="duplicateValues" priority="106"/>
    <cfRule type="duplicateValues" priority="115"/>
    <cfRule type="duplicateValues" priority="117"/>
    <cfRule type="duplicateValues" priority="116"/>
    <cfRule type="duplicateValues" priority="112"/>
    <cfRule type="duplicateValues" priority="114"/>
    <cfRule type="duplicateValues" priority="105"/>
    <cfRule type="duplicateValues" priority="113"/>
    <cfRule type="duplicateValues" priority="111"/>
    <cfRule type="duplicateValues" priority="110"/>
  </conditionalFormatting>
  <conditionalFormatting sqref="B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35">
    <cfRule type="duplicateValues" dxfId="0" priority="89"/>
  </conditionalFormatting>
  <conditionalFormatting sqref="B36">
    <cfRule type="duplicateValues" dxfId="0" priority="88"/>
  </conditionalFormatting>
  <conditionalFormatting sqref="B37">
    <cfRule type="duplicateValues" dxfId="0" priority="87"/>
  </conditionalFormatting>
  <conditionalFormatting sqref="B38">
    <cfRule type="duplicateValues" dxfId="0" priority="86"/>
  </conditionalFormatting>
  <conditionalFormatting sqref="B39">
    <cfRule type="duplicateValues" dxfId="0" priority="85"/>
  </conditionalFormatting>
  <conditionalFormatting sqref="B40">
    <cfRule type="duplicateValues" dxfId="0" priority="84"/>
  </conditionalFormatting>
  <conditionalFormatting sqref="B41">
    <cfRule type="duplicateValues" dxfId="0" priority="83"/>
  </conditionalFormatting>
  <conditionalFormatting sqref="B46">
    <cfRule type="duplicateValues" dxfId="0" priority="82"/>
  </conditionalFormatting>
  <conditionalFormatting sqref="B47">
    <cfRule type="duplicateValues" dxfId="0" priority="81"/>
  </conditionalFormatting>
  <conditionalFormatting sqref="B48">
    <cfRule type="duplicateValues" dxfId="0" priority="80"/>
  </conditionalFormatting>
  <conditionalFormatting sqref="B49">
    <cfRule type="duplicateValues" dxfId="0" priority="79"/>
  </conditionalFormatting>
  <conditionalFormatting sqref="B50">
    <cfRule type="duplicateValues" dxfId="0" priority="78"/>
  </conditionalFormatting>
  <conditionalFormatting sqref="B51">
    <cfRule type="duplicateValues" dxfId="0" priority="77"/>
  </conditionalFormatting>
  <conditionalFormatting sqref="B52">
    <cfRule type="duplicateValues" dxfId="0" priority="76"/>
  </conditionalFormatting>
  <conditionalFormatting sqref="B53">
    <cfRule type="duplicateValues" dxfId="0" priority="75"/>
  </conditionalFormatting>
  <conditionalFormatting sqref="B54">
    <cfRule type="duplicateValues" dxfId="0" priority="74"/>
  </conditionalFormatting>
  <conditionalFormatting sqref="B55">
    <cfRule type="duplicateValues" dxfId="0" priority="73"/>
  </conditionalFormatting>
  <conditionalFormatting sqref="B56">
    <cfRule type="duplicateValues" dxfId="0" priority="72"/>
  </conditionalFormatting>
  <conditionalFormatting sqref="B57">
    <cfRule type="duplicateValues" dxfId="0" priority="71"/>
  </conditionalFormatting>
  <conditionalFormatting sqref="B58">
    <cfRule type="duplicateValues" dxfId="0" priority="70"/>
  </conditionalFormatting>
  <conditionalFormatting sqref="B59">
    <cfRule type="duplicateValues" dxfId="0" priority="69"/>
  </conditionalFormatting>
  <conditionalFormatting sqref="B60">
    <cfRule type="duplicateValues" dxfId="0" priority="68"/>
  </conditionalFormatting>
  <conditionalFormatting sqref="B61">
    <cfRule type="duplicateValues" dxfId="0" priority="67"/>
  </conditionalFormatting>
  <conditionalFormatting sqref="B62">
    <cfRule type="duplicateValues" dxfId="0" priority="66"/>
  </conditionalFormatting>
  <conditionalFormatting sqref="B63">
    <cfRule type="duplicateValues" dxfId="0" priority="65"/>
  </conditionalFormatting>
  <conditionalFormatting sqref="B64">
    <cfRule type="duplicateValues" dxfId="0" priority="64"/>
  </conditionalFormatting>
  <conditionalFormatting sqref="B69">
    <cfRule type="duplicateValues" priority="122"/>
    <cfRule type="duplicateValues" priority="120"/>
    <cfRule type="duplicateValues" priority="119"/>
    <cfRule type="duplicateValues" priority="121"/>
  </conditionalFormatting>
  <conditionalFormatting sqref="B70">
    <cfRule type="duplicateValues" priority="125"/>
    <cfRule type="duplicateValues" priority="126"/>
  </conditionalFormatting>
  <conditionalFormatting sqref="B1 B69:B70">
    <cfRule type="duplicateValues" priority="118"/>
  </conditionalFormatting>
  <conditionalFormatting sqref="B1 B70">
    <cfRule type="duplicateValues" priority="124"/>
    <cfRule type="duplicateValues" priority="123"/>
  </conditionalFormatting>
  <conditionalFormatting sqref="B1:B6 B8:B34 B42:B45 B65:B1048576">
    <cfRule type="duplicateValues" dxfId="0" priority="90"/>
  </conditionalFormatting>
  <conditionalFormatting sqref="B1:B6 B8:B1048576">
    <cfRule type="duplicateValues" dxfId="0" priority="15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4:E15"/>
  <sheetViews>
    <sheetView workbookViewId="0">
      <selection activeCell="B21" sqref="B21:C28"/>
    </sheetView>
  </sheetViews>
  <sheetFormatPr defaultColWidth="9" defaultRowHeight="13.5" outlineLevelCol="4"/>
  <sheetData>
    <row r="4" spans="4:5">
      <c r="D4" t="s">
        <v>60</v>
      </c>
      <c r="E4" t="s">
        <v>31</v>
      </c>
    </row>
    <row r="5" spans="4:5">
      <c r="D5" t="s">
        <v>60</v>
      </c>
      <c r="E5" t="s">
        <v>32</v>
      </c>
    </row>
    <row r="6" spans="4:5">
      <c r="D6" t="s">
        <v>60</v>
      </c>
      <c r="E6" t="s">
        <v>69</v>
      </c>
    </row>
    <row r="7" spans="4:5">
      <c r="D7" t="s">
        <v>70</v>
      </c>
      <c r="E7" t="s">
        <v>71</v>
      </c>
    </row>
    <row r="8" spans="4:5">
      <c r="D8" t="s">
        <v>56</v>
      </c>
      <c r="E8" t="s">
        <v>22</v>
      </c>
    </row>
    <row r="9" spans="4:5">
      <c r="D9" t="s">
        <v>56</v>
      </c>
      <c r="E9" t="s">
        <v>23</v>
      </c>
    </row>
    <row r="10" spans="4:5">
      <c r="D10" t="s">
        <v>17</v>
      </c>
      <c r="E10" t="s">
        <v>18</v>
      </c>
    </row>
    <row r="11" spans="4:5">
      <c r="D11" t="s">
        <v>17</v>
      </c>
      <c r="E11" t="s">
        <v>20</v>
      </c>
    </row>
    <row r="12" spans="4:5">
      <c r="D12" t="s">
        <v>62</v>
      </c>
      <c r="E12" t="s">
        <v>27</v>
      </c>
    </row>
    <row r="13" spans="4:5">
      <c r="D13" t="s">
        <v>62</v>
      </c>
      <c r="E13" t="s">
        <v>25</v>
      </c>
    </row>
    <row r="14" spans="4:5">
      <c r="D14" t="s">
        <v>62</v>
      </c>
      <c r="E14" t="s">
        <v>26</v>
      </c>
    </row>
    <row r="15" spans="4:5">
      <c r="D15" t="s">
        <v>64</v>
      </c>
      <c r="E15" t="s">
        <v>29</v>
      </c>
    </row>
  </sheetData>
  <sortState ref="D4:E37">
    <sortCondition ref="D4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H88"/>
  <sheetViews>
    <sheetView workbookViewId="0">
      <selection activeCell="E27" sqref="E27:F27"/>
    </sheetView>
  </sheetViews>
  <sheetFormatPr defaultColWidth="9" defaultRowHeight="13.5" outlineLevelCol="7"/>
  <cols>
    <col min="3" max="3" width="14.75" customWidth="1"/>
  </cols>
  <sheetData>
    <row r="4" spans="3:8">
      <c r="C4" t="s">
        <v>24</v>
      </c>
      <c r="D4" t="s">
        <v>72</v>
      </c>
      <c r="G4" t="s">
        <v>24</v>
      </c>
      <c r="H4" t="s">
        <v>27</v>
      </c>
    </row>
    <row r="5" spans="3:8">
      <c r="C5" t="s">
        <v>24</v>
      </c>
      <c r="D5" t="s">
        <v>73</v>
      </c>
      <c r="G5" t="s">
        <v>28</v>
      </c>
      <c r="H5" t="s">
        <v>29</v>
      </c>
    </row>
    <row r="6" spans="3:8">
      <c r="C6" t="s">
        <v>24</v>
      </c>
      <c r="D6" t="s">
        <v>74</v>
      </c>
      <c r="G6" t="s">
        <v>30</v>
      </c>
      <c r="H6" t="s">
        <v>31</v>
      </c>
    </row>
    <row r="7" spans="3:8">
      <c r="C7" t="s">
        <v>24</v>
      </c>
      <c r="D7" t="s">
        <v>75</v>
      </c>
      <c r="G7" t="s">
        <v>30</v>
      </c>
      <c r="H7" t="s">
        <v>32</v>
      </c>
    </row>
    <row r="8" spans="3:8">
      <c r="C8" t="s">
        <v>24</v>
      </c>
      <c r="D8" t="s">
        <v>76</v>
      </c>
      <c r="G8" t="s">
        <v>21</v>
      </c>
      <c r="H8" t="s">
        <v>22</v>
      </c>
    </row>
    <row r="9" spans="3:8">
      <c r="C9" t="s">
        <v>24</v>
      </c>
      <c r="D9" t="s">
        <v>77</v>
      </c>
      <c r="G9" t="s">
        <v>21</v>
      </c>
      <c r="H9" t="s">
        <v>78</v>
      </c>
    </row>
    <row r="10" spans="3:8">
      <c r="C10" t="s">
        <v>28</v>
      </c>
      <c r="D10" t="s">
        <v>79</v>
      </c>
      <c r="G10" t="s">
        <v>21</v>
      </c>
      <c r="H10" t="s">
        <v>23</v>
      </c>
    </row>
    <row r="11" spans="3:8">
      <c r="C11" t="s">
        <v>28</v>
      </c>
      <c r="D11" t="s">
        <v>80</v>
      </c>
      <c r="G11" t="s">
        <v>21</v>
      </c>
      <c r="H11" t="s">
        <v>81</v>
      </c>
    </row>
    <row r="12" spans="3:8">
      <c r="C12" t="s">
        <v>28</v>
      </c>
      <c r="D12" t="s">
        <v>82</v>
      </c>
      <c r="G12" t="s">
        <v>17</v>
      </c>
      <c r="H12" t="s">
        <v>83</v>
      </c>
    </row>
    <row r="13" spans="3:8">
      <c r="C13" t="s">
        <v>30</v>
      </c>
      <c r="D13" t="s">
        <v>84</v>
      </c>
      <c r="G13" t="s">
        <v>17</v>
      </c>
      <c r="H13" t="s">
        <v>85</v>
      </c>
    </row>
    <row r="14" spans="3:8">
      <c r="C14" t="s">
        <v>30</v>
      </c>
      <c r="D14" t="s">
        <v>86</v>
      </c>
      <c r="G14" t="s">
        <v>17</v>
      </c>
      <c r="H14" t="s">
        <v>87</v>
      </c>
    </row>
    <row r="15" spans="3:8">
      <c r="C15" t="s">
        <v>30</v>
      </c>
      <c r="D15" t="s">
        <v>88</v>
      </c>
      <c r="G15" t="s">
        <v>17</v>
      </c>
      <c r="H15" t="s">
        <v>18</v>
      </c>
    </row>
    <row r="16" spans="3:8">
      <c r="C16" t="s">
        <v>30</v>
      </c>
      <c r="D16" t="s">
        <v>89</v>
      </c>
      <c r="G16" t="s">
        <v>17</v>
      </c>
      <c r="H16" t="s">
        <v>20</v>
      </c>
    </row>
    <row r="17" spans="3:4">
      <c r="C17" t="s">
        <v>90</v>
      </c>
      <c r="D17" t="s">
        <v>91</v>
      </c>
    </row>
    <row r="18" spans="3:4">
      <c r="C18" t="s">
        <v>90</v>
      </c>
      <c r="D18" t="s">
        <v>92</v>
      </c>
    </row>
    <row r="19" spans="3:4">
      <c r="C19" t="s">
        <v>90</v>
      </c>
      <c r="D19" t="s">
        <v>93</v>
      </c>
    </row>
    <row r="20" spans="3:4">
      <c r="C20" t="s">
        <v>90</v>
      </c>
      <c r="D20" t="s">
        <v>94</v>
      </c>
    </row>
    <row r="21" spans="3:4">
      <c r="C21" t="s">
        <v>95</v>
      </c>
      <c r="D21" t="s">
        <v>96</v>
      </c>
    </row>
    <row r="22" spans="3:4">
      <c r="C22" t="s">
        <v>70</v>
      </c>
      <c r="D22" t="s">
        <v>97</v>
      </c>
    </row>
    <row r="23" spans="3:4">
      <c r="C23" t="s">
        <v>70</v>
      </c>
      <c r="D23" t="s">
        <v>98</v>
      </c>
    </row>
    <row r="24" spans="3:4">
      <c r="C24" t="s">
        <v>70</v>
      </c>
      <c r="D24" t="s">
        <v>99</v>
      </c>
    </row>
    <row r="25" spans="3:4">
      <c r="C25" t="s">
        <v>70</v>
      </c>
      <c r="D25" t="s">
        <v>100</v>
      </c>
    </row>
    <row r="26" spans="3:4">
      <c r="C26" t="s">
        <v>21</v>
      </c>
      <c r="D26" t="s">
        <v>101</v>
      </c>
    </row>
    <row r="27" spans="3:4">
      <c r="C27" t="s">
        <v>21</v>
      </c>
      <c r="D27" t="s">
        <v>102</v>
      </c>
    </row>
    <row r="28" spans="3:4">
      <c r="C28" t="s">
        <v>21</v>
      </c>
      <c r="D28" t="s">
        <v>103</v>
      </c>
    </row>
    <row r="29" spans="3:4">
      <c r="C29" t="s">
        <v>21</v>
      </c>
      <c r="D29" t="s">
        <v>104</v>
      </c>
    </row>
    <row r="30" spans="3:4">
      <c r="C30" t="s">
        <v>21</v>
      </c>
      <c r="D30" t="s">
        <v>105</v>
      </c>
    </row>
    <row r="31" spans="3:4">
      <c r="C31" t="s">
        <v>21</v>
      </c>
      <c r="D31" t="s">
        <v>106</v>
      </c>
    </row>
    <row r="32" spans="3:4">
      <c r="C32" t="s">
        <v>21</v>
      </c>
      <c r="D32" t="s">
        <v>107</v>
      </c>
    </row>
    <row r="33" spans="3:4">
      <c r="C33" t="s">
        <v>21</v>
      </c>
      <c r="D33" t="s">
        <v>108</v>
      </c>
    </row>
    <row r="34" spans="3:4">
      <c r="C34" t="s">
        <v>109</v>
      </c>
      <c r="D34" t="s">
        <v>110</v>
      </c>
    </row>
    <row r="35" spans="3:4">
      <c r="C35" t="s">
        <v>109</v>
      </c>
      <c r="D35" t="s">
        <v>111</v>
      </c>
    </row>
    <row r="36" spans="3:4">
      <c r="C36" t="s">
        <v>109</v>
      </c>
      <c r="D36" t="s">
        <v>112</v>
      </c>
    </row>
    <row r="37" spans="3:4">
      <c r="C37" t="s">
        <v>109</v>
      </c>
      <c r="D37" t="s">
        <v>113</v>
      </c>
    </row>
    <row r="38" spans="3:4">
      <c r="C38" t="s">
        <v>109</v>
      </c>
      <c r="D38" t="s">
        <v>114</v>
      </c>
    </row>
    <row r="39" spans="3:4">
      <c r="C39" t="s">
        <v>109</v>
      </c>
      <c r="D39" t="s">
        <v>115</v>
      </c>
    </row>
    <row r="40" spans="3:4">
      <c r="C40" t="s">
        <v>109</v>
      </c>
      <c r="D40" t="s">
        <v>116</v>
      </c>
    </row>
    <row r="41" spans="3:4">
      <c r="C41" t="s">
        <v>109</v>
      </c>
      <c r="D41" t="s">
        <v>117</v>
      </c>
    </row>
    <row r="42" spans="3:4">
      <c r="C42" t="s">
        <v>109</v>
      </c>
      <c r="D42" t="s">
        <v>118</v>
      </c>
    </row>
    <row r="43" spans="3:4">
      <c r="C43" t="s">
        <v>109</v>
      </c>
      <c r="D43" t="s">
        <v>119</v>
      </c>
    </row>
    <row r="44" spans="3:4">
      <c r="C44" t="s">
        <v>109</v>
      </c>
      <c r="D44" t="s">
        <v>120</v>
      </c>
    </row>
    <row r="45" spans="3:4">
      <c r="C45" t="s">
        <v>109</v>
      </c>
      <c r="D45" t="s">
        <v>121</v>
      </c>
    </row>
    <row r="46" spans="3:4">
      <c r="C46" t="s">
        <v>109</v>
      </c>
      <c r="D46" t="s">
        <v>122</v>
      </c>
    </row>
    <row r="47" spans="3:4">
      <c r="C47" t="s">
        <v>109</v>
      </c>
      <c r="D47" t="s">
        <v>123</v>
      </c>
    </row>
    <row r="48" spans="3:4">
      <c r="C48" t="s">
        <v>109</v>
      </c>
      <c r="D48" t="s">
        <v>124</v>
      </c>
    </row>
    <row r="49" spans="3:4">
      <c r="C49" t="s">
        <v>109</v>
      </c>
      <c r="D49" t="s">
        <v>125</v>
      </c>
    </row>
    <row r="50" spans="3:4">
      <c r="C50" t="s">
        <v>109</v>
      </c>
      <c r="D50" t="s">
        <v>126</v>
      </c>
    </row>
    <row r="51" spans="3:4">
      <c r="C51" t="s">
        <v>109</v>
      </c>
      <c r="D51" t="s">
        <v>127</v>
      </c>
    </row>
    <row r="52" spans="3:4">
      <c r="C52" t="s">
        <v>109</v>
      </c>
      <c r="D52" t="s">
        <v>128</v>
      </c>
    </row>
    <row r="53" spans="3:4">
      <c r="C53" t="s">
        <v>109</v>
      </c>
      <c r="D53" t="s">
        <v>128</v>
      </c>
    </row>
    <row r="54" spans="3:4">
      <c r="C54" t="s">
        <v>109</v>
      </c>
      <c r="D54" t="s">
        <v>129</v>
      </c>
    </row>
    <row r="55" spans="3:4">
      <c r="C55" t="s">
        <v>109</v>
      </c>
      <c r="D55" t="s">
        <v>130</v>
      </c>
    </row>
    <row r="56" spans="3:4">
      <c r="C56" t="s">
        <v>109</v>
      </c>
      <c r="D56" t="s">
        <v>130</v>
      </c>
    </row>
    <row r="57" spans="3:4">
      <c r="C57" t="s">
        <v>109</v>
      </c>
      <c r="D57" t="s">
        <v>131</v>
      </c>
    </row>
    <row r="58" spans="3:4">
      <c r="C58" t="s">
        <v>109</v>
      </c>
      <c r="D58" t="s">
        <v>132</v>
      </c>
    </row>
    <row r="59" spans="3:4">
      <c r="C59" t="s">
        <v>109</v>
      </c>
      <c r="D59" t="s">
        <v>106</v>
      </c>
    </row>
    <row r="60" spans="3:4">
      <c r="C60" t="s">
        <v>109</v>
      </c>
      <c r="D60" t="s">
        <v>133</v>
      </c>
    </row>
    <row r="61" spans="3:4">
      <c r="C61" t="s">
        <v>109</v>
      </c>
      <c r="D61" t="s">
        <v>134</v>
      </c>
    </row>
    <row r="62" spans="3:4">
      <c r="C62" t="s">
        <v>109</v>
      </c>
      <c r="D62" t="s">
        <v>135</v>
      </c>
    </row>
    <row r="63" spans="3:4">
      <c r="C63" t="s">
        <v>109</v>
      </c>
      <c r="D63" t="s">
        <v>136</v>
      </c>
    </row>
    <row r="64" spans="3:4">
      <c r="C64" t="s">
        <v>109</v>
      </c>
      <c r="D64" t="s">
        <v>137</v>
      </c>
    </row>
    <row r="65" spans="3:4">
      <c r="C65" t="s">
        <v>109</v>
      </c>
      <c r="D65" t="s">
        <v>138</v>
      </c>
    </row>
    <row r="66" spans="3:4">
      <c r="C66" t="s">
        <v>109</v>
      </c>
      <c r="D66" t="s">
        <v>139</v>
      </c>
    </row>
    <row r="67" spans="3:4">
      <c r="C67" t="s">
        <v>109</v>
      </c>
      <c r="D67" t="s">
        <v>140</v>
      </c>
    </row>
    <row r="68" spans="3:4">
      <c r="C68" t="s">
        <v>109</v>
      </c>
      <c r="D68" t="s">
        <v>141</v>
      </c>
    </row>
    <row r="69" spans="3:4">
      <c r="C69" t="s">
        <v>17</v>
      </c>
      <c r="D69" t="s">
        <v>142</v>
      </c>
    </row>
    <row r="70" spans="3:4">
      <c r="C70" t="s">
        <v>17</v>
      </c>
      <c r="D70" t="s">
        <v>143</v>
      </c>
    </row>
    <row r="71" spans="3:4">
      <c r="C71" t="s">
        <v>17</v>
      </c>
      <c r="D71" t="s">
        <v>144</v>
      </c>
    </row>
    <row r="72" spans="3:4">
      <c r="C72" t="s">
        <v>17</v>
      </c>
      <c r="D72" t="s">
        <v>145</v>
      </c>
    </row>
    <row r="73" spans="3:4">
      <c r="C73" t="s">
        <v>17</v>
      </c>
      <c r="D73" t="s">
        <v>146</v>
      </c>
    </row>
    <row r="74" spans="3:4">
      <c r="C74" t="s">
        <v>17</v>
      </c>
      <c r="D74" t="s">
        <v>147</v>
      </c>
    </row>
    <row r="75" spans="3:4">
      <c r="C75" t="s">
        <v>17</v>
      </c>
      <c r="D75" t="s">
        <v>148</v>
      </c>
    </row>
    <row r="76" spans="3:4">
      <c r="C76" t="s">
        <v>17</v>
      </c>
      <c r="D76" t="s">
        <v>149</v>
      </c>
    </row>
    <row r="77" spans="3:4">
      <c r="C77" t="s">
        <v>17</v>
      </c>
      <c r="D77" t="s">
        <v>150</v>
      </c>
    </row>
    <row r="78" spans="3:4">
      <c r="C78" t="s">
        <v>17</v>
      </c>
      <c r="D78" t="s">
        <v>151</v>
      </c>
    </row>
    <row r="79" spans="3:4">
      <c r="C79" t="s">
        <v>17</v>
      </c>
      <c r="D79" t="s">
        <v>152</v>
      </c>
    </row>
    <row r="80" spans="3:4">
      <c r="C80" t="s">
        <v>17</v>
      </c>
      <c r="D80" t="s">
        <v>153</v>
      </c>
    </row>
    <row r="81" spans="3:4">
      <c r="C81" t="s">
        <v>154</v>
      </c>
      <c r="D81" t="s">
        <v>98</v>
      </c>
    </row>
    <row r="82" spans="3:4">
      <c r="C82" t="s">
        <v>155</v>
      </c>
      <c r="D82" t="s">
        <v>156</v>
      </c>
    </row>
    <row r="83" spans="3:4">
      <c r="C83" t="s">
        <v>155</v>
      </c>
      <c r="D83" t="s">
        <v>157</v>
      </c>
    </row>
    <row r="84" spans="3:4">
      <c r="C84" t="s">
        <v>155</v>
      </c>
      <c r="D84" t="s">
        <v>158</v>
      </c>
    </row>
    <row r="85" spans="3:4">
      <c r="C85" t="s">
        <v>155</v>
      </c>
      <c r="D85" t="s">
        <v>159</v>
      </c>
    </row>
    <row r="86" spans="3:4">
      <c r="C86" t="s">
        <v>155</v>
      </c>
      <c r="D86" t="s">
        <v>160</v>
      </c>
    </row>
    <row r="87" spans="3:4">
      <c r="C87" t="s">
        <v>155</v>
      </c>
      <c r="D87" t="s">
        <v>161</v>
      </c>
    </row>
    <row r="88" spans="3:4">
      <c r="C88" t="s">
        <v>155</v>
      </c>
      <c r="D88" t="s">
        <v>162</v>
      </c>
    </row>
  </sheetData>
  <sortState ref="G4:H88">
    <sortCondition ref="G1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2025-05-30T02:27:43Z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7978BD63EA934A7583C429094F693D9D_13</vt:lpwstr>
  </property>
</Properties>
</file>