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5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6月" sheetId="86" r:id="rId7"/>
    <sheet name="Sheet1" sheetId="87" r:id="rId8"/>
    <sheet name="特殊人员名单" sheetId="66" state="hidden" r:id="rId9"/>
  </sheets>
  <definedNames>
    <definedName name="_xlnm._FilterDatabase" localSheetId="4" hidden="1">'4月  '!$A$3:$AI$5</definedName>
    <definedName name="_xlnm._FilterDatabase" localSheetId="5" hidden="1">'5月'!$A$3:$AI$17</definedName>
    <definedName name="_xlnm._FilterDatabase" localSheetId="6" hidden="1">'6月'!$A$3:$AI$16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  <definedName name="_xlnm.Print_Titles" localSheetId="6">'6月'!$2:$3</definedName>
    <definedName name="_xlnm.Print_Area" localSheetId="6">'6月'!$A$1:$Z$31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<sst xmlns="http://schemas.openxmlformats.org/spreadsheetml/2006/main" count="523" uniqueCount="157">
  <si>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</si>
  <si>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</si>
  <si>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</si>
  <si>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</si>
  <si>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</si>
  <si>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</si>
  <si>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</si>
  <si>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</si>
  <si>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</si>
  <si>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</si>
  <si>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</si>
  <si>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</si>
  <si>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</si>
  <si>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</si>
  <si>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</si>
  <si>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</si>
  <si>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</si>
  <si>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</si>
  <si>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</si>
  <si>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</si>
  <si>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</si>
  <si>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</si>
  <si>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</si>
  <si>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</si>
  <si>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</si>
  <si>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</si>
  <si>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</si>
  <si>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</si>
  <si>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</si>
  <si>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</si>
  <si>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</si>
  <si>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</si>
  <si>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</si>
  <si>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研发费用</t>
  </si>
  <si>
    <t>总计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</si>
  <si>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</si>
  <si>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</si>
  <si>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</si>
  <si>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</si>
  <si>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</si>
  <si>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</si>
  <si>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</si>
  <si>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</si>
  <si>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</si>
  <si>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</si>
  <si>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</si>
  <si>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</si>
  <si>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</si>
  <si>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</si>
  <si>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</si>
  <si>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</si>
  <si>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</si>
  <si>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</si>
  <si>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</si>
  <si>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</si>
  <si>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</si>
  <si>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</si>
  <si>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</si>
  <si>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</si>
  <si>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</si>
  <si>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</si>
  <si>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</si>
  <si>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</si>
  <si>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</si>
  <si>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</si>
  <si>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</si>
  <si>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</si>
  <si>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</si>
  <si>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</si>
  <si>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</si>
  <si>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</si>
  <si>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</si>
  <si>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</si>
  <si>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</si>
  <si>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</si>
  <si>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</si>
  <si>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</si>
  <si>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</si>
  <si>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</si>
  <si>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</si>
  <si>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</si>
  <si>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</si>
  <si>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</si>
  <si>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</si>
  <si>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福田欧马可组装线</t>
  </si>
  <si>
    <t>王洪阳</t>
  </si>
  <si>
    <t>130983199404263019</t>
  </si>
  <si>
    <t>河北座椅生产座椅组装车间</t>
  </si>
  <si>
    <t>冲压弯管车间</t>
  </si>
  <si>
    <t>王玉江</t>
  </si>
  <si>
    <t>132930198212061417</t>
  </si>
  <si>
    <t>河北金属件生产冲压车间</t>
  </si>
  <si>
    <t>制造技术部-模具车间设计组</t>
  </si>
  <si>
    <t>张得意</t>
  </si>
  <si>
    <t>430626197109196130</t>
  </si>
  <si>
    <t>河北金属件管理新产品开发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</si>
  <si>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</si>
  <si>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</si>
  <si>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</si>
  <si>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</si>
  <si>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</si>
  <si>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</si>
  <si>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</si>
  <si>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</si>
  <si>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</si>
  <si>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</si>
  <si>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</si>
  <si>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</si>
  <si>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</si>
  <si>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</si>
  <si>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河北光华荣昌黄骅分公司2025年6月份公司社保缴费明细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</si>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</sst>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" applyNumberFormat="0" applyAlignment="0" applyProtection="0">
      <alignment vertical="center"/>
    </xf>
    <xf numFmtId="0" fontId="42" fillId="9" borderId="9" applyNumberFormat="0" applyAlignment="0" applyProtection="0">
      <alignment vertical="center"/>
    </xf>
    <xf numFmtId="0" fontId="43" fillId="9" borderId="8" applyNumberFormat="0" applyAlignment="0" applyProtection="0">
      <alignment vertical="center"/>
    </xf>
    <xf numFmtId="0" fontId="44" fillId="10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2" fillId="0" borderId="0"/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176" fontId="11" fillId="0" borderId="3" xfId="0" applyNumberFormat="1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3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176" fontId="17" fillId="4" borderId="0" xfId="0" applyNumberFormat="1" applyFont="1" applyFill="1" applyAlignment="1">
      <alignment horizontal="center" vertical="center"/>
    </xf>
    <xf numFmtId="176" fontId="17" fillId="5" borderId="0" xfId="0" applyNumberFormat="1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13" fillId="4" borderId="0" xfId="0" applyNumberFormat="1" applyFont="1" applyFill="1" applyAlignment="1">
      <alignment horizontal="center" vertical="center"/>
    </xf>
    <xf numFmtId="176" fontId="13" fillId="5" borderId="0" xfId="0" applyNumberFormat="1" applyFont="1" applyFill="1" applyAlignment="1">
      <alignment horizontal="center" vertical="center"/>
    </xf>
    <xf numFmtId="0" fontId="13" fillId="5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21" fillId="2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25" fillId="0" borderId="0" xfId="6" applyNumberFormat="1" applyFont="1" applyFill="1" applyAlignment="1">
      <alignment horizontal="center" vertical="center"/>
    </xf>
    <xf numFmtId="176" fontId="26" fillId="6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27" fillId="0" borderId="0" xfId="0" applyNumberFormat="1" applyFont="1" applyFill="1" applyBorder="1" applyAlignment="1"/>
    <xf numFmtId="0" fontId="27" fillId="0" borderId="0" xfId="0" applyNumberFormat="1" applyFont="1" applyFill="1" applyAlignment="1"/>
    <xf numFmtId="176" fontId="1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176" fontId="28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4FE8555A-9C95-48A7-A7F1-AA20A7ED1E45}">
      <tableStyleElement type="headerRow" dxfId="3"/>
    </tableStyle>
    <tableStyle name="切片器样式 2" pivot="0" table="0" count="1" xr9:uid="{358B7815-185C-4531-AD4F-71554BED9D25}">
      <tableStyleElement type="wholeTable" dxfId="4"/>
    </tableStyle>
  </tableStyles>
  <colors>
    <mruColors>
      <color rgb="00FFC000"/>
      <color rgb="0000B0F0"/>
      <color rgb="00FFFF00"/>
      <color rgb="00000000"/>
      <color rgb="00FF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4">
                  <c:v>666.5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4">
                  <c:v>9409.3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4">
                  <c:v>6241.8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4">
                  <c:v>648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4">
                  <c:v>392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4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4">
                  <c:v>18311.6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33805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32217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33170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5.6990625" refreshedBy="MuQun" recordCount="10">
  <cacheSource type="worksheet">
    <worksheetSource ref="AB3:AI13" sheet="5月"/>
  </cacheSource>
  <cacheFields count="8">
    <cacheField name="工伤_x000a_（1.8%）" numFmtId="176">
      <sharedItems containsSemiMixedTypes="0" containsString="0" containsNumber="1" minValue="66.65" maxValue="66.65" count="1">
        <n v="66.65"/>
      </sharedItems>
    </cacheField>
    <cacheField name="养老_x000a_（24%）" numFmtId="176">
      <sharedItems containsSemiMixedTypes="0" containsString="0" containsNumber="1" minValue="940.93" maxValue="940.93" count="1">
        <n v="940.93"/>
      </sharedItems>
    </cacheField>
    <cacheField name="医疗_x000a_10%）" numFmtId="176">
      <sharedItems containsSemiMixedTypes="0" containsString="0" containsNumber="1" minValue="624.18" maxValue="624.18" count="1">
        <n v="624.18"/>
      </sharedItems>
    </cacheField>
    <cacheField name="失业_x000a_1%）" numFmtId="176">
      <sharedItems containsSemiMixedTypes="0" containsString="0" containsNumber="1" minValue="39.2" maxValue="39.2" count="1">
        <n v="39.2"/>
      </sharedItems>
    </cacheField>
    <cacheField name="公积金_x000a_（10%）" numFmtId="176">
      <sharedItems containsSemiMixedTypes="0" containsString="0" containsNumber="1" containsInteger="1" minValue="0" maxValue="318" count="2">
        <n v="0"/>
        <n v="318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1670.96" maxValue="2096.96" count="4">
        <n v="1778.96"/>
        <n v="1670.96"/>
        <n v="2096.96"/>
        <n v="1988.96"/>
      </sharedItems>
    </cacheField>
    <cacheField name="科目分类" numFmtId="0">
      <sharedItems count="3">
        <s v="生产成本"/>
        <s v="研发费用"/>
        <s v="管理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1"/>
    <x v="1"/>
    <x v="0"/>
  </r>
  <r>
    <x v="0"/>
    <x v="0"/>
    <x v="0"/>
    <x v="0"/>
    <x v="1"/>
    <x v="0"/>
    <x v="2"/>
    <x v="1"/>
  </r>
  <r>
    <x v="0"/>
    <x v="0"/>
    <x v="0"/>
    <x v="0"/>
    <x v="0"/>
    <x v="1"/>
    <x v="1"/>
    <x v="0"/>
  </r>
  <r>
    <x v="0"/>
    <x v="0"/>
    <x v="0"/>
    <x v="0"/>
    <x v="0"/>
    <x v="0"/>
    <x v="0"/>
    <x v="0"/>
  </r>
  <r>
    <x v="0"/>
    <x v="0"/>
    <x v="0"/>
    <x v="0"/>
    <x v="1"/>
    <x v="1"/>
    <x v="3"/>
    <x v="1"/>
  </r>
  <r>
    <x v="0"/>
    <x v="0"/>
    <x v="0"/>
    <x v="0"/>
    <x v="1"/>
    <x v="1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3:H27" firstHeaderRow="0" firstDataRow="1" firstDataCol="1"/>
  <pivotFields count="8"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axis="axisRow" compact="0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05"/>
      <c r="C1" s="105"/>
      <c r="D1" s="105"/>
      <c r="E1" s="105"/>
      <c r="F1" s="105"/>
      <c r="G1" s="105"/>
    </row>
    <row r="2" s="104" customFormat="1" ht="20.25" spans="1:7">
      <c r="A2" s="104" t="s">
        <v>0</v>
      </c>
      <c r="B2" s="106"/>
      <c r="C2" s="106"/>
      <c r="D2" s="106"/>
      <c r="E2" s="106"/>
      <c r="F2" s="106"/>
      <c r="G2" s="106"/>
    </row>
    <row r="3" s="104" customFormat="1" ht="20.25" spans="1:7">
      <c r="A3" s="107" t="s">
        <v>1</v>
      </c>
      <c r="B3" s="106"/>
      <c r="C3" s="106"/>
      <c r="D3" s="106"/>
      <c r="E3" s="106"/>
      <c r="F3" s="106"/>
      <c r="G3" s="106"/>
    </row>
    <row r="4" s="104" customFormat="1" ht="20.25" spans="1:7">
      <c r="A4" s="107" t="s">
        <v>2</v>
      </c>
      <c r="B4" s="106"/>
      <c r="C4" s="106"/>
      <c r="D4" s="106"/>
      <c r="E4" s="106"/>
      <c r="F4" s="106"/>
      <c r="G4" s="106"/>
    </row>
    <row r="5" s="104" customFormat="1" ht="20.25" spans="1:7">
      <c r="A5" s="108"/>
      <c r="B5" s="106"/>
      <c r="C5" s="106"/>
      <c r="D5" s="106"/>
      <c r="E5" s="106"/>
      <c r="F5" s="106"/>
      <c r="G5" s="106"/>
    </row>
    <row r="6" s="104" customFormat="1" ht="20.25" spans="2:7">
      <c r="B6" s="106"/>
      <c r="C6" s="106"/>
      <c r="D6" s="106"/>
      <c r="E6" s="106"/>
      <c r="F6" s="106"/>
      <c r="G6" s="106"/>
    </row>
    <row r="7" s="104" customFormat="1" ht="20.25" spans="2:7">
      <c r="B7" s="106"/>
      <c r="C7" s="106"/>
      <c r="D7" s="106"/>
      <c r="E7" s="106"/>
      <c r="F7" s="106"/>
      <c r="G7" s="106"/>
    </row>
    <row r="8" s="104" customFormat="1" ht="20.25" spans="2:7">
      <c r="B8" s="106"/>
      <c r="C8" s="106"/>
      <c r="D8" s="106"/>
      <c r="E8" s="106"/>
      <c r="F8" s="106"/>
      <c r="G8" s="106"/>
    </row>
    <row r="9" s="104" customFormat="1" ht="20.25" spans="2:7">
      <c r="B9" s="106"/>
      <c r="C9" s="106"/>
      <c r="D9" s="106"/>
      <c r="E9" s="106"/>
      <c r="F9" s="106"/>
      <c r="G9" s="106"/>
    </row>
    <row r="10" spans="2:7">
      <c r="B10" s="105"/>
      <c r="C10" s="105"/>
      <c r="D10" s="105"/>
      <c r="E10" s="105"/>
      <c r="F10" s="105"/>
      <c r="G10" s="105"/>
    </row>
    <row r="11" spans="2:7">
      <c r="B11" s="105"/>
      <c r="C11" s="105"/>
      <c r="D11" s="105"/>
      <c r="E11" s="105"/>
      <c r="F11" s="105"/>
      <c r="G11" s="105"/>
    </row>
    <row r="12" spans="2:7">
      <c r="B12" s="105"/>
      <c r="C12" s="105"/>
      <c r="D12" s="105"/>
      <c r="E12" s="105"/>
      <c r="F12" s="105"/>
      <c r="G12" s="105"/>
    </row>
    <row r="13" spans="2:7">
      <c r="B13" s="105"/>
      <c r="C13" s="105"/>
      <c r="D13" s="105"/>
      <c r="E13" s="105"/>
      <c r="F13" s="105"/>
      <c r="G13" s="105"/>
    </row>
    <row r="14" spans="2:7">
      <c r="B14" s="105"/>
      <c r="C14" s="105"/>
      <c r="D14" s="105"/>
      <c r="E14" s="105"/>
      <c r="F14" s="105"/>
      <c r="G14" s="105"/>
    </row>
    <row r="15" spans="2:7">
      <c r="B15" s="105"/>
      <c r="C15" s="105"/>
      <c r="D15" s="105"/>
      <c r="E15" s="105"/>
      <c r="F15" s="105"/>
      <c r="G15" s="105"/>
    </row>
    <row r="16" spans="2:7">
      <c r="B16" s="105"/>
      <c r="C16" s="105"/>
      <c r="D16" s="105"/>
      <c r="E16" s="105"/>
      <c r="F16" s="105"/>
      <c r="G16" s="105"/>
    </row>
    <row r="17" spans="2:7">
      <c r="B17" s="105"/>
      <c r="C17" s="105"/>
      <c r="D17" s="105"/>
      <c r="E17" s="105"/>
      <c r="F17" s="105"/>
      <c r="G17" s="105"/>
    </row>
    <row r="18" spans="2:7">
      <c r="B18" s="105"/>
      <c r="C18" s="105"/>
      <c r="D18" s="105"/>
      <c r="E18" s="105"/>
      <c r="F18" s="105"/>
      <c r="G18" s="105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7"/>
  <sheetViews>
    <sheetView workbookViewId="0">
      <selection activeCell="D6" sqref="D6"/>
    </sheetView>
  </sheetViews>
  <sheetFormatPr defaultColWidth="9" defaultRowHeight="13.5"/>
  <cols>
    <col min="1" max="1" width="11.375"/>
    <col min="2" max="11" width="21.5"/>
    <col min="12" max="14" width="10.375"/>
    <col min="15" max="15" width="11.5"/>
  </cols>
  <sheetData>
    <row r="1" s="88" customFormat="1" ht="23" customHeight="1" spans="1:8">
      <c r="A1" s="90" t="s">
        <v>3</v>
      </c>
      <c r="B1" s="90" t="s">
        <v>4</v>
      </c>
      <c r="C1" s="90" t="s">
        <v>5</v>
      </c>
      <c r="D1" s="90" t="s">
        <v>6</v>
      </c>
      <c r="E1" s="90" t="s">
        <v>7</v>
      </c>
      <c r="F1" s="90" t="s">
        <v>8</v>
      </c>
      <c r="G1" s="90" t="s">
        <v>9</v>
      </c>
      <c r="H1" s="90" t="s">
        <v>10</v>
      </c>
    </row>
    <row r="2" ht="21" customHeight="1" spans="1:8">
      <c r="A2" s="90" t="s">
        <v>11</v>
      </c>
      <c r="B2" s="102"/>
      <c r="C2" s="102"/>
      <c r="D2" s="102"/>
      <c r="E2" s="102"/>
      <c r="F2" s="102"/>
      <c r="G2" s="102"/>
      <c r="H2" s="102"/>
    </row>
    <row r="3" ht="21" customHeight="1" spans="1:8">
      <c r="A3" s="90" t="s">
        <v>12</v>
      </c>
      <c r="B3" s="102"/>
      <c r="C3" s="102"/>
      <c r="D3" s="102"/>
      <c r="E3" s="102"/>
      <c r="F3" s="102"/>
      <c r="G3" s="102"/>
      <c r="H3" s="102"/>
    </row>
    <row r="4" ht="21" customHeight="1" spans="1:8">
      <c r="A4" s="90" t="s">
        <v>13</v>
      </c>
      <c r="B4" s="102"/>
      <c r="C4" s="102"/>
      <c r="D4" s="102"/>
      <c r="E4" s="102"/>
      <c r="F4" s="102"/>
      <c r="G4" s="102"/>
      <c r="H4" s="102"/>
    </row>
    <row r="5" ht="21" customHeight="1" spans="1:8">
      <c r="A5" s="90" t="s">
        <v>14</v>
      </c>
      <c r="B5" s="102"/>
      <c r="C5" s="102"/>
      <c r="D5" s="102"/>
      <c r="E5" s="102"/>
      <c r="F5" s="102"/>
      <c r="G5" s="102"/>
      <c r="H5" s="102"/>
    </row>
    <row r="6" ht="21" customHeight="1" spans="1:8">
      <c r="A6" s="90" t="s">
        <v>15</v>
      </c>
      <c r="B6" s="102">
        <v>666.5</v>
      </c>
      <c r="C6" s="102">
        <v>9409.3</v>
      </c>
      <c r="D6" s="102">
        <v>6241.8</v>
      </c>
      <c r="E6" s="102">
        <v>648</v>
      </c>
      <c r="F6" s="102">
        <v>392</v>
      </c>
      <c r="G6" s="102">
        <v>954</v>
      </c>
      <c r="H6" s="102">
        <v>18311.6</v>
      </c>
    </row>
    <row r="7" ht="21" customHeight="1" spans="1:8">
      <c r="A7" s="90" t="s">
        <v>16</v>
      </c>
      <c r="B7" s="102"/>
      <c r="C7" s="102"/>
      <c r="D7" s="102"/>
      <c r="E7" s="102"/>
      <c r="F7" s="102"/>
      <c r="G7" s="102"/>
      <c r="H7" s="102"/>
    </row>
    <row r="8" ht="21" customHeight="1" spans="1:8">
      <c r="A8" s="90" t="s">
        <v>17</v>
      </c>
      <c r="B8" s="102"/>
      <c r="C8" s="102"/>
      <c r="D8" s="102"/>
      <c r="E8" s="102"/>
      <c r="F8" s="102"/>
      <c r="G8" s="102"/>
      <c r="H8" s="102"/>
    </row>
    <row r="9" ht="21" customHeight="1" spans="1:8">
      <c r="A9" s="90" t="s">
        <v>18</v>
      </c>
      <c r="B9" s="102"/>
      <c r="C9" s="102"/>
      <c r="D9" s="102"/>
      <c r="E9" s="102"/>
      <c r="F9" s="103"/>
      <c r="G9" s="102"/>
      <c r="H9" s="102"/>
    </row>
    <row r="10" ht="21" customHeight="1" spans="1:8">
      <c r="A10" s="90" t="s">
        <v>19</v>
      </c>
      <c r="B10" s="102"/>
      <c r="C10" s="102"/>
      <c r="D10" s="102"/>
      <c r="E10" s="102"/>
      <c r="F10" s="103"/>
      <c r="G10" s="102"/>
      <c r="H10" s="102"/>
    </row>
    <row r="11" ht="21" customHeight="1" spans="1:8">
      <c r="A11" s="90" t="s">
        <v>20</v>
      </c>
      <c r="B11" s="102"/>
      <c r="C11" s="102"/>
      <c r="D11" s="102"/>
      <c r="E11" s="102"/>
      <c r="F11" s="102"/>
      <c r="G11" s="102"/>
      <c r="H11" s="102"/>
    </row>
    <row r="12" ht="21" customHeight="1" spans="1:7">
      <c r="A12" s="90" t="s">
        <v>21</v>
      </c>
      <c r="B12" s="102"/>
      <c r="C12" s="102"/>
      <c r="D12" s="102"/>
      <c r="E12" s="102"/>
      <c r="F12" s="102"/>
      <c r="G12" s="102"/>
    </row>
    <row r="13" ht="21" customHeight="1" spans="1:8">
      <c r="A13" s="90" t="s">
        <v>22</v>
      </c>
      <c r="B13" s="102"/>
      <c r="C13" s="102"/>
      <c r="D13" s="102"/>
      <c r="E13" s="102"/>
      <c r="F13" s="102"/>
      <c r="G13" s="102"/>
      <c r="H13" s="102"/>
    </row>
    <row r="14" s="89" customFormat="1" ht="21" customHeight="1" spans="1:15">
      <c r="A14" s="97">
        <v>1</v>
      </c>
      <c r="B14" s="98">
        <f ca="1">OFFSET(B1,$A$14,)</f>
        <v>0</v>
      </c>
      <c r="C14" s="98">
        <f ca="1">OFFSET(C1,$A$14,)</f>
        <v>0</v>
      </c>
      <c r="D14" s="98">
        <f ca="1">OFFSET(D1,$A$14,)</f>
        <v>0</v>
      </c>
      <c r="E14" s="98">
        <f ca="1">OFFSET(E1,$A$14,)</f>
        <v>0</v>
      </c>
      <c r="F14" s="98">
        <f ca="1">OFFSET(F1,$A$14,)</f>
        <v>0</v>
      </c>
      <c r="G14" s="98">
        <f ca="1">OFFSET(G1,$A$14,)</f>
        <v>0</v>
      </c>
      <c r="H14" s="98"/>
      <c r="K14"/>
      <c r="L14"/>
      <c r="M14"/>
      <c r="N14"/>
      <c r="O14"/>
    </row>
    <row r="15" ht="140" customHeight="1" spans="1:8">
      <c r="A15" s="88"/>
      <c r="B15" s="99"/>
      <c r="C15" s="99"/>
      <c r="D15" s="99"/>
      <c r="E15" s="99"/>
      <c r="F15" s="99"/>
      <c r="G15" s="99"/>
      <c r="H15" s="99"/>
    </row>
    <row r="23" spans="1:8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</row>
    <row r="24" spans="1:8">
      <c r="A24" t="s">
        <v>31</v>
      </c>
      <c r="B24">
        <v>66.65</v>
      </c>
      <c r="C24">
        <v>940.93</v>
      </c>
      <c r="D24">
        <v>624.18</v>
      </c>
      <c r="E24">
        <v>0</v>
      </c>
      <c r="F24">
        <v>39.2</v>
      </c>
      <c r="G24">
        <v>318</v>
      </c>
      <c r="H24">
        <v>1988.96</v>
      </c>
    </row>
    <row r="25" spans="1:8">
      <c r="A25" t="s">
        <v>32</v>
      </c>
      <c r="B25">
        <v>466.55</v>
      </c>
      <c r="C25">
        <v>6586.51</v>
      </c>
      <c r="D25">
        <v>4369.26</v>
      </c>
      <c r="E25">
        <v>540</v>
      </c>
      <c r="F25">
        <v>274.4</v>
      </c>
      <c r="G25">
        <v>0</v>
      </c>
      <c r="H25">
        <v>12236.72</v>
      </c>
    </row>
    <row r="26" spans="1:8">
      <c r="A26" t="s">
        <v>33</v>
      </c>
      <c r="B26">
        <v>133.3</v>
      </c>
      <c r="C26">
        <v>1881.86</v>
      </c>
      <c r="D26">
        <v>1248.36</v>
      </c>
      <c r="E26">
        <v>108</v>
      </c>
      <c r="F26">
        <v>78.4</v>
      </c>
      <c r="G26">
        <v>636</v>
      </c>
      <c r="H26">
        <v>4085.92</v>
      </c>
    </row>
    <row r="27" spans="1:8">
      <c r="A27" t="s">
        <v>34</v>
      </c>
      <c r="B27">
        <v>666.5</v>
      </c>
      <c r="C27">
        <v>9409.3</v>
      </c>
      <c r="D27">
        <v>6241.8</v>
      </c>
      <c r="E27">
        <v>648</v>
      </c>
      <c r="F27">
        <v>392</v>
      </c>
      <c r="G27">
        <v>954</v>
      </c>
      <c r="H27">
        <v>18311.6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topLeftCell="A21" workbookViewId="0">
      <selection activeCell="J17" sqref="J17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88" customFormat="1" ht="23" customHeight="1" spans="1:7">
      <c r="A2" s="90" t="s">
        <v>3</v>
      </c>
      <c r="B2" s="90" t="s">
        <v>4</v>
      </c>
      <c r="C2" s="90" t="s">
        <v>5</v>
      </c>
      <c r="D2" s="90" t="s">
        <v>8</v>
      </c>
      <c r="E2" s="90" t="s">
        <v>6</v>
      </c>
      <c r="F2" s="90" t="s">
        <v>7</v>
      </c>
      <c r="G2" s="90" t="s">
        <v>9</v>
      </c>
    </row>
    <row r="3" ht="21" customHeight="1" spans="1:7">
      <c r="A3" s="90" t="s">
        <v>11</v>
      </c>
      <c r="B3" s="36"/>
      <c r="C3" s="36"/>
      <c r="D3" s="36"/>
      <c r="E3" s="36"/>
      <c r="F3" s="36"/>
      <c r="G3" s="36"/>
    </row>
    <row r="4" ht="21" customHeight="1" spans="1:7">
      <c r="A4" s="90" t="s">
        <v>12</v>
      </c>
      <c r="B4" s="91"/>
      <c r="C4" s="91"/>
      <c r="D4" s="91"/>
      <c r="E4" s="91"/>
      <c r="F4" s="91"/>
      <c r="G4" s="91"/>
    </row>
    <row r="5" ht="21" customHeight="1" spans="1:7">
      <c r="A5" s="90" t="s">
        <v>13</v>
      </c>
      <c r="B5" s="92"/>
      <c r="C5" s="92"/>
      <c r="D5" s="92"/>
      <c r="E5" s="92"/>
      <c r="F5" s="92"/>
      <c r="G5" s="92"/>
    </row>
    <row r="6" ht="21" customHeight="1" spans="1:7">
      <c r="A6" s="90" t="s">
        <v>14</v>
      </c>
      <c r="B6" s="93"/>
      <c r="C6" s="93"/>
      <c r="D6" s="93"/>
      <c r="E6" s="93"/>
      <c r="F6" s="93"/>
      <c r="G6" s="93"/>
    </row>
    <row r="7" ht="21" customHeight="1" spans="1:7">
      <c r="A7" s="90" t="s">
        <v>15</v>
      </c>
      <c r="B7" s="93"/>
      <c r="C7" s="93"/>
      <c r="D7" s="93"/>
      <c r="E7" s="93"/>
      <c r="F7" s="93"/>
      <c r="G7" s="93"/>
    </row>
    <row r="8" ht="21" customHeight="1" spans="1:7">
      <c r="A8" s="90" t="s">
        <v>16</v>
      </c>
      <c r="B8" s="91"/>
      <c r="C8" s="91"/>
      <c r="D8" s="91"/>
      <c r="E8" s="91"/>
      <c r="F8" s="91"/>
      <c r="G8" s="91"/>
    </row>
    <row r="9" ht="21" customHeight="1" spans="1:7">
      <c r="A9" s="90" t="s">
        <v>17</v>
      </c>
      <c r="B9" s="93"/>
      <c r="C9" s="93"/>
      <c r="D9" s="93"/>
      <c r="E9" s="93"/>
      <c r="F9" s="93"/>
      <c r="G9" s="93"/>
    </row>
    <row r="10" ht="21" customHeight="1" spans="1:7">
      <c r="A10" s="90" t="s">
        <v>18</v>
      </c>
      <c r="B10" s="93"/>
      <c r="C10" s="93"/>
      <c r="D10" s="93"/>
      <c r="E10" s="93"/>
      <c r="F10" s="93"/>
      <c r="G10" s="93"/>
    </row>
    <row r="11" ht="21" customHeight="1" spans="1:7">
      <c r="A11" s="90" t="s">
        <v>19</v>
      </c>
      <c r="B11" s="93"/>
      <c r="C11" s="93"/>
      <c r="D11" s="93"/>
      <c r="E11" s="93"/>
      <c r="F11" s="93"/>
      <c r="G11" s="93"/>
    </row>
    <row r="12" ht="21" customHeight="1" spans="1:7">
      <c r="A12" s="90" t="s">
        <v>20</v>
      </c>
      <c r="B12" s="93"/>
      <c r="C12" s="93"/>
      <c r="D12" s="93"/>
      <c r="E12" s="93"/>
      <c r="F12" s="93"/>
      <c r="G12" s="93"/>
    </row>
    <row r="13" ht="21" customHeight="1" spans="1:7">
      <c r="A13" s="90" t="s">
        <v>21</v>
      </c>
      <c r="B13" s="93"/>
      <c r="C13" s="93"/>
      <c r="D13" s="93"/>
      <c r="E13" s="93"/>
      <c r="F13" s="93"/>
      <c r="G13" s="93"/>
    </row>
    <row r="14" ht="21" customHeight="1" spans="1:7">
      <c r="A14" s="90" t="s">
        <v>22</v>
      </c>
      <c r="B14" s="94"/>
      <c r="C14" s="94"/>
      <c r="D14" s="94"/>
      <c r="E14" s="94"/>
      <c r="F14" s="94"/>
      <c r="G14" s="94"/>
    </row>
    <row r="15" ht="21" customHeight="1" spans="1:7">
      <c r="A15" s="95" t="s">
        <v>35</v>
      </c>
      <c r="B15" s="96" t="e">
        <f t="shared" ref="B15:G15" si="0">AVERAGE(B3:B14)</f>
        <v>#DIV/0!</v>
      </c>
      <c r="C15" s="96" t="e">
        <f t="shared" si="0"/>
        <v>#DIV/0!</v>
      </c>
      <c r="D15" s="96" t="e">
        <f t="shared" si="0"/>
        <v>#DIV/0!</v>
      </c>
      <c r="E15" s="96" t="e">
        <f t="shared" si="0"/>
        <v>#DIV/0!</v>
      </c>
      <c r="F15" s="96" t="e">
        <f t="shared" si="0"/>
        <v>#DIV/0!</v>
      </c>
      <c r="G15" s="96" t="e">
        <f t="shared" si="0"/>
        <v>#DIV/0!</v>
      </c>
    </row>
    <row r="16" s="89" customFormat="1" ht="21" customHeight="1" spans="1:20">
      <c r="A16" s="97">
        <v>1</v>
      </c>
      <c r="B16" s="98">
        <f ca="1">OFFSET(B2,$A$16,)</f>
        <v>0</v>
      </c>
      <c r="C16" s="98">
        <f ca="1">OFFSET(C2,$A$16,)</f>
        <v>0</v>
      </c>
      <c r="D16" s="98">
        <f ca="1">OFFSET(D2,$A$16,)</f>
        <v>0</v>
      </c>
      <c r="E16" s="98">
        <f ca="1">OFFSET(E2,$A$16,)</f>
        <v>0</v>
      </c>
      <c r="F16" s="98">
        <f ca="1">OFFSET(F2,$A$16,)</f>
        <v>0</v>
      </c>
      <c r="G16" s="98">
        <f ca="1">OFFSET(G2,$A$16,)</f>
        <v>0</v>
      </c>
      <c r="N16"/>
      <c r="O16"/>
      <c r="P16"/>
      <c r="Q16"/>
      <c r="R16"/>
      <c r="S16"/>
      <c r="T16"/>
    </row>
    <row r="17" ht="21" customHeight="1" spans="1:7">
      <c r="A17" s="88"/>
      <c r="B17" s="99"/>
      <c r="C17" s="99"/>
      <c r="D17" s="99"/>
      <c r="E17" s="99"/>
      <c r="F17" s="99"/>
      <c r="G17" s="99"/>
    </row>
    <row r="20" ht="28" customHeight="1" spans="1:14">
      <c r="A20" s="90" t="s">
        <v>3</v>
      </c>
      <c r="B20" s="90" t="s">
        <v>11</v>
      </c>
      <c r="C20" s="90" t="s">
        <v>12</v>
      </c>
      <c r="D20" s="90" t="s">
        <v>13</v>
      </c>
      <c r="E20" s="90" t="s">
        <v>14</v>
      </c>
      <c r="F20" s="90" t="s">
        <v>15</v>
      </c>
      <c r="G20" s="90" t="s">
        <v>16</v>
      </c>
      <c r="H20" s="90" t="s">
        <v>17</v>
      </c>
      <c r="I20" s="90" t="s">
        <v>18</v>
      </c>
      <c r="J20" s="90" t="s">
        <v>19</v>
      </c>
      <c r="K20" s="90" t="s">
        <v>20</v>
      </c>
      <c r="L20" s="90" t="s">
        <v>21</v>
      </c>
      <c r="M20" s="90" t="s">
        <v>22</v>
      </c>
      <c r="N20" s="100" t="s">
        <v>35</v>
      </c>
    </row>
    <row r="21" ht="28" customHeight="1" spans="1:14">
      <c r="A21" s="90" t="s">
        <v>4</v>
      </c>
      <c r="B21" s="36"/>
      <c r="C21" s="91"/>
      <c r="D21" s="92"/>
      <c r="E21" s="93"/>
      <c r="F21" s="93"/>
      <c r="G21" s="93"/>
      <c r="H21" s="93"/>
      <c r="I21" s="93"/>
      <c r="J21" s="93"/>
      <c r="K21" s="93"/>
      <c r="L21" s="101"/>
      <c r="M21" s="102"/>
      <c r="N21" s="101"/>
    </row>
    <row r="22" ht="28" customHeight="1" spans="1:14">
      <c r="A22" s="90" t="s">
        <v>5</v>
      </c>
      <c r="B22" s="36"/>
      <c r="C22" s="91"/>
      <c r="D22" s="92"/>
      <c r="E22" s="93"/>
      <c r="F22" s="93"/>
      <c r="G22" s="93"/>
      <c r="H22" s="93"/>
      <c r="I22" s="93"/>
      <c r="J22" s="93"/>
      <c r="K22" s="93"/>
      <c r="L22" s="101"/>
      <c r="M22" s="102"/>
      <c r="N22" s="101"/>
    </row>
    <row r="23" ht="28" customHeight="1" spans="1:14">
      <c r="A23" s="90" t="s">
        <v>8</v>
      </c>
      <c r="B23" s="36"/>
      <c r="C23" s="91"/>
      <c r="D23" s="92"/>
      <c r="E23" s="93"/>
      <c r="F23" s="93"/>
      <c r="G23" s="93"/>
      <c r="H23" s="93"/>
      <c r="I23" s="93"/>
      <c r="J23" s="93"/>
      <c r="K23" s="93"/>
      <c r="L23" s="101"/>
      <c r="M23" s="102"/>
      <c r="N23" s="101"/>
    </row>
    <row r="24" ht="28" customHeight="1" spans="1:14">
      <c r="A24" s="90" t="s">
        <v>6</v>
      </c>
      <c r="B24" s="36"/>
      <c r="C24" s="91"/>
      <c r="D24" s="92"/>
      <c r="E24" s="93"/>
      <c r="F24" s="93"/>
      <c r="G24" s="93"/>
      <c r="H24" s="93"/>
      <c r="I24" s="93"/>
      <c r="J24" s="93"/>
      <c r="K24" s="93"/>
      <c r="L24" s="101"/>
      <c r="M24" s="102"/>
      <c r="N24" s="101"/>
    </row>
    <row r="25" ht="28" customHeight="1" spans="1:14">
      <c r="A25" s="90" t="s">
        <v>7</v>
      </c>
      <c r="B25" s="36"/>
      <c r="C25" s="91"/>
      <c r="D25" s="92"/>
      <c r="E25" s="93"/>
      <c r="F25" s="93"/>
      <c r="G25" s="93"/>
      <c r="H25" s="93"/>
      <c r="I25" s="93"/>
      <c r="J25" s="93"/>
      <c r="K25" s="93"/>
      <c r="L25" s="101"/>
      <c r="M25" s="102"/>
      <c r="N25" s="101"/>
    </row>
    <row r="26" ht="28" customHeight="1" spans="1:14">
      <c r="A26" s="90" t="s">
        <v>9</v>
      </c>
      <c r="B26" s="36"/>
      <c r="C26" s="91"/>
      <c r="D26" s="92"/>
      <c r="E26" s="93"/>
      <c r="F26" s="93"/>
      <c r="G26" s="93"/>
      <c r="H26" s="93"/>
      <c r="I26" s="93"/>
      <c r="J26" s="93"/>
      <c r="K26" s="93"/>
      <c r="L26" s="101"/>
      <c r="M26" s="102"/>
      <c r="N26" s="101"/>
    </row>
    <row r="27" s="89" customFormat="1" ht="28" customHeight="1" spans="1:13">
      <c r="A27" s="89">
        <v>2</v>
      </c>
      <c r="B27" s="89">
        <f ca="1">OFFSET(B20,$A$27,)</f>
        <v>0</v>
      </c>
      <c r="C27" s="89">
        <f ca="1" t="shared" ref="C27:M27" si="1">OFFSET(C20,$A$27,)</f>
        <v>0</v>
      </c>
      <c r="D27" s="89">
        <f ca="1" t="shared" si="1"/>
        <v>0</v>
      </c>
      <c r="E27" s="89">
        <f ca="1" t="shared" si="1"/>
        <v>0</v>
      </c>
      <c r="F27" s="89">
        <f ca="1" t="shared" si="1"/>
        <v>0</v>
      </c>
      <c r="G27" s="89">
        <f ca="1" t="shared" si="1"/>
        <v>0</v>
      </c>
      <c r="H27" s="89">
        <f ca="1" t="shared" si="1"/>
        <v>0</v>
      </c>
      <c r="I27" s="89">
        <f ca="1" t="shared" si="1"/>
        <v>0</v>
      </c>
      <c r="J27" s="89">
        <f ca="1" t="shared" si="1"/>
        <v>0</v>
      </c>
      <c r="K27" s="89">
        <f ca="1" t="shared" si="1"/>
        <v>0</v>
      </c>
      <c r="L27" s="89">
        <f ca="1" t="shared" si="1"/>
        <v>0</v>
      </c>
      <c r="M27" s="89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36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4"/>
      <c r="Z2" s="75"/>
      <c r="AA2" s="74"/>
      <c r="AB2" s="29" t="s">
        <v>44</v>
      </c>
      <c r="AC2" s="29"/>
      <c r="AD2" s="29"/>
      <c r="AE2" s="29"/>
      <c r="AF2" s="29"/>
      <c r="AG2" s="29"/>
      <c r="AH2" s="29"/>
      <c r="AI2" s="76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3" t="s">
        <v>54</v>
      </c>
      <c r="Z3" s="43" t="s">
        <v>55</v>
      </c>
      <c r="AA3" s="76" t="s">
        <v>23</v>
      </c>
      <c r="AB3" s="77" t="s">
        <v>56</v>
      </c>
      <c r="AC3" s="77" t="s">
        <v>57</v>
      </c>
      <c r="AD3" s="77" t="s">
        <v>58</v>
      </c>
      <c r="AE3" s="77" t="s">
        <v>59</v>
      </c>
      <c r="AF3" s="77" t="s">
        <v>60</v>
      </c>
      <c r="AG3" s="77" t="s">
        <v>7</v>
      </c>
      <c r="AH3" s="77" t="s">
        <v>10</v>
      </c>
      <c r="AI3" s="76" t="s">
        <v>23</v>
      </c>
    </row>
    <row r="4" ht="17" customHeight="1" spans="1:36">
      <c r="A4" s="36">
        <v>1</v>
      </c>
      <c r="B4" s="34" t="s">
        <v>61</v>
      </c>
      <c r="C4" s="85" t="s">
        <v>62</v>
      </c>
      <c r="D4" s="109" t="s">
        <v>63</v>
      </c>
      <c r="E4" s="87">
        <v>3920.55</v>
      </c>
      <c r="F4" s="87">
        <v>3920.55</v>
      </c>
      <c r="G4" s="87">
        <v>6241.75</v>
      </c>
      <c r="H4" s="87">
        <v>3920.55</v>
      </c>
      <c r="I4" s="70"/>
      <c r="J4" s="34">
        <v>108</v>
      </c>
      <c r="K4" s="69">
        <f>ROUND(E4*0.017,2)</f>
        <v>66.65</v>
      </c>
      <c r="L4" s="69">
        <f>ROUND(F4*0.16,2)</f>
        <v>627.29</v>
      </c>
      <c r="M4" s="34">
        <f>ROUND(G4*0.08,2)</f>
        <v>499.34</v>
      </c>
      <c r="N4" s="69">
        <f>ROUND(H4*0.007,2)</f>
        <v>27.44</v>
      </c>
      <c r="O4" s="34">
        <f>I4*5%</f>
        <v>0</v>
      </c>
      <c r="P4" s="34">
        <f>J4*50%</f>
        <v>54</v>
      </c>
      <c r="Q4" s="34">
        <f>SUM(K4:P4)</f>
        <v>1274.72</v>
      </c>
      <c r="R4" s="69">
        <f>E4*0</f>
        <v>0</v>
      </c>
      <c r="S4" s="69">
        <f>ROUND(F4*0.08,2)</f>
        <v>313.64</v>
      </c>
      <c r="T4" s="34">
        <f>ROUND(G4*0.02,2)</f>
        <v>124.84</v>
      </c>
      <c r="U4" s="69">
        <f>ROUND(H4*0.003,2)</f>
        <v>11.76</v>
      </c>
      <c r="V4" s="34">
        <f>I4*5%</f>
        <v>0</v>
      </c>
      <c r="W4" s="34">
        <f>J4*50%</f>
        <v>54</v>
      </c>
      <c r="X4" s="69">
        <f>SUM(R4:W4)</f>
        <v>504.24</v>
      </c>
      <c r="Y4" s="69">
        <f>Q4+X4</f>
        <v>1778.96</v>
      </c>
      <c r="Z4" s="43"/>
      <c r="AA4" s="79"/>
      <c r="AB4" s="78">
        <f t="shared" ref="AB4:AH4" si="0">K4+R4</f>
        <v>66.65</v>
      </c>
      <c r="AC4" s="78">
        <f t="shared" si="0"/>
        <v>940.93</v>
      </c>
      <c r="AD4" s="78">
        <f t="shared" si="0"/>
        <v>624.18</v>
      </c>
      <c r="AE4" s="78">
        <f t="shared" si="0"/>
        <v>39.2</v>
      </c>
      <c r="AF4" s="78">
        <f t="shared" si="0"/>
        <v>0</v>
      </c>
      <c r="AG4" s="78">
        <f t="shared" si="0"/>
        <v>108</v>
      </c>
      <c r="AH4" s="78">
        <f t="shared" si="0"/>
        <v>1778.96</v>
      </c>
      <c r="AI4" s="79"/>
      <c r="AJ4" s="20"/>
    </row>
    <row r="5" ht="21" customHeight="1" spans="1:36">
      <c r="A5" s="40" t="s">
        <v>10</v>
      </c>
      <c r="B5" s="40"/>
      <c r="C5" s="41"/>
      <c r="D5" s="42"/>
      <c r="E5" s="43">
        <f>SUM(E4:E4)</f>
        <v>3920.55</v>
      </c>
      <c r="F5" s="43">
        <f t="shared" ref="F5:AH5" si="1">SUM(F4:F4)</f>
        <v>3920.55</v>
      </c>
      <c r="G5" s="43">
        <f t="shared" si="1"/>
        <v>6241.75</v>
      </c>
      <c r="H5" s="43">
        <f t="shared" si="1"/>
        <v>3920.55</v>
      </c>
      <c r="I5" s="43">
        <f t="shared" si="1"/>
        <v>0</v>
      </c>
      <c r="J5" s="43">
        <f t="shared" si="1"/>
        <v>108</v>
      </c>
      <c r="K5" s="43">
        <f t="shared" si="1"/>
        <v>66.65</v>
      </c>
      <c r="L5" s="43">
        <f t="shared" si="1"/>
        <v>627.29</v>
      </c>
      <c r="M5" s="43">
        <f t="shared" si="1"/>
        <v>499.34</v>
      </c>
      <c r="N5" s="43">
        <f t="shared" si="1"/>
        <v>27.44</v>
      </c>
      <c r="O5" s="43">
        <f t="shared" si="1"/>
        <v>0</v>
      </c>
      <c r="P5" s="43">
        <f t="shared" si="1"/>
        <v>54</v>
      </c>
      <c r="Q5" s="43">
        <f t="shared" si="1"/>
        <v>1274.72</v>
      </c>
      <c r="R5" s="43">
        <f t="shared" si="1"/>
        <v>0</v>
      </c>
      <c r="S5" s="43">
        <f t="shared" si="1"/>
        <v>313.64</v>
      </c>
      <c r="T5" s="43">
        <f t="shared" si="1"/>
        <v>124.84</v>
      </c>
      <c r="U5" s="43">
        <f t="shared" si="1"/>
        <v>11.76</v>
      </c>
      <c r="V5" s="43">
        <f t="shared" si="1"/>
        <v>0</v>
      </c>
      <c r="W5" s="43">
        <f t="shared" si="1"/>
        <v>54</v>
      </c>
      <c r="X5" s="43">
        <f t="shared" si="1"/>
        <v>504.24</v>
      </c>
      <c r="Y5" s="43">
        <f t="shared" si="1"/>
        <v>1778.96</v>
      </c>
      <c r="Z5" s="43">
        <f t="shared" si="1"/>
        <v>0</v>
      </c>
      <c r="AA5" s="43">
        <f t="shared" si="1"/>
        <v>0</v>
      </c>
      <c r="AB5" s="43">
        <f t="shared" si="1"/>
        <v>66.65</v>
      </c>
      <c r="AC5" s="43">
        <f t="shared" si="1"/>
        <v>940.93</v>
      </c>
      <c r="AD5" s="43">
        <f t="shared" si="1"/>
        <v>624.18</v>
      </c>
      <c r="AE5" s="43">
        <f t="shared" si="1"/>
        <v>39.2</v>
      </c>
      <c r="AF5" s="43">
        <f t="shared" si="1"/>
        <v>0</v>
      </c>
      <c r="AG5" s="43">
        <f t="shared" si="1"/>
        <v>108</v>
      </c>
      <c r="AH5" s="43">
        <f t="shared" si="1"/>
        <v>1778.96</v>
      </c>
      <c r="AI5" s="79"/>
      <c r="AJ5" s="20"/>
    </row>
    <row r="6" spans="1:27">
      <c r="A6" s="22"/>
      <c r="B6" s="22"/>
      <c r="E6" s="22"/>
      <c r="AA6" s="80"/>
    </row>
    <row r="7" ht="15" customHeight="1" spans="1:39">
      <c r="A7" s="44" t="s">
        <v>64</v>
      </c>
      <c r="B7" s="44"/>
      <c r="C7" s="44" t="s">
        <v>65</v>
      </c>
      <c r="D7" s="44"/>
      <c r="E7" s="44" t="s">
        <v>66</v>
      </c>
      <c r="F7" s="44"/>
      <c r="G7" s="45" t="s">
        <v>67</v>
      </c>
      <c r="H7" s="45"/>
      <c r="I7" s="44" t="s">
        <v>68</v>
      </c>
      <c r="J7" s="52" t="s">
        <v>69</v>
      </c>
      <c r="K7" s="52" t="s">
        <v>70</v>
      </c>
      <c r="N7" s="71"/>
      <c r="X7" s="21"/>
      <c r="Y7" s="21"/>
      <c r="AC7" s="81"/>
      <c r="AI7" s="20"/>
      <c r="AJ7" s="20"/>
      <c r="AK7" s="20"/>
      <c r="AL7" s="20"/>
      <c r="AM7" s="24"/>
    </row>
    <row r="8" ht="15" customHeight="1" spans="1:39">
      <c r="A8" s="46" t="s">
        <v>71</v>
      </c>
      <c r="B8" s="46"/>
      <c r="C8" s="47">
        <f>SUM(K4:K4)</f>
        <v>66.65</v>
      </c>
      <c r="D8" s="47"/>
      <c r="E8" s="48">
        <f>SUM(R4:R4)</f>
        <v>0</v>
      </c>
      <c r="F8" s="48"/>
      <c r="G8" s="49">
        <f t="shared" ref="G8:G14" si="2">C8+E8</f>
        <v>66.65</v>
      </c>
      <c r="H8" s="50"/>
      <c r="I8" s="44">
        <f>COUNTIFS(E4:E4,"&lt;&gt;",E4:E4,"&lt;&gt;0")</f>
        <v>1</v>
      </c>
      <c r="J8" s="72"/>
      <c r="K8" s="52">
        <f t="shared" ref="K8:K13" si="3">G8+J8</f>
        <v>66.65</v>
      </c>
      <c r="N8" s="71"/>
      <c r="X8" s="21"/>
      <c r="Y8" s="21"/>
      <c r="AB8" s="80"/>
      <c r="AI8" s="20"/>
      <c r="AJ8" s="20"/>
      <c r="AK8" s="20"/>
      <c r="AL8" s="20"/>
      <c r="AM8" s="24"/>
    </row>
    <row r="9" ht="15" customHeight="1" spans="1:39">
      <c r="A9" s="46" t="s">
        <v>72</v>
      </c>
      <c r="B9" s="46"/>
      <c r="C9" s="47">
        <f>SUM(L4:L4)</f>
        <v>627.29</v>
      </c>
      <c r="D9" s="47"/>
      <c r="E9" s="48">
        <f>SUM(S4:S4)</f>
        <v>313.64</v>
      </c>
      <c r="F9" s="48"/>
      <c r="G9" s="49">
        <f t="shared" si="2"/>
        <v>940.93</v>
      </c>
      <c r="H9" s="50"/>
      <c r="I9" s="44">
        <f>COUNTIFS(F4:F4,"&lt;&gt;",F4:F4,"&lt;&gt;0")</f>
        <v>1</v>
      </c>
      <c r="J9" s="52"/>
      <c r="K9" s="52">
        <f t="shared" si="3"/>
        <v>940.93</v>
      </c>
      <c r="N9" s="71"/>
      <c r="X9" s="21"/>
      <c r="Y9" s="21"/>
      <c r="AC9" s="80"/>
      <c r="AI9" s="20"/>
      <c r="AJ9" s="20"/>
      <c r="AK9" s="20"/>
      <c r="AL9" s="20"/>
      <c r="AM9" s="24"/>
    </row>
    <row r="10" ht="15" customHeight="1" spans="1:39">
      <c r="A10" s="46" t="s">
        <v>73</v>
      </c>
      <c r="B10" s="46"/>
      <c r="C10" s="47">
        <f>SUM(N4:N4)</f>
        <v>27.44</v>
      </c>
      <c r="D10" s="47"/>
      <c r="E10" s="48">
        <f>SUM(U4:U4)</f>
        <v>11.76</v>
      </c>
      <c r="F10" s="48"/>
      <c r="G10" s="49">
        <f t="shared" si="2"/>
        <v>39.2</v>
      </c>
      <c r="H10" s="50"/>
      <c r="I10" s="44">
        <f>COUNTIFS(H4:H4,"&lt;&gt;",H4:H4,"&lt;&gt;0")</f>
        <v>1</v>
      </c>
      <c r="J10" s="52"/>
      <c r="K10" s="52">
        <f t="shared" si="3"/>
        <v>39.2</v>
      </c>
      <c r="N10" s="71"/>
      <c r="X10" s="21"/>
      <c r="Y10" s="21"/>
      <c r="AI10" s="20"/>
      <c r="AJ10" s="20"/>
      <c r="AK10" s="20"/>
      <c r="AL10" s="20"/>
      <c r="AM10" s="24"/>
    </row>
    <row r="11" ht="15" customHeight="1" spans="1:39">
      <c r="A11" s="51" t="s">
        <v>74</v>
      </c>
      <c r="B11" s="51"/>
      <c r="C11" s="47">
        <f>SUM(M4:M4)</f>
        <v>499.34</v>
      </c>
      <c r="D11" s="47"/>
      <c r="E11" s="48">
        <f>SUM(T4:T4)</f>
        <v>124.84</v>
      </c>
      <c r="F11" s="48"/>
      <c r="G11" s="49">
        <f t="shared" si="2"/>
        <v>624.18</v>
      </c>
      <c r="H11" s="50"/>
      <c r="I11" s="44">
        <f>COUNTIFS(G4:G4,"&lt;&gt;",G4:G4,"&lt;&gt;0")</f>
        <v>1</v>
      </c>
      <c r="J11" s="52"/>
      <c r="K11" s="52">
        <f t="shared" si="3"/>
        <v>624.18</v>
      </c>
      <c r="N11" s="71"/>
      <c r="X11" s="21"/>
      <c r="Y11" s="21"/>
      <c r="AI11" s="20"/>
      <c r="AJ11" s="20"/>
      <c r="AK11" s="20"/>
      <c r="AL11" s="20"/>
      <c r="AM11" s="24"/>
    </row>
    <row r="12" ht="15" customHeight="1" spans="1:39">
      <c r="A12" s="51" t="s">
        <v>75</v>
      </c>
      <c r="B12" s="51"/>
      <c r="C12" s="47">
        <f>SUM(P4:P4)</f>
        <v>54</v>
      </c>
      <c r="D12" s="47"/>
      <c r="E12" s="48">
        <f>SUM(W4:W4)</f>
        <v>54</v>
      </c>
      <c r="F12" s="48"/>
      <c r="G12" s="49">
        <f t="shared" si="2"/>
        <v>108</v>
      </c>
      <c r="H12" s="50"/>
      <c r="I12" s="44">
        <f>COUNTIFS(J4:J4,"&lt;&gt;",J4:J4,"&lt;&gt;0")</f>
        <v>1</v>
      </c>
      <c r="J12" s="52"/>
      <c r="K12" s="52">
        <f t="shared" si="3"/>
        <v>108</v>
      </c>
      <c r="N12" s="71"/>
      <c r="X12" s="21"/>
      <c r="Y12" s="21"/>
      <c r="AI12" s="20"/>
      <c r="AJ12" s="20"/>
      <c r="AK12" s="20"/>
      <c r="AL12" s="20"/>
      <c r="AM12" s="24"/>
    </row>
    <row r="13" ht="21" customHeight="1" spans="1:39">
      <c r="A13" s="51" t="s">
        <v>76</v>
      </c>
      <c r="B13" s="51"/>
      <c r="C13" s="47">
        <f>SUM(O4:O4)</f>
        <v>0</v>
      </c>
      <c r="D13" s="47"/>
      <c r="E13" s="48">
        <f>SUM(V4:V4)</f>
        <v>0</v>
      </c>
      <c r="F13" s="48"/>
      <c r="G13" s="49">
        <f t="shared" si="2"/>
        <v>0</v>
      </c>
      <c r="H13" s="50"/>
      <c r="I13" s="44">
        <f>COUNTIFS(I4:I4,"&lt;&gt;",I4:I4,"&lt;&gt;0")</f>
        <v>0</v>
      </c>
      <c r="J13" s="52"/>
      <c r="K13" s="52">
        <f t="shared" si="3"/>
        <v>0</v>
      </c>
      <c r="N13" s="71"/>
      <c r="X13" s="21"/>
      <c r="Y13" s="21"/>
      <c r="AI13" s="20"/>
      <c r="AJ13" s="20"/>
      <c r="AK13" s="20"/>
      <c r="AL13" s="20"/>
      <c r="AM13" s="24"/>
    </row>
    <row r="14" ht="17" customHeight="1" spans="1:39">
      <c r="A14" s="52" t="s">
        <v>77</v>
      </c>
      <c r="B14" s="52"/>
      <c r="C14" s="53">
        <f>SUM(C8:D13)</f>
        <v>1274.72</v>
      </c>
      <c r="D14" s="54"/>
      <c r="E14" s="55">
        <f>SUM(E8:F13)</f>
        <v>504.24</v>
      </c>
      <c r="F14" s="56"/>
      <c r="G14" s="57">
        <f t="shared" si="2"/>
        <v>1778.96</v>
      </c>
      <c r="H14" s="58"/>
      <c r="I14" s="52"/>
      <c r="J14" s="52"/>
      <c r="K14" s="73">
        <f>SUM(K8:K13)</f>
        <v>1778.96</v>
      </c>
      <c r="N14" s="71"/>
      <c r="X14" s="21"/>
      <c r="Y14" s="21"/>
      <c r="AI14" s="20"/>
      <c r="AJ14" s="20"/>
      <c r="AK14" s="20"/>
      <c r="AL14" s="20"/>
      <c r="AM14" s="24"/>
    </row>
    <row r="15" spans="1:32">
      <c r="A15" s="59" t="s">
        <v>78</v>
      </c>
      <c r="B15" s="59"/>
      <c r="C15" s="60"/>
      <c r="D15" s="59"/>
      <c r="E15" s="59"/>
      <c r="F15" s="59"/>
      <c r="G15" s="61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</row>
    <row r="16" spans="1:32">
      <c r="A16" s="59"/>
      <c r="B16" s="59"/>
      <c r="C16" s="60"/>
      <c r="D16" s="59"/>
      <c r="E16" s="59"/>
      <c r="F16" s="59"/>
      <c r="G16" s="61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2">
      <c r="A17" s="59"/>
      <c r="B17" s="59"/>
      <c r="C17" s="60"/>
      <c r="D17" s="59"/>
      <c r="E17" s="59"/>
      <c r="F17" s="59"/>
      <c r="G17" s="61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</row>
    <row r="18" spans="1:32">
      <c r="A18" s="59"/>
      <c r="B18" s="59"/>
      <c r="C18" s="60"/>
      <c r="D18" s="59"/>
      <c r="E18" s="59"/>
      <c r="F18" s="59"/>
      <c r="G18" s="61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</row>
    <row r="19" spans="1:32">
      <c r="A19" s="59"/>
      <c r="B19" s="59"/>
      <c r="C19" s="60"/>
      <c r="D19" s="59"/>
      <c r="E19" s="59"/>
      <c r="F19" s="59"/>
      <c r="G19" s="61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</row>
    <row r="20" spans="1:23">
      <c r="A20" s="59"/>
      <c r="B20" s="61"/>
      <c r="C20" s="60"/>
      <c r="D20" s="62"/>
      <c r="E20" s="59"/>
      <c r="F20" s="59"/>
      <c r="G20" s="61"/>
      <c r="H20" s="59"/>
      <c r="I20" s="59"/>
      <c r="J20" s="59"/>
      <c r="K20" s="59"/>
      <c r="L20" s="59"/>
      <c r="M20" s="59"/>
      <c r="N20" s="59"/>
      <c r="O20" s="59"/>
      <c r="P20" s="59"/>
      <c r="Q20" s="59"/>
      <c r="S20" s="20"/>
      <c r="T20" s="20"/>
      <c r="U20" s="20"/>
      <c r="V20" s="20"/>
      <c r="W20" s="20"/>
    </row>
    <row r="21" spans="1:23">
      <c r="A21" s="59"/>
      <c r="B21" s="61"/>
      <c r="C21" s="60"/>
      <c r="D21" s="62"/>
      <c r="E21" s="59"/>
      <c r="F21" s="59"/>
      <c r="G21" s="61"/>
      <c r="H21" s="59"/>
      <c r="I21" s="59"/>
      <c r="J21" s="59"/>
      <c r="K21" s="59"/>
      <c r="L21" s="59"/>
      <c r="M21" s="59"/>
      <c r="N21" s="59"/>
      <c r="O21" s="59"/>
      <c r="P21" s="59"/>
      <c r="Q21" s="59"/>
      <c r="S21" s="20"/>
      <c r="T21" s="20"/>
      <c r="U21" s="20"/>
      <c r="V21" s="20"/>
      <c r="W21" s="20"/>
    </row>
    <row r="22" spans="1:23">
      <c r="A22" s="59"/>
      <c r="B22" s="61"/>
      <c r="C22" s="60"/>
      <c r="D22" s="62"/>
      <c r="E22" s="59"/>
      <c r="F22" s="59"/>
      <c r="G22" s="61"/>
      <c r="H22" s="59"/>
      <c r="I22" s="59"/>
      <c r="J22" s="59"/>
      <c r="K22" s="59"/>
      <c r="L22" s="59"/>
      <c r="M22" s="59"/>
      <c r="N22" s="59"/>
      <c r="O22" s="59"/>
      <c r="P22" s="59"/>
      <c r="Q22" s="59"/>
      <c r="S22" s="20"/>
      <c r="T22" s="20"/>
      <c r="U22" s="20"/>
      <c r="V22" s="20"/>
      <c r="W22" s="20"/>
    </row>
    <row r="23" spans="1:23">
      <c r="A23" s="63" t="s">
        <v>79</v>
      </c>
      <c r="B23" s="64"/>
      <c r="C23" s="65"/>
      <c r="D23" s="62"/>
      <c r="E23" s="59"/>
      <c r="F23" s="59"/>
      <c r="G23" s="61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W23" s="20"/>
    </row>
    <row r="24" spans="1:23">
      <c r="A24" s="63"/>
      <c r="B24" s="64"/>
      <c r="C24" s="65"/>
      <c r="W24" s="20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  <cfRule type="duplicateValues" dxfId="0" priority="108"/>
    <cfRule type="duplicateValues" dxfId="0" priority="110"/>
    <cfRule type="duplicateValues" dxfId="0" priority="112"/>
    <cfRule type="duplicateValues" dxfId="0" priority="114"/>
    <cfRule type="duplicateValues" dxfId="0" priority="116"/>
    <cfRule type="duplicateValues" dxfId="0" priority="118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  <cfRule type="duplicateValues" dxfId="0" priority="635"/>
    <cfRule type="duplicateValues" dxfId="0" priority="636"/>
  </conditionalFormatting>
  <conditionalFormatting sqref="C2:C3 C6 C20:C24 E14 G7:G14 C14">
    <cfRule type="duplicateValues" dxfId="0" priority="612"/>
    <cfRule type="duplicateValues" dxfId="0" priority="614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  <cfRule type="duplicateValues" dxfId="0" priority="512"/>
  </conditionalFormatting>
  <pageMargins left="0.156944444444444" right="0.118055555555556" top="0.590277777777778" bottom="0" header="0" footer="0.118055555555556"/>
  <pageSetup paperSize="9" scale="50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tabSelected="1" view="pageBreakPreview" zoomScaleNormal="100" workbookViewId="0">
      <pane xSplit="3" ySplit="3" topLeftCell="D7" activePane="bottomRight" state="frozen"/>
      <selection/>
      <selection pane="topRight"/>
      <selection pane="bottomLeft"/>
      <selection pane="bottomRight" activeCell="N21" sqref="N21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80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4"/>
      <c r="Z2" s="75"/>
      <c r="AA2" s="74"/>
      <c r="AB2" s="29" t="s">
        <v>44</v>
      </c>
      <c r="AC2" s="29"/>
      <c r="AD2" s="29"/>
      <c r="AE2" s="29"/>
      <c r="AF2" s="29"/>
      <c r="AG2" s="29"/>
      <c r="AH2" s="29"/>
      <c r="AI2" s="76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3" t="s">
        <v>54</v>
      </c>
      <c r="Z3" s="43" t="s">
        <v>55</v>
      </c>
      <c r="AA3" s="76" t="s">
        <v>23</v>
      </c>
      <c r="AB3" s="77" t="s">
        <v>56</v>
      </c>
      <c r="AC3" s="77" t="s">
        <v>57</v>
      </c>
      <c r="AD3" s="77" t="s">
        <v>58</v>
      </c>
      <c r="AE3" s="77" t="s">
        <v>59</v>
      </c>
      <c r="AF3" s="77" t="s">
        <v>60</v>
      </c>
      <c r="AG3" s="77" t="s">
        <v>7</v>
      </c>
      <c r="AH3" s="77" t="s">
        <v>10</v>
      </c>
      <c r="AI3" s="76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9">
        <v>3920.55</v>
      </c>
      <c r="F4" s="39">
        <v>3920.55</v>
      </c>
      <c r="G4" s="39">
        <v>6241.75</v>
      </c>
      <c r="H4" s="39">
        <v>3920.55</v>
      </c>
      <c r="I4" s="29"/>
      <c r="J4" s="82">
        <v>108</v>
      </c>
      <c r="K4" s="69">
        <f t="shared" ref="K4:K13" si="0">ROUND(E4*0.017,2)</f>
        <v>66.65</v>
      </c>
      <c r="L4" s="69">
        <f t="shared" ref="L4:L13" si="1">ROUND(F4*0.16,2)</f>
        <v>627.29</v>
      </c>
      <c r="M4" s="34">
        <f t="shared" ref="M4:M13" si="2">ROUND(G4*0.08,2)</f>
        <v>499.34</v>
      </c>
      <c r="N4" s="69">
        <f t="shared" ref="N4:N13" si="3">ROUND(H4*0.007,2)</f>
        <v>27.44</v>
      </c>
      <c r="O4" s="34">
        <f t="shared" ref="O4:O13" si="4">I4*5%</f>
        <v>0</v>
      </c>
      <c r="P4" s="34">
        <f t="shared" ref="P4:P13" si="5">J4*50%</f>
        <v>54</v>
      </c>
      <c r="Q4" s="34">
        <f t="shared" ref="Q4:Q13" si="6">SUM(K4:P4)</f>
        <v>1274.72</v>
      </c>
      <c r="R4" s="69">
        <f t="shared" ref="R4:R13" si="7">E4*0</f>
        <v>0</v>
      </c>
      <c r="S4" s="69">
        <f t="shared" ref="S4:S13" si="8">ROUND(F4*0.08,2)</f>
        <v>313.64</v>
      </c>
      <c r="T4" s="34">
        <f t="shared" ref="T4:T13" si="9">ROUND(G4*0.02,2)</f>
        <v>124.84</v>
      </c>
      <c r="U4" s="69">
        <f t="shared" ref="U4:U13" si="10">ROUND(H4*0.003,2)</f>
        <v>11.76</v>
      </c>
      <c r="V4" s="34">
        <f t="shared" ref="V4:V13" si="11">I4*5%</f>
        <v>0</v>
      </c>
      <c r="W4" s="34">
        <f t="shared" ref="W4:W13" si="12">J4*50%</f>
        <v>54</v>
      </c>
      <c r="X4" s="69">
        <f t="shared" ref="X4:X13" si="13">SUM(R4:W4)</f>
        <v>504.24</v>
      </c>
      <c r="Y4" s="69">
        <f t="shared" ref="Y4:Y13" si="14">Q4+X4</f>
        <v>1778.96</v>
      </c>
      <c r="Z4" s="43"/>
      <c r="AA4" s="79" t="s">
        <v>84</v>
      </c>
      <c r="AB4" s="78">
        <f t="shared" ref="AB4:AB13" si="15">K4+R4</f>
        <v>66.65</v>
      </c>
      <c r="AC4" s="78">
        <f t="shared" ref="AC4:AC13" si="16">L4+S4</f>
        <v>940.93</v>
      </c>
      <c r="AD4" s="78">
        <f t="shared" ref="AD4:AD13" si="17">M4+T4</f>
        <v>624.18</v>
      </c>
      <c r="AE4" s="78">
        <f t="shared" ref="AE4:AE13" si="18">N4+U4</f>
        <v>39.2</v>
      </c>
      <c r="AF4" s="78">
        <f t="shared" ref="AF4:AF13" si="19">O4+V4</f>
        <v>0</v>
      </c>
      <c r="AG4" s="78">
        <f t="shared" ref="AG4:AG13" si="20">P4+W4</f>
        <v>108</v>
      </c>
      <c r="AH4" s="78">
        <f t="shared" ref="AH4:AH13" si="21">Q4+X4</f>
        <v>1778.96</v>
      </c>
      <c r="AI4" s="79" t="s">
        <v>32</v>
      </c>
    </row>
    <row r="5" s="20" customFormat="1" spans="1:35">
      <c r="A5" s="32">
        <v>2</v>
      </c>
      <c r="B5" s="15" t="s">
        <v>81</v>
      </c>
      <c r="C5" s="17" t="s">
        <v>85</v>
      </c>
      <c r="D5" s="110" t="s">
        <v>86</v>
      </c>
      <c r="E5" s="39">
        <v>3920.55</v>
      </c>
      <c r="F5" s="39">
        <v>3920.55</v>
      </c>
      <c r="G5" s="39">
        <v>6241.75</v>
      </c>
      <c r="H5" s="39">
        <v>3920.55</v>
      </c>
      <c r="I5" s="29"/>
      <c r="J5" s="82">
        <v>108</v>
      </c>
      <c r="K5" s="69">
        <f t="shared" si="0"/>
        <v>66.65</v>
      </c>
      <c r="L5" s="69">
        <f t="shared" si="1"/>
        <v>627.29</v>
      </c>
      <c r="M5" s="34">
        <f t="shared" si="2"/>
        <v>499.34</v>
      </c>
      <c r="N5" s="69">
        <f t="shared" si="3"/>
        <v>27.44</v>
      </c>
      <c r="O5" s="34">
        <f t="shared" si="4"/>
        <v>0</v>
      </c>
      <c r="P5" s="34">
        <f t="shared" si="5"/>
        <v>54</v>
      </c>
      <c r="Q5" s="34">
        <f t="shared" si="6"/>
        <v>1274.72</v>
      </c>
      <c r="R5" s="69">
        <f t="shared" si="7"/>
        <v>0</v>
      </c>
      <c r="S5" s="69">
        <f t="shared" si="8"/>
        <v>313.64</v>
      </c>
      <c r="T5" s="34">
        <f t="shared" si="9"/>
        <v>124.84</v>
      </c>
      <c r="U5" s="69">
        <f t="shared" si="10"/>
        <v>11.76</v>
      </c>
      <c r="V5" s="34">
        <f t="shared" si="11"/>
        <v>0</v>
      </c>
      <c r="W5" s="34">
        <f t="shared" si="12"/>
        <v>54</v>
      </c>
      <c r="X5" s="69">
        <f t="shared" si="13"/>
        <v>504.24</v>
      </c>
      <c r="Y5" s="69">
        <f t="shared" si="14"/>
        <v>1778.96</v>
      </c>
      <c r="Z5" s="43"/>
      <c r="AA5" s="79" t="s">
        <v>87</v>
      </c>
      <c r="AB5" s="78">
        <f t="shared" si="15"/>
        <v>66.65</v>
      </c>
      <c r="AC5" s="78">
        <f t="shared" si="16"/>
        <v>940.93</v>
      </c>
      <c r="AD5" s="78">
        <f t="shared" si="17"/>
        <v>624.18</v>
      </c>
      <c r="AE5" s="78">
        <f t="shared" si="18"/>
        <v>39.2</v>
      </c>
      <c r="AF5" s="78">
        <f t="shared" si="19"/>
        <v>0</v>
      </c>
      <c r="AG5" s="78">
        <f t="shared" si="20"/>
        <v>108</v>
      </c>
      <c r="AH5" s="78">
        <f t="shared" si="21"/>
        <v>1778.96</v>
      </c>
      <c r="AI5" s="79" t="s">
        <v>32</v>
      </c>
    </row>
    <row r="6" s="20" customFormat="1" spans="1:35">
      <c r="A6" s="32">
        <v>3</v>
      </c>
      <c r="B6" s="15" t="s">
        <v>88</v>
      </c>
      <c r="C6" s="17" t="s">
        <v>89</v>
      </c>
      <c r="D6" s="110" t="s">
        <v>90</v>
      </c>
      <c r="E6" s="39">
        <v>3920.55</v>
      </c>
      <c r="F6" s="39">
        <v>3920.55</v>
      </c>
      <c r="G6" s="39">
        <v>6241.75</v>
      </c>
      <c r="H6" s="39">
        <v>3920.55</v>
      </c>
      <c r="I6" s="29"/>
      <c r="J6" s="82"/>
      <c r="K6" s="69">
        <f t="shared" si="0"/>
        <v>66.65</v>
      </c>
      <c r="L6" s="69">
        <f t="shared" si="1"/>
        <v>627.29</v>
      </c>
      <c r="M6" s="34">
        <f t="shared" si="2"/>
        <v>499.34</v>
      </c>
      <c r="N6" s="69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1220.72</v>
      </c>
      <c r="R6" s="69">
        <f t="shared" si="7"/>
        <v>0</v>
      </c>
      <c r="S6" s="69">
        <f t="shared" si="8"/>
        <v>313.64</v>
      </c>
      <c r="T6" s="34">
        <f t="shared" si="9"/>
        <v>124.84</v>
      </c>
      <c r="U6" s="69">
        <f t="shared" si="10"/>
        <v>11.76</v>
      </c>
      <c r="V6" s="34">
        <f t="shared" si="11"/>
        <v>0</v>
      </c>
      <c r="W6" s="34">
        <f t="shared" si="12"/>
        <v>0</v>
      </c>
      <c r="X6" s="69">
        <f t="shared" si="13"/>
        <v>450.24</v>
      </c>
      <c r="Y6" s="69">
        <f t="shared" si="14"/>
        <v>1670.96</v>
      </c>
      <c r="Z6" s="43"/>
      <c r="AA6" s="79" t="s">
        <v>91</v>
      </c>
      <c r="AB6" s="78">
        <f t="shared" si="15"/>
        <v>66.65</v>
      </c>
      <c r="AC6" s="78">
        <f t="shared" si="16"/>
        <v>940.93</v>
      </c>
      <c r="AD6" s="78">
        <f t="shared" si="17"/>
        <v>624.18</v>
      </c>
      <c r="AE6" s="78">
        <f t="shared" si="18"/>
        <v>39.2</v>
      </c>
      <c r="AF6" s="78">
        <f t="shared" si="19"/>
        <v>0</v>
      </c>
      <c r="AG6" s="78">
        <f t="shared" si="20"/>
        <v>0</v>
      </c>
      <c r="AH6" s="78">
        <f t="shared" si="21"/>
        <v>1670.96</v>
      </c>
      <c r="AI6" s="79" t="s">
        <v>32</v>
      </c>
    </row>
    <row r="7" s="20" customFormat="1" spans="1:35">
      <c r="A7" s="32">
        <v>4</v>
      </c>
      <c r="B7" s="66" t="s">
        <v>92</v>
      </c>
      <c r="C7" s="17" t="s">
        <v>93</v>
      </c>
      <c r="D7" s="110" t="s">
        <v>94</v>
      </c>
      <c r="E7" s="39">
        <v>3920.55</v>
      </c>
      <c r="F7" s="39">
        <v>3920.55</v>
      </c>
      <c r="G7" s="39">
        <v>6241.75</v>
      </c>
      <c r="H7" s="39">
        <v>3920.55</v>
      </c>
      <c r="I7" s="83">
        <v>3180</v>
      </c>
      <c r="J7" s="82">
        <v>108</v>
      </c>
      <c r="K7" s="69">
        <f t="shared" si="0"/>
        <v>66.65</v>
      </c>
      <c r="L7" s="69">
        <f t="shared" si="1"/>
        <v>627.29</v>
      </c>
      <c r="M7" s="34">
        <f t="shared" si="2"/>
        <v>499.34</v>
      </c>
      <c r="N7" s="69">
        <f t="shared" si="3"/>
        <v>27.44</v>
      </c>
      <c r="O7" s="34">
        <f t="shared" si="4"/>
        <v>159</v>
      </c>
      <c r="P7" s="34">
        <f t="shared" si="5"/>
        <v>54</v>
      </c>
      <c r="Q7" s="34">
        <f t="shared" si="6"/>
        <v>1433.72</v>
      </c>
      <c r="R7" s="69">
        <f t="shared" si="7"/>
        <v>0</v>
      </c>
      <c r="S7" s="69">
        <f t="shared" si="8"/>
        <v>313.64</v>
      </c>
      <c r="T7" s="34">
        <f t="shared" si="9"/>
        <v>124.84</v>
      </c>
      <c r="U7" s="69">
        <f t="shared" si="10"/>
        <v>11.76</v>
      </c>
      <c r="V7" s="34">
        <f t="shared" si="11"/>
        <v>159</v>
      </c>
      <c r="W7" s="34">
        <f t="shared" si="12"/>
        <v>54</v>
      </c>
      <c r="X7" s="69">
        <f t="shared" si="13"/>
        <v>663.24</v>
      </c>
      <c r="Y7" s="69">
        <f t="shared" si="14"/>
        <v>2096.96</v>
      </c>
      <c r="Z7" s="43"/>
      <c r="AA7" s="79" t="s">
        <v>95</v>
      </c>
      <c r="AB7" s="78">
        <f t="shared" si="15"/>
        <v>66.65</v>
      </c>
      <c r="AC7" s="78">
        <f t="shared" si="16"/>
        <v>940.93</v>
      </c>
      <c r="AD7" s="78">
        <f t="shared" si="17"/>
        <v>624.18</v>
      </c>
      <c r="AE7" s="78">
        <f t="shared" si="18"/>
        <v>39.2</v>
      </c>
      <c r="AF7" s="78">
        <f t="shared" si="19"/>
        <v>318</v>
      </c>
      <c r="AG7" s="78">
        <f t="shared" si="20"/>
        <v>108</v>
      </c>
      <c r="AH7" s="78">
        <f t="shared" si="21"/>
        <v>2096.96</v>
      </c>
      <c r="AI7" s="84" t="s">
        <v>33</v>
      </c>
    </row>
    <row r="8" s="20" customFormat="1" spans="1:35">
      <c r="A8" s="32">
        <v>5</v>
      </c>
      <c r="B8" s="15" t="s">
        <v>81</v>
      </c>
      <c r="C8" s="17" t="s">
        <v>96</v>
      </c>
      <c r="D8" s="110" t="s">
        <v>97</v>
      </c>
      <c r="E8" s="39">
        <v>3920.55</v>
      </c>
      <c r="F8" s="39">
        <v>3920.55</v>
      </c>
      <c r="G8" s="39">
        <v>6241.75</v>
      </c>
      <c r="H8" s="39">
        <v>3920.55</v>
      </c>
      <c r="I8" s="83"/>
      <c r="J8" s="82"/>
      <c r="K8" s="69">
        <f t="shared" si="0"/>
        <v>66.65</v>
      </c>
      <c r="L8" s="69">
        <f t="shared" si="1"/>
        <v>627.29</v>
      </c>
      <c r="M8" s="34">
        <f t="shared" si="2"/>
        <v>499.34</v>
      </c>
      <c r="N8" s="69">
        <f t="shared" si="3"/>
        <v>27.44</v>
      </c>
      <c r="O8" s="34">
        <f t="shared" si="4"/>
        <v>0</v>
      </c>
      <c r="P8" s="34">
        <f t="shared" si="5"/>
        <v>0</v>
      </c>
      <c r="Q8" s="34">
        <f t="shared" si="6"/>
        <v>1220.72</v>
      </c>
      <c r="R8" s="69">
        <f t="shared" si="7"/>
        <v>0</v>
      </c>
      <c r="S8" s="69">
        <f t="shared" si="8"/>
        <v>313.64</v>
      </c>
      <c r="T8" s="34">
        <f t="shared" si="9"/>
        <v>124.84</v>
      </c>
      <c r="U8" s="69">
        <f t="shared" si="10"/>
        <v>11.76</v>
      </c>
      <c r="V8" s="34">
        <f t="shared" si="11"/>
        <v>0</v>
      </c>
      <c r="W8" s="34">
        <f t="shared" si="12"/>
        <v>0</v>
      </c>
      <c r="X8" s="69">
        <f t="shared" si="13"/>
        <v>450.24</v>
      </c>
      <c r="Y8" s="69">
        <f t="shared" si="14"/>
        <v>1670.96</v>
      </c>
      <c r="Z8" s="43"/>
      <c r="AA8" s="79" t="s">
        <v>84</v>
      </c>
      <c r="AB8" s="78">
        <f t="shared" si="15"/>
        <v>66.65</v>
      </c>
      <c r="AC8" s="78">
        <f t="shared" si="16"/>
        <v>940.93</v>
      </c>
      <c r="AD8" s="78">
        <f t="shared" si="17"/>
        <v>624.18</v>
      </c>
      <c r="AE8" s="78">
        <f t="shared" si="18"/>
        <v>39.2</v>
      </c>
      <c r="AF8" s="78">
        <f t="shared" si="19"/>
        <v>0</v>
      </c>
      <c r="AG8" s="78">
        <f t="shared" si="20"/>
        <v>0</v>
      </c>
      <c r="AH8" s="78">
        <f t="shared" si="21"/>
        <v>1670.96</v>
      </c>
      <c r="AI8" s="79" t="s">
        <v>32</v>
      </c>
    </row>
    <row r="9" s="20" customFormat="1" spans="1:35">
      <c r="A9" s="32">
        <v>6</v>
      </c>
      <c r="B9" s="15" t="s">
        <v>88</v>
      </c>
      <c r="C9" s="17" t="s">
        <v>98</v>
      </c>
      <c r="D9" s="110" t="s">
        <v>99</v>
      </c>
      <c r="E9" s="39">
        <v>3920.55</v>
      </c>
      <c r="F9" s="39">
        <v>3920.55</v>
      </c>
      <c r="G9" s="39">
        <v>6241.75</v>
      </c>
      <c r="H9" s="39">
        <v>3920.55</v>
      </c>
      <c r="I9" s="83"/>
      <c r="J9" s="82">
        <v>108</v>
      </c>
      <c r="K9" s="69">
        <f t="shared" si="0"/>
        <v>66.65</v>
      </c>
      <c r="L9" s="69">
        <f t="shared" si="1"/>
        <v>627.29</v>
      </c>
      <c r="M9" s="34">
        <f t="shared" si="2"/>
        <v>499.34</v>
      </c>
      <c r="N9" s="69">
        <f t="shared" si="3"/>
        <v>27.44</v>
      </c>
      <c r="O9" s="34">
        <f t="shared" si="4"/>
        <v>0</v>
      </c>
      <c r="P9" s="34">
        <f t="shared" si="5"/>
        <v>54</v>
      </c>
      <c r="Q9" s="34">
        <f t="shared" si="6"/>
        <v>1274.72</v>
      </c>
      <c r="R9" s="69">
        <f t="shared" si="7"/>
        <v>0</v>
      </c>
      <c r="S9" s="69">
        <f t="shared" si="8"/>
        <v>313.64</v>
      </c>
      <c r="T9" s="34">
        <f t="shared" si="9"/>
        <v>124.84</v>
      </c>
      <c r="U9" s="69">
        <f t="shared" si="10"/>
        <v>11.76</v>
      </c>
      <c r="V9" s="34">
        <f t="shared" si="11"/>
        <v>0</v>
      </c>
      <c r="W9" s="34">
        <f t="shared" si="12"/>
        <v>54</v>
      </c>
      <c r="X9" s="69">
        <f t="shared" si="13"/>
        <v>504.24</v>
      </c>
      <c r="Y9" s="69">
        <f t="shared" si="14"/>
        <v>1778.96</v>
      </c>
      <c r="Z9" s="43"/>
      <c r="AA9" s="79" t="s">
        <v>91</v>
      </c>
      <c r="AB9" s="78">
        <f t="shared" si="15"/>
        <v>66.65</v>
      </c>
      <c r="AC9" s="78">
        <f t="shared" si="16"/>
        <v>940.93</v>
      </c>
      <c r="AD9" s="78">
        <f t="shared" si="17"/>
        <v>624.18</v>
      </c>
      <c r="AE9" s="78">
        <f t="shared" si="18"/>
        <v>39.2</v>
      </c>
      <c r="AF9" s="78">
        <f t="shared" si="19"/>
        <v>0</v>
      </c>
      <c r="AG9" s="78">
        <f t="shared" si="20"/>
        <v>108</v>
      </c>
      <c r="AH9" s="78">
        <f t="shared" si="21"/>
        <v>1778.96</v>
      </c>
      <c r="AI9" s="79" t="s">
        <v>32</v>
      </c>
    </row>
    <row r="10" s="20" customFormat="1" spans="1:35">
      <c r="A10" s="32">
        <v>7</v>
      </c>
      <c r="B10" s="15" t="s">
        <v>100</v>
      </c>
      <c r="C10" s="17" t="s">
        <v>101</v>
      </c>
      <c r="D10" s="110" t="s">
        <v>102</v>
      </c>
      <c r="E10" s="39">
        <v>3920.55</v>
      </c>
      <c r="F10" s="39">
        <v>3920.55</v>
      </c>
      <c r="G10" s="39">
        <v>6241.75</v>
      </c>
      <c r="H10" s="39">
        <v>3920.55</v>
      </c>
      <c r="I10" s="83">
        <v>3180</v>
      </c>
      <c r="J10" s="82"/>
      <c r="K10" s="69">
        <f t="shared" si="0"/>
        <v>66.65</v>
      </c>
      <c r="L10" s="69">
        <f t="shared" si="1"/>
        <v>627.29</v>
      </c>
      <c r="M10" s="34">
        <f t="shared" si="2"/>
        <v>499.34</v>
      </c>
      <c r="N10" s="69">
        <f t="shared" si="3"/>
        <v>27.44</v>
      </c>
      <c r="O10" s="34">
        <f t="shared" si="4"/>
        <v>159</v>
      </c>
      <c r="P10" s="34">
        <f t="shared" si="5"/>
        <v>0</v>
      </c>
      <c r="Q10" s="34">
        <f t="shared" si="6"/>
        <v>1379.72</v>
      </c>
      <c r="R10" s="69">
        <f t="shared" si="7"/>
        <v>0</v>
      </c>
      <c r="S10" s="69">
        <f t="shared" si="8"/>
        <v>313.64</v>
      </c>
      <c r="T10" s="34">
        <f t="shared" si="9"/>
        <v>124.84</v>
      </c>
      <c r="U10" s="69">
        <f t="shared" si="10"/>
        <v>11.76</v>
      </c>
      <c r="V10" s="34">
        <f t="shared" si="11"/>
        <v>159</v>
      </c>
      <c r="W10" s="34">
        <f t="shared" si="12"/>
        <v>0</v>
      </c>
      <c r="X10" s="69">
        <f t="shared" si="13"/>
        <v>609.24</v>
      </c>
      <c r="Y10" s="69">
        <f t="shared" si="14"/>
        <v>1988.96</v>
      </c>
      <c r="Z10" s="43"/>
      <c r="AA10" s="79" t="s">
        <v>95</v>
      </c>
      <c r="AB10" s="78">
        <f t="shared" si="15"/>
        <v>66.65</v>
      </c>
      <c r="AC10" s="78">
        <f t="shared" si="16"/>
        <v>940.93</v>
      </c>
      <c r="AD10" s="78">
        <f t="shared" si="17"/>
        <v>624.18</v>
      </c>
      <c r="AE10" s="78">
        <f t="shared" si="18"/>
        <v>39.2</v>
      </c>
      <c r="AF10" s="78">
        <f t="shared" si="19"/>
        <v>318</v>
      </c>
      <c r="AG10" s="78">
        <f t="shared" si="20"/>
        <v>0</v>
      </c>
      <c r="AH10" s="78">
        <f t="shared" si="21"/>
        <v>1988.96</v>
      </c>
      <c r="AI10" s="84" t="s">
        <v>33</v>
      </c>
    </row>
    <row r="11" s="20" customFormat="1" spans="1:35">
      <c r="A11" s="32">
        <v>8</v>
      </c>
      <c r="B11" s="15" t="s">
        <v>103</v>
      </c>
      <c r="C11" s="17" t="s">
        <v>104</v>
      </c>
      <c r="D11" s="110" t="s">
        <v>105</v>
      </c>
      <c r="E11" s="39">
        <v>3920.55</v>
      </c>
      <c r="F11" s="39">
        <v>3920.55</v>
      </c>
      <c r="G11" s="39">
        <v>6241.75</v>
      </c>
      <c r="H11" s="39">
        <v>3920.55</v>
      </c>
      <c r="I11" s="83">
        <v>3180</v>
      </c>
      <c r="J11" s="82"/>
      <c r="K11" s="69">
        <f t="shared" si="0"/>
        <v>66.65</v>
      </c>
      <c r="L11" s="69">
        <f t="shared" si="1"/>
        <v>627.29</v>
      </c>
      <c r="M11" s="34">
        <f t="shared" si="2"/>
        <v>499.34</v>
      </c>
      <c r="N11" s="69">
        <f t="shared" si="3"/>
        <v>27.44</v>
      </c>
      <c r="O11" s="34">
        <f t="shared" si="4"/>
        <v>159</v>
      </c>
      <c r="P11" s="34">
        <f t="shared" si="5"/>
        <v>0</v>
      </c>
      <c r="Q11" s="34">
        <f t="shared" si="6"/>
        <v>1379.72</v>
      </c>
      <c r="R11" s="69">
        <f t="shared" si="7"/>
        <v>0</v>
      </c>
      <c r="S11" s="69">
        <f t="shared" si="8"/>
        <v>313.64</v>
      </c>
      <c r="T11" s="34">
        <f t="shared" si="9"/>
        <v>124.84</v>
      </c>
      <c r="U11" s="69">
        <f t="shared" si="10"/>
        <v>11.76</v>
      </c>
      <c r="V11" s="34">
        <f t="shared" si="11"/>
        <v>159</v>
      </c>
      <c r="W11" s="34">
        <f t="shared" si="12"/>
        <v>0</v>
      </c>
      <c r="X11" s="69">
        <f t="shared" si="13"/>
        <v>609.24</v>
      </c>
      <c r="Y11" s="69">
        <f t="shared" si="14"/>
        <v>1988.96</v>
      </c>
      <c r="Z11" s="43"/>
      <c r="AA11" s="79" t="s">
        <v>103</v>
      </c>
      <c r="AB11" s="78">
        <f t="shared" si="15"/>
        <v>66.65</v>
      </c>
      <c r="AC11" s="78">
        <f t="shared" si="16"/>
        <v>940.93</v>
      </c>
      <c r="AD11" s="78">
        <f t="shared" si="17"/>
        <v>624.18</v>
      </c>
      <c r="AE11" s="78">
        <f t="shared" si="18"/>
        <v>39.2</v>
      </c>
      <c r="AF11" s="78">
        <f t="shared" si="19"/>
        <v>318</v>
      </c>
      <c r="AG11" s="78">
        <f t="shared" si="20"/>
        <v>0</v>
      </c>
      <c r="AH11" s="78">
        <f t="shared" si="21"/>
        <v>1988.96</v>
      </c>
      <c r="AI11" s="84" t="s">
        <v>31</v>
      </c>
    </row>
    <row r="12" s="20" customFormat="1" spans="1:35">
      <c r="A12" s="32">
        <v>9</v>
      </c>
      <c r="B12" s="18" t="s">
        <v>81</v>
      </c>
      <c r="C12" s="19" t="s">
        <v>106</v>
      </c>
      <c r="D12" s="35" t="s">
        <v>107</v>
      </c>
      <c r="E12" s="39">
        <v>3920.55</v>
      </c>
      <c r="F12" s="39">
        <v>3920.55</v>
      </c>
      <c r="G12" s="39">
        <v>6241.75</v>
      </c>
      <c r="H12" s="39">
        <v>3920.55</v>
      </c>
      <c r="I12" s="83"/>
      <c r="J12" s="82">
        <v>108</v>
      </c>
      <c r="K12" s="69">
        <f t="shared" si="0"/>
        <v>66.65</v>
      </c>
      <c r="L12" s="69">
        <f t="shared" si="1"/>
        <v>627.29</v>
      </c>
      <c r="M12" s="34">
        <f t="shared" si="2"/>
        <v>499.34</v>
      </c>
      <c r="N12" s="69">
        <f t="shared" si="3"/>
        <v>27.44</v>
      </c>
      <c r="O12" s="34">
        <f t="shared" si="4"/>
        <v>0</v>
      </c>
      <c r="P12" s="34">
        <f t="shared" si="5"/>
        <v>54</v>
      </c>
      <c r="Q12" s="34">
        <f t="shared" si="6"/>
        <v>1274.72</v>
      </c>
      <c r="R12" s="69">
        <f t="shared" si="7"/>
        <v>0</v>
      </c>
      <c r="S12" s="69">
        <f t="shared" si="8"/>
        <v>313.64</v>
      </c>
      <c r="T12" s="34">
        <f t="shared" si="9"/>
        <v>124.84</v>
      </c>
      <c r="U12" s="69">
        <f t="shared" si="10"/>
        <v>11.76</v>
      </c>
      <c r="V12" s="34">
        <f t="shared" si="11"/>
        <v>0</v>
      </c>
      <c r="W12" s="34">
        <f t="shared" si="12"/>
        <v>54</v>
      </c>
      <c r="X12" s="69">
        <f t="shared" si="13"/>
        <v>504.24</v>
      </c>
      <c r="Y12" s="69">
        <f t="shared" si="14"/>
        <v>1778.96</v>
      </c>
      <c r="Z12" s="43"/>
      <c r="AA12" s="79" t="s">
        <v>87</v>
      </c>
      <c r="AB12" s="78">
        <f t="shared" si="15"/>
        <v>66.65</v>
      </c>
      <c r="AC12" s="78">
        <f t="shared" si="16"/>
        <v>940.93</v>
      </c>
      <c r="AD12" s="78">
        <f t="shared" si="17"/>
        <v>624.18</v>
      </c>
      <c r="AE12" s="78">
        <f t="shared" si="18"/>
        <v>39.2</v>
      </c>
      <c r="AF12" s="78">
        <f t="shared" si="19"/>
        <v>0</v>
      </c>
      <c r="AG12" s="78">
        <f t="shared" si="20"/>
        <v>108</v>
      </c>
      <c r="AH12" s="78">
        <f t="shared" si="21"/>
        <v>1778.96</v>
      </c>
      <c r="AI12" s="79" t="s">
        <v>32</v>
      </c>
    </row>
    <row r="13" s="20" customFormat="1" spans="1:35">
      <c r="A13" s="32">
        <v>10</v>
      </c>
      <c r="B13" s="18" t="s">
        <v>81</v>
      </c>
      <c r="C13" s="19" t="s">
        <v>108</v>
      </c>
      <c r="D13" s="35" t="s">
        <v>109</v>
      </c>
      <c r="E13" s="39">
        <v>3920.55</v>
      </c>
      <c r="F13" s="39">
        <v>3920.55</v>
      </c>
      <c r="G13" s="39">
        <v>6241.75</v>
      </c>
      <c r="H13" s="39">
        <v>3920.55</v>
      </c>
      <c r="I13" s="29"/>
      <c r="J13" s="82">
        <v>108</v>
      </c>
      <c r="K13" s="69">
        <f t="shared" si="0"/>
        <v>66.65</v>
      </c>
      <c r="L13" s="69">
        <f t="shared" si="1"/>
        <v>627.29</v>
      </c>
      <c r="M13" s="34">
        <f t="shared" si="2"/>
        <v>499.34</v>
      </c>
      <c r="N13" s="69">
        <f t="shared" si="3"/>
        <v>27.44</v>
      </c>
      <c r="O13" s="34">
        <f t="shared" si="4"/>
        <v>0</v>
      </c>
      <c r="P13" s="34">
        <f t="shared" si="5"/>
        <v>54</v>
      </c>
      <c r="Q13" s="34">
        <f t="shared" si="6"/>
        <v>1274.72</v>
      </c>
      <c r="R13" s="69">
        <f t="shared" si="7"/>
        <v>0</v>
      </c>
      <c r="S13" s="69">
        <f t="shared" si="8"/>
        <v>313.64</v>
      </c>
      <c r="T13" s="34">
        <f t="shared" si="9"/>
        <v>124.84</v>
      </c>
      <c r="U13" s="69">
        <f t="shared" si="10"/>
        <v>11.76</v>
      </c>
      <c r="V13" s="34">
        <f t="shared" si="11"/>
        <v>0</v>
      </c>
      <c r="W13" s="34">
        <f t="shared" si="12"/>
        <v>54</v>
      </c>
      <c r="X13" s="69">
        <f t="shared" si="13"/>
        <v>504.24</v>
      </c>
      <c r="Y13" s="69">
        <f t="shared" si="14"/>
        <v>1778.96</v>
      </c>
      <c r="Z13" s="43"/>
      <c r="AA13" s="79" t="s">
        <v>84</v>
      </c>
      <c r="AB13" s="78">
        <f t="shared" si="15"/>
        <v>66.65</v>
      </c>
      <c r="AC13" s="78">
        <f t="shared" si="16"/>
        <v>940.93</v>
      </c>
      <c r="AD13" s="78">
        <f t="shared" si="17"/>
        <v>624.18</v>
      </c>
      <c r="AE13" s="78">
        <f t="shared" si="18"/>
        <v>39.2</v>
      </c>
      <c r="AF13" s="78">
        <f t="shared" si="19"/>
        <v>0</v>
      </c>
      <c r="AG13" s="78">
        <f t="shared" si="20"/>
        <v>108</v>
      </c>
      <c r="AH13" s="78">
        <f t="shared" si="21"/>
        <v>1778.96</v>
      </c>
      <c r="AI13" s="79" t="s">
        <v>32</v>
      </c>
    </row>
    <row r="14" s="20" customFormat="1" ht="17" customHeight="1" spans="1:35">
      <c r="A14" s="36"/>
      <c r="B14" s="34"/>
      <c r="C14" s="17"/>
      <c r="D14" s="37"/>
      <c r="E14" s="39"/>
      <c r="F14" s="39"/>
      <c r="G14" s="39"/>
      <c r="H14" s="39"/>
      <c r="I14" s="70"/>
      <c r="J14" s="34"/>
      <c r="K14" s="69"/>
      <c r="L14" s="69"/>
      <c r="M14" s="34"/>
      <c r="N14" s="69"/>
      <c r="O14" s="34"/>
      <c r="P14" s="34"/>
      <c r="Q14" s="34"/>
      <c r="R14" s="69"/>
      <c r="S14" s="69"/>
      <c r="T14" s="34"/>
      <c r="U14" s="69"/>
      <c r="V14" s="34"/>
      <c r="W14" s="34"/>
      <c r="X14" s="69"/>
      <c r="Y14" s="69"/>
      <c r="Z14" s="43"/>
      <c r="AA14" s="79"/>
      <c r="AB14" s="78"/>
      <c r="AC14" s="78"/>
      <c r="AD14" s="78"/>
      <c r="AE14" s="78"/>
      <c r="AF14" s="78"/>
      <c r="AG14" s="78"/>
      <c r="AH14" s="78"/>
      <c r="AI14" s="79"/>
    </row>
    <row r="15" s="20" customFormat="1" spans="1:35">
      <c r="A15" s="29"/>
      <c r="B15" s="18"/>
      <c r="C15" s="29"/>
      <c r="D15" s="30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43"/>
      <c r="Z15" s="43"/>
      <c r="AA15" s="76"/>
      <c r="AB15" s="77"/>
      <c r="AC15" s="77"/>
      <c r="AD15" s="77"/>
      <c r="AE15" s="77"/>
      <c r="AF15" s="77"/>
      <c r="AG15" s="77"/>
      <c r="AH15" s="77"/>
      <c r="AI15" s="76"/>
    </row>
    <row r="16" s="20" customFormat="1" ht="17" customHeight="1" spans="1:35">
      <c r="A16" s="36"/>
      <c r="B16" s="38"/>
      <c r="C16" s="17"/>
      <c r="D16" s="37"/>
      <c r="E16" s="39"/>
      <c r="F16" s="39"/>
      <c r="G16" s="39"/>
      <c r="H16" s="39"/>
      <c r="I16" s="70"/>
      <c r="J16" s="34"/>
      <c r="K16" s="69"/>
      <c r="L16" s="69"/>
      <c r="M16" s="34"/>
      <c r="N16" s="69"/>
      <c r="O16" s="34"/>
      <c r="P16" s="34"/>
      <c r="Q16" s="34"/>
      <c r="R16" s="69"/>
      <c r="S16" s="69"/>
      <c r="T16" s="34"/>
      <c r="U16" s="69"/>
      <c r="V16" s="34"/>
      <c r="W16" s="34"/>
      <c r="X16" s="69"/>
      <c r="Y16" s="69"/>
      <c r="Z16" s="43"/>
      <c r="AA16" s="79"/>
      <c r="AB16" s="78"/>
      <c r="AC16" s="78"/>
      <c r="AD16" s="78"/>
      <c r="AE16" s="78"/>
      <c r="AF16" s="78"/>
      <c r="AG16" s="78"/>
      <c r="AH16" s="78"/>
      <c r="AI16" s="79"/>
    </row>
    <row r="17" ht="21" customHeight="1" spans="1:36">
      <c r="A17" s="40" t="s">
        <v>10</v>
      </c>
      <c r="B17" s="40"/>
      <c r="C17" s="41"/>
      <c r="D17" s="42"/>
      <c r="E17" s="43">
        <f>SUM(E4:E16)</f>
        <v>39205.5</v>
      </c>
      <c r="F17" s="43">
        <f t="shared" ref="F17:AH17" si="22">SUM(F4:F16)</f>
        <v>39205.5</v>
      </c>
      <c r="G17" s="43">
        <f t="shared" si="22"/>
        <v>62417.5</v>
      </c>
      <c r="H17" s="43">
        <f t="shared" si="22"/>
        <v>39205.5</v>
      </c>
      <c r="I17" s="43">
        <f t="shared" si="22"/>
        <v>9540</v>
      </c>
      <c r="J17" s="43">
        <f t="shared" si="22"/>
        <v>648</v>
      </c>
      <c r="K17" s="43">
        <f t="shared" si="22"/>
        <v>666.5</v>
      </c>
      <c r="L17" s="43">
        <f t="shared" si="22"/>
        <v>6272.9</v>
      </c>
      <c r="M17" s="43">
        <f t="shared" si="22"/>
        <v>4993.4</v>
      </c>
      <c r="N17" s="43">
        <f t="shared" si="22"/>
        <v>274.4</v>
      </c>
      <c r="O17" s="43">
        <f t="shared" si="22"/>
        <v>477</v>
      </c>
      <c r="P17" s="43">
        <f t="shared" si="22"/>
        <v>324</v>
      </c>
      <c r="Q17" s="43">
        <f t="shared" si="22"/>
        <v>13008.2</v>
      </c>
      <c r="R17" s="43">
        <f t="shared" si="22"/>
        <v>0</v>
      </c>
      <c r="S17" s="43">
        <f t="shared" si="22"/>
        <v>3136.4</v>
      </c>
      <c r="T17" s="43">
        <f t="shared" si="22"/>
        <v>1248.4</v>
      </c>
      <c r="U17" s="43">
        <f t="shared" si="22"/>
        <v>117.6</v>
      </c>
      <c r="V17" s="43">
        <f t="shared" si="22"/>
        <v>477</v>
      </c>
      <c r="W17" s="43">
        <f t="shared" si="22"/>
        <v>324</v>
      </c>
      <c r="X17" s="43">
        <f t="shared" si="22"/>
        <v>5303.4</v>
      </c>
      <c r="Y17" s="43">
        <f t="shared" si="22"/>
        <v>18311.6</v>
      </c>
      <c r="Z17" s="43">
        <f t="shared" si="22"/>
        <v>0</v>
      </c>
      <c r="AA17" s="43">
        <f t="shared" si="22"/>
        <v>0</v>
      </c>
      <c r="AB17" s="43">
        <f t="shared" si="22"/>
        <v>666.5</v>
      </c>
      <c r="AC17" s="43">
        <f t="shared" si="22"/>
        <v>9409.3</v>
      </c>
      <c r="AD17" s="43">
        <f t="shared" si="22"/>
        <v>6241.8</v>
      </c>
      <c r="AE17" s="43">
        <f t="shared" si="22"/>
        <v>392</v>
      </c>
      <c r="AF17" s="43">
        <f t="shared" si="22"/>
        <v>954</v>
      </c>
      <c r="AG17" s="43">
        <f t="shared" si="22"/>
        <v>648</v>
      </c>
      <c r="AH17" s="43">
        <f t="shared" si="22"/>
        <v>18311.6</v>
      </c>
      <c r="AI17" s="79"/>
      <c r="AJ17" s="20"/>
    </row>
    <row r="18" spans="1:27">
      <c r="A18" s="22"/>
      <c r="B18" s="22"/>
      <c r="E18" s="22"/>
      <c r="AA18" s="80"/>
    </row>
    <row r="19" ht="15" customHeight="1" spans="1:39">
      <c r="A19" s="44" t="s">
        <v>64</v>
      </c>
      <c r="B19" s="44"/>
      <c r="C19" s="44" t="s">
        <v>65</v>
      </c>
      <c r="D19" s="44"/>
      <c r="E19" s="44" t="s">
        <v>66</v>
      </c>
      <c r="F19" s="44"/>
      <c r="G19" s="45" t="s">
        <v>67</v>
      </c>
      <c r="H19" s="45"/>
      <c r="I19" s="44" t="s">
        <v>68</v>
      </c>
      <c r="J19" s="52" t="s">
        <v>69</v>
      </c>
      <c r="K19" s="52" t="s">
        <v>70</v>
      </c>
      <c r="N19" s="71"/>
      <c r="X19" s="21"/>
      <c r="Y19" s="21"/>
      <c r="AC19" s="81"/>
      <c r="AI19" s="20"/>
      <c r="AJ19" s="20"/>
      <c r="AK19" s="20"/>
      <c r="AL19" s="20"/>
      <c r="AM19" s="24"/>
    </row>
    <row r="20" ht="15" customHeight="1" spans="1:39">
      <c r="A20" s="46" t="s">
        <v>71</v>
      </c>
      <c r="B20" s="46"/>
      <c r="C20" s="47">
        <f>SUM(K4:K16)</f>
        <v>666.5</v>
      </c>
      <c r="D20" s="47"/>
      <c r="E20" s="48">
        <f>SUM(R4:R16)</f>
        <v>0</v>
      </c>
      <c r="F20" s="48"/>
      <c r="G20" s="49">
        <f t="shared" ref="G20:G26" si="23">C20+E20</f>
        <v>666.5</v>
      </c>
      <c r="H20" s="50"/>
      <c r="I20" s="44">
        <f>COUNTIFS(E4:E16,"&lt;&gt;",E4:E16,"&lt;&gt;0")</f>
        <v>10</v>
      </c>
      <c r="J20" s="72"/>
      <c r="K20" s="52">
        <f t="shared" ref="K20:K25" si="24">G20+J20</f>
        <v>666.5</v>
      </c>
      <c r="N20" s="71"/>
      <c r="X20" s="21"/>
      <c r="Y20" s="21"/>
      <c r="AB20" s="80"/>
      <c r="AI20" s="20"/>
      <c r="AJ20" s="20"/>
      <c r="AK20" s="20"/>
      <c r="AL20" s="20"/>
      <c r="AM20" s="24"/>
    </row>
    <row r="21" ht="15" customHeight="1" spans="1:39">
      <c r="A21" s="46" t="s">
        <v>72</v>
      </c>
      <c r="B21" s="46"/>
      <c r="C21" s="47">
        <f>SUM(L4:L16)</f>
        <v>6272.9</v>
      </c>
      <c r="D21" s="47"/>
      <c r="E21" s="48">
        <f>SUM(S4:S16)</f>
        <v>3136.4</v>
      </c>
      <c r="F21" s="48"/>
      <c r="G21" s="49">
        <f t="shared" si="23"/>
        <v>9409.3</v>
      </c>
      <c r="H21" s="50"/>
      <c r="I21" s="44">
        <f>COUNTIFS(F4:F16,"&lt;&gt;",F4:F16,"&lt;&gt;0")</f>
        <v>10</v>
      </c>
      <c r="J21" s="52"/>
      <c r="K21" s="52">
        <f t="shared" si="24"/>
        <v>9409.3</v>
      </c>
      <c r="N21" s="71"/>
      <c r="X21" s="21"/>
      <c r="Y21" s="21"/>
      <c r="AC21" s="80"/>
      <c r="AI21" s="20"/>
      <c r="AJ21" s="20"/>
      <c r="AK21" s="20"/>
      <c r="AL21" s="20"/>
      <c r="AM21" s="24"/>
    </row>
    <row r="22" ht="15" customHeight="1" spans="1:39">
      <c r="A22" s="46" t="s">
        <v>73</v>
      </c>
      <c r="B22" s="46"/>
      <c r="C22" s="47">
        <f>SUM(N4:N16)</f>
        <v>274.4</v>
      </c>
      <c r="D22" s="47"/>
      <c r="E22" s="48">
        <f>SUM(U4:U16)</f>
        <v>117.6</v>
      </c>
      <c r="F22" s="48"/>
      <c r="G22" s="49">
        <f t="shared" si="23"/>
        <v>392</v>
      </c>
      <c r="H22" s="50"/>
      <c r="I22" s="44">
        <f>COUNTIFS(H4:H16,"&lt;&gt;",H4:H16,"&lt;&gt;0")</f>
        <v>10</v>
      </c>
      <c r="J22" s="52"/>
      <c r="K22" s="52">
        <f t="shared" si="24"/>
        <v>392</v>
      </c>
      <c r="N22" s="71"/>
      <c r="X22" s="21"/>
      <c r="Y22" s="21"/>
      <c r="AI22" s="20"/>
      <c r="AJ22" s="20"/>
      <c r="AK22" s="20"/>
      <c r="AL22" s="20"/>
      <c r="AM22" s="24"/>
    </row>
    <row r="23" ht="15" customHeight="1" spans="1:39">
      <c r="A23" s="51" t="s">
        <v>74</v>
      </c>
      <c r="B23" s="51"/>
      <c r="C23" s="47">
        <f>SUM(M4:M16)</f>
        <v>4993.4</v>
      </c>
      <c r="D23" s="47"/>
      <c r="E23" s="48">
        <f>SUM(T4:T16)</f>
        <v>1248.4</v>
      </c>
      <c r="F23" s="48"/>
      <c r="G23" s="49">
        <f t="shared" si="23"/>
        <v>6241.8</v>
      </c>
      <c r="H23" s="50"/>
      <c r="I23" s="44">
        <f>COUNTIFS(G4:G16,"&lt;&gt;",G4:G16,"&lt;&gt;0")</f>
        <v>10</v>
      </c>
      <c r="J23" s="52"/>
      <c r="K23" s="52">
        <f t="shared" si="24"/>
        <v>6241.8</v>
      </c>
      <c r="N23" s="71"/>
      <c r="X23" s="21"/>
      <c r="Y23" s="21"/>
      <c r="AI23" s="20"/>
      <c r="AJ23" s="20"/>
      <c r="AK23" s="20"/>
      <c r="AL23" s="20"/>
      <c r="AM23" s="24"/>
    </row>
    <row r="24" ht="15" customHeight="1" spans="1:39">
      <c r="A24" s="51" t="s">
        <v>75</v>
      </c>
      <c r="B24" s="51"/>
      <c r="C24" s="47">
        <f>SUM(P4:P16)</f>
        <v>324</v>
      </c>
      <c r="D24" s="47"/>
      <c r="E24" s="48">
        <f>SUM(W4:W16)</f>
        <v>324</v>
      </c>
      <c r="F24" s="48"/>
      <c r="G24" s="49">
        <f t="shared" si="23"/>
        <v>648</v>
      </c>
      <c r="H24" s="50"/>
      <c r="I24" s="44">
        <f>COUNTIFS(J4:J16,"&lt;&gt;",J4:J16,"&lt;&gt;0")</f>
        <v>6</v>
      </c>
      <c r="J24" s="52"/>
      <c r="K24" s="52">
        <f t="shared" si="24"/>
        <v>648</v>
      </c>
      <c r="N24" s="71"/>
      <c r="X24" s="21"/>
      <c r="Y24" s="21"/>
      <c r="AI24" s="20"/>
      <c r="AJ24" s="20"/>
      <c r="AK24" s="20"/>
      <c r="AL24" s="20"/>
      <c r="AM24" s="24"/>
    </row>
    <row r="25" ht="21" customHeight="1" spans="1:39">
      <c r="A25" s="51" t="s">
        <v>76</v>
      </c>
      <c r="B25" s="51"/>
      <c r="C25" s="47">
        <f>SUM(O4:O16)</f>
        <v>477</v>
      </c>
      <c r="D25" s="47"/>
      <c r="E25" s="48">
        <f>SUM(V4:V16)</f>
        <v>477</v>
      </c>
      <c r="F25" s="48"/>
      <c r="G25" s="49">
        <f t="shared" si="23"/>
        <v>954</v>
      </c>
      <c r="H25" s="50"/>
      <c r="I25" s="44">
        <f>COUNTIFS(I4:I16,"&lt;&gt;",I4:I16,"&lt;&gt;0")</f>
        <v>3</v>
      </c>
      <c r="J25" s="52"/>
      <c r="K25" s="52">
        <f t="shared" si="24"/>
        <v>954</v>
      </c>
      <c r="N25" s="71"/>
      <c r="X25" s="21"/>
      <c r="Y25" s="21"/>
      <c r="AI25" s="20"/>
      <c r="AJ25" s="20"/>
      <c r="AK25" s="20"/>
      <c r="AL25" s="20"/>
      <c r="AM25" s="24"/>
    </row>
    <row r="26" ht="17" customHeight="1" spans="1:39">
      <c r="A26" s="52" t="s">
        <v>77</v>
      </c>
      <c r="B26" s="52"/>
      <c r="C26" s="53">
        <f>SUM(C20:D25)</f>
        <v>13008.2</v>
      </c>
      <c r="D26" s="54"/>
      <c r="E26" s="55">
        <f>SUM(E20:F25)</f>
        <v>5303.4</v>
      </c>
      <c r="F26" s="56"/>
      <c r="G26" s="57">
        <f t="shared" si="23"/>
        <v>18311.6</v>
      </c>
      <c r="H26" s="58"/>
      <c r="I26" s="52"/>
      <c r="J26" s="52"/>
      <c r="K26" s="73">
        <f>SUM(K20:K25)</f>
        <v>18311.6</v>
      </c>
      <c r="N26" s="71"/>
      <c r="X26" s="21"/>
      <c r="Y26" s="21"/>
      <c r="AI26" s="20"/>
      <c r="AJ26" s="20"/>
      <c r="AK26" s="20"/>
      <c r="AL26" s="20"/>
      <c r="AM26" s="24"/>
    </row>
    <row r="27" spans="1:32">
      <c r="A27" s="59" t="s">
        <v>78</v>
      </c>
      <c r="B27" s="59"/>
      <c r="C27" s="60"/>
      <c r="D27" s="59"/>
      <c r="E27" s="59"/>
      <c r="F27" s="59"/>
      <c r="G27" s="61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</row>
    <row r="28" spans="1:32">
      <c r="A28" s="59"/>
      <c r="B28" s="59"/>
      <c r="C28" s="60"/>
      <c r="D28" s="59"/>
      <c r="E28" s="59"/>
      <c r="F28" s="59"/>
      <c r="G28" s="61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2">
      <c r="A29" s="59"/>
      <c r="B29" s="59"/>
      <c r="C29" s="60"/>
      <c r="D29" s="59"/>
      <c r="E29" s="59"/>
      <c r="F29" s="59"/>
      <c r="G29" s="61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</row>
    <row r="30" spans="1:32">
      <c r="A30" s="59"/>
      <c r="B30" s="59"/>
      <c r="C30" s="60"/>
      <c r="D30" s="59"/>
      <c r="E30" s="59"/>
      <c r="F30" s="59"/>
      <c r="G30" s="61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32">
      <c r="A31" s="59"/>
      <c r="B31" s="59"/>
      <c r="C31" s="60"/>
      <c r="D31" s="59"/>
      <c r="E31" s="59"/>
      <c r="F31" s="59"/>
      <c r="G31" s="61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</row>
    <row r="32" spans="1:23">
      <c r="A32" s="59"/>
      <c r="B32" s="61"/>
      <c r="C32" s="60"/>
      <c r="D32" s="62"/>
      <c r="E32" s="59"/>
      <c r="F32" s="59"/>
      <c r="G32" s="61"/>
      <c r="H32" s="59"/>
      <c r="I32" s="59"/>
      <c r="J32" s="59"/>
      <c r="K32" s="59"/>
      <c r="L32" s="59"/>
      <c r="M32" s="59"/>
      <c r="N32" s="59"/>
      <c r="O32" s="59"/>
      <c r="P32" s="59"/>
      <c r="Q32" s="59"/>
      <c r="S32" s="20"/>
      <c r="T32" s="20"/>
      <c r="U32" s="20"/>
      <c r="V32" s="20"/>
      <c r="W32" s="20"/>
    </row>
    <row r="33" spans="1:23">
      <c r="A33" s="59"/>
      <c r="B33" s="61"/>
      <c r="C33" s="60"/>
      <c r="D33" s="62"/>
      <c r="E33" s="59"/>
      <c r="F33" s="59"/>
      <c r="G33" s="61"/>
      <c r="H33" s="59"/>
      <c r="I33" s="59"/>
      <c r="J33" s="59"/>
      <c r="K33" s="59"/>
      <c r="L33" s="59"/>
      <c r="M33" s="59"/>
      <c r="N33" s="59"/>
      <c r="O33" s="59"/>
      <c r="P33" s="59"/>
      <c r="Q33" s="59"/>
      <c r="S33" s="20"/>
      <c r="T33" s="20"/>
      <c r="U33" s="20"/>
      <c r="V33" s="20"/>
      <c r="W33" s="20"/>
    </row>
    <row r="34" spans="1:23">
      <c r="A34" s="59"/>
      <c r="B34" s="61"/>
      <c r="C34" s="60"/>
      <c r="D34" s="62"/>
      <c r="E34" s="59"/>
      <c r="F34" s="59"/>
      <c r="G34" s="61"/>
      <c r="H34" s="59"/>
      <c r="I34" s="59"/>
      <c r="J34" s="59"/>
      <c r="K34" s="59"/>
      <c r="L34" s="59"/>
      <c r="M34" s="59"/>
      <c r="N34" s="59"/>
      <c r="O34" s="59"/>
      <c r="P34" s="59"/>
      <c r="Q34" s="59"/>
      <c r="S34" s="20"/>
      <c r="T34" s="20"/>
      <c r="U34" s="20"/>
      <c r="V34" s="20"/>
      <c r="W34" s="20"/>
    </row>
    <row r="35" spans="1:23">
      <c r="A35" s="63" t="s">
        <v>79</v>
      </c>
      <c r="B35" s="64"/>
      <c r="C35" s="65"/>
      <c r="D35" s="62"/>
      <c r="E35" s="59"/>
      <c r="F35" s="59"/>
      <c r="G35" s="61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W35" s="20"/>
    </row>
    <row r="36" spans="1:23">
      <c r="A36" s="63"/>
      <c r="B36" s="64"/>
      <c r="C36" s="65"/>
      <c r="W36" s="20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0" priority="23"/>
    <cfRule type="duplicateValues" dxfId="0" priority="22"/>
    <cfRule type="duplicateValues" dxfId="2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4">
    <cfRule type="duplicateValues" dxfId="0" priority="1"/>
  </conditionalFormatting>
  <conditionalFormatting sqref="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  <cfRule type="duplicateValues" dxfId="0" priority="41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  <cfRule type="duplicateValues" dxfId="0" priority="37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  <cfRule type="duplicateValues" dxfId="0" priority="43"/>
    <cfRule type="duplicateValues" dxfId="0" priority="44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M23" sqref="M23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4"/>
      <c r="Z2" s="75"/>
      <c r="AA2" s="74"/>
      <c r="AB2" s="29" t="s">
        <v>44</v>
      </c>
      <c r="AC2" s="29"/>
      <c r="AD2" s="29"/>
      <c r="AE2" s="29"/>
      <c r="AF2" s="29"/>
      <c r="AG2" s="29"/>
      <c r="AH2" s="29"/>
      <c r="AI2" s="76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3" t="s">
        <v>54</v>
      </c>
      <c r="Z3" s="43" t="s">
        <v>55</v>
      </c>
      <c r="AA3" s="76" t="s">
        <v>23</v>
      </c>
      <c r="AB3" s="77" t="s">
        <v>56</v>
      </c>
      <c r="AC3" s="77" t="s">
        <v>57</v>
      </c>
      <c r="AD3" s="77" t="s">
        <v>58</v>
      </c>
      <c r="AE3" s="77" t="s">
        <v>59</v>
      </c>
      <c r="AF3" s="77" t="s">
        <v>60</v>
      </c>
      <c r="AG3" s="77" t="s">
        <v>7</v>
      </c>
      <c r="AH3" s="77" t="s">
        <v>10</v>
      </c>
      <c r="AI3" s="76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6241.75</v>
      </c>
      <c r="H4" s="34">
        <v>3920.55</v>
      </c>
      <c r="I4" s="67"/>
      <c r="J4" s="68"/>
      <c r="K4" s="69">
        <f>ROUND(E4*0.017,2)</f>
        <v>66.65</v>
      </c>
      <c r="L4" s="69">
        <f>ROUND(F4*0.16,2)</f>
        <v>627.29</v>
      </c>
      <c r="M4" s="34">
        <f>ROUND(G4*0.08,2)</f>
        <v>499.34</v>
      </c>
      <c r="N4" s="69">
        <f>ROUND(H4*0.007,2)</f>
        <v>27.44</v>
      </c>
      <c r="O4" s="34">
        <f>I4*5%</f>
        <v>0</v>
      </c>
      <c r="P4" s="34">
        <f>J4*50%</f>
        <v>0</v>
      </c>
      <c r="Q4" s="34">
        <f>SUM(K4:P4)</f>
        <v>1220.72</v>
      </c>
      <c r="R4" s="69">
        <f>E4*0</f>
        <v>0</v>
      </c>
      <c r="S4" s="69">
        <f>ROUND(F4*0.08,2)</f>
        <v>313.64</v>
      </c>
      <c r="T4" s="34">
        <f>ROUND(G4*0.02,2)</f>
        <v>124.84</v>
      </c>
      <c r="U4" s="69">
        <f>ROUND(H4*0.003,2)</f>
        <v>11.76</v>
      </c>
      <c r="V4" s="34">
        <f>I4*5%</f>
        <v>0</v>
      </c>
      <c r="W4" s="34">
        <f>J4*50%</f>
        <v>0</v>
      </c>
      <c r="X4" s="69">
        <f>SUM(R4:W4)</f>
        <v>450.24</v>
      </c>
      <c r="Y4" s="69">
        <f>Q4+X4</f>
        <v>1670.96</v>
      </c>
      <c r="Z4" s="43"/>
      <c r="AA4" s="76"/>
      <c r="AB4" s="78">
        <f t="shared" ref="AB4:AH4" si="0">K4+R4</f>
        <v>66.65</v>
      </c>
      <c r="AC4" s="78">
        <f t="shared" si="0"/>
        <v>940.93</v>
      </c>
      <c r="AD4" s="78">
        <f t="shared" si="0"/>
        <v>624.18</v>
      </c>
      <c r="AE4" s="78">
        <f t="shared" si="0"/>
        <v>39.2</v>
      </c>
      <c r="AF4" s="78">
        <f t="shared" si="0"/>
        <v>0</v>
      </c>
      <c r="AG4" s="78">
        <f t="shared" si="0"/>
        <v>0</v>
      </c>
      <c r="AH4" s="78">
        <f t="shared" si="0"/>
        <v>1670.96</v>
      </c>
      <c r="AI4" s="76"/>
    </row>
    <row r="5" s="20" customFormat="1" spans="1:35">
      <c r="A5" s="32">
        <v>2</v>
      </c>
      <c r="B5" s="15" t="s">
        <v>81</v>
      </c>
      <c r="C5" s="17" t="s">
        <v>85</v>
      </c>
      <c r="D5" s="110" t="s">
        <v>86</v>
      </c>
      <c r="E5" s="34">
        <v>3920.55</v>
      </c>
      <c r="F5" s="34">
        <v>3920.55</v>
      </c>
      <c r="G5" s="34">
        <v>6241.75</v>
      </c>
      <c r="H5" s="34">
        <v>3920.55</v>
      </c>
      <c r="I5" s="67"/>
      <c r="J5" s="68"/>
      <c r="K5" s="69">
        <f>ROUND(E5*0.017,2)</f>
        <v>66.65</v>
      </c>
      <c r="L5" s="69">
        <f>ROUND(F5*0.16,2)</f>
        <v>627.29</v>
      </c>
      <c r="M5" s="34">
        <f>ROUND(G5*0.08,2)</f>
        <v>499.34</v>
      </c>
      <c r="N5" s="69">
        <f>ROUND(H5*0.007,2)</f>
        <v>27.44</v>
      </c>
      <c r="O5" s="34">
        <f>I5*5%</f>
        <v>0</v>
      </c>
      <c r="P5" s="34">
        <f>J5*50%</f>
        <v>0</v>
      </c>
      <c r="Q5" s="34">
        <f>SUM(K5:P5)</f>
        <v>1220.72</v>
      </c>
      <c r="R5" s="69">
        <f>E5*0</f>
        <v>0</v>
      </c>
      <c r="S5" s="69">
        <f>ROUND(F5*0.08,2)</f>
        <v>313.64</v>
      </c>
      <c r="T5" s="34">
        <f>ROUND(G5*0.02,2)</f>
        <v>124.84</v>
      </c>
      <c r="U5" s="69">
        <f>ROUND(H5*0.003,2)</f>
        <v>11.76</v>
      </c>
      <c r="V5" s="34">
        <f>I5*5%</f>
        <v>0</v>
      </c>
      <c r="W5" s="34">
        <f>J5*50%</f>
        <v>0</v>
      </c>
      <c r="X5" s="69">
        <f>SUM(R5:W5)</f>
        <v>450.24</v>
      </c>
      <c r="Y5" s="69">
        <f>Q5+X5</f>
        <v>1670.96</v>
      </c>
      <c r="Z5" s="43"/>
      <c r="AA5" s="76"/>
      <c r="AB5" s="78">
        <f t="shared" ref="AB5:AH5" si="1">K5+R5</f>
        <v>66.65</v>
      </c>
      <c r="AC5" s="78">
        <f t="shared" si="1"/>
        <v>940.93</v>
      </c>
      <c r="AD5" s="78">
        <f t="shared" si="1"/>
        <v>624.18</v>
      </c>
      <c r="AE5" s="78">
        <f t="shared" si="1"/>
        <v>39.2</v>
      </c>
      <c r="AF5" s="78">
        <f t="shared" si="1"/>
        <v>0</v>
      </c>
      <c r="AG5" s="78">
        <f t="shared" si="1"/>
        <v>0</v>
      </c>
      <c r="AH5" s="78">
        <f t="shared" si="1"/>
        <v>1670.96</v>
      </c>
      <c r="AI5" s="76"/>
    </row>
    <row r="6" s="20" customFormat="1" spans="1:35">
      <c r="A6" s="32">
        <v>3</v>
      </c>
      <c r="B6" s="15" t="s">
        <v>88</v>
      </c>
      <c r="C6" s="17" t="s">
        <v>89</v>
      </c>
      <c r="D6" s="110" t="s">
        <v>90</v>
      </c>
      <c r="E6" s="34">
        <v>3920.55</v>
      </c>
      <c r="F6" s="34">
        <v>3920.55</v>
      </c>
      <c r="G6" s="34">
        <v>6241.75</v>
      </c>
      <c r="H6" s="34">
        <v>3920.55</v>
      </c>
      <c r="I6" s="67"/>
      <c r="J6" s="68"/>
      <c r="K6" s="69">
        <f>ROUND(E6*0.017,2)</f>
        <v>66.65</v>
      </c>
      <c r="L6" s="69">
        <f>ROUND(F6*0.16,2)</f>
        <v>627.29</v>
      </c>
      <c r="M6" s="34">
        <f>ROUND(G6*0.08,2)</f>
        <v>499.34</v>
      </c>
      <c r="N6" s="69">
        <f>ROUND(H6*0.007,2)</f>
        <v>27.44</v>
      </c>
      <c r="O6" s="34">
        <f>I6*5%</f>
        <v>0</v>
      </c>
      <c r="P6" s="34">
        <f>J6*50%</f>
        <v>0</v>
      </c>
      <c r="Q6" s="34">
        <f>SUM(K6:P6)</f>
        <v>1220.72</v>
      </c>
      <c r="R6" s="69">
        <f>E6*0</f>
        <v>0</v>
      </c>
      <c r="S6" s="69">
        <f>ROUND(F6*0.08,2)</f>
        <v>313.64</v>
      </c>
      <c r="T6" s="34">
        <f>ROUND(G6*0.02,2)</f>
        <v>124.84</v>
      </c>
      <c r="U6" s="69">
        <f>ROUND(H6*0.003,2)</f>
        <v>11.76</v>
      </c>
      <c r="V6" s="34">
        <f>I6*5%</f>
        <v>0</v>
      </c>
      <c r="W6" s="34">
        <f>J6*50%</f>
        <v>0</v>
      </c>
      <c r="X6" s="69">
        <f>SUM(R6:W6)</f>
        <v>450.24</v>
      </c>
      <c r="Y6" s="69">
        <f>Q6+X6</f>
        <v>1670.96</v>
      </c>
      <c r="Z6" s="43"/>
      <c r="AA6" s="76"/>
      <c r="AB6" s="78">
        <f t="shared" ref="AB6:AH6" si="2">K6+R6</f>
        <v>66.65</v>
      </c>
      <c r="AC6" s="78">
        <f t="shared" si="2"/>
        <v>940.93</v>
      </c>
      <c r="AD6" s="78">
        <f t="shared" si="2"/>
        <v>624.18</v>
      </c>
      <c r="AE6" s="78">
        <f t="shared" si="2"/>
        <v>39.2</v>
      </c>
      <c r="AF6" s="78">
        <f t="shared" si="2"/>
        <v>0</v>
      </c>
      <c r="AG6" s="78">
        <f t="shared" si="2"/>
        <v>0</v>
      </c>
      <c r="AH6" s="78">
        <f t="shared" si="2"/>
        <v>1670.96</v>
      </c>
      <c r="AI6" s="76"/>
    </row>
    <row r="7" s="20" customFormat="1" spans="1:35">
      <c r="A7" s="32">
        <v>4</v>
      </c>
      <c r="B7" s="15" t="s">
        <v>81</v>
      </c>
      <c r="C7" s="17" t="s">
        <v>96</v>
      </c>
      <c r="D7" s="110" t="s">
        <v>97</v>
      </c>
      <c r="E7" s="34">
        <v>3920.55</v>
      </c>
      <c r="F7" s="34">
        <v>3920.55</v>
      </c>
      <c r="G7" s="34">
        <v>6241.75</v>
      </c>
      <c r="H7" s="34">
        <v>3920.55</v>
      </c>
      <c r="I7" s="68"/>
      <c r="J7" s="68"/>
      <c r="K7" s="69">
        <f t="shared" ref="K7:K12" si="3">ROUND(E7*0.017,2)</f>
        <v>66.65</v>
      </c>
      <c r="L7" s="69">
        <f t="shared" ref="L7:L12" si="4">ROUND(F7*0.16,2)</f>
        <v>627.29</v>
      </c>
      <c r="M7" s="34">
        <f t="shared" ref="M7:M12" si="5">ROUND(G7*0.08,2)</f>
        <v>499.34</v>
      </c>
      <c r="N7" s="69">
        <f t="shared" ref="N7:N12" si="6">ROUND(H7*0.007,2)</f>
        <v>27.44</v>
      </c>
      <c r="O7" s="34">
        <f t="shared" ref="O7:O12" si="7">I7*5%</f>
        <v>0</v>
      </c>
      <c r="P7" s="34">
        <f t="shared" ref="P7:P12" si="8">J7*50%</f>
        <v>0</v>
      </c>
      <c r="Q7" s="34">
        <f t="shared" ref="Q7:Q12" si="9">SUM(K7:P7)</f>
        <v>1220.72</v>
      </c>
      <c r="R7" s="69">
        <f t="shared" ref="R7:R12" si="10">E7*0</f>
        <v>0</v>
      </c>
      <c r="S7" s="69">
        <f t="shared" ref="S7:S12" si="11">ROUND(F7*0.08,2)</f>
        <v>313.64</v>
      </c>
      <c r="T7" s="34">
        <f t="shared" ref="T7:T12" si="12">ROUND(G7*0.02,2)</f>
        <v>124.84</v>
      </c>
      <c r="U7" s="69">
        <f t="shared" ref="U7:U12" si="13">ROUND(H7*0.003,2)</f>
        <v>11.76</v>
      </c>
      <c r="V7" s="34">
        <f t="shared" ref="V7:V12" si="14">I7*5%</f>
        <v>0</v>
      </c>
      <c r="W7" s="34">
        <f t="shared" ref="W7:W12" si="15">J7*50%</f>
        <v>0</v>
      </c>
      <c r="X7" s="69">
        <f t="shared" ref="X7:X12" si="16">SUM(R7:W7)</f>
        <v>450.24</v>
      </c>
      <c r="Y7" s="69">
        <f t="shared" ref="Y7:Y12" si="17">Q7+X7</f>
        <v>1670.96</v>
      </c>
      <c r="Z7" s="43"/>
      <c r="AA7" s="76"/>
      <c r="AB7" s="78">
        <f t="shared" ref="AB7:AH7" si="18">K7+R7</f>
        <v>66.65</v>
      </c>
      <c r="AC7" s="78">
        <f t="shared" si="18"/>
        <v>940.93</v>
      </c>
      <c r="AD7" s="78">
        <f t="shared" si="18"/>
        <v>624.18</v>
      </c>
      <c r="AE7" s="78">
        <f t="shared" si="18"/>
        <v>39.2</v>
      </c>
      <c r="AF7" s="78">
        <f t="shared" si="18"/>
        <v>0</v>
      </c>
      <c r="AG7" s="78">
        <f t="shared" si="18"/>
        <v>0</v>
      </c>
      <c r="AH7" s="78">
        <f t="shared" si="18"/>
        <v>1670.96</v>
      </c>
      <c r="AI7" s="76"/>
    </row>
    <row r="8" s="20" customFormat="1" spans="1:35">
      <c r="A8" s="32">
        <v>5</v>
      </c>
      <c r="B8" s="15" t="s">
        <v>88</v>
      </c>
      <c r="C8" s="17" t="s">
        <v>98</v>
      </c>
      <c r="D8" s="110" t="s">
        <v>99</v>
      </c>
      <c r="E8" s="34">
        <v>3920.55</v>
      </c>
      <c r="F8" s="34">
        <v>3920.55</v>
      </c>
      <c r="G8" s="34">
        <v>6241.75</v>
      </c>
      <c r="H8" s="34">
        <v>3920.55</v>
      </c>
      <c r="I8" s="68"/>
      <c r="J8" s="68"/>
      <c r="K8" s="69">
        <f t="shared" si="3"/>
        <v>66.65</v>
      </c>
      <c r="L8" s="69">
        <f t="shared" si="4"/>
        <v>627.29</v>
      </c>
      <c r="M8" s="34">
        <f t="shared" si="5"/>
        <v>499.34</v>
      </c>
      <c r="N8" s="69">
        <f t="shared" si="6"/>
        <v>27.44</v>
      </c>
      <c r="O8" s="34">
        <f t="shared" si="7"/>
        <v>0</v>
      </c>
      <c r="P8" s="34">
        <f t="shared" si="8"/>
        <v>0</v>
      </c>
      <c r="Q8" s="34">
        <f t="shared" si="9"/>
        <v>1220.72</v>
      </c>
      <c r="R8" s="69">
        <f t="shared" si="10"/>
        <v>0</v>
      </c>
      <c r="S8" s="69">
        <f t="shared" si="11"/>
        <v>313.64</v>
      </c>
      <c r="T8" s="34">
        <f t="shared" si="12"/>
        <v>124.84</v>
      </c>
      <c r="U8" s="69">
        <f t="shared" si="13"/>
        <v>11.76</v>
      </c>
      <c r="V8" s="34">
        <f t="shared" si="14"/>
        <v>0</v>
      </c>
      <c r="W8" s="34">
        <f t="shared" si="15"/>
        <v>0</v>
      </c>
      <c r="X8" s="69">
        <f t="shared" si="16"/>
        <v>450.24</v>
      </c>
      <c r="Y8" s="69">
        <f t="shared" si="17"/>
        <v>1670.96</v>
      </c>
      <c r="Z8" s="43"/>
      <c r="AA8" s="76"/>
      <c r="AB8" s="78">
        <f t="shared" ref="AB8:AH8" si="19">K8+R8</f>
        <v>66.65</v>
      </c>
      <c r="AC8" s="78">
        <f t="shared" si="19"/>
        <v>940.93</v>
      </c>
      <c r="AD8" s="78">
        <f t="shared" si="19"/>
        <v>624.18</v>
      </c>
      <c r="AE8" s="78">
        <f t="shared" si="19"/>
        <v>39.2</v>
      </c>
      <c r="AF8" s="78">
        <f t="shared" si="19"/>
        <v>0</v>
      </c>
      <c r="AG8" s="78">
        <f t="shared" si="19"/>
        <v>0</v>
      </c>
      <c r="AH8" s="78">
        <f t="shared" si="19"/>
        <v>1670.96</v>
      </c>
      <c r="AI8" s="76"/>
    </row>
    <row r="9" s="20" customFormat="1" spans="1:35">
      <c r="A9" s="32">
        <v>6</v>
      </c>
      <c r="B9" s="15" t="s">
        <v>100</v>
      </c>
      <c r="C9" s="17" t="s">
        <v>101</v>
      </c>
      <c r="D9" s="110" t="s">
        <v>102</v>
      </c>
      <c r="E9" s="34">
        <v>3920.55</v>
      </c>
      <c r="F9" s="34">
        <v>3920.55</v>
      </c>
      <c r="G9" s="34">
        <v>6241.75</v>
      </c>
      <c r="H9" s="34">
        <v>3920.55</v>
      </c>
      <c r="I9" s="68">
        <v>3180</v>
      </c>
      <c r="J9" s="68"/>
      <c r="K9" s="69">
        <f t="shared" si="3"/>
        <v>66.65</v>
      </c>
      <c r="L9" s="69">
        <f t="shared" si="4"/>
        <v>627.29</v>
      </c>
      <c r="M9" s="34">
        <f t="shared" si="5"/>
        <v>499.34</v>
      </c>
      <c r="N9" s="69">
        <f t="shared" si="6"/>
        <v>27.44</v>
      </c>
      <c r="O9" s="34">
        <f t="shared" si="7"/>
        <v>159</v>
      </c>
      <c r="P9" s="34">
        <f t="shared" si="8"/>
        <v>0</v>
      </c>
      <c r="Q9" s="34">
        <f t="shared" si="9"/>
        <v>1379.72</v>
      </c>
      <c r="R9" s="69">
        <f t="shared" si="10"/>
        <v>0</v>
      </c>
      <c r="S9" s="69">
        <f t="shared" si="11"/>
        <v>313.64</v>
      </c>
      <c r="T9" s="34">
        <f t="shared" si="12"/>
        <v>124.84</v>
      </c>
      <c r="U9" s="69">
        <f t="shared" si="13"/>
        <v>11.76</v>
      </c>
      <c r="V9" s="34">
        <f t="shared" si="14"/>
        <v>159</v>
      </c>
      <c r="W9" s="34">
        <f t="shared" si="15"/>
        <v>0</v>
      </c>
      <c r="X9" s="69">
        <f t="shared" si="16"/>
        <v>609.24</v>
      </c>
      <c r="Y9" s="69">
        <f t="shared" si="17"/>
        <v>1988.96</v>
      </c>
      <c r="Z9" s="43"/>
      <c r="AA9" s="76"/>
      <c r="AB9" s="78">
        <f t="shared" ref="AB9:AH9" si="20">K9+R9</f>
        <v>66.65</v>
      </c>
      <c r="AC9" s="78">
        <f t="shared" si="20"/>
        <v>940.93</v>
      </c>
      <c r="AD9" s="78">
        <f t="shared" si="20"/>
        <v>624.18</v>
      </c>
      <c r="AE9" s="78">
        <f t="shared" si="20"/>
        <v>39.2</v>
      </c>
      <c r="AF9" s="78">
        <f t="shared" si="20"/>
        <v>318</v>
      </c>
      <c r="AG9" s="78">
        <f t="shared" si="20"/>
        <v>0</v>
      </c>
      <c r="AH9" s="78">
        <f t="shared" si="20"/>
        <v>1988.96</v>
      </c>
      <c r="AI9" s="76"/>
    </row>
    <row r="10" s="20" customFormat="1" spans="1:35">
      <c r="A10" s="32">
        <v>7</v>
      </c>
      <c r="B10" s="15" t="s">
        <v>103</v>
      </c>
      <c r="C10" s="17" t="s">
        <v>104</v>
      </c>
      <c r="D10" s="110" t="s">
        <v>105</v>
      </c>
      <c r="E10" s="34">
        <v>3920.55</v>
      </c>
      <c r="F10" s="34">
        <v>3920.55</v>
      </c>
      <c r="G10" s="34">
        <v>6241.75</v>
      </c>
      <c r="H10" s="34">
        <v>3920.55</v>
      </c>
      <c r="I10" s="68">
        <v>3180</v>
      </c>
      <c r="J10" s="68"/>
      <c r="K10" s="69">
        <f t="shared" si="3"/>
        <v>66.65</v>
      </c>
      <c r="L10" s="69">
        <f t="shared" si="4"/>
        <v>627.29</v>
      </c>
      <c r="M10" s="34">
        <f t="shared" si="5"/>
        <v>499.34</v>
      </c>
      <c r="N10" s="69">
        <f t="shared" si="6"/>
        <v>27.44</v>
      </c>
      <c r="O10" s="34">
        <f t="shared" si="7"/>
        <v>159</v>
      </c>
      <c r="P10" s="34">
        <f t="shared" si="8"/>
        <v>0</v>
      </c>
      <c r="Q10" s="34">
        <f t="shared" si="9"/>
        <v>1379.72</v>
      </c>
      <c r="R10" s="69">
        <f t="shared" si="10"/>
        <v>0</v>
      </c>
      <c r="S10" s="69">
        <f t="shared" si="11"/>
        <v>313.64</v>
      </c>
      <c r="T10" s="34">
        <f t="shared" si="12"/>
        <v>124.84</v>
      </c>
      <c r="U10" s="69">
        <f t="shared" si="13"/>
        <v>11.76</v>
      </c>
      <c r="V10" s="34">
        <f t="shared" si="14"/>
        <v>159</v>
      </c>
      <c r="W10" s="34">
        <f t="shared" si="15"/>
        <v>0</v>
      </c>
      <c r="X10" s="69">
        <f t="shared" si="16"/>
        <v>609.24</v>
      </c>
      <c r="Y10" s="69">
        <f t="shared" si="17"/>
        <v>1988.96</v>
      </c>
      <c r="Z10" s="43"/>
      <c r="AA10" s="76"/>
      <c r="AB10" s="78">
        <f t="shared" ref="AB10:AH10" si="21">K10+R10</f>
        <v>66.65</v>
      </c>
      <c r="AC10" s="78">
        <f t="shared" si="21"/>
        <v>940.93</v>
      </c>
      <c r="AD10" s="78">
        <f t="shared" si="21"/>
        <v>624.18</v>
      </c>
      <c r="AE10" s="78">
        <f t="shared" si="21"/>
        <v>39.2</v>
      </c>
      <c r="AF10" s="78">
        <f t="shared" si="21"/>
        <v>318</v>
      </c>
      <c r="AG10" s="78">
        <f t="shared" si="21"/>
        <v>0</v>
      </c>
      <c r="AH10" s="78">
        <f t="shared" si="21"/>
        <v>1988.96</v>
      </c>
      <c r="AI10" s="76"/>
    </row>
    <row r="11" s="20" customFormat="1" spans="1:35">
      <c r="A11" s="32">
        <v>8</v>
      </c>
      <c r="B11" s="18" t="s">
        <v>81</v>
      </c>
      <c r="C11" s="19" t="s">
        <v>106</v>
      </c>
      <c r="D11" s="35" t="s">
        <v>107</v>
      </c>
      <c r="E11" s="34">
        <v>3920.55</v>
      </c>
      <c r="F11" s="34">
        <v>3920.55</v>
      </c>
      <c r="G11" s="34">
        <v>6241.75</v>
      </c>
      <c r="H11" s="34">
        <v>3920.55</v>
      </c>
      <c r="I11" s="68"/>
      <c r="J11" s="68"/>
      <c r="K11" s="69">
        <f t="shared" si="3"/>
        <v>66.65</v>
      </c>
      <c r="L11" s="69">
        <f t="shared" si="4"/>
        <v>627.29</v>
      </c>
      <c r="M11" s="34">
        <f t="shared" si="5"/>
        <v>499.34</v>
      </c>
      <c r="N11" s="69">
        <f t="shared" si="6"/>
        <v>27.44</v>
      </c>
      <c r="O11" s="34">
        <f t="shared" si="7"/>
        <v>0</v>
      </c>
      <c r="P11" s="34">
        <f t="shared" si="8"/>
        <v>0</v>
      </c>
      <c r="Q11" s="34">
        <f t="shared" si="9"/>
        <v>1220.72</v>
      </c>
      <c r="R11" s="69">
        <f t="shared" si="10"/>
        <v>0</v>
      </c>
      <c r="S11" s="69">
        <f t="shared" si="11"/>
        <v>313.64</v>
      </c>
      <c r="T11" s="34">
        <f t="shared" si="12"/>
        <v>124.84</v>
      </c>
      <c r="U11" s="69">
        <f t="shared" si="13"/>
        <v>11.76</v>
      </c>
      <c r="V11" s="34">
        <f t="shared" si="14"/>
        <v>0</v>
      </c>
      <c r="W11" s="34">
        <f t="shared" si="15"/>
        <v>0</v>
      </c>
      <c r="X11" s="69">
        <f t="shared" si="16"/>
        <v>450.24</v>
      </c>
      <c r="Y11" s="69">
        <f t="shared" si="17"/>
        <v>1670.96</v>
      </c>
      <c r="Z11" s="43"/>
      <c r="AA11" s="76"/>
      <c r="AB11" s="78">
        <f t="shared" ref="AB11:AH11" si="22">K11+R11</f>
        <v>66.65</v>
      </c>
      <c r="AC11" s="78">
        <f t="shared" si="22"/>
        <v>940.93</v>
      </c>
      <c r="AD11" s="78">
        <f t="shared" si="22"/>
        <v>624.18</v>
      </c>
      <c r="AE11" s="78">
        <f t="shared" si="22"/>
        <v>39.2</v>
      </c>
      <c r="AF11" s="78">
        <f t="shared" si="22"/>
        <v>0</v>
      </c>
      <c r="AG11" s="78">
        <f t="shared" si="22"/>
        <v>0</v>
      </c>
      <c r="AH11" s="78">
        <f t="shared" si="22"/>
        <v>1670.96</v>
      </c>
      <c r="AI11" s="76"/>
    </row>
    <row r="12" s="20" customFormat="1" spans="1:35">
      <c r="A12" s="32">
        <v>9</v>
      </c>
      <c r="B12" s="18" t="s">
        <v>81</v>
      </c>
      <c r="C12" s="19" t="s">
        <v>108</v>
      </c>
      <c r="D12" s="35" t="s">
        <v>109</v>
      </c>
      <c r="E12" s="34">
        <v>3920.55</v>
      </c>
      <c r="F12" s="34">
        <v>3920.55</v>
      </c>
      <c r="G12" s="34">
        <v>6241.75</v>
      </c>
      <c r="H12" s="34">
        <v>3920.55</v>
      </c>
      <c r="I12" s="67"/>
      <c r="J12" s="68"/>
      <c r="K12" s="69">
        <f t="shared" si="3"/>
        <v>66.65</v>
      </c>
      <c r="L12" s="69">
        <f t="shared" si="4"/>
        <v>627.29</v>
      </c>
      <c r="M12" s="34">
        <f t="shared" si="5"/>
        <v>499.34</v>
      </c>
      <c r="N12" s="69">
        <f t="shared" si="6"/>
        <v>27.44</v>
      </c>
      <c r="O12" s="34">
        <f t="shared" si="7"/>
        <v>0</v>
      </c>
      <c r="P12" s="34">
        <f t="shared" si="8"/>
        <v>0</v>
      </c>
      <c r="Q12" s="34">
        <f t="shared" si="9"/>
        <v>1220.72</v>
      </c>
      <c r="R12" s="69">
        <f t="shared" si="10"/>
        <v>0</v>
      </c>
      <c r="S12" s="69">
        <f t="shared" si="11"/>
        <v>313.64</v>
      </c>
      <c r="T12" s="34">
        <f t="shared" si="12"/>
        <v>124.84</v>
      </c>
      <c r="U12" s="69">
        <f t="shared" si="13"/>
        <v>11.76</v>
      </c>
      <c r="V12" s="34">
        <f t="shared" si="14"/>
        <v>0</v>
      </c>
      <c r="W12" s="34">
        <f t="shared" si="15"/>
        <v>0</v>
      </c>
      <c r="X12" s="69">
        <f t="shared" si="16"/>
        <v>450.24</v>
      </c>
      <c r="Y12" s="69">
        <f t="shared" si="17"/>
        <v>1670.96</v>
      </c>
      <c r="Z12" s="43"/>
      <c r="AA12" s="76"/>
      <c r="AB12" s="78">
        <f t="shared" ref="AB12:AH12" si="23">K12+R12</f>
        <v>66.65</v>
      </c>
      <c r="AC12" s="78">
        <f t="shared" si="23"/>
        <v>940.93</v>
      </c>
      <c r="AD12" s="78">
        <f t="shared" si="23"/>
        <v>624.18</v>
      </c>
      <c r="AE12" s="78">
        <f t="shared" si="23"/>
        <v>39.2</v>
      </c>
      <c r="AF12" s="78">
        <f t="shared" si="23"/>
        <v>0</v>
      </c>
      <c r="AG12" s="78">
        <f t="shared" si="23"/>
        <v>0</v>
      </c>
      <c r="AH12" s="78">
        <f t="shared" si="23"/>
        <v>1670.96</v>
      </c>
      <c r="AI12" s="76"/>
    </row>
    <row r="13" s="20" customFormat="1" ht="17" customHeight="1" spans="1:35">
      <c r="A13" s="36"/>
      <c r="B13" s="34"/>
      <c r="C13" s="17"/>
      <c r="D13" s="37"/>
      <c r="E13" s="34"/>
      <c r="F13" s="34"/>
      <c r="G13" s="34"/>
      <c r="H13" s="34"/>
      <c r="I13" s="70"/>
      <c r="J13" s="34"/>
      <c r="K13" s="69"/>
      <c r="L13" s="69"/>
      <c r="M13" s="34"/>
      <c r="N13" s="69"/>
      <c r="O13" s="34"/>
      <c r="P13" s="34"/>
      <c r="Q13" s="34"/>
      <c r="R13" s="69"/>
      <c r="S13" s="69"/>
      <c r="T13" s="34"/>
      <c r="U13" s="69"/>
      <c r="V13" s="34"/>
      <c r="W13" s="34"/>
      <c r="X13" s="69"/>
      <c r="Y13" s="69"/>
      <c r="Z13" s="43"/>
      <c r="AA13" s="79"/>
      <c r="AB13" s="78"/>
      <c r="AC13" s="78"/>
      <c r="AD13" s="78"/>
      <c r="AE13" s="78"/>
      <c r="AF13" s="78"/>
      <c r="AG13" s="78"/>
      <c r="AH13" s="78"/>
      <c r="AI13" s="79"/>
    </row>
    <row r="14" s="20" customFormat="1" spans="1:35">
      <c r="A14" s="29"/>
      <c r="B14" s="18"/>
      <c r="C14" s="29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43"/>
      <c r="Z14" s="43"/>
      <c r="AA14" s="76"/>
      <c r="AB14" s="77"/>
      <c r="AC14" s="77"/>
      <c r="AD14" s="77"/>
      <c r="AE14" s="77"/>
      <c r="AF14" s="77"/>
      <c r="AG14" s="77"/>
      <c r="AH14" s="77"/>
      <c r="AI14" s="76"/>
    </row>
    <row r="15" s="20" customFormat="1" ht="17" customHeight="1" spans="1:35">
      <c r="A15" s="36"/>
      <c r="B15" s="38"/>
      <c r="C15" s="17"/>
      <c r="D15" s="37"/>
      <c r="E15" s="39"/>
      <c r="F15" s="39"/>
      <c r="G15" s="39"/>
      <c r="H15" s="39"/>
      <c r="I15" s="70"/>
      <c r="J15" s="34"/>
      <c r="K15" s="69"/>
      <c r="L15" s="69"/>
      <c r="M15" s="34"/>
      <c r="N15" s="69"/>
      <c r="O15" s="34"/>
      <c r="P15" s="34"/>
      <c r="Q15" s="34"/>
      <c r="R15" s="69"/>
      <c r="S15" s="69"/>
      <c r="T15" s="34"/>
      <c r="U15" s="69"/>
      <c r="V15" s="34"/>
      <c r="W15" s="34"/>
      <c r="X15" s="69"/>
      <c r="Y15" s="69"/>
      <c r="Z15" s="43"/>
      <c r="AA15" s="79"/>
      <c r="AB15" s="78"/>
      <c r="AC15" s="78"/>
      <c r="AD15" s="78"/>
      <c r="AE15" s="78"/>
      <c r="AF15" s="78"/>
      <c r="AG15" s="78"/>
      <c r="AH15" s="78"/>
      <c r="AI15" s="79"/>
    </row>
    <row r="16" ht="21" customHeight="1" spans="1:36">
      <c r="A16" s="40" t="s">
        <v>10</v>
      </c>
      <c r="B16" s="40"/>
      <c r="C16" s="41"/>
      <c r="D16" s="42"/>
      <c r="E16" s="43">
        <f t="shared" ref="E16:AH16" si="24">SUM(E4:E15)</f>
        <v>35284.95</v>
      </c>
      <c r="F16" s="43">
        <f t="shared" si="24"/>
        <v>35284.95</v>
      </c>
      <c r="G16" s="43">
        <f t="shared" si="24"/>
        <v>56175.75</v>
      </c>
      <c r="H16" s="43">
        <f t="shared" si="24"/>
        <v>35284.95</v>
      </c>
      <c r="I16" s="43">
        <f t="shared" si="24"/>
        <v>6360</v>
      </c>
      <c r="J16" s="43">
        <f t="shared" si="24"/>
        <v>0</v>
      </c>
      <c r="K16" s="43">
        <f t="shared" si="24"/>
        <v>599.85</v>
      </c>
      <c r="L16" s="43">
        <f t="shared" si="24"/>
        <v>5645.61</v>
      </c>
      <c r="M16" s="43">
        <f t="shared" si="24"/>
        <v>4494.06</v>
      </c>
      <c r="N16" s="43">
        <f t="shared" si="24"/>
        <v>246.96</v>
      </c>
      <c r="O16" s="43">
        <f t="shared" si="24"/>
        <v>318</v>
      </c>
      <c r="P16" s="43">
        <f t="shared" si="24"/>
        <v>0</v>
      </c>
      <c r="Q16" s="43">
        <f t="shared" si="24"/>
        <v>11304.48</v>
      </c>
      <c r="R16" s="43">
        <f t="shared" si="24"/>
        <v>0</v>
      </c>
      <c r="S16" s="43">
        <f t="shared" si="24"/>
        <v>2822.76</v>
      </c>
      <c r="T16" s="43">
        <f t="shared" si="24"/>
        <v>1123.56</v>
      </c>
      <c r="U16" s="43">
        <f t="shared" si="24"/>
        <v>105.84</v>
      </c>
      <c r="V16" s="43">
        <f t="shared" si="24"/>
        <v>318</v>
      </c>
      <c r="W16" s="43">
        <f t="shared" si="24"/>
        <v>0</v>
      </c>
      <c r="X16" s="43">
        <f t="shared" si="24"/>
        <v>4370.16</v>
      </c>
      <c r="Y16" s="43">
        <f t="shared" si="24"/>
        <v>15674.64</v>
      </c>
      <c r="Z16" s="43">
        <f t="shared" si="24"/>
        <v>0</v>
      </c>
      <c r="AA16" s="43">
        <f t="shared" si="24"/>
        <v>0</v>
      </c>
      <c r="AB16" s="43">
        <f t="shared" si="24"/>
        <v>599.85</v>
      </c>
      <c r="AC16" s="43">
        <f t="shared" si="24"/>
        <v>8468.37</v>
      </c>
      <c r="AD16" s="43">
        <f t="shared" si="24"/>
        <v>5617.62</v>
      </c>
      <c r="AE16" s="43">
        <f t="shared" si="24"/>
        <v>352.8</v>
      </c>
      <c r="AF16" s="43">
        <f t="shared" si="24"/>
        <v>636</v>
      </c>
      <c r="AG16" s="43">
        <f t="shared" si="24"/>
        <v>0</v>
      </c>
      <c r="AH16" s="43">
        <f t="shared" si="24"/>
        <v>15674.64</v>
      </c>
      <c r="AI16" s="79"/>
      <c r="AJ16" s="20"/>
    </row>
    <row r="17" spans="1:27">
      <c r="A17" s="22"/>
      <c r="B17" s="22"/>
      <c r="E17" s="22"/>
      <c r="AA17" s="80"/>
    </row>
    <row r="18" ht="15" customHeight="1" spans="1:39">
      <c r="A18" s="44" t="s">
        <v>64</v>
      </c>
      <c r="B18" s="44"/>
      <c r="C18" s="44" t="s">
        <v>65</v>
      </c>
      <c r="D18" s="44"/>
      <c r="E18" s="44" t="s">
        <v>66</v>
      </c>
      <c r="F18" s="44"/>
      <c r="G18" s="45" t="s">
        <v>67</v>
      </c>
      <c r="H18" s="45"/>
      <c r="I18" s="44" t="s">
        <v>68</v>
      </c>
      <c r="J18" s="52" t="s">
        <v>69</v>
      </c>
      <c r="K18" s="52" t="s">
        <v>70</v>
      </c>
      <c r="N18" s="71"/>
      <c r="X18" s="21"/>
      <c r="Y18" s="21"/>
      <c r="AC18" s="81"/>
      <c r="AI18" s="20"/>
      <c r="AJ18" s="20"/>
      <c r="AK18" s="20"/>
      <c r="AL18" s="20"/>
      <c r="AM18" s="24"/>
    </row>
    <row r="19" ht="15" customHeight="1" spans="1:39">
      <c r="A19" s="46" t="s">
        <v>71</v>
      </c>
      <c r="B19" s="46"/>
      <c r="C19" s="47">
        <f>SUM(K4:K15)</f>
        <v>599.85</v>
      </c>
      <c r="D19" s="47"/>
      <c r="E19" s="48">
        <f>SUM(R4:R15)</f>
        <v>0</v>
      </c>
      <c r="F19" s="48"/>
      <c r="G19" s="49">
        <f t="shared" ref="G19:G25" si="25">C19+E19</f>
        <v>599.85</v>
      </c>
      <c r="H19" s="50"/>
      <c r="I19" s="44">
        <f>COUNTIFS(E4:E15,"&lt;&gt;",E4:E15,"&lt;&gt;0")</f>
        <v>9</v>
      </c>
      <c r="J19" s="72"/>
      <c r="K19" s="52">
        <f t="shared" ref="K19:K24" si="26">G19+J19</f>
        <v>599.85</v>
      </c>
      <c r="N19" s="71"/>
      <c r="X19" s="21"/>
      <c r="Y19" s="21"/>
      <c r="AB19" s="80"/>
      <c r="AI19" s="20"/>
      <c r="AJ19" s="20"/>
      <c r="AK19" s="20"/>
      <c r="AL19" s="20"/>
      <c r="AM19" s="24"/>
    </row>
    <row r="20" ht="15" customHeight="1" spans="1:39">
      <c r="A20" s="46" t="s">
        <v>72</v>
      </c>
      <c r="B20" s="46"/>
      <c r="C20" s="47">
        <f>SUM(L4:L15)</f>
        <v>5645.61</v>
      </c>
      <c r="D20" s="47"/>
      <c r="E20" s="48">
        <f>SUM(S4:S15)</f>
        <v>2822.76</v>
      </c>
      <c r="F20" s="48"/>
      <c r="G20" s="49">
        <f t="shared" si="25"/>
        <v>8468.37</v>
      </c>
      <c r="H20" s="50"/>
      <c r="I20" s="44">
        <f>COUNTIFS(F4:F15,"&lt;&gt;",F4:F15,"&lt;&gt;0")</f>
        <v>9</v>
      </c>
      <c r="J20" s="52"/>
      <c r="K20" s="52">
        <f t="shared" si="26"/>
        <v>8468.37</v>
      </c>
      <c r="N20" s="71"/>
      <c r="X20" s="21"/>
      <c r="Y20" s="21"/>
      <c r="AC20" s="80"/>
      <c r="AI20" s="20"/>
      <c r="AJ20" s="20"/>
      <c r="AK20" s="20"/>
      <c r="AL20" s="20"/>
      <c r="AM20" s="24"/>
    </row>
    <row r="21" ht="15" customHeight="1" spans="1:39">
      <c r="A21" s="46" t="s">
        <v>73</v>
      </c>
      <c r="B21" s="46"/>
      <c r="C21" s="47">
        <f>SUM(N4:N15)</f>
        <v>246.96</v>
      </c>
      <c r="D21" s="47"/>
      <c r="E21" s="48">
        <f>SUM(U4:U15)</f>
        <v>105.84</v>
      </c>
      <c r="F21" s="48"/>
      <c r="G21" s="49">
        <f t="shared" si="25"/>
        <v>352.8</v>
      </c>
      <c r="H21" s="50"/>
      <c r="I21" s="44">
        <f>COUNTIFS(H4:H15,"&lt;&gt;",H4:H15,"&lt;&gt;0")</f>
        <v>9</v>
      </c>
      <c r="J21" s="52"/>
      <c r="K21" s="52">
        <f t="shared" si="26"/>
        <v>352.8</v>
      </c>
      <c r="N21" s="71"/>
      <c r="X21" s="21"/>
      <c r="Y21" s="21"/>
      <c r="AI21" s="20"/>
      <c r="AJ21" s="20"/>
      <c r="AK21" s="20"/>
      <c r="AL21" s="20"/>
      <c r="AM21" s="24"/>
    </row>
    <row r="22" ht="15" customHeight="1" spans="1:39">
      <c r="A22" s="51" t="s">
        <v>74</v>
      </c>
      <c r="B22" s="51"/>
      <c r="C22" s="47">
        <f>SUM(M4:M15)</f>
        <v>4494.06</v>
      </c>
      <c r="D22" s="47"/>
      <c r="E22" s="48">
        <f>SUM(T4:T15)</f>
        <v>1123.56</v>
      </c>
      <c r="F22" s="48"/>
      <c r="G22" s="49">
        <f t="shared" si="25"/>
        <v>5617.62</v>
      </c>
      <c r="H22" s="50"/>
      <c r="I22" s="44">
        <f>COUNTIFS(G4:G15,"&lt;&gt;",G4:G15,"&lt;&gt;0")</f>
        <v>9</v>
      </c>
      <c r="J22" s="52"/>
      <c r="K22" s="52">
        <f t="shared" si="26"/>
        <v>5617.62</v>
      </c>
      <c r="N22" s="71"/>
      <c r="X22" s="21"/>
      <c r="Y22" s="21"/>
      <c r="AI22" s="20"/>
      <c r="AJ22" s="20"/>
      <c r="AK22" s="20"/>
      <c r="AL22" s="20"/>
      <c r="AM22" s="24"/>
    </row>
    <row r="23" ht="15" customHeight="1" spans="1:39">
      <c r="A23" s="51" t="s">
        <v>75</v>
      </c>
      <c r="B23" s="51"/>
      <c r="C23" s="47">
        <f>SUM(P4:P15)</f>
        <v>0</v>
      </c>
      <c r="D23" s="47"/>
      <c r="E23" s="48">
        <f>SUM(W4:W15)</f>
        <v>0</v>
      </c>
      <c r="F23" s="48"/>
      <c r="G23" s="49">
        <f t="shared" si="25"/>
        <v>0</v>
      </c>
      <c r="H23" s="50"/>
      <c r="I23" s="44">
        <f>COUNTIFS(J4:J15,"&lt;&gt;",J4:J15,"&lt;&gt;0")</f>
        <v>0</v>
      </c>
      <c r="J23" s="52"/>
      <c r="K23" s="52">
        <f t="shared" si="26"/>
        <v>0</v>
      </c>
      <c r="N23" s="71"/>
      <c r="X23" s="21"/>
      <c r="Y23" s="21"/>
      <c r="AI23" s="20"/>
      <c r="AJ23" s="20"/>
      <c r="AK23" s="20"/>
      <c r="AL23" s="20"/>
      <c r="AM23" s="24"/>
    </row>
    <row r="24" ht="21" customHeight="1" spans="1:39">
      <c r="A24" s="51" t="s">
        <v>76</v>
      </c>
      <c r="B24" s="51"/>
      <c r="C24" s="47">
        <f>SUM(O4:O15)</f>
        <v>318</v>
      </c>
      <c r="D24" s="47"/>
      <c r="E24" s="48">
        <f>SUM(V4:V15)</f>
        <v>318</v>
      </c>
      <c r="F24" s="48"/>
      <c r="G24" s="49">
        <f t="shared" si="25"/>
        <v>636</v>
      </c>
      <c r="H24" s="50"/>
      <c r="I24" s="44">
        <f>COUNTIFS(I4:I15,"&lt;&gt;",I4:I15,"&lt;&gt;0")</f>
        <v>2</v>
      </c>
      <c r="J24" s="52"/>
      <c r="K24" s="52">
        <f t="shared" si="26"/>
        <v>636</v>
      </c>
      <c r="N24" s="71"/>
      <c r="X24" s="21"/>
      <c r="Y24" s="21"/>
      <c r="AI24" s="20"/>
      <c r="AJ24" s="20"/>
      <c r="AK24" s="20"/>
      <c r="AL24" s="20"/>
      <c r="AM24" s="24"/>
    </row>
    <row r="25" ht="17" customHeight="1" spans="1:39">
      <c r="A25" s="52" t="s">
        <v>77</v>
      </c>
      <c r="B25" s="52"/>
      <c r="C25" s="53">
        <f>SUM(C19:D24)</f>
        <v>11304.48</v>
      </c>
      <c r="D25" s="54"/>
      <c r="E25" s="55">
        <f>SUM(E19:F24)</f>
        <v>4370.16</v>
      </c>
      <c r="F25" s="56"/>
      <c r="G25" s="57">
        <f t="shared" si="25"/>
        <v>15674.64</v>
      </c>
      <c r="H25" s="58"/>
      <c r="I25" s="52"/>
      <c r="J25" s="52"/>
      <c r="K25" s="73">
        <f>SUM(K19:K24)</f>
        <v>15674.64</v>
      </c>
      <c r="N25" s="71"/>
      <c r="X25" s="21"/>
      <c r="Y25" s="21"/>
      <c r="AI25" s="20"/>
      <c r="AJ25" s="20"/>
      <c r="AK25" s="20"/>
      <c r="AL25" s="20"/>
      <c r="AM25" s="24"/>
    </row>
    <row r="26" spans="1:32">
      <c r="A26" s="59" t="s">
        <v>78</v>
      </c>
      <c r="B26" s="59"/>
      <c r="C26" s="60"/>
      <c r="D26" s="59"/>
      <c r="E26" s="59"/>
      <c r="F26" s="59"/>
      <c r="G26" s="61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  <row r="27" spans="1:32">
      <c r="A27" s="59"/>
      <c r="B27" s="59"/>
      <c r="C27" s="60"/>
      <c r="D27" s="59"/>
      <c r="E27" s="59"/>
      <c r="F27" s="59"/>
      <c r="G27" s="61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</row>
    <row r="28" spans="1:32">
      <c r="A28" s="59"/>
      <c r="B28" s="59"/>
      <c r="C28" s="60"/>
      <c r="D28" s="59"/>
      <c r="E28" s="59"/>
      <c r="F28" s="59"/>
      <c r="G28" s="61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2">
      <c r="A29" s="59"/>
      <c r="B29" s="59"/>
      <c r="C29" s="60"/>
      <c r="D29" s="59"/>
      <c r="E29" s="59"/>
      <c r="F29" s="59"/>
      <c r="G29" s="61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</row>
    <row r="30" spans="1:32">
      <c r="A30" s="59"/>
      <c r="B30" s="59"/>
      <c r="C30" s="60"/>
      <c r="D30" s="59"/>
      <c r="E30" s="59"/>
      <c r="F30" s="59"/>
      <c r="G30" s="61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23">
      <c r="A31" s="59"/>
      <c r="B31" s="61"/>
      <c r="C31" s="60"/>
      <c r="D31" s="62"/>
      <c r="E31" s="59"/>
      <c r="F31" s="59"/>
      <c r="G31" s="61"/>
      <c r="H31" s="59"/>
      <c r="I31" s="59"/>
      <c r="J31" s="59"/>
      <c r="K31" s="59"/>
      <c r="L31" s="59"/>
      <c r="M31" s="59"/>
      <c r="N31" s="59"/>
      <c r="O31" s="59"/>
      <c r="P31" s="59"/>
      <c r="Q31" s="59"/>
      <c r="S31" s="20"/>
      <c r="T31" s="20"/>
      <c r="U31" s="20"/>
      <c r="V31" s="20"/>
      <c r="W31" s="20"/>
    </row>
    <row r="32" spans="1:23">
      <c r="A32" s="59"/>
      <c r="B32" s="61"/>
      <c r="C32" s="60"/>
      <c r="D32" s="62"/>
      <c r="E32" s="59"/>
      <c r="F32" s="59"/>
      <c r="G32" s="61"/>
      <c r="H32" s="59"/>
      <c r="I32" s="59"/>
      <c r="J32" s="59"/>
      <c r="K32" s="59"/>
      <c r="L32" s="59"/>
      <c r="M32" s="59"/>
      <c r="N32" s="59"/>
      <c r="O32" s="59"/>
      <c r="P32" s="59"/>
      <c r="Q32" s="59"/>
      <c r="S32" s="20"/>
      <c r="T32" s="20"/>
      <c r="U32" s="20"/>
      <c r="V32" s="20"/>
      <c r="W32" s="20"/>
    </row>
    <row r="33" spans="1:23">
      <c r="A33" s="59"/>
      <c r="B33" s="61"/>
      <c r="C33" s="60"/>
      <c r="D33" s="62"/>
      <c r="E33" s="59"/>
      <c r="F33" s="59"/>
      <c r="G33" s="61"/>
      <c r="H33" s="59"/>
      <c r="I33" s="59"/>
      <c r="J33" s="59"/>
      <c r="K33" s="59"/>
      <c r="L33" s="59"/>
      <c r="M33" s="59"/>
      <c r="N33" s="59"/>
      <c r="O33" s="59"/>
      <c r="P33" s="59"/>
      <c r="Q33" s="59"/>
      <c r="S33" s="20"/>
      <c r="T33" s="20"/>
      <c r="U33" s="20"/>
      <c r="V33" s="20"/>
      <c r="W33" s="20"/>
    </row>
    <row r="34" spans="1:23">
      <c r="A34" s="63" t="s">
        <v>79</v>
      </c>
      <c r="B34" s="64"/>
      <c r="C34" s="65"/>
      <c r="D34" s="62"/>
      <c r="E34" s="59"/>
      <c r="F34" s="59"/>
      <c r="G34" s="61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W34" s="20"/>
    </row>
    <row r="35" spans="1:23">
      <c r="A35" s="63"/>
      <c r="B35" s="64"/>
      <c r="C35" s="65"/>
      <c r="W35" s="20"/>
    </row>
    <row r="36" s="20" customFormat="1" spans="1:35">
      <c r="A36" s="32">
        <v>4</v>
      </c>
      <c r="B36" s="66" t="s">
        <v>92</v>
      </c>
      <c r="C36" s="17" t="s">
        <v>93</v>
      </c>
      <c r="D36" s="110" t="s">
        <v>94</v>
      </c>
      <c r="E36" s="39">
        <v>3920.55</v>
      </c>
      <c r="F36" s="39">
        <v>3920.55</v>
      </c>
      <c r="G36" s="39">
        <v>6241.75</v>
      </c>
      <c r="H36" s="39">
        <v>3920.55</v>
      </c>
      <c r="I36" s="68">
        <v>3180</v>
      </c>
      <c r="J36" s="68">
        <v>108</v>
      </c>
      <c r="K36" s="69">
        <f>ROUND(E36*0.017,2)</f>
        <v>66.65</v>
      </c>
      <c r="L36" s="69">
        <f>ROUND(F36*0.16,2)</f>
        <v>627.29</v>
      </c>
      <c r="M36" s="34">
        <f>ROUND(G36*0.08,2)</f>
        <v>499.34</v>
      </c>
      <c r="N36" s="69">
        <f>ROUND(H36*0.007,2)</f>
        <v>27.44</v>
      </c>
      <c r="O36" s="34">
        <f>I36*5%</f>
        <v>159</v>
      </c>
      <c r="P36" s="34">
        <f>J36*50%</f>
        <v>54</v>
      </c>
      <c r="Q36" s="34">
        <f>SUM(K36:P36)</f>
        <v>1433.72</v>
      </c>
      <c r="R36" s="69">
        <f>E36*0</f>
        <v>0</v>
      </c>
      <c r="S36" s="69">
        <f>ROUND(F36*0.08,2)</f>
        <v>313.64</v>
      </c>
      <c r="T36" s="34">
        <f>ROUND(G36*0.02,2)</f>
        <v>124.84</v>
      </c>
      <c r="U36" s="69">
        <f>ROUND(H36*0.003,2)</f>
        <v>11.76</v>
      </c>
      <c r="V36" s="34">
        <f>I36*5%</f>
        <v>159</v>
      </c>
      <c r="W36" s="34">
        <f>J36*50%</f>
        <v>54</v>
      </c>
      <c r="X36" s="69">
        <f>SUM(R36:W36)</f>
        <v>663.24</v>
      </c>
      <c r="Y36" s="69">
        <f>Q36+X36</f>
        <v>2096.96</v>
      </c>
      <c r="Z36" s="43"/>
      <c r="AA36" s="76"/>
      <c r="AB36" s="78">
        <f t="shared" ref="AB36:AH36" si="27">K36+R36</f>
        <v>66.65</v>
      </c>
      <c r="AC36" s="78">
        <f t="shared" si="27"/>
        <v>940.93</v>
      </c>
      <c r="AD36" s="78">
        <f t="shared" si="27"/>
        <v>624.18</v>
      </c>
      <c r="AE36" s="78">
        <f t="shared" si="27"/>
        <v>39.2</v>
      </c>
      <c r="AF36" s="78">
        <f t="shared" si="27"/>
        <v>318</v>
      </c>
      <c r="AG36" s="78">
        <f t="shared" si="27"/>
        <v>108</v>
      </c>
      <c r="AH36" s="78">
        <f t="shared" si="27"/>
        <v>2096.96</v>
      </c>
      <c r="AI36" s="76"/>
    </row>
  </sheetData>
  <sheetProtection sort="0" autoFilter="0" pivotTables="0"/>
  <autoFilter xmlns:etc="http://www.wps.cn/officeDocument/2017/etCustomData" ref="A3:AI16" etc:filterBottomFollowUsedRange="0">
    <sortState ref="A3:AI16">
      <sortCondition ref="A3:A17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7:B17"/>
    <mergeCell ref="C17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:A3"/>
    <mergeCell ref="B2:B3"/>
    <mergeCell ref="C2:C3"/>
    <mergeCell ref="D2:D3"/>
    <mergeCell ref="A26:AF30"/>
    <mergeCell ref="A34:C35"/>
  </mergeCells>
  <conditionalFormatting sqref="C4">
    <cfRule type="duplicateValues" dxfId="0" priority="24"/>
    <cfRule type="duplicateValues" dxfId="0" priority="23"/>
    <cfRule type="duplicateValues" dxfId="0" priority="22"/>
    <cfRule type="duplicateValues" dxfId="2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">
    <cfRule type="duplicateValues" dxfId="0" priority="11"/>
  </conditionalFormatting>
  <conditionalFormatting sqref="D11">
    <cfRule type="duplicateValues" dxfId="0" priority="10"/>
  </conditionalFormatting>
  <conditionalFormatting sqref="D12">
    <cfRule type="duplicateValues" dxfId="0" priority="9"/>
  </conditionalFormatting>
  <conditionalFormatting sqref="C1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13">
    <cfRule type="duplicateValues" dxfId="0" priority="1"/>
  </conditionalFormatting>
  <conditionalFormatting sqref="C15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15">
    <cfRule type="duplicateValues" dxfId="0" priority="26"/>
  </conditionalFormatting>
  <conditionalFormatting sqref="C1:C3 C14 C17 C25:C35 G18:G25 E25">
    <cfRule type="duplicateValues" dxfId="0" priority="35"/>
  </conditionalFormatting>
  <conditionalFormatting sqref="C1:C3 C14 C17:C35">
    <cfRule type="duplicateValues" dxfId="0" priority="34"/>
  </conditionalFormatting>
  <conditionalFormatting sqref="C2:C3 C14 C31:C33 G18:G25 C17">
    <cfRule type="duplicateValues" dxfId="0" priority="48"/>
  </conditionalFormatting>
  <conditionalFormatting sqref="C2:C3 C14 C31:C35 C17 G18:G25">
    <cfRule type="duplicateValues" dxfId="0" priority="47"/>
  </conditionalFormatting>
  <conditionalFormatting sqref="C2:C3 C14 E25 C25 C17 C31:C35 G18:G25">
    <cfRule type="duplicateValues" dxfId="1" priority="45"/>
    <cfRule type="duplicateValues" dxfId="0" priority="46"/>
  </conditionalFormatting>
  <conditionalFormatting sqref="C2:C3 C14 C25 C17 G18:G25 C31:C35 E25">
    <cfRule type="duplicateValues" dxfId="0" priority="42"/>
    <cfRule type="duplicateValues" dxfId="0" priority="43"/>
    <cfRule type="duplicateValues" dxfId="0" priority="44"/>
  </conditionalFormatting>
  <conditionalFormatting sqref="C2:C3 C14 C31:C35 E25 G18:G25 C25 C17">
    <cfRule type="duplicateValues" dxfId="0" priority="40"/>
    <cfRule type="duplicateValues" dxfId="0" priority="41"/>
  </conditionalFormatting>
  <conditionalFormatting sqref="C2:C3 C14 G18:G25 C25 C17 C31:C35 E25">
    <cfRule type="duplicateValues" dxfId="0" priority="39"/>
  </conditionalFormatting>
  <conditionalFormatting sqref="C2:C3 C14 E25 C17 G18:G25 C25:C35">
    <cfRule type="duplicateValues" dxfId="0" priority="38"/>
  </conditionalFormatting>
  <conditionalFormatting sqref="C2:C3 C14 C25:C35 E25 G18:G25 C17">
    <cfRule type="duplicateValues" dxfId="0" priority="36"/>
    <cfRule type="duplicateValues" dxfId="0" priority="37"/>
  </conditionalFormatting>
  <conditionalFormatting sqref="C4:C10 C36">
    <cfRule type="duplicateValues" dxfId="0" priority="12"/>
  </conditionalFormatting>
  <conditionalFormatting sqref="C5:C10 C36">
    <cfRule type="duplicateValues" dxfId="0" priority="25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1" max="16383" man="1"/>
    <brk id="33" max="16383" man="1"/>
    <brk id="33" max="16383" man="1"/>
    <brk id="33" max="16383" man="1"/>
    <brk id="33" max="16383" man="1"/>
    <brk id="33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5:N29"/>
  <sheetViews>
    <sheetView workbookViewId="0">
      <selection activeCell="H11" sqref="H11"/>
    </sheetView>
  </sheetViews>
  <sheetFormatPr defaultColWidth="9" defaultRowHeight="13.5"/>
  <cols>
    <col min="13" max="13" width="12.25" customWidth="1"/>
  </cols>
  <sheetData>
    <row r="25" ht="24" spans="13:14">
      <c r="M25" s="15" t="s">
        <v>81</v>
      </c>
      <c r="N25" s="16" t="s">
        <v>82</v>
      </c>
    </row>
    <row r="26" ht="24" spans="13:14">
      <c r="M26" s="15" t="s">
        <v>81</v>
      </c>
      <c r="N26" s="17" t="s">
        <v>85</v>
      </c>
    </row>
    <row r="27" ht="24" spans="13:14">
      <c r="M27" s="15" t="s">
        <v>81</v>
      </c>
      <c r="N27" s="17" t="s">
        <v>96</v>
      </c>
    </row>
    <row r="28" ht="24" spans="13:14">
      <c r="M28" s="18" t="s">
        <v>81</v>
      </c>
      <c r="N28" s="19" t="s">
        <v>106</v>
      </c>
    </row>
    <row r="29" ht="24" spans="13:14">
      <c r="M29" s="18" t="s">
        <v>81</v>
      </c>
      <c r="N29" s="19" t="s">
        <v>108</v>
      </c>
    </row>
  </sheetData>
  <conditionalFormatting sqref="N25">
    <cfRule type="duplicateValues" dxfId="0" priority="13"/>
    <cfRule type="duplicateValues" dxfId="0" priority="12"/>
    <cfRule type="duplicateValues" dxfId="0" priority="11"/>
    <cfRule type="duplicateValues" dxfId="2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N25:N26 N27">
    <cfRule type="duplicateValues" dxfId="0" priority="1"/>
  </conditionalFormatting>
  <conditionalFormatting sqref="N26 N27">
    <cfRule type="duplicateValues" dxfId="0" priority="14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111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37</v>
      </c>
      <c r="B2" s="4" t="s">
        <v>39</v>
      </c>
      <c r="C2" s="4" t="s">
        <v>112</v>
      </c>
      <c r="D2" s="4" t="s">
        <v>113</v>
      </c>
      <c r="E2" s="4" t="s">
        <v>114</v>
      </c>
      <c r="F2" s="4" t="s">
        <v>115</v>
      </c>
      <c r="G2" s="4" t="s">
        <v>116</v>
      </c>
      <c r="H2" s="4" t="s">
        <v>117</v>
      </c>
    </row>
    <row r="3" s="1" customFormat="1" ht="16.5" spans="1:8">
      <c r="A3" s="5">
        <v>1</v>
      </c>
      <c r="B3" s="6" t="s">
        <v>118</v>
      </c>
      <c r="C3" s="5" t="s">
        <v>119</v>
      </c>
      <c r="D3" s="5" t="s">
        <v>120</v>
      </c>
      <c r="E3" s="5" t="s">
        <v>120</v>
      </c>
      <c r="F3" s="5" t="s">
        <v>120</v>
      </c>
      <c r="G3" s="7" t="s">
        <v>120</v>
      </c>
      <c r="H3" s="7" t="s">
        <v>121</v>
      </c>
    </row>
    <row r="4" s="1" customFormat="1" ht="16.5" spans="1:8">
      <c r="A4" s="5">
        <v>2</v>
      </c>
      <c r="B4" s="8" t="s">
        <v>122</v>
      </c>
      <c r="C4" s="5" t="s">
        <v>120</v>
      </c>
      <c r="D4" s="9" t="s">
        <v>120</v>
      </c>
      <c r="E4" s="9" t="s">
        <v>123</v>
      </c>
      <c r="F4" s="5" t="s">
        <v>123</v>
      </c>
      <c r="G4" s="7" t="s">
        <v>124</v>
      </c>
      <c r="H4" s="7" t="s">
        <v>125</v>
      </c>
    </row>
    <row r="5" s="1" customFormat="1" ht="16.5" spans="1:8">
      <c r="A5" s="5">
        <v>3</v>
      </c>
      <c r="B5" s="8" t="s">
        <v>126</v>
      </c>
      <c r="C5" s="5" t="s">
        <v>120</v>
      </c>
      <c r="D5" s="9" t="s">
        <v>120</v>
      </c>
      <c r="E5" s="9" t="s">
        <v>123</v>
      </c>
      <c r="F5" s="5" t="s">
        <v>123</v>
      </c>
      <c r="G5" s="7" t="s">
        <v>124</v>
      </c>
      <c r="H5" s="7" t="s">
        <v>125</v>
      </c>
    </row>
    <row r="6" s="1" customFormat="1" ht="16.5" spans="1:8">
      <c r="A6" s="5">
        <v>4</v>
      </c>
      <c r="B6" s="10" t="s">
        <v>127</v>
      </c>
      <c r="C6" s="5" t="s">
        <v>120</v>
      </c>
      <c r="D6" s="5" t="s">
        <v>128</v>
      </c>
      <c r="E6" s="5" t="s">
        <v>129</v>
      </c>
      <c r="F6" s="5" t="s">
        <v>120</v>
      </c>
      <c r="G6" s="7" t="s">
        <v>130</v>
      </c>
      <c r="H6" s="7" t="s">
        <v>131</v>
      </c>
    </row>
    <row r="7" s="1" customFormat="1" ht="16.5" spans="1:8">
      <c r="A7" s="5">
        <v>5</v>
      </c>
      <c r="B7" s="10" t="s">
        <v>132</v>
      </c>
      <c r="C7" s="5" t="s">
        <v>120</v>
      </c>
      <c r="D7" s="5" t="s">
        <v>128</v>
      </c>
      <c r="E7" s="5" t="s">
        <v>129</v>
      </c>
      <c r="F7" s="5" t="s">
        <v>120</v>
      </c>
      <c r="G7" s="7" t="s">
        <v>130</v>
      </c>
      <c r="H7" s="7" t="s">
        <v>131</v>
      </c>
    </row>
    <row r="8" s="1" customFormat="1" ht="16.5" spans="1:8">
      <c r="A8" s="5">
        <v>6</v>
      </c>
      <c r="B8" s="6" t="s">
        <v>133</v>
      </c>
      <c r="C8" s="5" t="s">
        <v>119</v>
      </c>
      <c r="D8" s="5" t="s">
        <v>119</v>
      </c>
      <c r="E8" s="5" t="s">
        <v>120</v>
      </c>
      <c r="F8" s="5" t="s">
        <v>120</v>
      </c>
      <c r="G8" s="7" t="s">
        <v>120</v>
      </c>
      <c r="H8" s="7" t="s">
        <v>134</v>
      </c>
    </row>
    <row r="9" s="1" customFormat="1" ht="16.5" spans="1:8">
      <c r="A9" s="5">
        <v>7</v>
      </c>
      <c r="B9" s="6" t="s">
        <v>135</v>
      </c>
      <c r="C9" s="5" t="s">
        <v>119</v>
      </c>
      <c r="D9" s="5" t="s">
        <v>119</v>
      </c>
      <c r="E9" s="5" t="s">
        <v>120</v>
      </c>
      <c r="F9" s="5" t="s">
        <v>120</v>
      </c>
      <c r="G9" s="7" t="s">
        <v>120</v>
      </c>
      <c r="H9" s="7" t="s">
        <v>134</v>
      </c>
    </row>
    <row r="10" s="1" customFormat="1" ht="16.5" spans="1:8">
      <c r="A10" s="5">
        <v>8</v>
      </c>
      <c r="B10" s="6" t="s">
        <v>136</v>
      </c>
      <c r="C10" s="5" t="s">
        <v>119</v>
      </c>
      <c r="D10" s="5" t="s">
        <v>119</v>
      </c>
      <c r="E10" s="5" t="s">
        <v>120</v>
      </c>
      <c r="F10" s="5" t="s">
        <v>120</v>
      </c>
      <c r="G10" s="7" t="s">
        <v>120</v>
      </c>
      <c r="H10" s="7" t="s">
        <v>134</v>
      </c>
    </row>
    <row r="11" s="1" customFormat="1" ht="16.5" spans="1:8">
      <c r="A11" s="5">
        <v>9</v>
      </c>
      <c r="B11" s="11" t="s">
        <v>137</v>
      </c>
      <c r="C11" s="5" t="s">
        <v>119</v>
      </c>
      <c r="D11" s="5" t="s">
        <v>119</v>
      </c>
      <c r="E11" s="5" t="s">
        <v>120</v>
      </c>
      <c r="F11" s="5" t="s">
        <v>120</v>
      </c>
      <c r="G11" s="7" t="s">
        <v>120</v>
      </c>
      <c r="H11" s="7" t="s">
        <v>134</v>
      </c>
    </row>
    <row r="12" s="1" customFormat="1" ht="16.5" spans="1:8">
      <c r="A12" s="5">
        <v>10</v>
      </c>
      <c r="B12" s="12" t="s">
        <v>138</v>
      </c>
      <c r="C12" s="5" t="s">
        <v>120</v>
      </c>
      <c r="D12" s="5" t="s">
        <v>123</v>
      </c>
      <c r="E12" s="5" t="s">
        <v>123</v>
      </c>
      <c r="F12" s="5" t="s">
        <v>123</v>
      </c>
      <c r="G12" s="7" t="s">
        <v>124</v>
      </c>
      <c r="H12" s="7" t="s">
        <v>139</v>
      </c>
    </row>
    <row r="13" s="1" customFormat="1" ht="16.5" spans="1:8">
      <c r="A13" s="5">
        <v>11</v>
      </c>
      <c r="B13" s="12" t="s">
        <v>140</v>
      </c>
      <c r="C13" s="5" t="s">
        <v>120</v>
      </c>
      <c r="D13" s="5" t="s">
        <v>123</v>
      </c>
      <c r="E13" s="5" t="s">
        <v>123</v>
      </c>
      <c r="F13" s="5" t="s">
        <v>123</v>
      </c>
      <c r="G13" s="7" t="s">
        <v>124</v>
      </c>
      <c r="H13" s="7" t="s">
        <v>139</v>
      </c>
    </row>
    <row r="14" s="1" customFormat="1" ht="16.5" spans="1:8">
      <c r="A14" s="5">
        <v>12</v>
      </c>
      <c r="B14" s="12" t="s">
        <v>141</v>
      </c>
      <c r="C14" s="5" t="s">
        <v>120</v>
      </c>
      <c r="D14" s="9" t="s">
        <v>120</v>
      </c>
      <c r="E14" s="9" t="s">
        <v>123</v>
      </c>
      <c r="F14" s="5" t="s">
        <v>123</v>
      </c>
      <c r="G14" s="7" t="s">
        <v>124</v>
      </c>
      <c r="H14" s="7" t="s">
        <v>139</v>
      </c>
    </row>
    <row r="15" s="1" customFormat="1" ht="16.5" spans="1:8">
      <c r="A15" s="5">
        <v>13</v>
      </c>
      <c r="B15" s="13" t="s">
        <v>142</v>
      </c>
      <c r="C15" s="5" t="s">
        <v>120</v>
      </c>
      <c r="D15" s="9" t="s">
        <v>120</v>
      </c>
      <c r="E15" s="9" t="s">
        <v>123</v>
      </c>
      <c r="F15" s="5" t="s">
        <v>123</v>
      </c>
      <c r="G15" s="7" t="s">
        <v>124</v>
      </c>
      <c r="H15" s="7" t="s">
        <v>139</v>
      </c>
    </row>
    <row r="16" s="1" customFormat="1" ht="16.5" spans="1:8">
      <c r="A16" s="5">
        <v>14</v>
      </c>
      <c r="B16" s="8" t="s">
        <v>143</v>
      </c>
      <c r="C16" s="5" t="s">
        <v>120</v>
      </c>
      <c r="D16" s="9" t="s">
        <v>120</v>
      </c>
      <c r="E16" s="9" t="s">
        <v>123</v>
      </c>
      <c r="F16" s="5" t="s">
        <v>123</v>
      </c>
      <c r="G16" s="7" t="s">
        <v>124</v>
      </c>
      <c r="H16" s="7" t="s">
        <v>139</v>
      </c>
    </row>
    <row r="17" s="1" customFormat="1" ht="16.5" spans="1:8">
      <c r="A17" s="5">
        <v>15</v>
      </c>
      <c r="B17" s="6" t="s">
        <v>144</v>
      </c>
      <c r="C17" s="5" t="s">
        <v>120</v>
      </c>
      <c r="D17" s="9" t="s">
        <v>120</v>
      </c>
      <c r="E17" s="9" t="s">
        <v>123</v>
      </c>
      <c r="F17" s="5" t="s">
        <v>120</v>
      </c>
      <c r="G17" s="7" t="s">
        <v>120</v>
      </c>
      <c r="H17" s="7" t="s">
        <v>125</v>
      </c>
    </row>
    <row r="18" s="1" customFormat="1" ht="16.5" spans="1:8">
      <c r="A18" s="5">
        <v>16</v>
      </c>
      <c r="B18" s="6" t="s">
        <v>145</v>
      </c>
      <c r="C18" s="5" t="s">
        <v>120</v>
      </c>
      <c r="D18" s="9" t="s">
        <v>120</v>
      </c>
      <c r="E18" s="9" t="s">
        <v>123</v>
      </c>
      <c r="F18" s="5" t="s">
        <v>120</v>
      </c>
      <c r="G18" s="7" t="s">
        <v>120</v>
      </c>
      <c r="H18" s="7" t="s">
        <v>125</v>
      </c>
    </row>
    <row r="19" s="1" customFormat="1" ht="16.5" spans="1:8">
      <c r="A19" s="5">
        <v>17</v>
      </c>
      <c r="B19" s="6" t="s">
        <v>146</v>
      </c>
      <c r="C19" s="5" t="s">
        <v>120</v>
      </c>
      <c r="D19" s="5" t="s">
        <v>123</v>
      </c>
      <c r="E19" s="5" t="s">
        <v>123</v>
      </c>
      <c r="F19" s="5" t="s">
        <v>120</v>
      </c>
      <c r="G19" s="7" t="s">
        <v>123</v>
      </c>
      <c r="H19" s="7" t="s">
        <v>147</v>
      </c>
    </row>
    <row r="20" s="1" customFormat="1" ht="16.5" spans="1:8">
      <c r="A20" s="5">
        <v>18</v>
      </c>
      <c r="B20" s="6" t="s">
        <v>148</v>
      </c>
      <c r="C20" s="5" t="s">
        <v>120</v>
      </c>
      <c r="D20" s="5" t="s">
        <v>123</v>
      </c>
      <c r="E20" s="5" t="s">
        <v>123</v>
      </c>
      <c r="F20" s="5" t="s">
        <v>120</v>
      </c>
      <c r="G20" s="7" t="s">
        <v>123</v>
      </c>
      <c r="H20" s="7" t="s">
        <v>147</v>
      </c>
    </row>
    <row r="21" s="1" customFormat="1" ht="16.5" spans="1:8">
      <c r="A21" s="5">
        <v>19</v>
      </c>
      <c r="B21" s="6" t="s">
        <v>149</v>
      </c>
      <c r="C21" s="5" t="s">
        <v>120</v>
      </c>
      <c r="D21" s="5" t="s">
        <v>123</v>
      </c>
      <c r="E21" s="5" t="s">
        <v>123</v>
      </c>
      <c r="F21" s="5" t="s">
        <v>120</v>
      </c>
      <c r="G21" s="7" t="s">
        <v>123</v>
      </c>
      <c r="H21" s="7" t="s">
        <v>147</v>
      </c>
    </row>
    <row r="22" s="1" customFormat="1" ht="16.5" spans="1:8">
      <c r="A22" s="5">
        <v>20</v>
      </c>
      <c r="B22" s="6" t="s">
        <v>150</v>
      </c>
      <c r="C22" s="5" t="s">
        <v>120</v>
      </c>
      <c r="D22" s="5" t="s">
        <v>123</v>
      </c>
      <c r="E22" s="5" t="s">
        <v>123</v>
      </c>
      <c r="F22" s="5" t="s">
        <v>120</v>
      </c>
      <c r="G22" s="7" t="s">
        <v>123</v>
      </c>
      <c r="H22" s="7" t="s">
        <v>147</v>
      </c>
    </row>
    <row r="23" s="1" customFormat="1" ht="16.5" spans="1:8">
      <c r="A23" s="5">
        <v>21</v>
      </c>
      <c r="B23" s="6" t="s">
        <v>151</v>
      </c>
      <c r="C23" s="5" t="s">
        <v>120</v>
      </c>
      <c r="D23" s="5" t="s">
        <v>123</v>
      </c>
      <c r="E23" s="5" t="s">
        <v>123</v>
      </c>
      <c r="F23" s="5" t="s">
        <v>120</v>
      </c>
      <c r="G23" s="7" t="s">
        <v>123</v>
      </c>
      <c r="H23" s="7" t="s">
        <v>147</v>
      </c>
    </row>
    <row r="24" s="1" customFormat="1" ht="16.5" spans="1:8">
      <c r="A24" s="5">
        <v>22</v>
      </c>
      <c r="B24" s="6" t="s">
        <v>152</v>
      </c>
      <c r="C24" s="5" t="s">
        <v>120</v>
      </c>
      <c r="D24" s="5" t="s">
        <v>123</v>
      </c>
      <c r="E24" s="5" t="s">
        <v>123</v>
      </c>
      <c r="F24" s="5" t="s">
        <v>120</v>
      </c>
      <c r="G24" s="7" t="s">
        <v>123</v>
      </c>
      <c r="H24" s="7" t="s">
        <v>147</v>
      </c>
    </row>
    <row r="25" s="1" customFormat="1" ht="16.5" spans="1:8">
      <c r="A25" s="5">
        <v>23</v>
      </c>
      <c r="B25" s="6" t="s">
        <v>153</v>
      </c>
      <c r="C25" s="5" t="s">
        <v>120</v>
      </c>
      <c r="D25" s="9" t="s">
        <v>120</v>
      </c>
      <c r="E25" s="9" t="s">
        <v>123</v>
      </c>
      <c r="F25" s="5" t="s">
        <v>120</v>
      </c>
      <c r="G25" s="7" t="s">
        <v>154</v>
      </c>
      <c r="H25" s="7" t="s">
        <v>147</v>
      </c>
    </row>
    <row r="26" s="1" customFormat="1" ht="16.5" spans="1:8">
      <c r="A26" s="5">
        <v>24</v>
      </c>
      <c r="B26" s="6" t="s">
        <v>155</v>
      </c>
      <c r="C26" s="5" t="s">
        <v>120</v>
      </c>
      <c r="D26" s="9" t="s">
        <v>120</v>
      </c>
      <c r="E26" s="9" t="s">
        <v>123</v>
      </c>
      <c r="F26" s="5" t="s">
        <v>120</v>
      </c>
      <c r="G26" s="7" t="s">
        <v>120</v>
      </c>
      <c r="H26" s="7" t="s">
        <v>147</v>
      </c>
    </row>
    <row r="27" s="1" customFormat="1" spans="1:8">
      <c r="A27" s="5">
        <v>25</v>
      </c>
      <c r="B27" s="14" t="s">
        <v>156</v>
      </c>
      <c r="C27" s="5" t="s">
        <v>120</v>
      </c>
      <c r="D27" s="5" t="s">
        <v>123</v>
      </c>
      <c r="E27" s="5" t="s">
        <v>123</v>
      </c>
      <c r="F27" s="5" t="s">
        <v>120</v>
      </c>
      <c r="G27" s="7" t="s">
        <v>123</v>
      </c>
      <c r="H27" s="7" t="s">
        <v>147</v>
      </c>
    </row>
  </sheetData>
  <mergeCells count="1">
    <mergeCell ref="A1:H1"/>
  </mergeCells>
  <conditionalFormatting sqref="B3"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</conditionalFormatting>
  <conditionalFormatting sqref="B8"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</conditionalFormatting>
  <conditionalFormatting sqref="B9"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</conditionalFormatting>
  <conditionalFormatting sqref="B10"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</conditionalFormatting>
  <conditionalFormatting sqref="B11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3:B11">
    <cfRule type="duplicateValues" dxfId="0" priority="11"/>
  </conditionalFormatting>
  <conditionalFormatting sqref="B4:B7">
    <cfRule type="duplicateValues" dxfId="0" priority="92"/>
    <cfRule type="duplicateValues" dxfId="0" priority="91"/>
    <cfRule type="duplicateValues" dxfId="0" priority="90"/>
  </conditionalFormatting>
  <conditionalFormatting sqref="B12:B14">
    <cfRule type="duplicateValues" dxfId="0" priority="10"/>
  </conditionalFormatting>
  <conditionalFormatting sqref="B12:B15">
    <cfRule type="duplicateValues" dxfId="0" priority="9"/>
    <cfRule type="duplicateValues" dxfId="0" priority="8"/>
    <cfRule type="duplicateValues" dxfId="0" priority="7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6月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2025-06-07T08:50:14Z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