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 firstSheet="3" activeTab="11"/>
  </bookViews>
  <sheets>
    <sheet name="7-8月" sheetId="3" r:id="rId1"/>
    <sheet name="6-7月" sheetId="1" r:id="rId2"/>
    <sheet name="Sheet2" sheetId="2" r:id="rId3"/>
    <sheet name="8-9月" sheetId="4" r:id="rId4"/>
    <sheet name="9-10月" sheetId="5" r:id="rId5"/>
    <sheet name="10-11月" sheetId="7" r:id="rId6"/>
    <sheet name="11-12月" sheetId="6" r:id="rId7"/>
    <sheet name="12-25.1月" sheetId="8" r:id="rId8"/>
    <sheet name="25.1-2月" sheetId="9" r:id="rId9"/>
    <sheet name="2-3月" sheetId="11" r:id="rId10"/>
    <sheet name="3-4月" sheetId="12" r:id="rId11"/>
    <sheet name="4-5月" sheetId="10" r:id="rId12"/>
  </sheets>
  <definedNames>
    <definedName name="_xlnm.Print_Area" localSheetId="6">'11-12月'!$A$1:$H$17</definedName>
    <definedName name="_xlnm.Print_Area" localSheetId="8">'25.1-2月'!$A$1:$H$17</definedName>
    <definedName name="_xlnm.Print_Area" localSheetId="11">'4-5月'!$A$1:$H$17</definedName>
  </definedName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A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24.7.9</t>
        </r>
      </text>
    </comment>
    <comment ref="C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工资表107人</t>
        </r>
      </text>
    </comment>
    <comment ref="C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10人</t>
        </r>
      </text>
    </comment>
    <comment ref="C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9人</t>
        </r>
      </text>
    </comment>
    <comment ref="C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82人</t>
        </r>
      </text>
    </comment>
    <comment ref="H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发泡18人含检验员1人，出勤274.5天
总装18人出勤403.5天
焊接15人，出勤336天
仓管6人，出勤136天</t>
        </r>
      </text>
    </comment>
    <comment ref="C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6人</t>
        </r>
      </text>
    </comment>
    <comment ref="D1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社保明细求和
抵缴费用为1152.62元
</t>
        </r>
      </text>
    </comment>
    <comment ref="E1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社保明细求和</t>
        </r>
      </text>
    </comment>
    <comment ref="H1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新劳务公司费用计入在内</t>
        </r>
      </text>
    </comment>
    <comment ref="E1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C40DB座椅15万，C32B座椅56万，P203座椅451万，长沙超卡座104万，麦格纳发泡167万，金琥23万</t>
        </r>
      </text>
    </comment>
  </commentList>
</comments>
</file>

<file path=xl/comments10.xml><?xml version="1.0" encoding="utf-8"?>
<comments xmlns="http://schemas.openxmlformats.org/spreadsheetml/2006/main">
  <authors>
    <author>Administrator</author>
  </authors>
  <commentList>
    <comment ref="A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25.5.14</t>
        </r>
      </text>
    </comment>
    <comment ref="C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工资表107人</t>
        </r>
      </text>
    </comment>
    <comment ref="C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10月10人</t>
        </r>
      </text>
    </comment>
    <comment ref="D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科室16人</t>
        </r>
      </text>
    </comment>
    <comment ref="C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12月9人</t>
        </r>
      </text>
    </comment>
    <comment ref="D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分别放入科室和一线</t>
        </r>
      </text>
    </comment>
    <comment ref="C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10月71人</t>
        </r>
      </text>
    </comment>
    <comment ref="D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含劳务发放水电费</t>
        </r>
      </text>
    </comment>
    <comment ref="H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发泡92人含主管检验及支援人员，出勤1997.7天
总装18人出勤389.5天
焊接16人，出勤392天
仓管7人，出勤190天</t>
        </r>
      </text>
    </comment>
    <comment ref="I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5家劳务-扣除水电费
红同工同酬316907.38
小时工150906.57</t>
        </r>
      </text>
    </comment>
    <comment ref="J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工资汇总表应发</t>
        </r>
      </text>
    </comment>
    <comment ref="C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10月7人</t>
        </r>
      </text>
    </comment>
    <comment ref="I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工资表打印应发含小时工5808.18</t>
        </r>
      </text>
    </comment>
    <comment ref="J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工资汇总表实发发
-临时工</t>
        </r>
      </text>
    </comment>
    <comment ref="D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实发42人-剔除水电费</t>
        </r>
      </text>
    </comment>
    <comment ref="E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实发42人</t>
        </r>
      </text>
    </comment>
    <comment ref="I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劳务同工同酬人员发放水电费</t>
        </r>
      </text>
    </comment>
    <comment ref="J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劳务同工同酬+小时工水电费</t>
        </r>
      </text>
    </comment>
    <comment ref="H1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新劳务公司费用计入在内</t>
        </r>
      </text>
    </comment>
    <comment ref="E1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一线离职28人，小时工离职17人（16人当月入离职）</t>
        </r>
      </text>
    </comment>
    <comment ref="I1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公司发放实发</t>
        </r>
      </text>
    </comment>
    <comment ref="J1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税后实发</t>
        </r>
      </text>
    </comment>
    <comment ref="I1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劳务实发</t>
        </r>
      </text>
    </comment>
    <comment ref="I2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25.5.14剔除水电费</t>
        </r>
      </text>
    </comment>
  </commentList>
</comments>
</file>

<file path=xl/comments11.xml><?xml version="1.0" encoding="utf-8"?>
<comments xmlns="http://schemas.openxmlformats.org/spreadsheetml/2006/main">
  <authors>
    <author>Administrator</author>
  </authors>
  <commentList>
    <comment ref="A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25.6.15</t>
        </r>
      </text>
    </comment>
    <comment ref="C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工资表107人</t>
        </r>
      </text>
    </comment>
    <comment ref="C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10月10人</t>
        </r>
      </text>
    </comment>
    <comment ref="D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科室16人</t>
        </r>
      </text>
    </comment>
    <comment ref="E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科室16人</t>
        </r>
      </text>
    </comment>
    <comment ref="C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12月9人</t>
        </r>
      </text>
    </comment>
    <comment ref="D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分别放入科室和一线</t>
        </r>
      </text>
    </comment>
    <comment ref="E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分别放入科室和一线</t>
        </r>
      </text>
    </comment>
    <comment ref="C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10月71人</t>
        </r>
      </text>
    </comment>
    <comment ref="D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含劳务发放水电费</t>
        </r>
      </text>
    </comment>
    <comment ref="E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含劳务发放水电费</t>
        </r>
      </text>
    </comment>
    <comment ref="H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5月发泡137人含主管检验及支援人员，出勤2505.9天
总装18人出勤391.5天
焊接16人，出勤289.5天
仓管7人，出勤181.5天</t>
        </r>
      </text>
    </comment>
    <comment ref="I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6家劳务-扣除水电费
红同工同酬316907.38
小时工5213</t>
        </r>
      </text>
    </comment>
    <comment ref="J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工资汇总表应发</t>
        </r>
      </text>
    </comment>
    <comment ref="C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10月7人</t>
        </r>
      </text>
    </comment>
    <comment ref="I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工资表打印应发含小时工</t>
        </r>
      </text>
    </comment>
    <comment ref="J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工资汇总表实发发
-临时工</t>
        </r>
      </text>
    </comment>
    <comment ref="D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实发1人-剔除水电费</t>
        </r>
      </text>
    </comment>
    <comment ref="E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实发42人-剔除水电费</t>
        </r>
      </text>
    </comment>
    <comment ref="I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劳务同工同酬人员发放水电费</t>
        </r>
      </text>
    </comment>
    <comment ref="J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劳务同工同酬+小时工水电费</t>
        </r>
      </text>
    </comment>
    <comment ref="H1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新劳务公司费用计入在内</t>
        </r>
      </text>
    </comment>
    <comment ref="I1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公司发放实发</t>
        </r>
      </text>
    </comment>
    <comment ref="J1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税后实发</t>
        </r>
      </text>
    </comment>
    <comment ref="I1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劳务实发</t>
        </r>
      </text>
    </comment>
    <comment ref="I2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25.6.15剔除水电费</t>
        </r>
      </text>
    </comment>
  </commentList>
</comments>
</file>

<file path=xl/comments2.xml><?xml version="1.0" encoding="utf-8"?>
<comments xmlns="http://schemas.openxmlformats.org/spreadsheetml/2006/main">
  <authors>
    <author>Administrator</author>
  </authors>
  <commentList>
    <comment ref="A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24.7.9</t>
        </r>
      </text>
    </comment>
    <comment ref="C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工资表107人</t>
        </r>
      </text>
    </comment>
    <comment ref="C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10人</t>
        </r>
      </text>
    </comment>
    <comment ref="C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9人</t>
        </r>
      </text>
    </comment>
    <comment ref="C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82人</t>
        </r>
      </text>
    </comment>
    <comment ref="H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发泡18人含检验员1人，出勤461天
总装39人出勤767.4875天
焊接15人，出勤297天</t>
        </r>
      </text>
    </comment>
    <comment ref="C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6人</t>
        </r>
      </text>
    </comment>
    <comment ref="D1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社保明细求和</t>
        </r>
      </text>
    </comment>
    <comment ref="E1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社保明细求和</t>
        </r>
      </text>
    </comment>
    <comment ref="H1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新劳务公司费用计入在内</t>
        </r>
      </text>
    </comment>
    <comment ref="E1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运营口径
C40DB座椅63万，C32B座椅382万，P203座椅242万，长沙超卡座90万，麦格纳发泡100万，金琥16万</t>
        </r>
      </text>
    </comment>
  </commentList>
</comments>
</file>

<file path=xl/comments3.xml><?xml version="1.0" encoding="utf-8"?>
<comments xmlns="http://schemas.openxmlformats.org/spreadsheetml/2006/main">
  <authors>
    <author>Administrator</author>
  </authors>
  <commentList>
    <comment ref="A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24.7.9</t>
        </r>
      </text>
    </comment>
    <comment ref="C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工资表107人</t>
        </r>
      </text>
    </comment>
    <comment ref="C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10人</t>
        </r>
      </text>
    </comment>
    <comment ref="C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9人</t>
        </r>
      </text>
    </comment>
    <comment ref="C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82人</t>
        </r>
      </text>
    </comment>
    <comment ref="H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发泡18人含检验员1人，出勤454.5天
总装23人出勤607天
焊接15人，出勤402.5天
仓管6人，出勤157.5天</t>
        </r>
      </text>
    </comment>
    <comment ref="C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6人</t>
        </r>
      </text>
    </comment>
    <comment ref="E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8月经济补偿金</t>
        </r>
      </text>
    </comment>
    <comment ref="D1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社保明细求和
</t>
        </r>
      </text>
    </comment>
    <comment ref="E1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社保明细求和
抵缴费用为1152.62元
</t>
        </r>
      </text>
    </comment>
    <comment ref="H1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新劳务公司费用计入在内</t>
        </r>
      </text>
    </comment>
  </commentList>
</comments>
</file>

<file path=xl/comments4.xml><?xml version="1.0" encoding="utf-8"?>
<comments xmlns="http://schemas.openxmlformats.org/spreadsheetml/2006/main">
  <authors>
    <author>Administrator</author>
  </authors>
  <commentList>
    <comment ref="A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24.11.12</t>
        </r>
      </text>
    </comment>
    <comment ref="C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工资表107人</t>
        </r>
      </text>
    </comment>
    <comment ref="C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10月10人</t>
        </r>
      </text>
    </comment>
    <comment ref="C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10月9人</t>
        </r>
      </text>
    </comment>
    <comment ref="C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10月71人</t>
        </r>
      </text>
    </comment>
    <comment ref="D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含同工同酬7人8304元
扣除水电费后8287.8</t>
        </r>
      </text>
    </comment>
    <comment ref="H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发泡18人含检验员1人，出勤454.5天
总装23人出勤607天
焊接15人，出勤402.5天
仓管6人，出勤157.5天</t>
        </r>
      </text>
    </comment>
    <comment ref="C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10月7人</t>
        </r>
      </text>
    </comment>
    <comment ref="I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诚展劳务-扣除水电费</t>
        </r>
      </text>
    </comment>
    <comment ref="J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工资汇总表应发</t>
        </r>
      </text>
    </comment>
    <comment ref="I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工资表打印应发</t>
        </r>
      </text>
    </comment>
    <comment ref="J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工资汇总表应发
-临时工</t>
        </r>
      </text>
    </comment>
    <comment ref="D1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社保明细求和
</t>
        </r>
      </text>
    </comment>
    <comment ref="E1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社保明细求和
</t>
        </r>
      </text>
    </comment>
    <comment ref="H1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新劳务公司费用计入在内</t>
        </r>
      </text>
    </comment>
  </commentList>
</comments>
</file>

<file path=xl/comments5.xml><?xml version="1.0" encoding="utf-8"?>
<comments xmlns="http://schemas.openxmlformats.org/spreadsheetml/2006/main">
  <authors>
    <author>Administrator</author>
  </authors>
  <commentList>
    <comment ref="A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24.11.12</t>
        </r>
      </text>
    </comment>
    <comment ref="C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工资表107人</t>
        </r>
      </text>
    </comment>
    <comment ref="C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10月10人</t>
        </r>
      </text>
    </comment>
    <comment ref="C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10月9人</t>
        </r>
      </text>
    </comment>
    <comment ref="C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10月71人</t>
        </r>
      </text>
    </comment>
    <comment ref="D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含同工同酬50人80583.16元
扣除水电费后80408.29</t>
        </r>
      </text>
    </comment>
    <comment ref="E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含同工同酬7人8304元
扣除水电费后8287.8</t>
        </r>
      </text>
    </comment>
    <comment ref="H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发泡20人含检验员2人，出勤450.5天
总装60人出勤906.5天
焊接22人，出勤513.5天
仓管7人，出勤198天</t>
        </r>
      </text>
    </comment>
    <comment ref="C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10月7人</t>
        </r>
      </text>
    </comment>
    <comment ref="I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诚展劳务-扣除水电费
224638.29白天
晚上修正</t>
        </r>
      </text>
    </comment>
    <comment ref="J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工资汇总表应发</t>
        </r>
      </text>
    </comment>
    <comment ref="I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工资表打印应发</t>
        </r>
      </text>
    </comment>
    <comment ref="J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工资汇总表应发
-临时工</t>
        </r>
      </text>
    </comment>
    <comment ref="D1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社保明细求和
</t>
        </r>
      </text>
    </comment>
    <comment ref="E1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社保明细求和
</t>
        </r>
      </text>
    </comment>
    <comment ref="H1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新劳务公司费用计入在内</t>
        </r>
      </text>
    </comment>
  </commentList>
</comments>
</file>

<file path=xl/comments6.xml><?xml version="1.0" encoding="utf-8"?>
<comments xmlns="http://schemas.openxmlformats.org/spreadsheetml/2006/main">
  <authors>
    <author>Administrator</author>
  </authors>
  <commentList>
    <comment ref="A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24.11.12</t>
        </r>
      </text>
    </comment>
    <comment ref="C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工资表107人</t>
        </r>
      </text>
    </comment>
    <comment ref="C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10月10人</t>
        </r>
      </text>
    </comment>
    <comment ref="C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12月9人</t>
        </r>
      </text>
    </comment>
    <comment ref="C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10月71人</t>
        </r>
      </text>
    </comment>
    <comment ref="D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含同工同酬79人251393.22元
扣除水电费后250617.16</t>
        </r>
      </text>
    </comment>
    <comment ref="E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含同工同酬50人80583.16元
扣除水电费后80408.29</t>
        </r>
      </text>
    </comment>
    <comment ref="H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发泡20人含检验员2人，出勤450.5天
总装60人出勤906.5天
焊接22人，出勤513.5天
仓管7人，出勤198天</t>
        </r>
      </text>
    </comment>
    <comment ref="C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10月7人</t>
        </r>
      </text>
    </comment>
    <comment ref="I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诚展劳务-扣除水电费
250617.16
小时工100445.03</t>
        </r>
      </text>
    </comment>
    <comment ref="J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工资汇总表应发</t>
        </r>
      </text>
    </comment>
    <comment ref="I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工资表打印应发</t>
        </r>
      </text>
    </comment>
    <comment ref="J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工资汇总表应发
-临时工</t>
        </r>
      </text>
    </comment>
    <comment ref="D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求和公式错误73782.905
剔除水电费后数据</t>
        </r>
      </text>
    </comment>
    <comment ref="D1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社保明细求和
</t>
        </r>
      </text>
    </comment>
    <comment ref="E1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社保明细求和
</t>
        </r>
      </text>
    </comment>
    <comment ref="H1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新劳务公司费用计入在内</t>
        </r>
      </text>
    </comment>
  </commentList>
</comments>
</file>

<file path=xl/comments7.xml><?xml version="1.0" encoding="utf-8"?>
<comments xmlns="http://schemas.openxmlformats.org/spreadsheetml/2006/main">
  <authors>
    <author>Administrator</author>
  </authors>
  <commentList>
    <comment ref="A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25.2.14</t>
        </r>
      </text>
    </comment>
    <comment ref="C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工资表107人</t>
        </r>
      </text>
    </comment>
    <comment ref="C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10月10人</t>
        </r>
      </text>
    </comment>
    <comment ref="C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12月9人</t>
        </r>
      </text>
    </comment>
    <comment ref="C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10月71人</t>
        </r>
      </text>
    </comment>
    <comment ref="E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含同工同酬79人251393.22元
扣除水电费后250617.16</t>
        </r>
      </text>
    </comment>
    <comment ref="H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发泡33人含检验员4人，出勤802天
总装24人出勤481.5天
焊接19人，出勤393天
仓管8人，出勤193.5天</t>
        </r>
      </text>
    </comment>
    <comment ref="I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4家劳务-扣除水电费
开门红同工同酬124897.03
小时工231255.7</t>
        </r>
      </text>
    </comment>
    <comment ref="J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工资汇总表应发</t>
        </r>
      </text>
    </comment>
    <comment ref="C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10月7人</t>
        </r>
      </text>
    </comment>
    <comment ref="I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工资表打印应发</t>
        </r>
      </text>
    </comment>
    <comment ref="J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工资汇总表应发
-临时工</t>
        </r>
      </text>
    </comment>
    <comment ref="E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求和公式错误73782.905
剔除水电费后数据</t>
        </r>
      </text>
    </comment>
    <comment ref="I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小时工</t>
        </r>
      </text>
    </comment>
    <comment ref="E1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社保明细求和
</t>
        </r>
      </text>
    </comment>
    <comment ref="H1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新劳务公司费用计入在内</t>
        </r>
      </text>
    </comment>
    <comment ref="I1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劳务同工同酬</t>
        </r>
      </text>
    </comment>
    <comment ref="I1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公司发放</t>
        </r>
      </text>
    </comment>
    <comment ref="D1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一线离职7人，小时工离职83人（51人当月入离职）</t>
        </r>
      </text>
    </comment>
    <comment ref="I1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公司发放实发</t>
        </r>
      </text>
    </comment>
    <comment ref="J1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税后实发</t>
        </r>
      </text>
    </comment>
    <comment ref="I1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劳务实发</t>
        </r>
      </text>
    </comment>
  </commentList>
</comments>
</file>

<file path=xl/comments8.xml><?xml version="1.0" encoding="utf-8"?>
<comments xmlns="http://schemas.openxmlformats.org/spreadsheetml/2006/main">
  <authors>
    <author>Administrator</author>
  </authors>
  <commentList>
    <comment ref="A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25.2.14</t>
        </r>
      </text>
    </comment>
    <comment ref="C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工资表107人</t>
        </r>
      </text>
    </comment>
    <comment ref="C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10月10人</t>
        </r>
      </text>
    </comment>
    <comment ref="C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12月9人</t>
        </r>
      </text>
    </comment>
    <comment ref="C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10月71人</t>
        </r>
      </text>
    </comment>
    <comment ref="H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发泡33人含检验员4人，出勤731.5天
总装24人出勤549.5天
焊接18人，出勤397天
仓管8人，出勤184天</t>
        </r>
      </text>
    </comment>
    <comment ref="I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4家劳务-扣除水电费
开门红同工同酬124897.03
小时工231255.7</t>
        </r>
      </text>
    </comment>
    <comment ref="J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工资汇总表应发</t>
        </r>
      </text>
    </comment>
    <comment ref="C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10月7人</t>
        </r>
      </text>
    </comment>
    <comment ref="I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工资表打印应发含小时工18529.5</t>
        </r>
      </text>
    </comment>
    <comment ref="J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工资汇总表应发
-临时工</t>
        </r>
      </text>
    </comment>
    <comment ref="D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应发</t>
        </r>
      </text>
    </comment>
    <comment ref="H1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新劳务公司费用计入在内</t>
        </r>
      </text>
    </comment>
    <comment ref="D1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一线离职8人，小时工离职24人（19人当月入离职）</t>
        </r>
      </text>
    </comment>
    <comment ref="E1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一线离职7人，小时工离职83人（51人当月入离职）</t>
        </r>
      </text>
    </comment>
    <comment ref="I1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公司发放实发</t>
        </r>
      </text>
    </comment>
    <comment ref="J1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税后实发</t>
        </r>
      </text>
    </comment>
    <comment ref="I1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劳务实发</t>
        </r>
      </text>
    </comment>
  </commentList>
</comments>
</file>

<file path=xl/comments9.xml><?xml version="1.0" encoding="utf-8"?>
<comments xmlns="http://schemas.openxmlformats.org/spreadsheetml/2006/main">
  <authors>
    <author>Administrator</author>
  </authors>
  <commentList>
    <comment ref="A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25.4.14</t>
        </r>
      </text>
    </comment>
    <comment ref="C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工资表107人</t>
        </r>
      </text>
    </comment>
    <comment ref="C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10月10人</t>
        </r>
      </text>
    </comment>
    <comment ref="C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12月9人</t>
        </r>
      </text>
    </comment>
    <comment ref="C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10月71人</t>
        </r>
      </text>
    </comment>
    <comment ref="H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发泡84人含检验员4人，出勤1480.7天
总装20人出勤531.5天
焊接17人，出勤452.5天
仓管9人，出勤229.5天</t>
        </r>
      </text>
    </comment>
    <comment ref="I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5家劳务-扣除水电费
红同工同酬225771.76
小时工109171.58</t>
        </r>
      </text>
    </comment>
    <comment ref="J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工资汇总表应发</t>
        </r>
      </text>
    </comment>
    <comment ref="C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10月7人</t>
        </r>
      </text>
    </comment>
    <comment ref="I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工资表打印应发含小时工5808.18</t>
        </r>
      </text>
    </comment>
    <comment ref="J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工资汇总表实发发
-临时工</t>
        </r>
      </text>
    </comment>
    <comment ref="N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补回绩效金额</t>
        </r>
      </text>
    </comment>
    <comment ref="D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实发42人</t>
        </r>
      </text>
    </comment>
    <comment ref="E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应发</t>
        </r>
      </text>
    </comment>
    <comment ref="I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劳务发放水电费</t>
        </r>
      </text>
    </comment>
    <comment ref="H1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新劳务公司费用计入在内</t>
        </r>
      </text>
    </comment>
    <comment ref="D1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一线离职28人，小时工离职17人（16人当月入离职）</t>
        </r>
      </text>
    </comment>
    <comment ref="E1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一线离职8人，小时工离职24人（19人当月入离职）</t>
        </r>
      </text>
    </comment>
    <comment ref="I1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公司发放实发</t>
        </r>
      </text>
    </comment>
    <comment ref="J1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税后实发</t>
        </r>
      </text>
    </comment>
    <comment ref="I1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劳务实发</t>
        </r>
      </text>
    </comment>
  </commentList>
</comments>
</file>

<file path=xl/sharedStrings.xml><?xml version="1.0" encoding="utf-8"?>
<sst xmlns="http://schemas.openxmlformats.org/spreadsheetml/2006/main" count="425" uniqueCount="153">
  <si>
    <t>2024年7-8月份人工成本明细对比</t>
  </si>
  <si>
    <t>序号</t>
  </si>
  <si>
    <t>类别</t>
  </si>
  <si>
    <t>项目</t>
  </si>
  <si>
    <t>8月</t>
  </si>
  <si>
    <t>7月</t>
  </si>
  <si>
    <t>涨跌幅度</t>
  </si>
  <si>
    <t>涨跌幅百分比</t>
  </si>
  <si>
    <t>备注-8月数据</t>
  </si>
  <si>
    <t>工资（元）</t>
  </si>
  <si>
    <t>管理</t>
  </si>
  <si>
    <t>研发</t>
  </si>
  <si>
    <t>含总装0.63万、发泡1.24万</t>
  </si>
  <si>
    <t>一线</t>
  </si>
  <si>
    <t>发泡6.86万、总装10.6万、焊接8.18万，仓管2.84万</t>
  </si>
  <si>
    <t>销售</t>
  </si>
  <si>
    <t>含金琥现服1890元，潍坊现服5300元</t>
  </si>
  <si>
    <t>小计</t>
  </si>
  <si>
    <t>其他</t>
  </si>
  <si>
    <t>经济补偿金</t>
  </si>
  <si>
    <t>2024年08月一次性经济补偿金</t>
  </si>
  <si>
    <t>工资+费用合计（元）</t>
  </si>
  <si>
    <t>五险一金（元）</t>
  </si>
  <si>
    <t>含诚展10639.53</t>
  </si>
  <si>
    <t>招聘中介费（元）</t>
  </si>
  <si>
    <t>鑫起2160诚展600</t>
  </si>
  <si>
    <t>人工成本总计（元）</t>
  </si>
  <si>
    <t>工资表人数（人）</t>
  </si>
  <si>
    <t>产值（万元）</t>
  </si>
  <si>
    <t>麦格纳35万</t>
  </si>
  <si>
    <t>人事费用率</t>
  </si>
  <si>
    <t>人均产值</t>
  </si>
  <si>
    <t>编制：曾琼</t>
  </si>
  <si>
    <t>2024年6-7月份人工成本明细对比</t>
  </si>
  <si>
    <t>6月</t>
  </si>
  <si>
    <t>备注-7月数据</t>
  </si>
  <si>
    <t>含总装0.6万、发泡1.42万</t>
  </si>
  <si>
    <t>发泡10.75万、总装16.82万、焊接8.09万</t>
  </si>
  <si>
    <t>含金琥现服2212元</t>
  </si>
  <si>
    <t>2024年07月一次性经济补偿金</t>
  </si>
  <si>
    <t>含诚展14838.93</t>
  </si>
  <si>
    <t>鑫起2760诚展780</t>
  </si>
  <si>
    <t>周报</t>
  </si>
  <si>
    <t>第几周</t>
  </si>
  <si>
    <t>销售收入</t>
  </si>
  <si>
    <t>一</t>
  </si>
  <si>
    <t>二</t>
  </si>
  <si>
    <t>三</t>
  </si>
  <si>
    <t>四</t>
  </si>
  <si>
    <t>五</t>
  </si>
  <si>
    <t>2024年8-9月份人工成本明细对比</t>
  </si>
  <si>
    <t>9月</t>
  </si>
  <si>
    <t>含总装0.75万、发泡1.32万</t>
  </si>
  <si>
    <t>发泡9.89万、总装15.71万、焊接9.22万，仓管3.22万</t>
  </si>
  <si>
    <t>含金琥现服5042元，潍坊现服5500元</t>
  </si>
  <si>
    <t>临时工</t>
  </si>
  <si>
    <t>诚展临时工工资费用17316.5元，        公司发放临时工5932.5元</t>
  </si>
  <si>
    <t>含诚展9564.68，鑫起35618.85</t>
  </si>
  <si>
    <t>鑫起2040诚展540</t>
  </si>
  <si>
    <t>89+2临时工 工资公司发放，8人诚展发放</t>
  </si>
  <si>
    <t>2024年9-10月份人工成本明细对比</t>
  </si>
  <si>
    <t>10月</t>
  </si>
  <si>
    <t>备注-10月数据</t>
  </si>
  <si>
    <t>含金琥现服8599元，北汽现服6300元</t>
  </si>
  <si>
    <t>诚展临时工工资费用100538.76元，总装4.12万，发泡5.23万，焊接0.7万                       公司发放临时工1人4809元</t>
  </si>
  <si>
    <t>同工同酬水电费</t>
  </si>
  <si>
    <t>鑫起1920诚展540</t>
  </si>
  <si>
    <t xml:space="preserve">96+46临时工 </t>
  </si>
  <si>
    <t>2024年10-11月份人工成本明细对比</t>
  </si>
  <si>
    <t>11月</t>
  </si>
  <si>
    <t>备注-11月数据</t>
  </si>
  <si>
    <t>含总装0.81万、发泡1.36万</t>
  </si>
  <si>
    <t>发泡9.39万、总装21.06万、焊接12.35万，仓管4.1</t>
  </si>
  <si>
    <t>含金琥现服7620元，北汽2现服6000元</t>
  </si>
  <si>
    <t>诚展临时工工资费用144230元，总装4.46万，发泡6.57万，焊接0.64万                       公司发放临时工1人5103元</t>
  </si>
  <si>
    <t>同工同酬水电费167.7+7.17个税差异</t>
  </si>
  <si>
    <t>含诚展9564.68，湖南诚展24095.32，鑫起31228.65</t>
  </si>
  <si>
    <t>鑫起1860深圳诚展540湖南诚展7500</t>
  </si>
  <si>
    <t>晚上修正</t>
  </si>
  <si>
    <t xml:space="preserve">139+30临时工 </t>
  </si>
  <si>
    <t>运营报表收入数据</t>
  </si>
  <si>
    <t>2024年11-12月份人工成本明细对比</t>
  </si>
  <si>
    <t>12月</t>
  </si>
  <si>
    <t>备注-12月数据</t>
  </si>
  <si>
    <t>含总装0.58万、发泡1.44万</t>
  </si>
  <si>
    <t>发泡18.1万、总装28.94万、焊接12.17万，仓管4.33</t>
  </si>
  <si>
    <t>含金琥现服4248元，北汽2现服6000元</t>
  </si>
  <si>
    <t>含同工同酬劳务发放79人251393.22元</t>
  </si>
  <si>
    <t xml:space="preserve">诚展临时工工资费用发泡8.74万，焊接1.31万                       </t>
  </si>
  <si>
    <t>劳务发放人员水电费</t>
  </si>
  <si>
    <t>含深圳诚展14336.52，湖南诚展70857.4，鑫起31228.65</t>
  </si>
  <si>
    <t>小时工水电费</t>
  </si>
  <si>
    <t>鑫起1860深圳诚展1740湖南诚展10350</t>
  </si>
  <si>
    <t xml:space="preserve">168+37临时工 </t>
  </si>
  <si>
    <t>2024年15-2025年1月份人工成本明细对比</t>
  </si>
  <si>
    <t>1月</t>
  </si>
  <si>
    <t>备注-1月数据</t>
  </si>
  <si>
    <t>含开门红0.2万</t>
  </si>
  <si>
    <t>含开门红0.29万，总装0.56万、发泡1.14万</t>
  </si>
  <si>
    <t>开门红3.34万，发泡18.32万、总装11.79万、焊接9.64万，仓管4.06</t>
  </si>
  <si>
    <t>含开门红0.2万，金琥现服2700元，北汽现服2400元</t>
  </si>
  <si>
    <t>含同工同酬劳务发放25人124897.03元</t>
  </si>
  <si>
    <t xml:space="preserve">5家劳务临时工工资费用发泡20.79万，总装2.55万，焊接0.09万                       </t>
  </si>
  <si>
    <t>开门红</t>
  </si>
  <si>
    <t>鑫起1740深圳诚展1140湖南诚展6600</t>
  </si>
  <si>
    <t xml:space="preserve">114+90临时工 </t>
  </si>
  <si>
    <t>汇总同工同酬实发</t>
  </si>
  <si>
    <t>汇总小时工实发</t>
  </si>
  <si>
    <t>实发</t>
  </si>
  <si>
    <t>2025年1-2025年2月份人工成本明细对比</t>
  </si>
  <si>
    <t>2月</t>
  </si>
  <si>
    <t>备注-2月数据</t>
  </si>
  <si>
    <t>总装0.56万、发泡1.32万</t>
  </si>
  <si>
    <t>发泡15.33万、总装12.39万、焊接9.415万，仓管3.55</t>
  </si>
  <si>
    <t>金琥现服3570元，北汽现服600元</t>
  </si>
  <si>
    <t>含同工同酬劳务发放23人88349.83元</t>
  </si>
  <si>
    <t xml:space="preserve">4家劳务及公司临时工工资费用发泡，湖南诚展 64357.69 ，湘潭思泉 8152.55，深圳诚展 6628.5，东方人才 14075.4 ，光华荣昌 18456.5              </t>
  </si>
  <si>
    <t>含深圳诚展11297.9566，湖南诚展21804.16，鑫起33326.02</t>
  </si>
  <si>
    <t>鑫起1740深圳诚展690湖南诚展4950</t>
  </si>
  <si>
    <t xml:space="preserve">116+36临时工 </t>
  </si>
  <si>
    <t>2025年2-2025年3月份人工成本明细对比</t>
  </si>
  <si>
    <t>3月-4.16</t>
  </si>
  <si>
    <t>备注-3月数据</t>
  </si>
  <si>
    <t>3月-4.14</t>
  </si>
  <si>
    <t>科室绩效补回除部级责任群</t>
  </si>
  <si>
    <t>总装0.74万、发泡1.53万</t>
  </si>
  <si>
    <t>发泡30.01万、总装13.68万、焊接10.94万，仓管4.38</t>
  </si>
  <si>
    <t>金琥现服3780元</t>
  </si>
  <si>
    <t xml:space="preserve">5家劳务及公司临时工工资费用发泡，湖南诚展36857.69，湘潭思泉9473.64，德顺47430.31，东方人才15409.94 ，光华荣昌5808.18             </t>
  </si>
  <si>
    <t>含深圳诚展10075.985，湖南诚展38668.06，鑫起32423.6，思泉11363.64，东方1731.825</t>
  </si>
  <si>
    <t>鑫起1680深圳诚展780湖南诚展6750思泉3300东方450</t>
  </si>
  <si>
    <t xml:space="preserve">160+42临时工 </t>
  </si>
  <si>
    <t>2025年3-4月份人工成本明细对比</t>
  </si>
  <si>
    <t>4月</t>
  </si>
  <si>
    <t>备注-4月数据</t>
  </si>
  <si>
    <t>发泡43.29万、总装8.29万、焊接9.59万，仓管3.75</t>
  </si>
  <si>
    <t>金琥现服4920元</t>
  </si>
  <si>
    <t>含同工同酬劳务发放74人316907.38元</t>
  </si>
  <si>
    <t xml:space="preserve">2家劳务及公司临时工工资费用发泡，德顺138874.62，东方人才12031.95             </t>
  </si>
  <si>
    <t>含深圳诚展8787.3626，湖南诚展42769.1，鑫起29015.88，思泉26657.08，东方1154.55</t>
  </si>
  <si>
    <t>鑫起1440深圳诚展480湖南诚展6750思泉4050东方150</t>
  </si>
  <si>
    <t xml:space="preserve">161+33临时工 </t>
  </si>
  <si>
    <t>小时工</t>
  </si>
  <si>
    <t>2025年4-5月份人工成本明细对比</t>
  </si>
  <si>
    <t>5月</t>
  </si>
  <si>
    <t>备注-5月数据</t>
  </si>
  <si>
    <t>发泡55.83万、总装8.11万、焊接6.95万，仓管3.52</t>
  </si>
  <si>
    <t>金琥现服2380元</t>
  </si>
  <si>
    <t>含同工同酬劳务发放119人418633.94元</t>
  </si>
  <si>
    <t xml:space="preserve">东方人才1人             </t>
  </si>
  <si>
    <t>含鑫起29015.88、诚展-湖南54371.7、诚展-深圳7744.881、思泉30074、东方1154.55、德顺16094.28、宏顺271.39</t>
  </si>
  <si>
    <t>鑫起1500、诚展-湖南8400、诚展-深圳480、思泉6600、东方300、德顺2700、宏顺1050</t>
  </si>
  <si>
    <t xml:space="preserve">205+1临时工 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</si>
</sst>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_ ;[Red]\-0.0\ "/>
    <numFmt numFmtId="178" formatCode="0.0%"/>
    <numFmt numFmtId="179" formatCode="yyyy&quot;年&quot;m&quot;月&quot;d&quot;日&quot;;@"/>
    <numFmt numFmtId="180" formatCode="0_ "/>
  </numFmts>
  <fonts count="40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name val="宋体"/>
      <charset val="134"/>
    </font>
    <font>
      <b/>
      <sz val="14"/>
      <color indexed="8"/>
      <name val="宋体"/>
      <charset val="134"/>
    </font>
    <font>
      <b/>
      <sz val="14"/>
      <name val="宋体"/>
      <charset val="134"/>
    </font>
    <font>
      <b/>
      <sz val="12"/>
      <color indexed="8"/>
      <name val="宋体"/>
      <charset val="134"/>
    </font>
    <font>
      <b/>
      <sz val="12"/>
      <name val="宋体"/>
      <charset val="134"/>
    </font>
    <font>
      <sz val="12"/>
      <color indexed="8"/>
      <name val="宋体"/>
      <charset val="134"/>
    </font>
    <font>
      <sz val="12"/>
      <color rgb="FF1A1AFC"/>
      <name val="宋体"/>
      <charset val="134"/>
    </font>
    <font>
      <b/>
      <sz val="11"/>
      <color rgb="FF1A1AFC"/>
      <name val="宋体"/>
      <charset val="134"/>
    </font>
    <font>
      <b/>
      <sz val="12"/>
      <color rgb="FF1A1AFC"/>
      <name val="宋体"/>
      <charset val="134"/>
    </font>
    <font>
      <b/>
      <sz val="12"/>
      <color rgb="FFFF0000"/>
      <name val="宋体"/>
      <charset val="134"/>
    </font>
    <font>
      <b/>
      <sz val="10"/>
      <color rgb="FFFF0000"/>
      <name val="宋体"/>
      <charset val="134"/>
    </font>
    <font>
      <sz val="10"/>
      <color indexed="8"/>
      <name val="宋体"/>
      <charset val="134"/>
    </font>
    <font>
      <sz val="12"/>
      <name val="宋体"/>
      <charset val="134"/>
    </font>
    <font>
      <b/>
      <sz val="9"/>
      <color rgb="FFFF0000"/>
      <name val="宋体"/>
      <charset val="134"/>
      <scheme val="minor"/>
    </font>
    <font>
      <sz val="12"/>
      <color rgb="FFFF0000"/>
      <name val="宋体"/>
      <charset val="134"/>
    </font>
    <font>
      <sz val="9"/>
      <color indexed="0"/>
      <name val="微软雅黑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Tahoma"/>
      <charset val="134"/>
    </font>
    <font>
      <b/>
      <sz val="9"/>
      <name val="宋体"/>
      <charset val="134"/>
    </font>
    <font>
      <sz val="9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2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15" borderId="3" applyNumberFormat="0" applyFont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4" applyNumberFormat="0" applyFill="0" applyAlignment="0" applyProtection="0">
      <alignment vertical="center"/>
    </xf>
    <xf numFmtId="0" fontId="29" fillId="0" borderId="4" applyNumberFormat="0" applyFill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30" fillId="19" borderId="6" applyNumberFormat="0" applyAlignment="0" applyProtection="0">
      <alignment vertical="center"/>
    </xf>
    <xf numFmtId="0" fontId="31" fillId="19" borderId="2" applyNumberFormat="0" applyAlignment="0" applyProtection="0">
      <alignment vertical="center"/>
    </xf>
    <xf numFmtId="0" fontId="32" fillId="20" borderId="7" applyNumberFormat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33" fillId="0" borderId="8" applyNumberFormat="0" applyFill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18" fillId="38" borderId="0" applyNumberFormat="0" applyBorder="0" applyAlignment="0" applyProtection="0">
      <alignment vertical="center"/>
    </xf>
    <xf numFmtId="0" fontId="21" fillId="39" borderId="0" applyNumberFormat="0" applyBorder="0" applyAlignment="0" applyProtection="0">
      <alignment vertical="center"/>
    </xf>
    <xf numFmtId="0" fontId="37" fillId="0" borderId="0">
      <alignment vertical="center"/>
    </xf>
  </cellStyleXfs>
  <cellXfs count="5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6" fontId="8" fillId="2" borderId="1" xfId="0" applyNumberFormat="1" applyFont="1" applyFill="1" applyBorder="1" applyAlignment="1">
      <alignment horizontal="center" vertical="center"/>
    </xf>
    <xf numFmtId="10" fontId="8" fillId="2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/>
    </xf>
    <xf numFmtId="0" fontId="9" fillId="0" borderId="1" xfId="0" applyFont="1" applyFill="1" applyBorder="1" applyAlignment="1">
      <alignment vertical="center" shrinkToFit="1"/>
    </xf>
    <xf numFmtId="0" fontId="10" fillId="0" borderId="1" xfId="0" applyFont="1" applyFill="1" applyBorder="1" applyAlignment="1">
      <alignment vertical="center" shrinkToFit="1"/>
    </xf>
    <xf numFmtId="0" fontId="10" fillId="0" borderId="1" xfId="0" applyFont="1" applyFill="1" applyBorder="1" applyAlignment="1">
      <alignment horizontal="center" vertical="center"/>
    </xf>
    <xf numFmtId="176" fontId="10" fillId="3" borderId="1" xfId="0" applyNumberFormat="1" applyFont="1" applyFill="1" applyBorder="1" applyAlignment="1">
      <alignment horizontal="center" vertical="center"/>
    </xf>
    <xf numFmtId="176" fontId="10" fillId="2" borderId="1" xfId="0" applyNumberFormat="1" applyFont="1" applyFill="1" applyBorder="1" applyAlignment="1">
      <alignment horizontal="left" vertical="center"/>
    </xf>
    <xf numFmtId="0" fontId="11" fillId="2" borderId="1" xfId="0" applyFont="1" applyFill="1" applyBorder="1" applyAlignment="1">
      <alignment horizontal="center" vertical="center"/>
    </xf>
    <xf numFmtId="176" fontId="12" fillId="0" borderId="1" xfId="0" applyNumberFormat="1" applyFont="1" applyFill="1" applyBorder="1" applyAlignment="1">
      <alignment vertical="center" wrapText="1"/>
    </xf>
    <xf numFmtId="176" fontId="10" fillId="2" borderId="1" xfId="0" applyNumberFormat="1" applyFont="1" applyFill="1" applyBorder="1" applyAlignment="1">
      <alignment horizontal="center" vertical="center" shrinkToFit="1"/>
    </xf>
    <xf numFmtId="176" fontId="13" fillId="0" borderId="1" xfId="0" applyNumberFormat="1" applyFont="1" applyFill="1" applyBorder="1" applyAlignment="1">
      <alignment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178" fontId="5" fillId="3" borderId="1" xfId="0" applyNumberFormat="1" applyFont="1" applyFill="1" applyBorder="1" applyAlignment="1">
      <alignment horizontal="center" vertical="center"/>
    </xf>
    <xf numFmtId="178" fontId="5" fillId="0" borderId="1" xfId="0" applyNumberFormat="1" applyFont="1" applyFill="1" applyBorder="1" applyAlignment="1">
      <alignment horizontal="center" vertical="center"/>
    </xf>
    <xf numFmtId="176" fontId="14" fillId="0" borderId="1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8" fontId="7" fillId="0" borderId="0" xfId="0" applyNumberFormat="1" applyFont="1" applyFill="1" applyBorder="1" applyAlignment="1">
      <alignment horizontal="center" vertical="center"/>
    </xf>
    <xf numFmtId="176" fontId="2" fillId="4" borderId="0" xfId="0" applyNumberFormat="1" applyFont="1" applyFill="1" applyBorder="1" applyAlignment="1">
      <alignment horizontal="center" vertical="center"/>
    </xf>
    <xf numFmtId="176" fontId="14" fillId="0" borderId="0" xfId="0" applyNumberFormat="1" applyFont="1" applyFill="1" applyBorder="1" applyAlignment="1">
      <alignment horizontal="center" vertical="center"/>
    </xf>
    <xf numFmtId="179" fontId="14" fillId="0" borderId="0" xfId="0" applyNumberFormat="1" applyFont="1" applyFill="1" applyBorder="1" applyAlignment="1">
      <alignment horizontal="center" vertical="center"/>
    </xf>
    <xf numFmtId="176" fontId="14" fillId="0" borderId="0" xfId="0" applyNumberFormat="1" applyFont="1" applyFill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0" fillId="5" borderId="0" xfId="0" applyFill="1">
      <alignment vertical="center"/>
    </xf>
    <xf numFmtId="0" fontId="0" fillId="0" borderId="0" xfId="0" applyAlignment="1">
      <alignment vertical="center" wrapText="1"/>
    </xf>
    <xf numFmtId="176" fontId="0" fillId="0" borderId="0" xfId="0" applyNumberFormat="1">
      <alignment vertical="center"/>
    </xf>
    <xf numFmtId="176" fontId="15" fillId="0" borderId="0" xfId="0" applyNumberFormat="1" applyFont="1" applyFill="1" applyBorder="1" applyAlignment="1">
      <alignment vertical="center"/>
    </xf>
    <xf numFmtId="0" fontId="7" fillId="2" borderId="1" xfId="0" applyFont="1" applyFill="1" applyBorder="1" applyAlignment="1">
      <alignment vertical="center"/>
    </xf>
    <xf numFmtId="0" fontId="13" fillId="0" borderId="1" xfId="0" applyFont="1" applyFill="1" applyBorder="1" applyAlignment="1">
      <alignment vertical="center"/>
    </xf>
    <xf numFmtId="176" fontId="8" fillId="6" borderId="1" xfId="0" applyNumberFormat="1" applyFont="1" applyFill="1" applyBorder="1" applyAlignment="1">
      <alignment horizontal="center" vertical="center" wrapText="1"/>
    </xf>
    <xf numFmtId="176" fontId="16" fillId="2" borderId="1" xfId="0" applyNumberFormat="1" applyFont="1" applyFill="1" applyBorder="1" applyAlignment="1">
      <alignment horizontal="center" vertical="center" shrinkToFit="1"/>
    </xf>
    <xf numFmtId="176" fontId="8" fillId="3" borderId="1" xfId="0" applyNumberFormat="1" applyFont="1" applyFill="1" applyBorder="1" applyAlignment="1">
      <alignment horizontal="center" vertical="center"/>
    </xf>
    <xf numFmtId="180" fontId="5" fillId="3" borderId="1" xfId="0" applyNumberFormat="1" applyFont="1" applyFill="1" applyBorder="1" applyAlignment="1">
      <alignment horizontal="center" vertical="center"/>
    </xf>
    <xf numFmtId="0" fontId="0" fillId="7" borderId="0" xfId="0" applyFill="1">
      <alignment vertical="center"/>
    </xf>
    <xf numFmtId="10" fontId="8" fillId="8" borderId="1" xfId="0" applyNumberFormat="1" applyFont="1" applyFill="1" applyBorder="1" applyAlignment="1">
      <alignment horizontal="center" vertical="center"/>
    </xf>
    <xf numFmtId="176" fontId="10" fillId="2" borderId="1" xfId="0" applyNumberFormat="1" applyFont="1" applyFill="1" applyBorder="1" applyAlignment="1">
      <alignment horizontal="center" vertical="center"/>
    </xf>
    <xf numFmtId="0" fontId="0" fillId="9" borderId="0" xfId="0" applyFill="1">
      <alignment vertical="center"/>
    </xf>
    <xf numFmtId="176" fontId="8" fillId="8" borderId="1" xfId="0" applyNumberFormat="1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vertical="center" wrapText="1"/>
    </xf>
    <xf numFmtId="176" fontId="8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vertical="center"/>
    </xf>
    <xf numFmtId="177" fontId="17" fillId="2" borderId="1" xfId="0" applyNumberFormat="1" applyFont="1" applyFill="1" applyBorder="1" applyAlignment="1">
      <alignment horizontal="center" vertical="center"/>
    </xf>
    <xf numFmtId="176" fontId="8" fillId="7" borderId="1" xfId="0" applyNumberFormat="1" applyFont="1" applyFill="1" applyBorder="1" applyAlignment="1">
      <alignment horizontal="center" vertical="center" wrapText="1"/>
    </xf>
    <xf numFmtId="177" fontId="17" fillId="1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00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comments" Target="../comments9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comments" Target="../comments10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comments" Target="../comments1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comments" Target="../comments4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comments" Target="../comments5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comments" Target="../comments6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comments" Target="../comments7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comments" Target="../comments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0"/>
  <sheetViews>
    <sheetView workbookViewId="0">
      <selection activeCell="A1" sqref="$A1:$XFD1048576"/>
    </sheetView>
  </sheetViews>
  <sheetFormatPr defaultColWidth="9" defaultRowHeight="13.5" outlineLevelCol="7"/>
  <cols>
    <col min="1" max="1" width="9" style="1"/>
    <col min="2" max="2" width="12.7666666666667" style="1" customWidth="1"/>
    <col min="3" max="3" width="13.4666666666667" style="1" customWidth="1"/>
    <col min="4" max="4" width="15.0333333333333" style="2" customWidth="1"/>
    <col min="5" max="6" width="15.525" style="3" customWidth="1"/>
    <col min="7" max="7" width="14.375" style="3" customWidth="1"/>
    <col min="8" max="8" width="41.8" style="4" customWidth="1"/>
  </cols>
  <sheetData>
    <row r="1" ht="35" customHeight="1" spans="1:8">
      <c r="A1" s="5" t="s">
        <v>0</v>
      </c>
      <c r="B1" s="5"/>
      <c r="C1" s="5"/>
      <c r="D1" s="6"/>
      <c r="E1" s="7"/>
      <c r="F1" s="7"/>
      <c r="G1" s="7"/>
      <c r="H1" s="5"/>
    </row>
    <row r="2" ht="32" customHeight="1" spans="1:8">
      <c r="A2" s="8" t="s">
        <v>1</v>
      </c>
      <c r="B2" s="8" t="s">
        <v>2</v>
      </c>
      <c r="C2" s="8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8" t="s">
        <v>8</v>
      </c>
    </row>
    <row r="3" ht="24" customHeight="1" spans="1:8">
      <c r="A3" s="10">
        <v>1</v>
      </c>
      <c r="B3" s="11" t="s">
        <v>9</v>
      </c>
      <c r="C3" s="10" t="s">
        <v>10</v>
      </c>
      <c r="D3" s="12">
        <v>75304.79</v>
      </c>
      <c r="E3" s="12">
        <v>73440.93</v>
      </c>
      <c r="F3" s="12">
        <f t="shared" ref="F3:F16" si="0">D3-E3</f>
        <v>1863.86</v>
      </c>
      <c r="G3" s="13">
        <f t="shared" ref="G3:G7" si="1">(D3-E3)/E3</f>
        <v>0.0253790359136247</v>
      </c>
      <c r="H3" s="14"/>
    </row>
    <row r="4" ht="24" customHeight="1" spans="1:8">
      <c r="A4" s="10">
        <v>2</v>
      </c>
      <c r="B4" s="11"/>
      <c r="C4" s="10" t="s">
        <v>11</v>
      </c>
      <c r="D4" s="12">
        <v>68780.57</v>
      </c>
      <c r="E4" s="12">
        <v>75554.61</v>
      </c>
      <c r="F4" s="12">
        <f t="shared" si="0"/>
        <v>-6774.03999999999</v>
      </c>
      <c r="G4" s="13">
        <f t="shared" si="1"/>
        <v>-0.0896575338023715</v>
      </c>
      <c r="H4" s="15" t="s">
        <v>12</v>
      </c>
    </row>
    <row r="5" ht="24" customHeight="1" spans="1:8">
      <c r="A5" s="10">
        <v>3</v>
      </c>
      <c r="B5" s="11"/>
      <c r="C5" s="10" t="s">
        <v>13</v>
      </c>
      <c r="D5" s="12">
        <v>323673.07</v>
      </c>
      <c r="E5" s="12">
        <v>398391.61</v>
      </c>
      <c r="F5" s="12">
        <f t="shared" si="0"/>
        <v>-74718.54</v>
      </c>
      <c r="G5" s="13">
        <f t="shared" si="1"/>
        <v>-0.187550485814699</v>
      </c>
      <c r="H5" s="16" t="s">
        <v>14</v>
      </c>
    </row>
    <row r="6" ht="24" customHeight="1" spans="1:8">
      <c r="A6" s="10">
        <v>4</v>
      </c>
      <c r="B6" s="11"/>
      <c r="C6" s="10" t="s">
        <v>15</v>
      </c>
      <c r="D6" s="55">
        <f>29946.16+5300</f>
        <v>35246.16</v>
      </c>
      <c r="E6" s="51">
        <v>30361.12</v>
      </c>
      <c r="F6" s="12">
        <f t="shared" si="0"/>
        <v>4885.04</v>
      </c>
      <c r="G6" s="13">
        <f t="shared" si="1"/>
        <v>0.160897885190006</v>
      </c>
      <c r="H6" s="16" t="s">
        <v>16</v>
      </c>
    </row>
    <row r="7" ht="24" customHeight="1" spans="1:8">
      <c r="A7" s="10">
        <v>5</v>
      </c>
      <c r="B7" s="11"/>
      <c r="C7" s="17" t="s">
        <v>17</v>
      </c>
      <c r="D7" s="18">
        <f>SUM(D3:D6)</f>
        <v>503004.59</v>
      </c>
      <c r="E7" s="18">
        <f>SUM(E3:E6)</f>
        <v>577748.27</v>
      </c>
      <c r="F7" s="12">
        <f t="shared" si="0"/>
        <v>-74743.6800000001</v>
      </c>
      <c r="G7" s="13">
        <f t="shared" si="1"/>
        <v>-0.129370668647783</v>
      </c>
      <c r="H7" s="47"/>
    </row>
    <row r="8" ht="24" customHeight="1" spans="1:8">
      <c r="A8" s="10">
        <v>6</v>
      </c>
      <c r="B8" s="11" t="s">
        <v>18</v>
      </c>
      <c r="C8" s="52" t="s">
        <v>19</v>
      </c>
      <c r="D8" s="42">
        <v>14080</v>
      </c>
      <c r="E8" s="42">
        <v>57739</v>
      </c>
      <c r="F8" s="12">
        <f t="shared" si="0"/>
        <v>-43659</v>
      </c>
      <c r="G8" s="13"/>
      <c r="H8" s="53" t="s">
        <v>20</v>
      </c>
    </row>
    <row r="9" ht="24" customHeight="1" spans="1:8">
      <c r="A9" s="10">
        <v>7</v>
      </c>
      <c r="B9" s="11" t="s">
        <v>21</v>
      </c>
      <c r="C9" s="11"/>
      <c r="D9" s="22">
        <f>D7+D8</f>
        <v>517084.59</v>
      </c>
      <c r="E9" s="22">
        <f>E7+E8</f>
        <v>635487.27</v>
      </c>
      <c r="F9" s="12">
        <f t="shared" si="0"/>
        <v>-118402.68</v>
      </c>
      <c r="G9" s="13">
        <f t="shared" ref="G9:G16" si="2">(D9-E9)/E9</f>
        <v>-0.186317941506523</v>
      </c>
      <c r="H9" s="14"/>
    </row>
    <row r="10" ht="24" customHeight="1" spans="1:8">
      <c r="A10" s="10">
        <v>8</v>
      </c>
      <c r="B10" s="8" t="s">
        <v>22</v>
      </c>
      <c r="C10" s="8"/>
      <c r="D10" s="43">
        <f>128722.09-1152.62</f>
        <v>127569.47</v>
      </c>
      <c r="E10" s="43">
        <v>146055.85</v>
      </c>
      <c r="F10" s="12">
        <f t="shared" si="0"/>
        <v>-18486.38</v>
      </c>
      <c r="G10" s="13">
        <f t="shared" si="2"/>
        <v>-0.126570623497792</v>
      </c>
      <c r="H10" s="14" t="s">
        <v>23</v>
      </c>
    </row>
    <row r="11" ht="24" customHeight="1" spans="1:8">
      <c r="A11" s="10">
        <v>9</v>
      </c>
      <c r="B11" s="8" t="s">
        <v>24</v>
      </c>
      <c r="C11" s="8"/>
      <c r="D11" s="12">
        <v>2760</v>
      </c>
      <c r="E11" s="12">
        <v>3540</v>
      </c>
      <c r="F11" s="12">
        <f t="shared" si="0"/>
        <v>-780</v>
      </c>
      <c r="G11" s="13">
        <f t="shared" si="2"/>
        <v>-0.220338983050847</v>
      </c>
      <c r="H11" s="39" t="s">
        <v>25</v>
      </c>
    </row>
    <row r="12" ht="24" customHeight="1" spans="1:8">
      <c r="A12" s="10">
        <v>10</v>
      </c>
      <c r="B12" s="8" t="s">
        <v>26</v>
      </c>
      <c r="C12" s="8"/>
      <c r="D12" s="18">
        <f>SUM(D9:D11)</f>
        <v>647414.06</v>
      </c>
      <c r="E12" s="18">
        <f>SUM(E9:E11)</f>
        <v>785083.12</v>
      </c>
      <c r="F12" s="12">
        <f t="shared" si="0"/>
        <v>-137669.06</v>
      </c>
      <c r="G12" s="13">
        <f t="shared" si="2"/>
        <v>-0.175356031091332</v>
      </c>
      <c r="H12" s="14"/>
    </row>
    <row r="13" ht="24" customHeight="1" spans="1:8">
      <c r="A13" s="10">
        <v>11</v>
      </c>
      <c r="B13" s="8" t="s">
        <v>27</v>
      </c>
      <c r="C13" s="8"/>
      <c r="D13" s="44">
        <v>94</v>
      </c>
      <c r="E13" s="44">
        <v>107</v>
      </c>
      <c r="F13" s="12">
        <f t="shared" si="0"/>
        <v>-13</v>
      </c>
      <c r="G13" s="13">
        <f t="shared" si="2"/>
        <v>-0.121495327102804</v>
      </c>
      <c r="H13" s="26"/>
    </row>
    <row r="14" ht="24" customHeight="1" spans="1:8">
      <c r="A14" s="10">
        <v>12</v>
      </c>
      <c r="B14" s="8" t="s">
        <v>28</v>
      </c>
      <c r="C14" s="8"/>
      <c r="D14" s="10">
        <v>590</v>
      </c>
      <c r="E14" s="56">
        <v>815.19</v>
      </c>
      <c r="F14" s="12">
        <f t="shared" si="0"/>
        <v>-225.19</v>
      </c>
      <c r="G14" s="13">
        <f t="shared" si="2"/>
        <v>-0.276242348409573</v>
      </c>
      <c r="H14" s="14" t="s">
        <v>29</v>
      </c>
    </row>
    <row r="15" ht="24" customHeight="1" spans="1:8">
      <c r="A15" s="10">
        <v>13</v>
      </c>
      <c r="B15" s="8" t="s">
        <v>30</v>
      </c>
      <c r="C15" s="8"/>
      <c r="D15" s="25">
        <f>(D12)/10000/D14</f>
        <v>0.109731196610169</v>
      </c>
      <c r="E15" s="25">
        <f>(E12)/10000/E14</f>
        <v>0.0963067652939805</v>
      </c>
      <c r="F15" s="12">
        <f t="shared" si="0"/>
        <v>0.013424431316189</v>
      </c>
      <c r="G15" s="46">
        <f t="shared" si="2"/>
        <v>0.139392401719758</v>
      </c>
      <c r="H15" s="26"/>
    </row>
    <row r="16" ht="24" customHeight="1" spans="1:8">
      <c r="A16" s="10">
        <v>14</v>
      </c>
      <c r="B16" s="8" t="s">
        <v>31</v>
      </c>
      <c r="C16" s="8"/>
      <c r="D16" s="27">
        <f>D14/D13</f>
        <v>6.27659574468085</v>
      </c>
      <c r="E16" s="27">
        <f>E14/E13</f>
        <v>7.61859813084112</v>
      </c>
      <c r="F16" s="12">
        <f t="shared" si="0"/>
        <v>-1.34200238616027</v>
      </c>
      <c r="G16" s="13">
        <f t="shared" si="2"/>
        <v>-0.176148205104514</v>
      </c>
      <c r="H16" s="14"/>
    </row>
    <row r="17" ht="20" customHeight="1" spans="1:8">
      <c r="A17" s="28"/>
      <c r="B17" s="29" t="s">
        <v>32</v>
      </c>
      <c r="C17" s="28"/>
      <c r="E17" s="31"/>
      <c r="F17" s="31"/>
      <c r="G17" s="31"/>
      <c r="H17" s="32">
        <v>45546</v>
      </c>
    </row>
    <row r="18" ht="14.25" spans="1:8">
      <c r="A18" s="28"/>
      <c r="B18" s="28"/>
      <c r="C18" s="28"/>
      <c r="D18" s="31"/>
      <c r="E18" s="33"/>
      <c r="F18" s="33"/>
      <c r="G18" s="33"/>
      <c r="H18" s="34"/>
    </row>
    <row r="19" ht="14.25" spans="1:8">
      <c r="A19" s="28"/>
      <c r="B19" s="28"/>
      <c r="C19" s="28"/>
      <c r="D19" s="31"/>
      <c r="E19" s="33"/>
      <c r="F19" s="33"/>
      <c r="G19" s="33"/>
      <c r="H19" s="34"/>
    </row>
    <row r="20" ht="14.25" spans="1:8">
      <c r="A20" s="28"/>
      <c r="B20" s="28"/>
      <c r="C20" s="28"/>
      <c r="D20" s="31"/>
      <c r="E20" s="33"/>
      <c r="F20" s="33"/>
      <c r="G20" s="33"/>
      <c r="H20" s="34"/>
    </row>
  </sheetData>
  <mergeCells count="10">
    <mergeCell ref="A1:H1"/>
    <mergeCell ref="B9:C9"/>
    <mergeCell ref="B10:C10"/>
    <mergeCell ref="B11:C11"/>
    <mergeCell ref="B12:C12"/>
    <mergeCell ref="B13:C13"/>
    <mergeCell ref="B14:C14"/>
    <mergeCell ref="B15:C15"/>
    <mergeCell ref="B16:C16"/>
    <mergeCell ref="B3:B7"/>
  </mergeCells>
  <pageMargins left="0.354166666666667" right="0.75" top="1" bottom="1" header="0.5" footer="0.5"/>
  <pageSetup paperSize="9" orientation="landscape"/>
  <headerFooter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2"/>
  <sheetViews>
    <sheetView topLeftCell="D1" workbookViewId="0">
      <selection activeCell="O7" sqref="O7"/>
    </sheetView>
  </sheetViews>
  <sheetFormatPr defaultColWidth="9" defaultRowHeight="13.5"/>
  <cols>
    <col min="1" max="1" width="9" style="1"/>
    <col min="2" max="2" width="12.7666666666667" style="1" customWidth="1"/>
    <col min="3" max="4" width="13.4666666666667" style="1" customWidth="1"/>
    <col min="5" max="5" width="15.0333333333333" style="2" customWidth="1"/>
    <col min="6" max="6" width="15.525" style="3" customWidth="1"/>
    <col min="7" max="7" width="14.375" style="3" customWidth="1"/>
    <col min="8" max="8" width="41.8" style="4" customWidth="1"/>
    <col min="9" max="9" width="12.625"/>
    <col min="10" max="10" width="13.75"/>
    <col min="11" max="11" width="12.625"/>
    <col min="14" max="15" width="9.375"/>
  </cols>
  <sheetData>
    <row r="1" ht="35" customHeight="1" spans="1:8">
      <c r="A1" s="5" t="s">
        <v>120</v>
      </c>
      <c r="B1" s="5"/>
      <c r="C1" s="5"/>
      <c r="D1" s="5"/>
      <c r="E1" s="6"/>
      <c r="F1" s="7"/>
      <c r="G1" s="7"/>
      <c r="H1" s="5"/>
    </row>
    <row r="2" ht="32" customHeight="1" spans="1:13">
      <c r="A2" s="8" t="s">
        <v>1</v>
      </c>
      <c r="B2" s="8" t="s">
        <v>2</v>
      </c>
      <c r="C2" s="8" t="s">
        <v>3</v>
      </c>
      <c r="D2" s="8" t="s">
        <v>121</v>
      </c>
      <c r="E2" s="8" t="s">
        <v>110</v>
      </c>
      <c r="F2" s="9" t="s">
        <v>6</v>
      </c>
      <c r="G2" s="9" t="s">
        <v>7</v>
      </c>
      <c r="H2" s="8" t="s">
        <v>122</v>
      </c>
      <c r="M2" t="s">
        <v>123</v>
      </c>
    </row>
    <row r="3" ht="24" customHeight="1" spans="1:13">
      <c r="A3" s="10">
        <v>1</v>
      </c>
      <c r="B3" s="11" t="s">
        <v>9</v>
      </c>
      <c r="C3" s="10" t="s">
        <v>10</v>
      </c>
      <c r="D3" s="10">
        <v>78786.24</v>
      </c>
      <c r="E3" s="10">
        <v>83911.02</v>
      </c>
      <c r="F3" s="12">
        <f t="shared" ref="F3:F16" si="0">D3-E3</f>
        <v>-5124.78</v>
      </c>
      <c r="G3" s="13">
        <f t="shared" ref="G3:G16" si="1">(D3-E3)/E3</f>
        <v>-0.0610739805093538</v>
      </c>
      <c r="H3" s="14" t="s">
        <v>124</v>
      </c>
      <c r="M3">
        <v>69588</v>
      </c>
    </row>
    <row r="4" ht="24" customHeight="1" spans="1:13">
      <c r="A4" s="10">
        <v>2</v>
      </c>
      <c r="B4" s="11"/>
      <c r="C4" s="10" t="s">
        <v>11</v>
      </c>
      <c r="D4" s="10">
        <v>69346.27</v>
      </c>
      <c r="E4" s="10">
        <v>72551.33</v>
      </c>
      <c r="F4" s="12">
        <f t="shared" si="0"/>
        <v>-3205.06</v>
      </c>
      <c r="G4" s="13">
        <f t="shared" si="1"/>
        <v>-0.044176447213304</v>
      </c>
      <c r="H4" s="15" t="s">
        <v>125</v>
      </c>
      <c r="M4">
        <v>67568.07</v>
      </c>
    </row>
    <row r="5" ht="24" customHeight="1" spans="1:13">
      <c r="A5" s="10">
        <v>3</v>
      </c>
      <c r="B5" s="11"/>
      <c r="C5" s="10" t="s">
        <v>13</v>
      </c>
      <c r="D5" s="10">
        <v>619327.93</v>
      </c>
      <c r="E5" s="10">
        <v>431256.52</v>
      </c>
      <c r="F5" s="12">
        <f t="shared" si="0"/>
        <v>188071.41</v>
      </c>
      <c r="G5" s="13">
        <f t="shared" si="1"/>
        <v>0.436101024049445</v>
      </c>
      <c r="H5" s="16" t="s">
        <v>126</v>
      </c>
      <c r="I5">
        <v>334943.34</v>
      </c>
      <c r="J5">
        <v>798401.57</v>
      </c>
      <c r="M5">
        <v>619327.93</v>
      </c>
    </row>
    <row r="6" ht="24" customHeight="1" spans="1:13">
      <c r="A6" s="10">
        <v>4</v>
      </c>
      <c r="B6" s="11"/>
      <c r="C6" s="10" t="s">
        <v>15</v>
      </c>
      <c r="D6" s="10">
        <v>42952.75</v>
      </c>
      <c r="E6" s="10">
        <v>30416.4</v>
      </c>
      <c r="F6" s="12">
        <f t="shared" si="0"/>
        <v>12536.35</v>
      </c>
      <c r="G6" s="13">
        <f t="shared" si="1"/>
        <v>0.41215758603911</v>
      </c>
      <c r="H6" s="16" t="s">
        <v>127</v>
      </c>
      <c r="I6" s="35">
        <v>578011.93</v>
      </c>
      <c r="J6">
        <v>114979.76</v>
      </c>
      <c r="M6">
        <v>41917.57</v>
      </c>
    </row>
    <row r="7" ht="24" customHeight="1" spans="1:15">
      <c r="A7" s="10">
        <v>5</v>
      </c>
      <c r="B7" s="11"/>
      <c r="C7" s="17" t="s">
        <v>17</v>
      </c>
      <c r="D7" s="18">
        <f>SUM(D3:D6)</f>
        <v>810413.19</v>
      </c>
      <c r="E7" s="18">
        <f>SUM(E3:E6)</f>
        <v>618135.27</v>
      </c>
      <c r="F7" s="12">
        <f t="shared" si="0"/>
        <v>192277.92</v>
      </c>
      <c r="G7" s="13">
        <f t="shared" si="1"/>
        <v>0.3110612342182</v>
      </c>
      <c r="H7" s="19" t="s">
        <v>115</v>
      </c>
      <c r="I7">
        <f>SUM(I5:I6)</f>
        <v>912955.27</v>
      </c>
      <c r="J7" s="36">
        <f>SUM(J5:J6)</f>
        <v>913381.33</v>
      </c>
      <c r="M7">
        <v>798401.57</v>
      </c>
      <c r="N7">
        <f>D7-M7</f>
        <v>12011.6200000001</v>
      </c>
      <c r="O7">
        <v>12011.6200000001</v>
      </c>
    </row>
    <row r="8" ht="39" customHeight="1" spans="1:13">
      <c r="A8" s="10">
        <v>6</v>
      </c>
      <c r="B8" s="11" t="s">
        <v>18</v>
      </c>
      <c r="C8" s="20" t="s">
        <v>55</v>
      </c>
      <c r="D8" s="20">
        <v>114979.76</v>
      </c>
      <c r="E8" s="20">
        <v>111898.25</v>
      </c>
      <c r="F8" s="12">
        <f t="shared" si="0"/>
        <v>3081.50999999999</v>
      </c>
      <c r="G8" s="13">
        <f t="shared" si="1"/>
        <v>0.0275385003786922</v>
      </c>
      <c r="H8" s="21" t="s">
        <v>128</v>
      </c>
      <c r="I8">
        <f>D9-I7</f>
        <v>12437.6800000001</v>
      </c>
      <c r="J8">
        <f>I7-J7</f>
        <v>-426.059999999939</v>
      </c>
      <c r="K8" t="s">
        <v>89</v>
      </c>
      <c r="M8">
        <v>114979.76</v>
      </c>
    </row>
    <row r="9" ht="24" customHeight="1" spans="1:13">
      <c r="A9" s="10">
        <v>7</v>
      </c>
      <c r="B9" s="11" t="s">
        <v>21</v>
      </c>
      <c r="C9" s="11"/>
      <c r="D9" s="22">
        <f>D7+D8</f>
        <v>925392.95</v>
      </c>
      <c r="E9" s="22">
        <f>E7+E8</f>
        <v>730033.52</v>
      </c>
      <c r="F9" s="12">
        <f t="shared" si="0"/>
        <v>195359.43</v>
      </c>
      <c r="G9" s="13">
        <f t="shared" si="1"/>
        <v>0.267603369774035</v>
      </c>
      <c r="H9" s="14"/>
      <c r="J9">
        <v>149.99</v>
      </c>
      <c r="K9" t="s">
        <v>91</v>
      </c>
      <c r="M9">
        <v>913381.33</v>
      </c>
    </row>
    <row r="10" ht="28" customHeight="1" spans="1:13">
      <c r="A10" s="10">
        <v>8</v>
      </c>
      <c r="B10" s="8" t="s">
        <v>22</v>
      </c>
      <c r="C10" s="8"/>
      <c r="D10" s="8">
        <v>177545.98</v>
      </c>
      <c r="E10" s="8">
        <v>149778.99</v>
      </c>
      <c r="F10" s="12">
        <f t="shared" si="0"/>
        <v>27766.99</v>
      </c>
      <c r="G10" s="13">
        <f t="shared" si="1"/>
        <v>0.185386415010543</v>
      </c>
      <c r="H10" s="23" t="s">
        <v>129</v>
      </c>
      <c r="J10">
        <v>426.06</v>
      </c>
      <c r="K10" t="s">
        <v>65</v>
      </c>
      <c r="M10">
        <v>177545.98</v>
      </c>
    </row>
    <row r="11" ht="24" customHeight="1" spans="1:13">
      <c r="A11" s="10">
        <v>9</v>
      </c>
      <c r="B11" s="8" t="s">
        <v>24</v>
      </c>
      <c r="C11" s="8"/>
      <c r="D11" s="8">
        <v>12960</v>
      </c>
      <c r="E11" s="8">
        <v>7380</v>
      </c>
      <c r="F11" s="12">
        <f t="shared" si="0"/>
        <v>5580</v>
      </c>
      <c r="G11" s="13">
        <f t="shared" si="1"/>
        <v>0.75609756097561</v>
      </c>
      <c r="H11" s="39" t="s">
        <v>130</v>
      </c>
      <c r="J11" s="37">
        <f>SUM(J8:J10)</f>
        <v>149.990000000061</v>
      </c>
      <c r="K11" s="37"/>
      <c r="M11">
        <v>12960</v>
      </c>
    </row>
    <row r="12" ht="24" customHeight="1" spans="1:13">
      <c r="A12" s="10">
        <v>10</v>
      </c>
      <c r="B12" s="8" t="s">
        <v>26</v>
      </c>
      <c r="C12" s="8"/>
      <c r="D12" s="18">
        <f>SUM(D9:D11)</f>
        <v>1115898.93</v>
      </c>
      <c r="E12" s="18">
        <f>SUM(E9:E11)</f>
        <v>887192.51</v>
      </c>
      <c r="F12" s="12">
        <f t="shared" si="0"/>
        <v>228706.42</v>
      </c>
      <c r="G12" s="13">
        <f t="shared" si="1"/>
        <v>0.257786689384923</v>
      </c>
      <c r="H12" s="14"/>
      <c r="M12">
        <v>1103887.31</v>
      </c>
    </row>
    <row r="13" ht="24" customHeight="1" spans="1:13">
      <c r="A13" s="10">
        <v>11</v>
      </c>
      <c r="B13" s="8" t="s">
        <v>27</v>
      </c>
      <c r="C13" s="8"/>
      <c r="D13" s="8">
        <f>160+42</f>
        <v>202</v>
      </c>
      <c r="E13" s="8">
        <f>116+36</f>
        <v>152</v>
      </c>
      <c r="F13" s="12">
        <f t="shared" si="0"/>
        <v>50</v>
      </c>
      <c r="G13" s="13">
        <f t="shared" si="1"/>
        <v>0.328947368421053</v>
      </c>
      <c r="H13" s="24" t="s">
        <v>131</v>
      </c>
      <c r="M13">
        <v>202</v>
      </c>
    </row>
    <row r="14" ht="24" customHeight="1" spans="1:13">
      <c r="A14" s="10">
        <v>12</v>
      </c>
      <c r="B14" s="8" t="s">
        <v>28</v>
      </c>
      <c r="C14" s="8"/>
      <c r="D14" s="8">
        <v>996</v>
      </c>
      <c r="E14" s="8">
        <v>715</v>
      </c>
      <c r="F14" s="12">
        <f t="shared" si="0"/>
        <v>281</v>
      </c>
      <c r="G14" s="13">
        <f t="shared" si="1"/>
        <v>0.393006993006993</v>
      </c>
      <c r="H14" s="14" t="s">
        <v>80</v>
      </c>
      <c r="I14">
        <v>519550.56</v>
      </c>
      <c r="J14">
        <v>739514.14</v>
      </c>
      <c r="K14" t="s">
        <v>106</v>
      </c>
      <c r="M14">
        <v>996</v>
      </c>
    </row>
    <row r="15" ht="24" customHeight="1" spans="1:13">
      <c r="A15" s="10">
        <v>13</v>
      </c>
      <c r="B15" s="8" t="s">
        <v>30</v>
      </c>
      <c r="C15" s="8"/>
      <c r="D15" s="25">
        <f>(D12)/10000/D14</f>
        <v>0.112038045180723</v>
      </c>
      <c r="E15" s="25">
        <f>(E12)/10000/E14</f>
        <v>0.124082868531469</v>
      </c>
      <c r="F15" s="12">
        <f t="shared" si="0"/>
        <v>-0.0120448233507456</v>
      </c>
      <c r="G15" s="13">
        <f t="shared" si="1"/>
        <v>-0.0970708002909439</v>
      </c>
      <c r="H15" s="26"/>
      <c r="I15">
        <v>334943.34</v>
      </c>
      <c r="J15">
        <v>114979.76</v>
      </c>
      <c r="K15" t="s">
        <v>107</v>
      </c>
      <c r="M15">
        <v>0.110832059236948</v>
      </c>
    </row>
    <row r="16" ht="24" customHeight="1" spans="1:13">
      <c r="A16" s="10">
        <v>14</v>
      </c>
      <c r="B16" s="8" t="s">
        <v>31</v>
      </c>
      <c r="C16" s="8"/>
      <c r="D16" s="27">
        <f>D14/D13</f>
        <v>4.93069306930693</v>
      </c>
      <c r="E16" s="27">
        <f>E14/E13</f>
        <v>4.70394736842105</v>
      </c>
      <c r="F16" s="12">
        <f t="shared" si="0"/>
        <v>0.226745700885878</v>
      </c>
      <c r="G16" s="13">
        <f t="shared" si="1"/>
        <v>0.0482032818666483</v>
      </c>
      <c r="H16" s="14"/>
      <c r="I16">
        <f>SUM(I14:I15)</f>
        <v>854493.9</v>
      </c>
      <c r="J16">
        <f>SUM(J14:J15)</f>
        <v>854493.9</v>
      </c>
      <c r="K16" t="s">
        <v>108</v>
      </c>
      <c r="M16">
        <v>4.93069306930693</v>
      </c>
    </row>
    <row r="17" ht="20" customHeight="1" spans="1:8">
      <c r="A17" s="28"/>
      <c r="B17" s="29" t="s">
        <v>32</v>
      </c>
      <c r="C17" s="28"/>
      <c r="D17" s="28">
        <v>798401.57</v>
      </c>
      <c r="E17" s="30">
        <f>D7-D17</f>
        <v>12011.6200000001</v>
      </c>
      <c r="F17" s="31"/>
      <c r="G17" s="31"/>
      <c r="H17" s="32">
        <v>45761</v>
      </c>
    </row>
    <row r="18" ht="14.25" spans="1:8">
      <c r="A18" s="28"/>
      <c r="B18" s="28"/>
      <c r="C18" s="28"/>
      <c r="D18" s="28"/>
      <c r="E18" s="31"/>
      <c r="F18" s="33"/>
      <c r="G18" s="33"/>
      <c r="H18" s="34"/>
    </row>
    <row r="19" ht="14.25" spans="1:8">
      <c r="A19" s="28"/>
      <c r="B19" s="28"/>
      <c r="C19" s="28"/>
      <c r="D19" s="28"/>
      <c r="E19" s="31"/>
      <c r="F19" s="33"/>
      <c r="G19" s="33"/>
      <c r="H19" s="34"/>
    </row>
    <row r="20" ht="14.25" spans="1:9">
      <c r="A20" s="28"/>
      <c r="B20" s="28"/>
      <c r="C20" s="28"/>
      <c r="D20" s="28"/>
      <c r="E20" s="31"/>
      <c r="F20" s="33"/>
      <c r="G20" s="33"/>
      <c r="H20" s="34"/>
      <c r="I20">
        <v>798401.57</v>
      </c>
    </row>
    <row r="21" spans="9:9">
      <c r="I21">
        <v>114979.76</v>
      </c>
    </row>
    <row r="22" spans="9:9">
      <c r="I22">
        <f>SUM(I20:I21)</f>
        <v>913381.33</v>
      </c>
    </row>
  </sheetData>
  <mergeCells count="10">
    <mergeCell ref="A1:H1"/>
    <mergeCell ref="B9:C9"/>
    <mergeCell ref="B10:C10"/>
    <mergeCell ref="B11:C11"/>
    <mergeCell ref="B12:C12"/>
    <mergeCell ref="B13:C13"/>
    <mergeCell ref="B14:C14"/>
    <mergeCell ref="B15:C15"/>
    <mergeCell ref="B16:C16"/>
    <mergeCell ref="B3:B7"/>
  </mergeCells>
  <pageMargins left="0.75" right="0.75" top="1" bottom="1" header="0.5" footer="0.5"/>
  <headerFooter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2"/>
  <sheetViews>
    <sheetView workbookViewId="0">
      <selection activeCell="A1" sqref="$A1:$XFD1048576"/>
    </sheetView>
  </sheetViews>
  <sheetFormatPr defaultColWidth="9" defaultRowHeight="13.5"/>
  <cols>
    <col min="1" max="1" width="9" style="1"/>
    <col min="2" max="2" width="12.7666666666667" style="1" customWidth="1"/>
    <col min="3" max="4" width="13.4666666666667" style="1" customWidth="1"/>
    <col min="5" max="5" width="15.0333333333333" style="2" customWidth="1"/>
    <col min="6" max="6" width="15.525" style="3" customWidth="1"/>
    <col min="7" max="7" width="14.375" style="3" customWidth="1"/>
    <col min="8" max="8" width="41.8" style="4" customWidth="1"/>
    <col min="9" max="9" width="12.625"/>
    <col min="10" max="10" width="13.75"/>
    <col min="11" max="11" width="12.625"/>
  </cols>
  <sheetData>
    <row r="1" ht="35" customHeight="1" spans="1:8">
      <c r="A1" s="5" t="s">
        <v>132</v>
      </c>
      <c r="B1" s="5"/>
      <c r="C1" s="5"/>
      <c r="D1" s="5"/>
      <c r="E1" s="6"/>
      <c r="F1" s="7"/>
      <c r="G1" s="7"/>
      <c r="H1" s="5"/>
    </row>
    <row r="2" ht="32" customHeight="1" spans="1:8">
      <c r="A2" s="8" t="s">
        <v>1</v>
      </c>
      <c r="B2" s="8" t="s">
        <v>2</v>
      </c>
      <c r="C2" s="8" t="s">
        <v>3</v>
      </c>
      <c r="D2" s="8" t="s">
        <v>133</v>
      </c>
      <c r="E2" s="8" t="s">
        <v>121</v>
      </c>
      <c r="F2" s="9" t="s">
        <v>6</v>
      </c>
      <c r="G2" s="9" t="s">
        <v>7</v>
      </c>
      <c r="H2" s="8" t="s">
        <v>134</v>
      </c>
    </row>
    <row r="3" ht="24" customHeight="1" spans="1:8">
      <c r="A3" s="10">
        <v>1</v>
      </c>
      <c r="B3" s="11" t="s">
        <v>9</v>
      </c>
      <c r="C3" s="10" t="s">
        <v>10</v>
      </c>
      <c r="D3" s="10">
        <v>127386.34</v>
      </c>
      <c r="E3" s="10">
        <v>78786.24</v>
      </c>
      <c r="F3" s="12">
        <f t="shared" ref="F3:F16" si="0">D3-E3</f>
        <v>48600.1</v>
      </c>
      <c r="G3" s="13">
        <f t="shared" ref="G3:G16" si="1">(D3-E3)/E3</f>
        <v>0.616860253770201</v>
      </c>
      <c r="H3" s="14" t="s">
        <v>124</v>
      </c>
    </row>
    <row r="4" ht="24" customHeight="1" spans="1:8">
      <c r="A4" s="10">
        <v>2</v>
      </c>
      <c r="B4" s="11"/>
      <c r="C4" s="10" t="s">
        <v>11</v>
      </c>
      <c r="D4" s="10"/>
      <c r="E4" s="10">
        <v>69346.27</v>
      </c>
      <c r="F4" s="12">
        <f t="shared" si="0"/>
        <v>-69346.27</v>
      </c>
      <c r="G4" s="13">
        <f t="shared" si="1"/>
        <v>-1</v>
      </c>
      <c r="H4" s="15"/>
    </row>
    <row r="5" ht="24" customHeight="1" spans="1:10">
      <c r="A5" s="10">
        <v>3</v>
      </c>
      <c r="B5" s="11"/>
      <c r="C5" s="10" t="s">
        <v>13</v>
      </c>
      <c r="D5" s="10">
        <v>678308.82</v>
      </c>
      <c r="E5" s="10">
        <v>619327.93</v>
      </c>
      <c r="F5" s="12">
        <f t="shared" si="0"/>
        <v>58980.8899999999</v>
      </c>
      <c r="G5" s="13">
        <f t="shared" si="1"/>
        <v>0.0952336995362051</v>
      </c>
      <c r="H5" s="16" t="s">
        <v>135</v>
      </c>
      <c r="I5">
        <v>467813.95</v>
      </c>
      <c r="J5">
        <v>846570.28</v>
      </c>
    </row>
    <row r="6" ht="24" customHeight="1" spans="1:10">
      <c r="A6" s="10">
        <v>4</v>
      </c>
      <c r="B6" s="11"/>
      <c r="C6" s="10" t="s">
        <v>15</v>
      </c>
      <c r="D6" s="10">
        <v>40875.12</v>
      </c>
      <c r="E6" s="10">
        <v>42952.75</v>
      </c>
      <c r="F6" s="12">
        <f t="shared" si="0"/>
        <v>-2077.63</v>
      </c>
      <c r="G6" s="13">
        <f t="shared" si="1"/>
        <v>-0.0483701276402558</v>
      </c>
      <c r="H6" s="16" t="s">
        <v>136</v>
      </c>
      <c r="I6" s="35">
        <v>529198.63</v>
      </c>
      <c r="J6">
        <v>151182.75</v>
      </c>
    </row>
    <row r="7" ht="24" customHeight="1" spans="1:10">
      <c r="A7" s="10">
        <v>5</v>
      </c>
      <c r="B7" s="11"/>
      <c r="C7" s="17" t="s">
        <v>17</v>
      </c>
      <c r="D7" s="18">
        <f>SUM(D3:D6)</f>
        <v>846570.28</v>
      </c>
      <c r="E7" s="18">
        <f>SUM(E3:E6)</f>
        <v>810413.19</v>
      </c>
      <c r="F7" s="12">
        <f t="shared" si="0"/>
        <v>36157.0899999999</v>
      </c>
      <c r="G7" s="13">
        <f t="shared" si="1"/>
        <v>0.0446156237906244</v>
      </c>
      <c r="H7" s="19" t="s">
        <v>137</v>
      </c>
      <c r="I7">
        <f>SUM(I5:I6)</f>
        <v>997012.58</v>
      </c>
      <c r="J7" s="36">
        <f>SUM(J5:J6)</f>
        <v>997753.03</v>
      </c>
    </row>
    <row r="8" ht="39" customHeight="1" spans="1:11">
      <c r="A8" s="10">
        <v>6</v>
      </c>
      <c r="B8" s="11" t="s">
        <v>18</v>
      </c>
      <c r="C8" s="20" t="s">
        <v>55</v>
      </c>
      <c r="D8" s="20">
        <v>150906.57</v>
      </c>
      <c r="E8" s="20">
        <v>114979.76</v>
      </c>
      <c r="F8" s="12">
        <f t="shared" si="0"/>
        <v>35926.81</v>
      </c>
      <c r="G8" s="13">
        <f t="shared" si="1"/>
        <v>0.312462036796737</v>
      </c>
      <c r="H8" s="21" t="s">
        <v>138</v>
      </c>
      <c r="I8">
        <f>D9-I7</f>
        <v>464.269999999786</v>
      </c>
      <c r="J8">
        <f>I7-J7</f>
        <v>-740.449999999953</v>
      </c>
      <c r="K8" t="s">
        <v>89</v>
      </c>
    </row>
    <row r="9" ht="24" customHeight="1" spans="1:11">
      <c r="A9" s="10">
        <v>7</v>
      </c>
      <c r="B9" s="11" t="s">
        <v>21</v>
      </c>
      <c r="C9" s="11"/>
      <c r="D9" s="22">
        <f>D7+D8</f>
        <v>997476.85</v>
      </c>
      <c r="E9" s="22">
        <f>E7+E8</f>
        <v>925392.95</v>
      </c>
      <c r="F9" s="12">
        <f t="shared" si="0"/>
        <v>72083.8999999998</v>
      </c>
      <c r="G9" s="13">
        <f t="shared" si="1"/>
        <v>0.0778954497113899</v>
      </c>
      <c r="H9" s="14"/>
      <c r="J9">
        <v>276.18</v>
      </c>
      <c r="K9" t="s">
        <v>91</v>
      </c>
    </row>
    <row r="10" ht="28" customHeight="1" spans="1:11">
      <c r="A10" s="10">
        <v>8</v>
      </c>
      <c r="B10" s="8" t="s">
        <v>22</v>
      </c>
      <c r="C10" s="8"/>
      <c r="D10" s="8">
        <v>190310.9026</v>
      </c>
      <c r="E10" s="8">
        <v>177545.98</v>
      </c>
      <c r="F10" s="12">
        <f t="shared" si="0"/>
        <v>12764.9226</v>
      </c>
      <c r="G10" s="13">
        <f t="shared" si="1"/>
        <v>0.0718964326874649</v>
      </c>
      <c r="H10" s="23" t="s">
        <v>139</v>
      </c>
      <c r="J10">
        <v>464.27</v>
      </c>
      <c r="K10" t="s">
        <v>65</v>
      </c>
    </row>
    <row r="11" ht="24" customHeight="1" spans="1:11">
      <c r="A11" s="10">
        <v>9</v>
      </c>
      <c r="B11" s="8" t="s">
        <v>24</v>
      </c>
      <c r="C11" s="8"/>
      <c r="D11" s="8">
        <v>12870</v>
      </c>
      <c r="E11" s="8">
        <v>12960</v>
      </c>
      <c r="F11" s="12">
        <f t="shared" si="0"/>
        <v>-90</v>
      </c>
      <c r="G11" s="13">
        <f t="shared" si="1"/>
        <v>-0.00694444444444444</v>
      </c>
      <c r="H11" s="23" t="s">
        <v>140</v>
      </c>
      <c r="J11" s="37">
        <f>SUM(J8:J10)</f>
        <v>4.65547600470018e-11</v>
      </c>
      <c r="K11" s="37"/>
    </row>
    <row r="12" ht="24" customHeight="1" spans="1:8">
      <c r="A12" s="10">
        <v>10</v>
      </c>
      <c r="B12" s="8" t="s">
        <v>26</v>
      </c>
      <c r="C12" s="8"/>
      <c r="D12" s="18">
        <f>SUM(D9:D11)</f>
        <v>1200657.7526</v>
      </c>
      <c r="E12" s="18">
        <f>SUM(E9:E11)</f>
        <v>1115898.93</v>
      </c>
      <c r="F12" s="12">
        <f t="shared" si="0"/>
        <v>84758.8225999996</v>
      </c>
      <c r="G12" s="13">
        <f t="shared" si="1"/>
        <v>0.0759556446568146</v>
      </c>
      <c r="H12" s="14"/>
    </row>
    <row r="13" ht="24" customHeight="1" spans="1:8">
      <c r="A13" s="10">
        <v>11</v>
      </c>
      <c r="B13" s="8" t="s">
        <v>27</v>
      </c>
      <c r="C13" s="8"/>
      <c r="D13" s="8">
        <v>194</v>
      </c>
      <c r="E13" s="8">
        <f>160+42</f>
        <v>202</v>
      </c>
      <c r="F13" s="12">
        <f t="shared" si="0"/>
        <v>-8</v>
      </c>
      <c r="G13" s="13">
        <f t="shared" si="1"/>
        <v>-0.0396039603960396</v>
      </c>
      <c r="H13" s="24" t="s">
        <v>141</v>
      </c>
    </row>
    <row r="14" ht="24" customHeight="1" spans="1:11">
      <c r="A14" s="10">
        <v>12</v>
      </c>
      <c r="B14" s="8" t="s">
        <v>28</v>
      </c>
      <c r="C14" s="8"/>
      <c r="D14" s="8">
        <v>775.85</v>
      </c>
      <c r="E14" s="8">
        <v>996</v>
      </c>
      <c r="F14" s="12">
        <f t="shared" si="0"/>
        <v>-220.15</v>
      </c>
      <c r="G14" s="13">
        <f t="shared" si="1"/>
        <v>-0.221034136546185</v>
      </c>
      <c r="H14" s="14" t="s">
        <v>80</v>
      </c>
      <c r="I14">
        <v>472933.17</v>
      </c>
      <c r="J14">
        <v>789840.55</v>
      </c>
      <c r="K14" t="s">
        <v>106</v>
      </c>
    </row>
    <row r="15" ht="24" customHeight="1" spans="1:11">
      <c r="A15" s="10">
        <v>13</v>
      </c>
      <c r="B15" s="8" t="s">
        <v>30</v>
      </c>
      <c r="C15" s="8"/>
      <c r="D15" s="25">
        <f>(D12)/10000/D14</f>
        <v>0.15475385095057</v>
      </c>
      <c r="E15" s="25">
        <f>(E12)/10000/E14</f>
        <v>0.112038045180723</v>
      </c>
      <c r="F15" s="12">
        <f t="shared" si="0"/>
        <v>0.0427158057698474</v>
      </c>
      <c r="G15" s="13">
        <f t="shared" si="1"/>
        <v>0.381261612525858</v>
      </c>
      <c r="H15" s="26"/>
      <c r="I15">
        <v>467813.95</v>
      </c>
      <c r="J15">
        <v>150906.57</v>
      </c>
      <c r="K15" t="s">
        <v>107</v>
      </c>
    </row>
    <row r="16" ht="24" customHeight="1" spans="1:11">
      <c r="A16" s="10">
        <v>14</v>
      </c>
      <c r="B16" s="8" t="s">
        <v>31</v>
      </c>
      <c r="C16" s="8"/>
      <c r="D16" s="27">
        <f>D14/D13</f>
        <v>3.99922680412371</v>
      </c>
      <c r="E16" s="27">
        <f>E14/E13</f>
        <v>4.93069306930693</v>
      </c>
      <c r="F16" s="12">
        <f t="shared" si="0"/>
        <v>-0.931466265183219</v>
      </c>
      <c r="G16" s="13">
        <f t="shared" si="1"/>
        <v>-0.188911832898605</v>
      </c>
      <c r="H16" s="14"/>
      <c r="I16">
        <f>SUM(I14:I15)</f>
        <v>940747.12</v>
      </c>
      <c r="J16">
        <f>SUM(J14:J15)</f>
        <v>940747.12</v>
      </c>
      <c r="K16" t="s">
        <v>108</v>
      </c>
    </row>
    <row r="17" ht="20" customHeight="1" spans="1:8">
      <c r="A17" s="28"/>
      <c r="B17" s="29" t="s">
        <v>32</v>
      </c>
      <c r="C17" s="28"/>
      <c r="D17" s="28"/>
      <c r="E17" s="30"/>
      <c r="F17" s="31"/>
      <c r="G17" s="31"/>
      <c r="H17" s="32">
        <v>45791</v>
      </c>
    </row>
    <row r="18" ht="14.25" spans="1:8">
      <c r="A18" s="28"/>
      <c r="B18" s="28"/>
      <c r="C18" s="28"/>
      <c r="D18" s="28"/>
      <c r="E18" s="31"/>
      <c r="F18" s="33"/>
      <c r="G18" s="33"/>
      <c r="H18" s="34"/>
    </row>
    <row r="19" ht="14.25" spans="1:8">
      <c r="A19" s="28"/>
      <c r="B19" s="28"/>
      <c r="C19" s="28"/>
      <c r="D19" s="28"/>
      <c r="E19" s="31"/>
      <c r="F19" s="33"/>
      <c r="G19" s="33"/>
      <c r="H19" s="34"/>
    </row>
    <row r="20" ht="14.25" spans="1:9">
      <c r="A20" s="28"/>
      <c r="B20" s="28"/>
      <c r="C20" s="28"/>
      <c r="D20" s="28"/>
      <c r="E20" s="31"/>
      <c r="F20" s="33"/>
      <c r="G20" s="33"/>
      <c r="H20" s="34"/>
      <c r="I20">
        <v>846570.28</v>
      </c>
    </row>
    <row r="21" spans="9:10">
      <c r="I21" s="38">
        <v>150906.57</v>
      </c>
      <c r="J21" t="s">
        <v>142</v>
      </c>
    </row>
    <row r="22" spans="9:9">
      <c r="I22">
        <f>SUM(I20:I21)</f>
        <v>997476.85</v>
      </c>
    </row>
  </sheetData>
  <mergeCells count="10">
    <mergeCell ref="A1:H1"/>
    <mergeCell ref="B9:C9"/>
    <mergeCell ref="B10:C10"/>
    <mergeCell ref="B11:C11"/>
    <mergeCell ref="B12:C12"/>
    <mergeCell ref="B13:C13"/>
    <mergeCell ref="B14:C14"/>
    <mergeCell ref="B15:C15"/>
    <mergeCell ref="B16:C16"/>
    <mergeCell ref="B3:B7"/>
  </mergeCells>
  <pageMargins left="0.75" right="0.75" top="1" bottom="1" header="0.5" footer="0.5"/>
  <headerFooter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2"/>
  <sheetViews>
    <sheetView tabSelected="1" topLeftCell="B2" workbookViewId="0">
      <selection activeCell="I15" sqref="I15"/>
    </sheetView>
  </sheetViews>
  <sheetFormatPr defaultColWidth="9" defaultRowHeight="13.5"/>
  <cols>
    <col min="1" max="1" width="9" style="1"/>
    <col min="2" max="2" width="12.7666666666667" style="1" customWidth="1"/>
    <col min="3" max="4" width="13.4666666666667" style="1" customWidth="1"/>
    <col min="5" max="5" width="15.0333333333333" style="2" customWidth="1"/>
    <col min="6" max="6" width="15.525" style="3" customWidth="1"/>
    <col min="7" max="7" width="14.375" style="3" customWidth="1"/>
    <col min="8" max="8" width="41.8" style="4" customWidth="1"/>
    <col min="9" max="9" width="12.625"/>
    <col min="10" max="10" width="13.75"/>
    <col min="11" max="11" width="12.625"/>
  </cols>
  <sheetData>
    <row r="1" ht="35" customHeight="1" spans="1:8">
      <c r="A1" s="5" t="s">
        <v>143</v>
      </c>
      <c r="B1" s="5"/>
      <c r="C1" s="5"/>
      <c r="D1" s="5"/>
      <c r="E1" s="6"/>
      <c r="F1" s="7"/>
      <c r="G1" s="7"/>
      <c r="H1" s="5"/>
    </row>
    <row r="2" ht="32" customHeight="1" spans="1:8">
      <c r="A2" s="8" t="s">
        <v>1</v>
      </c>
      <c r="B2" s="8" t="s">
        <v>2</v>
      </c>
      <c r="C2" s="8" t="s">
        <v>3</v>
      </c>
      <c r="D2" s="8" t="s">
        <v>144</v>
      </c>
      <c r="E2" s="8" t="s">
        <v>133</v>
      </c>
      <c r="F2" s="9" t="s">
        <v>6</v>
      </c>
      <c r="G2" s="9" t="s">
        <v>7</v>
      </c>
      <c r="H2" s="8" t="s">
        <v>145</v>
      </c>
    </row>
    <row r="3" ht="24" customHeight="1" spans="1:8">
      <c r="A3" s="10">
        <v>1</v>
      </c>
      <c r="B3" s="11" t="s">
        <v>9</v>
      </c>
      <c r="C3" s="10" t="s">
        <v>10</v>
      </c>
      <c r="D3" s="10">
        <v>127610.68</v>
      </c>
      <c r="E3" s="10">
        <v>127386.34</v>
      </c>
      <c r="F3" s="12">
        <f t="shared" ref="F3:F16" si="0">D3-E3</f>
        <v>224.340000000011</v>
      </c>
      <c r="G3" s="13">
        <f t="shared" ref="G3:G16" si="1">(D3-E3)/E3</f>
        <v>0.00176109934550291</v>
      </c>
      <c r="H3" s="14"/>
    </row>
    <row r="4" ht="24" customHeight="1" spans="1:8">
      <c r="A4" s="10">
        <v>2</v>
      </c>
      <c r="B4" s="11"/>
      <c r="C4" s="10" t="s">
        <v>11</v>
      </c>
      <c r="D4" s="10"/>
      <c r="E4" s="10"/>
      <c r="F4" s="12">
        <f t="shared" si="0"/>
        <v>0</v>
      </c>
      <c r="G4" s="13" t="e">
        <f t="shared" si="1"/>
        <v>#DIV/0!</v>
      </c>
      <c r="H4" s="15"/>
    </row>
    <row r="5" ht="24" customHeight="1" spans="1:10">
      <c r="A5" s="10">
        <v>3</v>
      </c>
      <c r="B5" s="11"/>
      <c r="C5" s="10" t="s">
        <v>13</v>
      </c>
      <c r="D5" s="10">
        <v>766763.51</v>
      </c>
      <c r="E5" s="10">
        <v>678308.82</v>
      </c>
      <c r="F5" s="12">
        <f t="shared" si="0"/>
        <v>88454.6900000001</v>
      </c>
      <c r="G5" s="13">
        <f t="shared" si="1"/>
        <v>0.130404746911591</v>
      </c>
      <c r="H5" s="16" t="s">
        <v>146</v>
      </c>
      <c r="I5">
        <v>423846.94</v>
      </c>
      <c r="J5">
        <v>932158.89</v>
      </c>
    </row>
    <row r="6" ht="24" customHeight="1" spans="1:10">
      <c r="A6" s="10">
        <v>4</v>
      </c>
      <c r="B6" s="11"/>
      <c r="C6" s="10" t="s">
        <v>15</v>
      </c>
      <c r="D6" s="10">
        <v>37784.7</v>
      </c>
      <c r="E6" s="10">
        <v>40875.12</v>
      </c>
      <c r="F6" s="12">
        <f t="shared" si="0"/>
        <v>-3090.42000000001</v>
      </c>
      <c r="G6" s="13">
        <f t="shared" si="1"/>
        <v>-0.0756063835408925</v>
      </c>
      <c r="H6" s="16" t="s">
        <v>147</v>
      </c>
      <c r="I6" s="35">
        <v>512607.84</v>
      </c>
      <c r="J6">
        <v>5213</v>
      </c>
    </row>
    <row r="7" ht="24" customHeight="1" spans="1:11">
      <c r="A7" s="10">
        <v>5</v>
      </c>
      <c r="B7" s="11"/>
      <c r="C7" s="17" t="s">
        <v>17</v>
      </c>
      <c r="D7" s="18">
        <f>SUM(D3:D6)</f>
        <v>932158.89</v>
      </c>
      <c r="E7" s="18">
        <f>SUM(E3:E6)</f>
        <v>846570.28</v>
      </c>
      <c r="F7" s="12">
        <f t="shared" si="0"/>
        <v>85588.61</v>
      </c>
      <c r="G7" s="13">
        <f t="shared" si="1"/>
        <v>0.101100418975256</v>
      </c>
      <c r="H7" s="19" t="s">
        <v>148</v>
      </c>
      <c r="I7">
        <f>SUM(I5:I6)</f>
        <v>936454.78</v>
      </c>
      <c r="J7" s="36">
        <f>SUM(J5:J6)</f>
        <v>937371.89</v>
      </c>
      <c r="K7">
        <v>937371.89</v>
      </c>
    </row>
    <row r="8" ht="39" customHeight="1" spans="1:11">
      <c r="A8" s="10">
        <v>6</v>
      </c>
      <c r="B8" s="11" t="s">
        <v>18</v>
      </c>
      <c r="C8" s="20" t="s">
        <v>55</v>
      </c>
      <c r="D8" s="20">
        <v>5213</v>
      </c>
      <c r="E8" s="20">
        <v>150906.57</v>
      </c>
      <c r="F8" s="12">
        <f t="shared" si="0"/>
        <v>-145693.57</v>
      </c>
      <c r="G8" s="13">
        <f t="shared" si="1"/>
        <v>-0.965455447035871</v>
      </c>
      <c r="H8" s="21" t="s">
        <v>149</v>
      </c>
      <c r="I8">
        <f>D9-I7</f>
        <v>917.109999999986</v>
      </c>
      <c r="J8">
        <f>I7-J7</f>
        <v>-917.109999999753</v>
      </c>
      <c r="K8" t="s">
        <v>89</v>
      </c>
    </row>
    <row r="9" ht="24" customHeight="1" spans="1:11">
      <c r="A9" s="10">
        <v>7</v>
      </c>
      <c r="B9" s="11" t="s">
        <v>21</v>
      </c>
      <c r="C9" s="11"/>
      <c r="D9" s="22">
        <f>D7+D8</f>
        <v>937371.89</v>
      </c>
      <c r="E9" s="22">
        <f>E7+E8</f>
        <v>997476.85</v>
      </c>
      <c r="F9" s="12">
        <f t="shared" si="0"/>
        <v>-60104.96</v>
      </c>
      <c r="G9" s="13">
        <f t="shared" si="1"/>
        <v>-0.0602569974430985</v>
      </c>
      <c r="H9" s="14"/>
      <c r="J9">
        <v>0</v>
      </c>
      <c r="K9" t="s">
        <v>91</v>
      </c>
    </row>
    <row r="10" ht="40" customHeight="1" spans="1:11">
      <c r="A10" s="10">
        <v>8</v>
      </c>
      <c r="B10" s="8" t="s">
        <v>22</v>
      </c>
      <c r="C10" s="8"/>
      <c r="D10" s="8">
        <v>223320.291</v>
      </c>
      <c r="E10" s="8">
        <v>190310.9026</v>
      </c>
      <c r="F10" s="12">
        <f t="shared" si="0"/>
        <v>33009.3884</v>
      </c>
      <c r="G10" s="13">
        <f t="shared" si="1"/>
        <v>0.173449802134457</v>
      </c>
      <c r="H10" s="23" t="s">
        <v>150</v>
      </c>
      <c r="J10">
        <v>917.109999999753</v>
      </c>
      <c r="K10" t="s">
        <v>65</v>
      </c>
    </row>
    <row r="11" ht="24" customHeight="1" spans="1:11">
      <c r="A11" s="10">
        <v>9</v>
      </c>
      <c r="B11" s="8" t="s">
        <v>24</v>
      </c>
      <c r="C11" s="8"/>
      <c r="D11" s="8">
        <v>21030</v>
      </c>
      <c r="E11" s="8">
        <v>12870</v>
      </c>
      <c r="F11" s="12">
        <f t="shared" si="0"/>
        <v>8160</v>
      </c>
      <c r="G11" s="13">
        <f t="shared" si="1"/>
        <v>0.634032634032634</v>
      </c>
      <c r="H11" s="23" t="s">
        <v>151</v>
      </c>
      <c r="J11" s="37">
        <f>SUM(J8:J10)</f>
        <v>0</v>
      </c>
      <c r="K11" s="37"/>
    </row>
    <row r="12" ht="24" customHeight="1" spans="1:8">
      <c r="A12" s="10">
        <v>10</v>
      </c>
      <c r="B12" s="8" t="s">
        <v>26</v>
      </c>
      <c r="C12" s="8"/>
      <c r="D12" s="18">
        <f>SUM(D9:D11)</f>
        <v>1181722.181</v>
      </c>
      <c r="E12" s="18">
        <f>SUM(E9:E11)</f>
        <v>1200657.7526</v>
      </c>
      <c r="F12" s="12">
        <f t="shared" si="0"/>
        <v>-18935.5715999999</v>
      </c>
      <c r="G12" s="13">
        <f t="shared" si="1"/>
        <v>-0.0157709984872836</v>
      </c>
      <c r="H12" s="14"/>
    </row>
    <row r="13" ht="24" customHeight="1" spans="1:8">
      <c r="A13" s="10">
        <v>11</v>
      </c>
      <c r="B13" s="8" t="s">
        <v>27</v>
      </c>
      <c r="C13" s="8"/>
      <c r="D13" s="8">
        <v>203</v>
      </c>
      <c r="E13" s="8">
        <v>194</v>
      </c>
      <c r="F13" s="12">
        <f t="shared" si="0"/>
        <v>9</v>
      </c>
      <c r="G13" s="13">
        <f t="shared" si="1"/>
        <v>0.0463917525773196</v>
      </c>
      <c r="H13" s="24" t="s">
        <v>152</v>
      </c>
    </row>
    <row r="14" ht="24" customHeight="1" spans="1:11">
      <c r="A14" s="10">
        <v>12</v>
      </c>
      <c r="B14" s="8" t="s">
        <v>28</v>
      </c>
      <c r="C14" s="8"/>
      <c r="D14" s="8">
        <v>1087.84</v>
      </c>
      <c r="E14" s="8">
        <v>775.85</v>
      </c>
      <c r="F14" s="12">
        <f t="shared" si="0"/>
        <v>311.99</v>
      </c>
      <c r="G14" s="13">
        <f t="shared" si="1"/>
        <v>0.402126699748663</v>
      </c>
      <c r="H14" s="14" t="s">
        <v>80</v>
      </c>
      <c r="I14">
        <v>455219.78</v>
      </c>
      <c r="J14">
        <v>873853.72</v>
      </c>
      <c r="K14" t="s">
        <v>106</v>
      </c>
    </row>
    <row r="15" ht="24" customHeight="1" spans="1:11">
      <c r="A15" s="10">
        <v>13</v>
      </c>
      <c r="B15" s="8" t="s">
        <v>30</v>
      </c>
      <c r="C15" s="8"/>
      <c r="D15" s="25">
        <f>(D12)/10000/D14</f>
        <v>0.108630146069275</v>
      </c>
      <c r="E15" s="25">
        <f>(E12)/10000/E14</f>
        <v>0.15475385095057</v>
      </c>
      <c r="F15" s="12">
        <f t="shared" si="0"/>
        <v>-0.0461237048812951</v>
      </c>
      <c r="G15" s="13">
        <f t="shared" si="1"/>
        <v>-0.298045603375825</v>
      </c>
      <c r="H15" s="26"/>
      <c r="I15">
        <v>423846.94</v>
      </c>
      <c r="J15">
        <v>5213</v>
      </c>
      <c r="K15" t="s">
        <v>107</v>
      </c>
    </row>
    <row r="16" ht="24" customHeight="1" spans="1:11">
      <c r="A16" s="10">
        <v>14</v>
      </c>
      <c r="B16" s="8" t="s">
        <v>31</v>
      </c>
      <c r="C16" s="8"/>
      <c r="D16" s="27">
        <f>D14/D13</f>
        <v>5.35881773399015</v>
      </c>
      <c r="E16" s="27">
        <f>E14/E13</f>
        <v>3.99922680412371</v>
      </c>
      <c r="F16" s="12">
        <f t="shared" si="0"/>
        <v>1.35959092986644</v>
      </c>
      <c r="G16" s="13">
        <f t="shared" si="1"/>
        <v>0.339963447050447</v>
      </c>
      <c r="H16" s="14"/>
      <c r="I16">
        <f>SUM(I14:I15)</f>
        <v>879066.72</v>
      </c>
      <c r="J16">
        <f>SUM(J14:J15)</f>
        <v>879066.72</v>
      </c>
      <c r="K16" t="s">
        <v>108</v>
      </c>
    </row>
    <row r="17" ht="20" customHeight="1" spans="1:11">
      <c r="A17" s="28"/>
      <c r="B17" s="29" t="s">
        <v>32</v>
      </c>
      <c r="C17" s="28"/>
      <c r="D17" s="28"/>
      <c r="E17" s="30"/>
      <c r="F17" s="31"/>
      <c r="G17" s="31"/>
      <c r="H17" s="32">
        <v>45824</v>
      </c>
      <c r="K17">
        <v>879066.72</v>
      </c>
    </row>
    <row r="18" ht="14.25" spans="1:8">
      <c r="A18" s="28"/>
      <c r="B18" s="28"/>
      <c r="C18" s="28"/>
      <c r="D18" s="28"/>
      <c r="E18" s="31"/>
      <c r="F18" s="33"/>
      <c r="G18" s="33"/>
      <c r="H18" s="34"/>
    </row>
    <row r="19" ht="14.25" spans="1:8">
      <c r="A19" s="28"/>
      <c r="B19" s="28"/>
      <c r="C19" s="28"/>
      <c r="D19" s="28"/>
      <c r="E19" s="31"/>
      <c r="F19" s="33"/>
      <c r="G19" s="33"/>
      <c r="H19" s="34"/>
    </row>
    <row r="20" ht="14.25" spans="1:11">
      <c r="A20" s="28"/>
      <c r="B20" s="28"/>
      <c r="C20" s="28"/>
      <c r="D20" s="28"/>
      <c r="E20" s="31"/>
      <c r="F20" s="33"/>
      <c r="G20" s="33"/>
      <c r="H20" s="34"/>
      <c r="I20">
        <v>929483.19</v>
      </c>
      <c r="K20">
        <v>932158.89</v>
      </c>
    </row>
    <row r="21" spans="9:11">
      <c r="I21" s="38">
        <v>5213</v>
      </c>
      <c r="J21" t="s">
        <v>142</v>
      </c>
      <c r="K21">
        <v>5213</v>
      </c>
    </row>
    <row r="22" spans="9:11">
      <c r="I22">
        <f>SUM(I20:I21)</f>
        <v>934696.19</v>
      </c>
      <c r="K22">
        <v>937371.89</v>
      </c>
    </row>
  </sheetData>
  <mergeCells count="10">
    <mergeCell ref="A1:H1"/>
    <mergeCell ref="B9:C9"/>
    <mergeCell ref="B10:C10"/>
    <mergeCell ref="B11:C11"/>
    <mergeCell ref="B12:C12"/>
    <mergeCell ref="B13:C13"/>
    <mergeCell ref="B14:C14"/>
    <mergeCell ref="B15:C15"/>
    <mergeCell ref="B16:C16"/>
    <mergeCell ref="B3:B7"/>
  </mergeCells>
  <pageMargins left="0.236111111111111" right="0.0784722222222222" top="0.275" bottom="0.196527777777778" header="0.0388888888888889" footer="0.0388888888888889"/>
  <pageSetup paperSize="9" orientation="landscape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0"/>
  <sheetViews>
    <sheetView workbookViewId="0">
      <selection activeCell="A1" sqref="$A1:$XFD1048576"/>
    </sheetView>
  </sheetViews>
  <sheetFormatPr defaultColWidth="9" defaultRowHeight="13.5" outlineLevelCol="7"/>
  <cols>
    <col min="1" max="1" width="9" style="1"/>
    <col min="2" max="2" width="12.7666666666667" style="1" customWidth="1"/>
    <col min="3" max="3" width="13.4666666666667" style="1" customWidth="1"/>
    <col min="4" max="4" width="15.0333333333333" style="2" customWidth="1"/>
    <col min="5" max="6" width="15.525" style="3" customWidth="1"/>
    <col min="7" max="7" width="14.375" style="3" customWidth="1"/>
    <col min="8" max="8" width="41.8" style="4" customWidth="1"/>
  </cols>
  <sheetData>
    <row r="1" ht="35" customHeight="1" spans="1:8">
      <c r="A1" s="5" t="s">
        <v>33</v>
      </c>
      <c r="B1" s="5"/>
      <c r="C1" s="5"/>
      <c r="D1" s="6"/>
      <c r="E1" s="7"/>
      <c r="F1" s="7"/>
      <c r="G1" s="7"/>
      <c r="H1" s="5"/>
    </row>
    <row r="2" ht="32" customHeight="1" spans="1:8">
      <c r="A2" s="8" t="s">
        <v>1</v>
      </c>
      <c r="B2" s="8" t="s">
        <v>2</v>
      </c>
      <c r="C2" s="8" t="s">
        <v>3</v>
      </c>
      <c r="D2" s="9" t="s">
        <v>5</v>
      </c>
      <c r="E2" s="9" t="s">
        <v>34</v>
      </c>
      <c r="F2" s="9" t="s">
        <v>6</v>
      </c>
      <c r="G2" s="9" t="s">
        <v>7</v>
      </c>
      <c r="H2" s="8" t="s">
        <v>35</v>
      </c>
    </row>
    <row r="3" ht="24" customHeight="1" spans="1:8">
      <c r="A3" s="10">
        <v>1</v>
      </c>
      <c r="B3" s="11" t="s">
        <v>9</v>
      </c>
      <c r="C3" s="10" t="s">
        <v>10</v>
      </c>
      <c r="D3" s="12">
        <v>73440.93</v>
      </c>
      <c r="E3" s="12">
        <v>77833.18</v>
      </c>
      <c r="F3" s="12">
        <f>D3-E3</f>
        <v>-4392.25</v>
      </c>
      <c r="G3" s="13">
        <f>(D3-E3)/E3</f>
        <v>-0.0564315886874981</v>
      </c>
      <c r="H3" s="14"/>
    </row>
    <row r="4" ht="24" customHeight="1" spans="1:8">
      <c r="A4" s="10">
        <v>2</v>
      </c>
      <c r="B4" s="11"/>
      <c r="C4" s="10" t="s">
        <v>11</v>
      </c>
      <c r="D4" s="12">
        <v>75554.61</v>
      </c>
      <c r="E4" s="12">
        <v>79112.03</v>
      </c>
      <c r="F4" s="12">
        <f t="shared" ref="F4:F16" si="0">D4-E4</f>
        <v>-3557.42</v>
      </c>
      <c r="G4" s="13">
        <f>(D4-E4)/E4</f>
        <v>-0.0449668653427298</v>
      </c>
      <c r="H4" s="15" t="s">
        <v>36</v>
      </c>
    </row>
    <row r="5" ht="24" customHeight="1" spans="1:8">
      <c r="A5" s="10">
        <v>3</v>
      </c>
      <c r="B5" s="11"/>
      <c r="C5" s="10" t="s">
        <v>13</v>
      </c>
      <c r="D5" s="12">
        <v>398391.61</v>
      </c>
      <c r="E5" s="12">
        <v>444765.29</v>
      </c>
      <c r="F5" s="12">
        <f t="shared" si="0"/>
        <v>-46373.6799999999</v>
      </c>
      <c r="G5" s="13">
        <f>(D5-E5)/E5</f>
        <v>-0.10426551046733</v>
      </c>
      <c r="H5" s="16" t="s">
        <v>37</v>
      </c>
    </row>
    <row r="6" ht="24" customHeight="1" spans="1:8">
      <c r="A6" s="10">
        <v>4</v>
      </c>
      <c r="B6" s="11"/>
      <c r="C6" s="10" t="s">
        <v>15</v>
      </c>
      <c r="D6" s="51">
        <v>30361.12</v>
      </c>
      <c r="E6" s="51">
        <v>34896.9</v>
      </c>
      <c r="F6" s="12">
        <f t="shared" si="0"/>
        <v>-4535.78</v>
      </c>
      <c r="G6" s="13">
        <f>(D6-E6)/E6</f>
        <v>-0.12997658817832</v>
      </c>
      <c r="H6" s="16" t="s">
        <v>38</v>
      </c>
    </row>
    <row r="7" ht="24" customHeight="1" spans="1:8">
      <c r="A7" s="10">
        <v>5</v>
      </c>
      <c r="B7" s="11"/>
      <c r="C7" s="17" t="s">
        <v>17</v>
      </c>
      <c r="D7" s="18">
        <f>SUM(D3:D6)</f>
        <v>577748.27</v>
      </c>
      <c r="E7" s="18">
        <f>SUM(E3:E6)</f>
        <v>636607.4</v>
      </c>
      <c r="F7" s="12">
        <f t="shared" si="0"/>
        <v>-58859.13</v>
      </c>
      <c r="G7" s="13">
        <f>(D7-E7)/E7</f>
        <v>-0.0924575020648519</v>
      </c>
      <c r="H7" s="47"/>
    </row>
    <row r="8" ht="24" customHeight="1" spans="1:8">
      <c r="A8" s="10">
        <v>6</v>
      </c>
      <c r="B8" s="11" t="s">
        <v>18</v>
      </c>
      <c r="C8" s="52" t="s">
        <v>19</v>
      </c>
      <c r="D8" s="42">
        <v>57739</v>
      </c>
      <c r="E8" s="42">
        <v>0</v>
      </c>
      <c r="F8" s="12">
        <f t="shared" si="0"/>
        <v>57739</v>
      </c>
      <c r="G8" s="13"/>
      <c r="H8" s="53" t="s">
        <v>39</v>
      </c>
    </row>
    <row r="9" ht="24" customHeight="1" spans="1:8">
      <c r="A9" s="10">
        <v>7</v>
      </c>
      <c r="B9" s="11" t="s">
        <v>21</v>
      </c>
      <c r="C9" s="11"/>
      <c r="D9" s="22">
        <f>D7+D8</f>
        <v>635487.27</v>
      </c>
      <c r="E9" s="22">
        <f>E7+E8</f>
        <v>636607.4</v>
      </c>
      <c r="F9" s="12">
        <f t="shared" si="0"/>
        <v>-1120.13</v>
      </c>
      <c r="G9" s="13">
        <f t="shared" ref="G9:G16" si="1">(D9-E9)/E9</f>
        <v>-0.00175953028507052</v>
      </c>
      <c r="H9" s="14"/>
    </row>
    <row r="10" ht="24" customHeight="1" spans="1:8">
      <c r="A10" s="10">
        <v>8</v>
      </c>
      <c r="B10" s="8" t="s">
        <v>22</v>
      </c>
      <c r="C10" s="8"/>
      <c r="D10" s="43">
        <v>146055.85</v>
      </c>
      <c r="E10" s="43">
        <v>150502.52</v>
      </c>
      <c r="F10" s="12">
        <f t="shared" si="0"/>
        <v>-4446.66999999998</v>
      </c>
      <c r="G10" s="13">
        <f t="shared" si="1"/>
        <v>-0.0295454853513415</v>
      </c>
      <c r="H10" s="14" t="s">
        <v>40</v>
      </c>
    </row>
    <row r="11" ht="24" customHeight="1" spans="1:8">
      <c r="A11" s="10">
        <v>9</v>
      </c>
      <c r="B11" s="8" t="s">
        <v>24</v>
      </c>
      <c r="C11" s="8"/>
      <c r="D11" s="12">
        <v>3540</v>
      </c>
      <c r="E11" s="12">
        <v>3720</v>
      </c>
      <c r="F11" s="12">
        <f t="shared" si="0"/>
        <v>-180</v>
      </c>
      <c r="G11" s="13">
        <f t="shared" si="1"/>
        <v>-0.0483870967741935</v>
      </c>
      <c r="H11" s="39" t="s">
        <v>41</v>
      </c>
    </row>
    <row r="12" ht="24" customHeight="1" spans="1:8">
      <c r="A12" s="10">
        <v>10</v>
      </c>
      <c r="B12" s="8" t="s">
        <v>26</v>
      </c>
      <c r="C12" s="8"/>
      <c r="D12" s="18">
        <f>SUM(D9:D11)</f>
        <v>785083.12</v>
      </c>
      <c r="E12" s="18">
        <f>SUM(E9:E11)</f>
        <v>790829.92</v>
      </c>
      <c r="F12" s="12">
        <f t="shared" si="0"/>
        <v>-5746.80000000005</v>
      </c>
      <c r="G12" s="13">
        <f t="shared" si="1"/>
        <v>-0.0072667963801876</v>
      </c>
      <c r="H12" s="14"/>
    </row>
    <row r="13" ht="24" customHeight="1" spans="1:8">
      <c r="A13" s="10">
        <v>11</v>
      </c>
      <c r="B13" s="8" t="s">
        <v>27</v>
      </c>
      <c r="C13" s="8"/>
      <c r="D13" s="44">
        <v>107</v>
      </c>
      <c r="E13" s="44">
        <v>112</v>
      </c>
      <c r="F13" s="12">
        <f t="shared" si="0"/>
        <v>-5</v>
      </c>
      <c r="G13" s="13">
        <f t="shared" si="1"/>
        <v>-0.0446428571428571</v>
      </c>
      <c r="H13" s="26"/>
    </row>
    <row r="14" ht="24" customHeight="1" spans="1:8">
      <c r="A14" s="10">
        <v>12</v>
      </c>
      <c r="B14" s="8" t="s">
        <v>28</v>
      </c>
      <c r="C14" s="8"/>
      <c r="D14" s="10">
        <v>658</v>
      </c>
      <c r="E14" s="54">
        <v>893.81</v>
      </c>
      <c r="F14" s="12">
        <f t="shared" si="0"/>
        <v>-235.81</v>
      </c>
      <c r="G14" s="13">
        <f t="shared" si="1"/>
        <v>-0.263825645271366</v>
      </c>
      <c r="H14" s="14"/>
    </row>
    <row r="15" ht="24" customHeight="1" spans="1:8">
      <c r="A15" s="10">
        <v>13</v>
      </c>
      <c r="B15" s="8" t="s">
        <v>30</v>
      </c>
      <c r="C15" s="8"/>
      <c r="D15" s="25">
        <f>(D12)/10000/D14</f>
        <v>0.119313544072948</v>
      </c>
      <c r="E15" s="25">
        <f>(E12)/10000/E14</f>
        <v>0.0884785267562457</v>
      </c>
      <c r="F15" s="12">
        <f t="shared" si="0"/>
        <v>0.0308350173167026</v>
      </c>
      <c r="G15" s="46">
        <f t="shared" si="1"/>
        <v>0.348502833932256</v>
      </c>
      <c r="H15" s="26"/>
    </row>
    <row r="16" ht="24" customHeight="1" spans="1:8">
      <c r="A16" s="10">
        <v>14</v>
      </c>
      <c r="B16" s="8" t="s">
        <v>31</v>
      </c>
      <c r="C16" s="8"/>
      <c r="D16" s="27">
        <f>D14/D13</f>
        <v>6.14953271028037</v>
      </c>
      <c r="E16" s="27">
        <f>E14/E13</f>
        <v>7.98044642857143</v>
      </c>
      <c r="F16" s="12">
        <f t="shared" si="0"/>
        <v>-1.83091371829105</v>
      </c>
      <c r="G16" s="13">
        <f t="shared" si="1"/>
        <v>-0.229424974489654</v>
      </c>
      <c r="H16" s="14"/>
    </row>
    <row r="17" ht="20" customHeight="1" spans="1:8">
      <c r="A17" s="28"/>
      <c r="B17" s="29" t="s">
        <v>32</v>
      </c>
      <c r="C17" s="28"/>
      <c r="E17" s="31"/>
      <c r="F17" s="31"/>
      <c r="G17" s="31"/>
      <c r="H17" s="32">
        <v>45517</v>
      </c>
    </row>
    <row r="18" ht="14.25" spans="1:8">
      <c r="A18" s="28"/>
      <c r="B18" s="28"/>
      <c r="C18" s="28"/>
      <c r="D18" s="31"/>
      <c r="E18" s="33"/>
      <c r="F18" s="33"/>
      <c r="G18" s="33"/>
      <c r="H18" s="34"/>
    </row>
    <row r="19" ht="14.25" spans="1:8">
      <c r="A19" s="28"/>
      <c r="B19" s="28"/>
      <c r="C19" s="28"/>
      <c r="D19" s="31"/>
      <c r="E19" s="33"/>
      <c r="F19" s="33"/>
      <c r="G19" s="33"/>
      <c r="H19" s="34"/>
    </row>
    <row r="20" ht="14.25" spans="1:8">
      <c r="A20" s="28"/>
      <c r="B20" s="28"/>
      <c r="C20" s="28"/>
      <c r="D20" s="31"/>
      <c r="E20" s="33"/>
      <c r="F20" s="33"/>
      <c r="G20" s="33"/>
      <c r="H20" s="34"/>
    </row>
  </sheetData>
  <mergeCells count="10">
    <mergeCell ref="A1:H1"/>
    <mergeCell ref="B9:C9"/>
    <mergeCell ref="B10:C10"/>
    <mergeCell ref="B11:C11"/>
    <mergeCell ref="B12:C12"/>
    <mergeCell ref="B13:C13"/>
    <mergeCell ref="B14:C14"/>
    <mergeCell ref="B15:C15"/>
    <mergeCell ref="B16:C16"/>
    <mergeCell ref="B3:B7"/>
  </mergeCells>
  <pageMargins left="0.236111111111111" right="0.432638888888889" top="0.432638888888889" bottom="0.66875" header="0.196527777777778" footer="0.275"/>
  <pageSetup paperSize="9" orientation="landscape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1:D8"/>
  <sheetViews>
    <sheetView workbookViewId="0">
      <selection activeCell="F6" sqref="F6"/>
    </sheetView>
  </sheetViews>
  <sheetFormatPr defaultColWidth="9" defaultRowHeight="13.5" outlineLevelRow="7" outlineLevelCol="3"/>
  <cols>
    <col min="4" max="4" width="9.375"/>
  </cols>
  <sheetData>
    <row r="1" spans="3:4">
      <c r="C1" t="s">
        <v>42</v>
      </c>
      <c r="D1" t="s">
        <v>5</v>
      </c>
    </row>
    <row r="2" spans="3:4">
      <c r="C2" t="s">
        <v>43</v>
      </c>
      <c r="D2" t="s">
        <v>44</v>
      </c>
    </row>
    <row r="3" spans="3:4">
      <c r="C3" t="s">
        <v>45</v>
      </c>
      <c r="D3">
        <v>189.161</v>
      </c>
    </row>
    <row r="4" spans="3:4">
      <c r="C4" t="s">
        <v>46</v>
      </c>
      <c r="D4">
        <v>201.0402</v>
      </c>
    </row>
    <row r="5" spans="3:4">
      <c r="C5" t="s">
        <v>47</v>
      </c>
      <c r="D5">
        <v>202.3699</v>
      </c>
    </row>
    <row r="6" spans="3:4">
      <c r="C6" t="s">
        <v>48</v>
      </c>
      <c r="D6">
        <v>134.643</v>
      </c>
    </row>
    <row r="7" spans="3:4">
      <c r="C7" t="s">
        <v>49</v>
      </c>
      <c r="D7">
        <v>52.1</v>
      </c>
    </row>
    <row r="8" spans="4:4">
      <c r="D8">
        <f>SUM(D3:D7)</f>
        <v>779.3141</v>
      </c>
    </row>
  </sheetData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0"/>
  <sheetViews>
    <sheetView workbookViewId="0">
      <selection activeCell="A1" sqref="$A1:$XFD1048576"/>
    </sheetView>
  </sheetViews>
  <sheetFormatPr defaultColWidth="9" defaultRowHeight="13.5" outlineLevelCol="7"/>
  <cols>
    <col min="1" max="1" width="9" style="1"/>
    <col min="2" max="2" width="12.7666666666667" style="1" customWidth="1"/>
    <col min="3" max="3" width="13.4666666666667" style="1" customWidth="1"/>
    <col min="4" max="4" width="15.0333333333333" style="2" customWidth="1"/>
    <col min="5" max="6" width="15.525" style="3" customWidth="1"/>
    <col min="7" max="7" width="14.375" style="3" customWidth="1"/>
    <col min="8" max="8" width="41.8" style="4" customWidth="1"/>
  </cols>
  <sheetData>
    <row r="1" ht="35" customHeight="1" spans="1:8">
      <c r="A1" s="5" t="s">
        <v>50</v>
      </c>
      <c r="B1" s="5"/>
      <c r="C1" s="5"/>
      <c r="D1" s="6"/>
      <c r="E1" s="7"/>
      <c r="F1" s="7"/>
      <c r="G1" s="7"/>
      <c r="H1" s="5"/>
    </row>
    <row r="2" ht="32" customHeight="1" spans="1:8">
      <c r="A2" s="8" t="s">
        <v>1</v>
      </c>
      <c r="B2" s="8" t="s">
        <v>2</v>
      </c>
      <c r="C2" s="8" t="s">
        <v>3</v>
      </c>
      <c r="D2" s="9" t="s">
        <v>51</v>
      </c>
      <c r="E2" s="9" t="s">
        <v>4</v>
      </c>
      <c r="F2" s="9" t="s">
        <v>6</v>
      </c>
      <c r="G2" s="9" t="s">
        <v>7</v>
      </c>
      <c r="H2" s="8" t="s">
        <v>8</v>
      </c>
    </row>
    <row r="3" ht="24" customHeight="1" spans="1:8">
      <c r="A3" s="10">
        <v>1</v>
      </c>
      <c r="B3" s="11" t="s">
        <v>9</v>
      </c>
      <c r="C3" s="10" t="s">
        <v>10</v>
      </c>
      <c r="D3" s="12">
        <v>76448</v>
      </c>
      <c r="E3" s="12">
        <v>75304.79</v>
      </c>
      <c r="F3" s="12">
        <f t="shared" ref="F3:F16" si="0">D3-E3</f>
        <v>1143.21000000001</v>
      </c>
      <c r="G3" s="13">
        <f t="shared" ref="G3:G8" si="1">(D3-E3)/E3</f>
        <v>0.0151811060093257</v>
      </c>
      <c r="H3" s="14"/>
    </row>
    <row r="4" ht="24" customHeight="1" spans="1:8">
      <c r="A4" s="10">
        <v>2</v>
      </c>
      <c r="B4" s="11"/>
      <c r="C4" s="10" t="s">
        <v>11</v>
      </c>
      <c r="D4" s="12">
        <v>70973.67</v>
      </c>
      <c r="E4" s="12">
        <v>68780.57</v>
      </c>
      <c r="F4" s="12">
        <f t="shared" si="0"/>
        <v>2193.09999999999</v>
      </c>
      <c r="G4" s="13">
        <f t="shared" si="1"/>
        <v>0.0318854583496472</v>
      </c>
      <c r="H4" s="15" t="s">
        <v>52</v>
      </c>
    </row>
    <row r="5" ht="24" customHeight="1" spans="1:8">
      <c r="A5" s="10">
        <v>3</v>
      </c>
      <c r="B5" s="11"/>
      <c r="C5" s="10" t="s">
        <v>13</v>
      </c>
      <c r="D5" s="12">
        <v>394310.11</v>
      </c>
      <c r="E5" s="12">
        <v>323673.07</v>
      </c>
      <c r="F5" s="12">
        <f t="shared" si="0"/>
        <v>70637.04</v>
      </c>
      <c r="G5" s="13">
        <f t="shared" si="1"/>
        <v>0.218235764872252</v>
      </c>
      <c r="H5" s="16" t="s">
        <v>53</v>
      </c>
    </row>
    <row r="6" ht="24" customHeight="1" spans="1:8">
      <c r="A6" s="10">
        <v>4</v>
      </c>
      <c r="B6" s="11"/>
      <c r="C6" s="10" t="s">
        <v>15</v>
      </c>
      <c r="D6" s="49">
        <f>34173.85+5500</f>
        <v>39673.85</v>
      </c>
      <c r="E6" s="49">
        <f>29946.16+5300</f>
        <v>35246.16</v>
      </c>
      <c r="F6" s="12">
        <f t="shared" si="0"/>
        <v>4427.69</v>
      </c>
      <c r="G6" s="13">
        <f t="shared" si="1"/>
        <v>0.125621911720312</v>
      </c>
      <c r="H6" s="16" t="s">
        <v>54</v>
      </c>
    </row>
    <row r="7" ht="24" customHeight="1" spans="1:8">
      <c r="A7" s="10">
        <v>5</v>
      </c>
      <c r="B7" s="11"/>
      <c r="C7" s="17" t="s">
        <v>17</v>
      </c>
      <c r="D7" s="18">
        <f>SUM(D3:D6)</f>
        <v>581405.63</v>
      </c>
      <c r="E7" s="18">
        <f>SUM(E3:E6)</f>
        <v>503004.59</v>
      </c>
      <c r="F7" s="12">
        <f t="shared" si="0"/>
        <v>78401.04</v>
      </c>
      <c r="G7" s="13">
        <f t="shared" si="1"/>
        <v>0.155865456416611</v>
      </c>
      <c r="H7" s="47"/>
    </row>
    <row r="8" ht="32" customHeight="1" spans="1:8">
      <c r="A8" s="10">
        <v>6</v>
      </c>
      <c r="B8" s="11" t="s">
        <v>18</v>
      </c>
      <c r="C8" s="20" t="s">
        <v>55</v>
      </c>
      <c r="D8" s="42">
        <f>17316.5+5932.5</f>
        <v>23249</v>
      </c>
      <c r="E8" s="42">
        <v>14080</v>
      </c>
      <c r="F8" s="12">
        <f t="shared" si="0"/>
        <v>9169</v>
      </c>
      <c r="G8" s="13">
        <f t="shared" si="1"/>
        <v>0.651207386363636</v>
      </c>
      <c r="H8" s="50" t="s">
        <v>56</v>
      </c>
    </row>
    <row r="9" ht="24" customHeight="1" spans="1:8">
      <c r="A9" s="10">
        <v>7</v>
      </c>
      <c r="B9" s="11" t="s">
        <v>21</v>
      </c>
      <c r="C9" s="11"/>
      <c r="D9" s="22">
        <f>D7+D8</f>
        <v>604654.63</v>
      </c>
      <c r="E9" s="22">
        <f>E7+E8</f>
        <v>517084.59</v>
      </c>
      <c r="F9" s="12">
        <f t="shared" si="0"/>
        <v>87570.04</v>
      </c>
      <c r="G9" s="13">
        <f t="shared" ref="G9:G16" si="2">(D9-E9)/E9</f>
        <v>0.169353412755928</v>
      </c>
      <c r="H9" s="14"/>
    </row>
    <row r="10" ht="24" customHeight="1" spans="1:8">
      <c r="A10" s="10">
        <v>8</v>
      </c>
      <c r="B10" s="8" t="s">
        <v>22</v>
      </c>
      <c r="C10" s="8"/>
      <c r="D10" s="43">
        <v>124366.8</v>
      </c>
      <c r="E10" s="43">
        <f>128722.09-1152.62</f>
        <v>127569.47</v>
      </c>
      <c r="F10" s="12">
        <f t="shared" si="0"/>
        <v>-3202.67</v>
      </c>
      <c r="G10" s="13">
        <f t="shared" si="2"/>
        <v>-0.025105301448693</v>
      </c>
      <c r="H10" s="14" t="s">
        <v>57</v>
      </c>
    </row>
    <row r="11" ht="24" customHeight="1" spans="1:8">
      <c r="A11" s="10">
        <v>9</v>
      </c>
      <c r="B11" s="8" t="s">
        <v>24</v>
      </c>
      <c r="C11" s="8"/>
      <c r="D11" s="12">
        <v>2580</v>
      </c>
      <c r="E11" s="12">
        <v>2760</v>
      </c>
      <c r="F11" s="12">
        <f t="shared" si="0"/>
        <v>-180</v>
      </c>
      <c r="G11" s="13">
        <f t="shared" si="2"/>
        <v>-0.0652173913043478</v>
      </c>
      <c r="H11" s="39" t="s">
        <v>58</v>
      </c>
    </row>
    <row r="12" ht="24" customHeight="1" spans="1:8">
      <c r="A12" s="10">
        <v>10</v>
      </c>
      <c r="B12" s="8" t="s">
        <v>26</v>
      </c>
      <c r="C12" s="8"/>
      <c r="D12" s="18">
        <f>SUM(D9:D11)</f>
        <v>731601.43</v>
      </c>
      <c r="E12" s="18">
        <f>SUM(E9:E11)</f>
        <v>647414.06</v>
      </c>
      <c r="F12" s="12">
        <f t="shared" si="0"/>
        <v>84187.3700000001</v>
      </c>
      <c r="G12" s="13">
        <f t="shared" si="2"/>
        <v>0.130036363436407</v>
      </c>
      <c r="H12" s="14"/>
    </row>
    <row r="13" ht="24" customHeight="1" spans="1:8">
      <c r="A13" s="10">
        <v>11</v>
      </c>
      <c r="B13" s="8" t="s">
        <v>27</v>
      </c>
      <c r="C13" s="8"/>
      <c r="D13" s="44">
        <f>89+2+8</f>
        <v>99</v>
      </c>
      <c r="E13" s="44">
        <v>94</v>
      </c>
      <c r="F13" s="12">
        <f t="shared" si="0"/>
        <v>5</v>
      </c>
      <c r="G13" s="13">
        <f t="shared" si="2"/>
        <v>0.0531914893617021</v>
      </c>
      <c r="H13" s="24" t="s">
        <v>59</v>
      </c>
    </row>
    <row r="14" ht="24" customHeight="1" spans="1:8">
      <c r="A14" s="10">
        <v>12</v>
      </c>
      <c r="B14" s="8" t="s">
        <v>28</v>
      </c>
      <c r="C14" s="8"/>
      <c r="D14" s="10">
        <v>936.13</v>
      </c>
      <c r="E14" s="10">
        <v>590</v>
      </c>
      <c r="F14" s="12">
        <f t="shared" si="0"/>
        <v>346.13</v>
      </c>
      <c r="G14" s="13">
        <f t="shared" si="2"/>
        <v>0.586661016949153</v>
      </c>
      <c r="H14" s="14"/>
    </row>
    <row r="15" ht="24" customHeight="1" spans="1:8">
      <c r="A15" s="10">
        <v>13</v>
      </c>
      <c r="B15" s="8" t="s">
        <v>30</v>
      </c>
      <c r="C15" s="8"/>
      <c r="D15" s="25">
        <f>(D12)/10000/D14</f>
        <v>0.0781516915385684</v>
      </c>
      <c r="E15" s="25">
        <f>(E12)/10000/E14</f>
        <v>0.109731196610169</v>
      </c>
      <c r="F15" s="12">
        <f t="shared" si="0"/>
        <v>-0.0315795050716011</v>
      </c>
      <c r="G15" s="46">
        <f t="shared" si="2"/>
        <v>-0.287789671917917</v>
      </c>
      <c r="H15" s="26"/>
    </row>
    <row r="16" ht="24" customHeight="1" spans="1:8">
      <c r="A16" s="10">
        <v>14</v>
      </c>
      <c r="B16" s="8" t="s">
        <v>31</v>
      </c>
      <c r="C16" s="8"/>
      <c r="D16" s="27">
        <f>D14/D13</f>
        <v>9.45585858585859</v>
      </c>
      <c r="E16" s="27">
        <f>E14/E13</f>
        <v>6.27659574468085</v>
      </c>
      <c r="F16" s="12">
        <f t="shared" si="0"/>
        <v>3.17926284117773</v>
      </c>
      <c r="G16" s="13">
        <f t="shared" si="2"/>
        <v>0.506526622153741</v>
      </c>
      <c r="H16" s="14"/>
    </row>
    <row r="17" ht="20" customHeight="1" spans="1:8">
      <c r="A17" s="28"/>
      <c r="B17" s="29" t="s">
        <v>32</v>
      </c>
      <c r="C17" s="28"/>
      <c r="E17" s="31"/>
      <c r="F17" s="31"/>
      <c r="G17" s="31"/>
      <c r="H17" s="32">
        <v>45579</v>
      </c>
    </row>
    <row r="18" ht="14.25" spans="1:8">
      <c r="A18" s="28"/>
      <c r="B18" s="28"/>
      <c r="C18" s="28"/>
      <c r="D18" s="31"/>
      <c r="E18" s="33"/>
      <c r="F18" s="33"/>
      <c r="G18" s="33"/>
      <c r="H18" s="34"/>
    </row>
    <row r="19" ht="14.25" spans="1:8">
      <c r="A19" s="28"/>
      <c r="B19" s="28"/>
      <c r="C19" s="28"/>
      <c r="D19" s="31"/>
      <c r="E19" s="33"/>
      <c r="F19" s="33"/>
      <c r="G19" s="33"/>
      <c r="H19" s="34"/>
    </row>
    <row r="20" ht="14.25" spans="1:8">
      <c r="A20" s="28"/>
      <c r="B20" s="28"/>
      <c r="C20" s="28"/>
      <c r="D20" s="31"/>
      <c r="E20" s="33"/>
      <c r="F20" s="33"/>
      <c r="G20" s="33"/>
      <c r="H20" s="34"/>
    </row>
  </sheetData>
  <mergeCells count="10">
    <mergeCell ref="A1:H1"/>
    <mergeCell ref="B9:C9"/>
    <mergeCell ref="B10:C10"/>
    <mergeCell ref="B11:C11"/>
    <mergeCell ref="B12:C12"/>
    <mergeCell ref="B13:C13"/>
    <mergeCell ref="B14:C14"/>
    <mergeCell ref="B15:C15"/>
    <mergeCell ref="B16:C16"/>
    <mergeCell ref="B3:B7"/>
  </mergeCells>
  <pageMargins left="0.75" right="0.75" top="1" bottom="1" header="0.5" footer="0.5"/>
  <pageSetup paperSize="9" orientation="portrait"/>
  <headerFooter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A1" sqref="$A1:$XFD1048576"/>
    </sheetView>
  </sheetViews>
  <sheetFormatPr defaultColWidth="9" defaultRowHeight="13.5"/>
  <cols>
    <col min="1" max="1" width="9" style="1"/>
    <col min="2" max="2" width="12.7666666666667" style="1" customWidth="1"/>
    <col min="3" max="3" width="13.4666666666667" style="1" customWidth="1"/>
    <col min="4" max="4" width="15.0333333333333" style="2" customWidth="1"/>
    <col min="5" max="6" width="15.525" style="3" customWidth="1"/>
    <col min="7" max="7" width="14.375" style="3" customWidth="1"/>
    <col min="8" max="8" width="41.8" style="4" customWidth="1"/>
    <col min="9" max="9" width="12.625"/>
    <col min="10" max="10" width="10.375"/>
  </cols>
  <sheetData>
    <row r="1" ht="35" customHeight="1" spans="1:8">
      <c r="A1" s="5" t="s">
        <v>60</v>
      </c>
      <c r="B1" s="5"/>
      <c r="C1" s="5"/>
      <c r="D1" s="6"/>
      <c r="E1" s="7"/>
      <c r="F1" s="7"/>
      <c r="G1" s="7"/>
      <c r="H1" s="5"/>
    </row>
    <row r="2" ht="32" customHeight="1" spans="1:8">
      <c r="A2" s="8" t="s">
        <v>1</v>
      </c>
      <c r="B2" s="8" t="s">
        <v>2</v>
      </c>
      <c r="C2" s="8" t="s">
        <v>3</v>
      </c>
      <c r="D2" s="9" t="s">
        <v>61</v>
      </c>
      <c r="E2" s="9" t="s">
        <v>51</v>
      </c>
      <c r="F2" s="9" t="s">
        <v>6</v>
      </c>
      <c r="G2" s="9" t="s">
        <v>7</v>
      </c>
      <c r="H2" s="8" t="s">
        <v>62</v>
      </c>
    </row>
    <row r="3" ht="24" customHeight="1" spans="1:8">
      <c r="A3" s="10">
        <v>1</v>
      </c>
      <c r="B3" s="11" t="s">
        <v>9</v>
      </c>
      <c r="C3" s="10" t="s">
        <v>10</v>
      </c>
      <c r="D3" s="12">
        <v>76418</v>
      </c>
      <c r="E3" s="12">
        <v>76448</v>
      </c>
      <c r="F3" s="12">
        <f t="shared" ref="F3:F16" si="0">D3-E3</f>
        <v>-30</v>
      </c>
      <c r="G3" s="13">
        <f t="shared" ref="G3:G16" si="1">(D3-E3)/E3</f>
        <v>-0.00039242360820427</v>
      </c>
      <c r="H3" s="14"/>
    </row>
    <row r="4" ht="24" customHeight="1" spans="1:8">
      <c r="A4" s="10">
        <v>2</v>
      </c>
      <c r="B4" s="11"/>
      <c r="C4" s="10" t="s">
        <v>11</v>
      </c>
      <c r="D4" s="12">
        <v>71829.55</v>
      </c>
      <c r="E4" s="12">
        <v>70973.67</v>
      </c>
      <c r="F4" s="12">
        <f t="shared" si="0"/>
        <v>855.87999999999</v>
      </c>
      <c r="G4" s="13">
        <f t="shared" si="1"/>
        <v>0.0120591199525118</v>
      </c>
      <c r="H4" s="15" t="s">
        <v>52</v>
      </c>
    </row>
    <row r="5" ht="24" customHeight="1" spans="1:8">
      <c r="A5" s="10">
        <v>3</v>
      </c>
      <c r="B5" s="11"/>
      <c r="C5" s="10" t="s">
        <v>13</v>
      </c>
      <c r="D5" s="12">
        <f>408349.17</f>
        <v>408349.17</v>
      </c>
      <c r="E5" s="12">
        <v>394310.11</v>
      </c>
      <c r="F5" s="12">
        <f t="shared" si="0"/>
        <v>14039.06</v>
      </c>
      <c r="G5" s="13">
        <f t="shared" si="1"/>
        <v>0.0356041086544801</v>
      </c>
      <c r="H5" s="16" t="s">
        <v>53</v>
      </c>
    </row>
    <row r="6" ht="24" customHeight="1" spans="1:10">
      <c r="A6" s="10">
        <v>4</v>
      </c>
      <c r="B6" s="11"/>
      <c r="C6" s="10" t="s">
        <v>15</v>
      </c>
      <c r="D6" s="41">
        <v>43571.85</v>
      </c>
      <c r="E6" s="49">
        <f>34173.85+5500</f>
        <v>39673.85</v>
      </c>
      <c r="F6" s="12">
        <f t="shared" si="0"/>
        <v>3898</v>
      </c>
      <c r="G6" s="13">
        <f t="shared" si="1"/>
        <v>0.0982511150291691</v>
      </c>
      <c r="H6" s="16" t="s">
        <v>63</v>
      </c>
      <c r="I6">
        <v>108826.56</v>
      </c>
      <c r="J6">
        <v>600168.57</v>
      </c>
    </row>
    <row r="7" ht="24" customHeight="1" spans="1:10">
      <c r="A7" s="10">
        <v>5</v>
      </c>
      <c r="B7" s="11"/>
      <c r="C7" s="17" t="s">
        <v>17</v>
      </c>
      <c r="D7" s="18">
        <f>SUM(D3:D6)</f>
        <v>600168.57</v>
      </c>
      <c r="E7" s="18">
        <f>SUM(E3:E6)</f>
        <v>581405.63</v>
      </c>
      <c r="F7" s="12">
        <f t="shared" si="0"/>
        <v>18762.9399999999</v>
      </c>
      <c r="G7" s="13">
        <f t="shared" si="1"/>
        <v>0.0322716861204112</v>
      </c>
      <c r="H7" s="47"/>
      <c r="I7">
        <v>596673.57</v>
      </c>
      <c r="J7">
        <v>105347.76</v>
      </c>
    </row>
    <row r="8" ht="39" customHeight="1" spans="1:10">
      <c r="A8" s="10">
        <v>6</v>
      </c>
      <c r="B8" s="11" t="s">
        <v>18</v>
      </c>
      <c r="C8" s="20" t="s">
        <v>55</v>
      </c>
      <c r="D8" s="42">
        <v>105347.76</v>
      </c>
      <c r="E8" s="42">
        <f>17316.5+5932.5</f>
        <v>23249</v>
      </c>
      <c r="F8" s="12">
        <f t="shared" si="0"/>
        <v>82098.76</v>
      </c>
      <c r="G8" s="13">
        <f t="shared" si="1"/>
        <v>3.53128134543421</v>
      </c>
      <c r="H8" s="21" t="s">
        <v>64</v>
      </c>
      <c r="I8">
        <f>SUM(I6:I7)</f>
        <v>705500.13</v>
      </c>
      <c r="J8">
        <f>SUM(J6:J7)</f>
        <v>705516.33</v>
      </c>
    </row>
    <row r="9" ht="24" customHeight="1" spans="1:11">
      <c r="A9" s="10">
        <v>7</v>
      </c>
      <c r="B9" s="11" t="s">
        <v>21</v>
      </c>
      <c r="C9" s="11"/>
      <c r="D9" s="22">
        <f>D7+D8</f>
        <v>705516.33</v>
      </c>
      <c r="E9" s="22">
        <f>E7+E8</f>
        <v>604654.63</v>
      </c>
      <c r="F9" s="12">
        <f t="shared" si="0"/>
        <v>100861.7</v>
      </c>
      <c r="G9" s="13">
        <f t="shared" si="1"/>
        <v>0.166808778095357</v>
      </c>
      <c r="H9" s="14"/>
      <c r="J9">
        <f>I8-J8</f>
        <v>-16.199999999837</v>
      </c>
      <c r="K9" t="s">
        <v>65</v>
      </c>
    </row>
    <row r="10" ht="24" customHeight="1" spans="1:8">
      <c r="A10" s="10">
        <v>8</v>
      </c>
      <c r="B10" s="8" t="s">
        <v>22</v>
      </c>
      <c r="C10" s="8"/>
      <c r="D10" s="43">
        <v>123269.25</v>
      </c>
      <c r="E10" s="43">
        <v>124366.8</v>
      </c>
      <c r="F10" s="12">
        <f t="shared" si="0"/>
        <v>-1097.55</v>
      </c>
      <c r="G10" s="13">
        <f t="shared" si="1"/>
        <v>-0.00882510444909737</v>
      </c>
      <c r="H10" s="14" t="s">
        <v>57</v>
      </c>
    </row>
    <row r="11" ht="24" customHeight="1" spans="1:8">
      <c r="A11" s="10">
        <v>9</v>
      </c>
      <c r="B11" s="8" t="s">
        <v>24</v>
      </c>
      <c r="C11" s="8"/>
      <c r="D11" s="12">
        <v>2460</v>
      </c>
      <c r="E11" s="12">
        <v>2580</v>
      </c>
      <c r="F11" s="12">
        <f t="shared" si="0"/>
        <v>-120</v>
      </c>
      <c r="G11" s="13">
        <f t="shared" si="1"/>
        <v>-0.0465116279069767</v>
      </c>
      <c r="H11" s="39" t="s">
        <v>66</v>
      </c>
    </row>
    <row r="12" ht="24" customHeight="1" spans="1:8">
      <c r="A12" s="10">
        <v>10</v>
      </c>
      <c r="B12" s="8" t="s">
        <v>26</v>
      </c>
      <c r="C12" s="8"/>
      <c r="D12" s="18">
        <f>SUM(D9:D11)</f>
        <v>831245.58</v>
      </c>
      <c r="E12" s="18">
        <f>SUM(E9:E11)</f>
        <v>731601.43</v>
      </c>
      <c r="F12" s="12">
        <f t="shared" si="0"/>
        <v>99644.1499999999</v>
      </c>
      <c r="G12" s="13">
        <f t="shared" si="1"/>
        <v>0.136200048160103</v>
      </c>
      <c r="H12" s="14"/>
    </row>
    <row r="13" ht="24" customHeight="1" spans="1:8">
      <c r="A13" s="10">
        <v>11</v>
      </c>
      <c r="B13" s="8" t="s">
        <v>27</v>
      </c>
      <c r="C13" s="8"/>
      <c r="D13" s="44">
        <f>96+46</f>
        <v>142</v>
      </c>
      <c r="E13" s="44">
        <f>89+2+8</f>
        <v>99</v>
      </c>
      <c r="F13" s="12">
        <f t="shared" si="0"/>
        <v>43</v>
      </c>
      <c r="G13" s="13">
        <f t="shared" si="1"/>
        <v>0.434343434343434</v>
      </c>
      <c r="H13" s="24" t="s">
        <v>67</v>
      </c>
    </row>
    <row r="14" ht="24" customHeight="1" spans="1:8">
      <c r="A14" s="10">
        <v>12</v>
      </c>
      <c r="B14" s="8" t="s">
        <v>28</v>
      </c>
      <c r="C14" s="8"/>
      <c r="D14" s="10">
        <v>1023.98</v>
      </c>
      <c r="E14" s="10">
        <v>936.13</v>
      </c>
      <c r="F14" s="12">
        <f t="shared" si="0"/>
        <v>87.85</v>
      </c>
      <c r="G14" s="13">
        <f t="shared" si="1"/>
        <v>0.0938438037452064</v>
      </c>
      <c r="H14" s="14"/>
    </row>
    <row r="15" ht="24" customHeight="1" spans="1:8">
      <c r="A15" s="10">
        <v>13</v>
      </c>
      <c r="B15" s="8" t="s">
        <v>30</v>
      </c>
      <c r="C15" s="8"/>
      <c r="D15" s="25">
        <f>(D12)/10000/D14</f>
        <v>0.0811779116779625</v>
      </c>
      <c r="E15" s="25">
        <f>(E12)/10000/E14</f>
        <v>0.0781516915385684</v>
      </c>
      <c r="F15" s="12">
        <f t="shared" si="0"/>
        <v>0.00302622013939406</v>
      </c>
      <c r="G15" s="46">
        <f t="shared" si="1"/>
        <v>0.0387223882147273</v>
      </c>
      <c r="H15" s="26"/>
    </row>
    <row r="16" ht="24" customHeight="1" spans="1:8">
      <c r="A16" s="10">
        <v>14</v>
      </c>
      <c r="B16" s="8" t="s">
        <v>31</v>
      </c>
      <c r="C16" s="8"/>
      <c r="D16" s="27">
        <f>D14/D13</f>
        <v>7.21112676056338</v>
      </c>
      <c r="E16" s="27">
        <f>E14/E13</f>
        <v>9.45585858585859</v>
      </c>
      <c r="F16" s="12">
        <f t="shared" si="0"/>
        <v>-2.24473182529521</v>
      </c>
      <c r="G16" s="13">
        <f t="shared" si="1"/>
        <v>-0.237390587529751</v>
      </c>
      <c r="H16" s="14"/>
    </row>
    <row r="17" ht="20" customHeight="1" spans="1:8">
      <c r="A17" s="28"/>
      <c r="B17" s="29" t="s">
        <v>32</v>
      </c>
      <c r="C17" s="28"/>
      <c r="E17" s="31"/>
      <c r="F17" s="31"/>
      <c r="G17" s="31"/>
      <c r="H17" s="32">
        <v>45608</v>
      </c>
    </row>
    <row r="18" ht="14.25" spans="1:8">
      <c r="A18" s="28"/>
      <c r="B18" s="28"/>
      <c r="C18" s="28"/>
      <c r="D18" s="31"/>
      <c r="E18" s="33"/>
      <c r="F18" s="33"/>
      <c r="G18" s="33"/>
      <c r="H18" s="34"/>
    </row>
    <row r="19" ht="14.25" spans="1:8">
      <c r="A19" s="28"/>
      <c r="B19" s="28"/>
      <c r="C19" s="28"/>
      <c r="D19" s="31"/>
      <c r="E19" s="33"/>
      <c r="F19" s="33"/>
      <c r="G19" s="33"/>
      <c r="H19" s="34"/>
    </row>
    <row r="20" ht="14.25" spans="1:8">
      <c r="A20" s="28"/>
      <c r="B20" s="28"/>
      <c r="C20" s="28"/>
      <c r="D20" s="31"/>
      <c r="E20" s="33"/>
      <c r="F20" s="33"/>
      <c r="G20" s="33"/>
      <c r="H20" s="34"/>
    </row>
  </sheetData>
  <mergeCells count="10">
    <mergeCell ref="A1:H1"/>
    <mergeCell ref="B9:C9"/>
    <mergeCell ref="B10:C10"/>
    <mergeCell ref="B11:C11"/>
    <mergeCell ref="B12:C12"/>
    <mergeCell ref="B13:C13"/>
    <mergeCell ref="B14:C14"/>
    <mergeCell ref="B15:C15"/>
    <mergeCell ref="B16:C16"/>
    <mergeCell ref="B3:B7"/>
  </mergeCells>
  <pageMargins left="0.75" right="0.75" top="1" bottom="1" header="0.5" footer="0.5"/>
  <pageSetup paperSize="9" orientation="portrait"/>
  <headerFooter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0"/>
  <sheetViews>
    <sheetView workbookViewId="0">
      <selection activeCell="E17" sqref="E17"/>
    </sheetView>
  </sheetViews>
  <sheetFormatPr defaultColWidth="9" defaultRowHeight="13.5"/>
  <cols>
    <col min="1" max="1" width="9" style="1"/>
    <col min="2" max="2" width="12.7666666666667" style="1" customWidth="1"/>
    <col min="3" max="3" width="13.4666666666667" style="1" customWidth="1"/>
    <col min="4" max="4" width="15.0333333333333" style="2" customWidth="1"/>
    <col min="5" max="6" width="15.525" style="3" customWidth="1"/>
    <col min="7" max="7" width="14.375" style="3" customWidth="1"/>
    <col min="8" max="8" width="41.8" style="4" customWidth="1"/>
    <col min="9" max="9" width="12.625"/>
    <col min="10" max="10" width="10.375"/>
    <col min="11" max="11" width="12.625"/>
  </cols>
  <sheetData>
    <row r="1" ht="35" customHeight="1" spans="1:8">
      <c r="A1" s="5" t="s">
        <v>68</v>
      </c>
      <c r="B1" s="5"/>
      <c r="C1" s="5"/>
      <c r="D1" s="6"/>
      <c r="E1" s="7"/>
      <c r="F1" s="7"/>
      <c r="G1" s="7"/>
      <c r="H1" s="5"/>
    </row>
    <row r="2" ht="32" customHeight="1" spans="1:8">
      <c r="A2" s="8" t="s">
        <v>1</v>
      </c>
      <c r="B2" s="8" t="s">
        <v>2</v>
      </c>
      <c r="C2" s="8" t="s">
        <v>3</v>
      </c>
      <c r="D2" s="9" t="s">
        <v>69</v>
      </c>
      <c r="E2" s="9" t="s">
        <v>61</v>
      </c>
      <c r="F2" s="9" t="s">
        <v>6</v>
      </c>
      <c r="G2" s="9" t="s">
        <v>7</v>
      </c>
      <c r="H2" s="8" t="s">
        <v>70</v>
      </c>
    </row>
    <row r="3" ht="24" customHeight="1" spans="1:8">
      <c r="A3" s="10">
        <v>1</v>
      </c>
      <c r="B3" s="11" t="s">
        <v>9</v>
      </c>
      <c r="C3" s="10" t="s">
        <v>10</v>
      </c>
      <c r="D3" s="12">
        <v>79460</v>
      </c>
      <c r="E3" s="12">
        <v>76418</v>
      </c>
      <c r="F3" s="12">
        <f t="shared" ref="F3:F16" si="0">D3-E3</f>
        <v>3042</v>
      </c>
      <c r="G3" s="13">
        <f t="shared" ref="G3:G16" si="1">(D3-E3)/E3</f>
        <v>0.0398073752257322</v>
      </c>
      <c r="H3" s="14"/>
    </row>
    <row r="4" ht="24" customHeight="1" spans="1:8">
      <c r="A4" s="10">
        <v>2</v>
      </c>
      <c r="B4" s="11"/>
      <c r="C4" s="10" t="s">
        <v>11</v>
      </c>
      <c r="D4" s="12">
        <v>71885.28</v>
      </c>
      <c r="E4" s="12">
        <v>71829.55</v>
      </c>
      <c r="F4" s="12">
        <f t="shared" si="0"/>
        <v>55.7299999999959</v>
      </c>
      <c r="G4" s="13">
        <f t="shared" si="1"/>
        <v>0.000775864529291857</v>
      </c>
      <c r="H4" s="15" t="s">
        <v>71</v>
      </c>
    </row>
    <row r="5" ht="24" customHeight="1" spans="1:8">
      <c r="A5" s="10">
        <v>3</v>
      </c>
      <c r="B5" s="11"/>
      <c r="C5" s="10" t="s">
        <v>13</v>
      </c>
      <c r="D5" s="12">
        <v>487820.88</v>
      </c>
      <c r="E5" s="12">
        <f>408349.17</f>
        <v>408349.17</v>
      </c>
      <c r="F5" s="12">
        <f t="shared" si="0"/>
        <v>79471.71</v>
      </c>
      <c r="G5" s="13">
        <f t="shared" si="1"/>
        <v>0.194617047954328</v>
      </c>
      <c r="H5" s="16" t="s">
        <v>72</v>
      </c>
    </row>
    <row r="6" ht="24" customHeight="1" spans="1:10">
      <c r="A6" s="10">
        <v>4</v>
      </c>
      <c r="B6" s="11"/>
      <c r="C6" s="10" t="s">
        <v>15</v>
      </c>
      <c r="D6" s="41">
        <v>42565.85</v>
      </c>
      <c r="E6" s="41">
        <v>43571.85</v>
      </c>
      <c r="F6" s="12">
        <f t="shared" si="0"/>
        <v>-1006</v>
      </c>
      <c r="G6" s="13">
        <f t="shared" si="1"/>
        <v>-0.023088301277086</v>
      </c>
      <c r="H6" s="16" t="s">
        <v>73</v>
      </c>
      <c r="I6">
        <v>224645.46</v>
      </c>
      <c r="J6">
        <v>681732.01</v>
      </c>
    </row>
    <row r="7" ht="24" customHeight="1" spans="1:10">
      <c r="A7" s="10">
        <v>5</v>
      </c>
      <c r="B7" s="11"/>
      <c r="C7" s="17" t="s">
        <v>17</v>
      </c>
      <c r="D7" s="18">
        <f>SUM(D3:D6)</f>
        <v>681732.01</v>
      </c>
      <c r="E7" s="18">
        <f>SUM(E3:E6)</f>
        <v>600168.57</v>
      </c>
      <c r="F7" s="12">
        <f t="shared" si="0"/>
        <v>81563.4400000001</v>
      </c>
      <c r="G7" s="13">
        <f t="shared" si="1"/>
        <v>0.135900885312938</v>
      </c>
      <c r="H7" s="47"/>
      <c r="I7" s="35">
        <v>606251.85</v>
      </c>
      <c r="J7">
        <v>149333</v>
      </c>
    </row>
    <row r="8" ht="39" customHeight="1" spans="1:10">
      <c r="A8" s="10">
        <v>6</v>
      </c>
      <c r="B8" s="11" t="s">
        <v>18</v>
      </c>
      <c r="C8" s="20" t="s">
        <v>55</v>
      </c>
      <c r="D8" s="42">
        <v>149333</v>
      </c>
      <c r="E8" s="42">
        <v>105347.76</v>
      </c>
      <c r="F8" s="12">
        <f t="shared" si="0"/>
        <v>43985.24</v>
      </c>
      <c r="G8" s="13">
        <f t="shared" si="1"/>
        <v>0.417524207443993</v>
      </c>
      <c r="H8" s="21" t="s">
        <v>74</v>
      </c>
      <c r="I8">
        <f>SUM(I6:I7)</f>
        <v>830897.31</v>
      </c>
      <c r="J8">
        <f>SUM(J6:J7)</f>
        <v>831065.01</v>
      </c>
    </row>
    <row r="9" ht="24" customHeight="1" spans="1:11">
      <c r="A9" s="10">
        <v>7</v>
      </c>
      <c r="B9" s="11" t="s">
        <v>21</v>
      </c>
      <c r="C9" s="11"/>
      <c r="D9" s="22">
        <f>D7+D8</f>
        <v>831065.01</v>
      </c>
      <c r="E9" s="22">
        <f>E7+E8</f>
        <v>705516.33</v>
      </c>
      <c r="F9" s="12">
        <f t="shared" si="0"/>
        <v>125548.68</v>
      </c>
      <c r="G9" s="13">
        <f t="shared" si="1"/>
        <v>0.177952904364382</v>
      </c>
      <c r="H9" s="14"/>
      <c r="J9">
        <f>I8-J8</f>
        <v>-167.70000000007</v>
      </c>
      <c r="K9" t="s">
        <v>75</v>
      </c>
    </row>
    <row r="10" ht="24" customHeight="1" spans="1:11">
      <c r="A10" s="10">
        <v>8</v>
      </c>
      <c r="B10" s="8" t="s">
        <v>22</v>
      </c>
      <c r="C10" s="8"/>
      <c r="D10" s="43">
        <v>144071.92</v>
      </c>
      <c r="E10" s="43">
        <v>123269.25</v>
      </c>
      <c r="F10" s="12">
        <f t="shared" si="0"/>
        <v>20802.67</v>
      </c>
      <c r="G10" s="13">
        <f t="shared" si="1"/>
        <v>0.168757983033076</v>
      </c>
      <c r="H10" s="40" t="s">
        <v>76</v>
      </c>
      <c r="K10">
        <v>167.7</v>
      </c>
    </row>
    <row r="11" ht="24" customHeight="1" spans="1:12">
      <c r="A11" s="10">
        <v>9</v>
      </c>
      <c r="B11" s="8" t="s">
        <v>24</v>
      </c>
      <c r="C11" s="8"/>
      <c r="D11" s="12">
        <v>9900</v>
      </c>
      <c r="E11" s="12">
        <v>2460</v>
      </c>
      <c r="F11" s="12">
        <f t="shared" si="0"/>
        <v>7440</v>
      </c>
      <c r="G11" s="13">
        <f t="shared" si="1"/>
        <v>3.02439024390244</v>
      </c>
      <c r="H11" s="39" t="s">
        <v>77</v>
      </c>
      <c r="K11" s="48">
        <v>7.17</v>
      </c>
      <c r="L11" t="s">
        <v>78</v>
      </c>
    </row>
    <row r="12" ht="24" customHeight="1" spans="1:11">
      <c r="A12" s="10">
        <v>10</v>
      </c>
      <c r="B12" s="8" t="s">
        <v>26</v>
      </c>
      <c r="C12" s="8"/>
      <c r="D12" s="18">
        <f>SUM(D9:D11)</f>
        <v>985036.93</v>
      </c>
      <c r="E12" s="18">
        <f>SUM(E9:E11)</f>
        <v>831245.58</v>
      </c>
      <c r="F12" s="12">
        <f t="shared" si="0"/>
        <v>153791.35</v>
      </c>
      <c r="G12" s="13">
        <f t="shared" si="1"/>
        <v>0.185013134145026</v>
      </c>
      <c r="H12" s="14"/>
      <c r="K12" s="37">
        <f>J9+K10+K11</f>
        <v>7.16999999993014</v>
      </c>
    </row>
    <row r="13" ht="24" customHeight="1" spans="1:8">
      <c r="A13" s="10">
        <v>11</v>
      </c>
      <c r="B13" s="8" t="s">
        <v>27</v>
      </c>
      <c r="C13" s="8"/>
      <c r="D13" s="44">
        <f>139+30</f>
        <v>169</v>
      </c>
      <c r="E13" s="44">
        <f>96+46</f>
        <v>142</v>
      </c>
      <c r="F13" s="12">
        <f t="shared" si="0"/>
        <v>27</v>
      </c>
      <c r="G13" s="13">
        <f t="shared" si="1"/>
        <v>0.190140845070423</v>
      </c>
      <c r="H13" s="24" t="s">
        <v>79</v>
      </c>
    </row>
    <row r="14" ht="24" customHeight="1" spans="1:8">
      <c r="A14" s="10">
        <v>12</v>
      </c>
      <c r="B14" s="8" t="s">
        <v>28</v>
      </c>
      <c r="C14" s="8"/>
      <c r="D14" s="10">
        <v>1306.47</v>
      </c>
      <c r="E14" s="10">
        <v>1023.98</v>
      </c>
      <c r="F14" s="12">
        <f t="shared" si="0"/>
        <v>282.49</v>
      </c>
      <c r="G14" s="13">
        <f t="shared" si="1"/>
        <v>0.275874528799391</v>
      </c>
      <c r="H14" s="14" t="s">
        <v>80</v>
      </c>
    </row>
    <row r="15" ht="24" customHeight="1" spans="1:8">
      <c r="A15" s="10">
        <v>13</v>
      </c>
      <c r="B15" s="8" t="s">
        <v>30</v>
      </c>
      <c r="C15" s="8"/>
      <c r="D15" s="25">
        <f>(D12)/10000/D14</f>
        <v>0.075396827328603</v>
      </c>
      <c r="E15" s="25">
        <f>(E12)/10000/E14</f>
        <v>0.0811779116779625</v>
      </c>
      <c r="F15" s="12">
        <f t="shared" si="0"/>
        <v>-0.00578108434935942</v>
      </c>
      <c r="G15" s="46">
        <f t="shared" si="1"/>
        <v>-0.0712149922295775</v>
      </c>
      <c r="H15" s="26"/>
    </row>
    <row r="16" ht="24" customHeight="1" spans="1:8">
      <c r="A16" s="10">
        <v>14</v>
      </c>
      <c r="B16" s="8" t="s">
        <v>31</v>
      </c>
      <c r="C16" s="8"/>
      <c r="D16" s="27">
        <f>D14/D13</f>
        <v>7.73059171597633</v>
      </c>
      <c r="E16" s="27">
        <f>E14/E13</f>
        <v>7.21112676056338</v>
      </c>
      <c r="F16" s="12">
        <f t="shared" si="0"/>
        <v>0.519464955412951</v>
      </c>
      <c r="G16" s="13">
        <f t="shared" si="1"/>
        <v>0.072036586328482</v>
      </c>
      <c r="H16" s="14"/>
    </row>
    <row r="17" ht="20" customHeight="1" spans="1:8">
      <c r="A17" s="28"/>
      <c r="B17" s="29" t="s">
        <v>32</v>
      </c>
      <c r="C17" s="28"/>
      <c r="E17" s="31"/>
      <c r="F17" s="31"/>
      <c r="G17" s="31"/>
      <c r="H17" s="32">
        <v>45608</v>
      </c>
    </row>
    <row r="18" ht="14.25" spans="1:8">
      <c r="A18" s="28"/>
      <c r="B18" s="28"/>
      <c r="C18" s="28"/>
      <c r="D18" s="31"/>
      <c r="E18" s="33"/>
      <c r="F18" s="33"/>
      <c r="G18" s="33"/>
      <c r="H18" s="34"/>
    </row>
    <row r="19" ht="14.25" spans="1:8">
      <c r="A19" s="28"/>
      <c r="B19" s="28"/>
      <c r="C19" s="28"/>
      <c r="D19" s="31"/>
      <c r="E19" s="33"/>
      <c r="F19" s="33"/>
      <c r="G19" s="33"/>
      <c r="H19" s="34"/>
    </row>
    <row r="20" ht="14.25" spans="1:8">
      <c r="A20" s="28"/>
      <c r="B20" s="28"/>
      <c r="C20" s="28"/>
      <c r="D20" s="31"/>
      <c r="E20" s="33"/>
      <c r="F20" s="33"/>
      <c r="G20" s="33"/>
      <c r="H20" s="34"/>
    </row>
  </sheetData>
  <mergeCells count="10">
    <mergeCell ref="A1:H1"/>
    <mergeCell ref="B9:C9"/>
    <mergeCell ref="B10:C10"/>
    <mergeCell ref="B11:C11"/>
    <mergeCell ref="B12:C12"/>
    <mergeCell ref="B13:C13"/>
    <mergeCell ref="B14:C14"/>
    <mergeCell ref="B15:C15"/>
    <mergeCell ref="B16:C16"/>
    <mergeCell ref="B3:B7"/>
  </mergeCells>
  <pageMargins left="0.75" right="0.75" top="1" bottom="1" header="0.5" footer="0.5"/>
  <headerFooter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0"/>
  <sheetViews>
    <sheetView topLeftCell="B1" workbookViewId="0">
      <selection activeCell="F3" sqref="F3:G3"/>
    </sheetView>
  </sheetViews>
  <sheetFormatPr defaultColWidth="9" defaultRowHeight="13.5"/>
  <cols>
    <col min="1" max="1" width="9" style="1"/>
    <col min="2" max="2" width="12.7666666666667" style="1" customWidth="1"/>
    <col min="3" max="3" width="13.4666666666667" style="1" customWidth="1"/>
    <col min="4" max="4" width="15.0333333333333" style="2" customWidth="1"/>
    <col min="5" max="6" width="15.525" style="3" customWidth="1"/>
    <col min="7" max="7" width="14.375" style="3" customWidth="1"/>
    <col min="8" max="8" width="41.8" style="4" customWidth="1"/>
    <col min="9" max="9" width="12.625"/>
    <col min="10" max="10" width="13.75"/>
    <col min="11" max="11" width="12.625"/>
  </cols>
  <sheetData>
    <row r="1" ht="35" customHeight="1" spans="1:8">
      <c r="A1" s="5" t="s">
        <v>81</v>
      </c>
      <c r="B1" s="5"/>
      <c r="C1" s="5"/>
      <c r="D1" s="6"/>
      <c r="E1" s="7"/>
      <c r="F1" s="7"/>
      <c r="G1" s="7"/>
      <c r="H1" s="5"/>
    </row>
    <row r="2" ht="32" customHeight="1" spans="1:8">
      <c r="A2" s="8" t="s">
        <v>1</v>
      </c>
      <c r="B2" s="8" t="s">
        <v>2</v>
      </c>
      <c r="C2" s="8" t="s">
        <v>3</v>
      </c>
      <c r="D2" s="9" t="s">
        <v>82</v>
      </c>
      <c r="E2" s="9" t="s">
        <v>69</v>
      </c>
      <c r="F2" s="9" t="s">
        <v>6</v>
      </c>
      <c r="G2" s="9" t="s">
        <v>7</v>
      </c>
      <c r="H2" s="8" t="s">
        <v>83</v>
      </c>
    </row>
    <row r="3" ht="24" customHeight="1" spans="1:8">
      <c r="A3" s="10">
        <v>1</v>
      </c>
      <c r="B3" s="11" t="s">
        <v>9</v>
      </c>
      <c r="C3" s="10" t="s">
        <v>10</v>
      </c>
      <c r="D3" s="12">
        <v>80562</v>
      </c>
      <c r="E3" s="12">
        <v>79460</v>
      </c>
      <c r="F3" s="12">
        <f>D3-E3</f>
        <v>1102</v>
      </c>
      <c r="G3" s="13">
        <f t="shared" ref="G3:G16" si="0">(D3-E3)/E3</f>
        <v>0.0138686131386861</v>
      </c>
      <c r="H3" s="14"/>
    </row>
    <row r="4" ht="24" customHeight="1" spans="1:8">
      <c r="A4" s="10">
        <v>2</v>
      </c>
      <c r="B4" s="11"/>
      <c r="C4" s="10" t="s">
        <v>11</v>
      </c>
      <c r="D4" s="12">
        <v>72349.6</v>
      </c>
      <c r="E4" s="12">
        <v>71885.28</v>
      </c>
      <c r="F4" s="12">
        <f t="shared" ref="F3:F16" si="1">D4-E4</f>
        <v>464.320000000007</v>
      </c>
      <c r="G4" s="13">
        <f t="shared" si="0"/>
        <v>0.00645918051651196</v>
      </c>
      <c r="H4" s="15" t="s">
        <v>84</v>
      </c>
    </row>
    <row r="5" ht="24" customHeight="1" spans="1:8">
      <c r="A5" s="10">
        <v>3</v>
      </c>
      <c r="B5" s="11"/>
      <c r="C5" s="10" t="s">
        <v>13</v>
      </c>
      <c r="D5" s="12">
        <v>634626.97</v>
      </c>
      <c r="E5" s="12">
        <v>487820.88</v>
      </c>
      <c r="F5" s="12">
        <f t="shared" si="1"/>
        <v>146806.09</v>
      </c>
      <c r="G5" s="13">
        <f t="shared" si="0"/>
        <v>0.300942612378543</v>
      </c>
      <c r="H5" s="16" t="s">
        <v>85</v>
      </c>
    </row>
    <row r="6" ht="24" customHeight="1" spans="1:10">
      <c r="A6" s="10">
        <v>4</v>
      </c>
      <c r="B6" s="11"/>
      <c r="C6" s="10" t="s">
        <v>15</v>
      </c>
      <c r="D6" s="41">
        <v>39607.08</v>
      </c>
      <c r="E6" s="41">
        <v>42565.85</v>
      </c>
      <c r="F6" s="12">
        <f t="shared" si="1"/>
        <v>-2958.77</v>
      </c>
      <c r="G6" s="13">
        <f t="shared" si="0"/>
        <v>-0.0695104173885873</v>
      </c>
      <c r="H6" s="16" t="s">
        <v>86</v>
      </c>
      <c r="I6">
        <f>351062.19+2528</f>
        <v>353590.19</v>
      </c>
      <c r="J6">
        <v>827145.65</v>
      </c>
    </row>
    <row r="7" ht="24" customHeight="1" spans="1:10">
      <c r="A7" s="10">
        <v>5</v>
      </c>
      <c r="B7" s="11"/>
      <c r="C7" s="17" t="s">
        <v>17</v>
      </c>
      <c r="D7" s="18">
        <f>SUM(D3:D6)</f>
        <v>827145.65</v>
      </c>
      <c r="E7" s="18">
        <f>SUM(E3:E6)</f>
        <v>681732.01</v>
      </c>
      <c r="F7" s="12">
        <f t="shared" si="1"/>
        <v>145413.64</v>
      </c>
      <c r="G7" s="13">
        <f t="shared" si="0"/>
        <v>0.213300296695765</v>
      </c>
      <c r="H7" s="19" t="s">
        <v>87</v>
      </c>
      <c r="I7" s="35">
        <v>575752.43</v>
      </c>
      <c r="J7">
        <v>100646.8</v>
      </c>
    </row>
    <row r="8" ht="39" customHeight="1" spans="1:10">
      <c r="A8" s="10">
        <v>6</v>
      </c>
      <c r="B8" s="11" t="s">
        <v>18</v>
      </c>
      <c r="C8" s="20" t="s">
        <v>55</v>
      </c>
      <c r="D8" s="42">
        <f>100445.03+2528</f>
        <v>102973.03</v>
      </c>
      <c r="E8" s="42">
        <v>149333</v>
      </c>
      <c r="F8" s="12">
        <f t="shared" si="1"/>
        <v>-46359.97</v>
      </c>
      <c r="G8" s="13">
        <f t="shared" si="0"/>
        <v>-0.310446920640448</v>
      </c>
      <c r="H8" s="21" t="s">
        <v>88</v>
      </c>
      <c r="I8">
        <f>SUM(I6:I7)</f>
        <v>929342.62</v>
      </c>
      <c r="J8">
        <f>SUM(J6:J7)</f>
        <v>927792.45</v>
      </c>
    </row>
    <row r="9" ht="24" customHeight="1" spans="1:11">
      <c r="A9" s="10">
        <v>7</v>
      </c>
      <c r="B9" s="11" t="s">
        <v>21</v>
      </c>
      <c r="C9" s="11"/>
      <c r="D9" s="22">
        <f>D7+D8</f>
        <v>930118.68</v>
      </c>
      <c r="E9" s="22">
        <f>E7+E8</f>
        <v>831065.01</v>
      </c>
      <c r="F9" s="12">
        <f t="shared" si="1"/>
        <v>99053.67</v>
      </c>
      <c r="G9" s="13">
        <f t="shared" si="0"/>
        <v>0.119188834577454</v>
      </c>
      <c r="H9" s="14"/>
      <c r="J9">
        <f>I8-J8</f>
        <v>1550.17000000016</v>
      </c>
      <c r="K9" t="s">
        <v>89</v>
      </c>
    </row>
    <row r="10" ht="24" customHeight="1" spans="1:11">
      <c r="A10" s="10">
        <v>8</v>
      </c>
      <c r="B10" s="8" t="s">
        <v>22</v>
      </c>
      <c r="C10" s="8"/>
      <c r="D10" s="43">
        <v>196317.01</v>
      </c>
      <c r="E10" s="43">
        <v>144071.92</v>
      </c>
      <c r="F10" s="12">
        <f t="shared" si="1"/>
        <v>52245.09</v>
      </c>
      <c r="G10" s="13">
        <f t="shared" si="0"/>
        <v>0.362632010456999</v>
      </c>
      <c r="H10" s="40" t="s">
        <v>90</v>
      </c>
      <c r="J10">
        <v>201.77</v>
      </c>
      <c r="K10" t="s">
        <v>91</v>
      </c>
    </row>
    <row r="11" ht="24" customHeight="1" spans="1:11">
      <c r="A11" s="10">
        <v>9</v>
      </c>
      <c r="B11" s="8" t="s">
        <v>24</v>
      </c>
      <c r="C11" s="8"/>
      <c r="D11" s="12">
        <v>13830</v>
      </c>
      <c r="E11" s="12">
        <v>9900</v>
      </c>
      <c r="F11" s="12">
        <f t="shared" si="1"/>
        <v>3930</v>
      </c>
      <c r="G11" s="13">
        <f t="shared" si="0"/>
        <v>0.396969696969697</v>
      </c>
      <c r="H11" s="39" t="s">
        <v>92</v>
      </c>
      <c r="J11">
        <v>776.06</v>
      </c>
      <c r="K11" t="s">
        <v>65</v>
      </c>
    </row>
    <row r="12" ht="24" customHeight="1" spans="1:11">
      <c r="A12" s="10">
        <v>10</v>
      </c>
      <c r="B12" s="8" t="s">
        <v>26</v>
      </c>
      <c r="C12" s="8"/>
      <c r="D12" s="18">
        <f>SUM(D9:D11)</f>
        <v>1140265.69</v>
      </c>
      <c r="E12" s="18">
        <f>SUM(E9:E11)</f>
        <v>985036.93</v>
      </c>
      <c r="F12" s="12">
        <f t="shared" si="1"/>
        <v>155228.76</v>
      </c>
      <c r="G12" s="13">
        <f t="shared" si="0"/>
        <v>0.157586741443288</v>
      </c>
      <c r="H12" s="14"/>
      <c r="J12" s="37">
        <f>SUM(J9:J11)</f>
        <v>2528.00000000016</v>
      </c>
      <c r="K12" s="37"/>
    </row>
    <row r="13" ht="24" customHeight="1" spans="1:8">
      <c r="A13" s="10">
        <v>11</v>
      </c>
      <c r="B13" s="8" t="s">
        <v>27</v>
      </c>
      <c r="C13" s="8"/>
      <c r="D13" s="44">
        <f>168+37</f>
        <v>205</v>
      </c>
      <c r="E13" s="44">
        <f>139+30</f>
        <v>169</v>
      </c>
      <c r="F13" s="12">
        <f t="shared" si="1"/>
        <v>36</v>
      </c>
      <c r="G13" s="13">
        <f t="shared" si="0"/>
        <v>0.21301775147929</v>
      </c>
      <c r="H13" s="24" t="s">
        <v>93</v>
      </c>
    </row>
    <row r="14" ht="24" customHeight="1" spans="1:8">
      <c r="A14" s="10">
        <v>12</v>
      </c>
      <c r="B14" s="8" t="s">
        <v>28</v>
      </c>
      <c r="C14" s="8"/>
      <c r="D14" s="10">
        <v>1380</v>
      </c>
      <c r="E14" s="10">
        <v>1306.47</v>
      </c>
      <c r="F14" s="12">
        <f t="shared" si="1"/>
        <v>73.53</v>
      </c>
      <c r="G14" s="13">
        <f t="shared" si="0"/>
        <v>0.0562814301132058</v>
      </c>
      <c r="H14" s="14" t="s">
        <v>80</v>
      </c>
    </row>
    <row r="15" ht="24" customHeight="1" spans="1:8">
      <c r="A15" s="10">
        <v>13</v>
      </c>
      <c r="B15" s="8" t="s">
        <v>30</v>
      </c>
      <c r="C15" s="8"/>
      <c r="D15" s="25">
        <f>(D12)/10000/D14</f>
        <v>0.0826279485507246</v>
      </c>
      <c r="E15" s="25">
        <f>(E12)/10000/E14</f>
        <v>0.075396827328603</v>
      </c>
      <c r="F15" s="12">
        <f t="shared" si="1"/>
        <v>0.00723112122212163</v>
      </c>
      <c r="G15" s="46">
        <f t="shared" si="0"/>
        <v>0.0959075000676904</v>
      </c>
      <c r="H15" s="26"/>
    </row>
    <row r="16" ht="24" customHeight="1" spans="1:8">
      <c r="A16" s="10">
        <v>14</v>
      </c>
      <c r="B16" s="8" t="s">
        <v>31</v>
      </c>
      <c r="C16" s="8"/>
      <c r="D16" s="27">
        <f>D14/D13</f>
        <v>6.73170731707317</v>
      </c>
      <c r="E16" s="27">
        <f>E14/E13</f>
        <v>7.73059171597633</v>
      </c>
      <c r="F16" s="12">
        <f t="shared" si="1"/>
        <v>-0.998884398903161</v>
      </c>
      <c r="G16" s="13">
        <f t="shared" si="0"/>
        <v>-0.129211894199357</v>
      </c>
      <c r="H16" s="14"/>
    </row>
    <row r="17" ht="20" customHeight="1" spans="1:8">
      <c r="A17" s="28"/>
      <c r="B17" s="29" t="s">
        <v>32</v>
      </c>
      <c r="C17" s="28"/>
      <c r="E17" s="31"/>
      <c r="F17" s="31"/>
      <c r="G17" s="31"/>
      <c r="H17" s="32">
        <v>45671</v>
      </c>
    </row>
    <row r="18" ht="14.25" spans="1:8">
      <c r="A18" s="28"/>
      <c r="B18" s="28"/>
      <c r="C18" s="28"/>
      <c r="D18" s="31"/>
      <c r="E18" s="33"/>
      <c r="F18" s="33"/>
      <c r="G18" s="33"/>
      <c r="H18" s="34"/>
    </row>
    <row r="19" ht="14.25" spans="1:8">
      <c r="A19" s="28"/>
      <c r="B19" s="28"/>
      <c r="C19" s="28"/>
      <c r="D19" s="31"/>
      <c r="E19" s="33"/>
      <c r="F19" s="33"/>
      <c r="G19" s="33"/>
      <c r="H19" s="34"/>
    </row>
    <row r="20" ht="14.25" spans="1:8">
      <c r="A20" s="28"/>
      <c r="B20" s="28"/>
      <c r="C20" s="28"/>
      <c r="D20" s="31"/>
      <c r="E20" s="33"/>
      <c r="F20" s="33"/>
      <c r="G20" s="33"/>
      <c r="H20" s="34"/>
    </row>
  </sheetData>
  <mergeCells count="10">
    <mergeCell ref="A1:H1"/>
    <mergeCell ref="B9:C9"/>
    <mergeCell ref="B10:C10"/>
    <mergeCell ref="B11:C11"/>
    <mergeCell ref="B12:C12"/>
    <mergeCell ref="B13:C13"/>
    <mergeCell ref="B14:C14"/>
    <mergeCell ref="B15:C15"/>
    <mergeCell ref="B16:C16"/>
    <mergeCell ref="B3:B7"/>
  </mergeCells>
  <pageMargins left="0.75" right="0.75" top="1" bottom="1" header="0.5" footer="0.5"/>
  <pageSetup paperSize="9" scale="96" orientation="landscape"/>
  <headerFooter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I5" sqref="I5"/>
    </sheetView>
  </sheetViews>
  <sheetFormatPr defaultColWidth="9" defaultRowHeight="13.5"/>
  <cols>
    <col min="1" max="1" width="9" style="1"/>
    <col min="2" max="2" width="12.7666666666667" style="1" customWidth="1"/>
    <col min="3" max="4" width="13.4666666666667" style="1" customWidth="1"/>
    <col min="5" max="5" width="15.0333333333333" style="2" customWidth="1"/>
    <col min="6" max="6" width="15.525" style="3" customWidth="1"/>
    <col min="7" max="7" width="14.375" style="3" customWidth="1"/>
    <col min="8" max="8" width="41.8" style="4" customWidth="1"/>
    <col min="9" max="9" width="12.625"/>
    <col min="10" max="10" width="13.75"/>
    <col min="11" max="11" width="12.625"/>
  </cols>
  <sheetData>
    <row r="1" ht="35" customHeight="1" spans="1:8">
      <c r="A1" s="5" t="s">
        <v>94</v>
      </c>
      <c r="B1" s="5"/>
      <c r="C1" s="5"/>
      <c r="D1" s="5"/>
      <c r="E1" s="6"/>
      <c r="F1" s="7"/>
      <c r="G1" s="7"/>
      <c r="H1" s="5"/>
    </row>
    <row r="2" ht="32" customHeight="1" spans="1:8">
      <c r="A2" s="8" t="s">
        <v>1</v>
      </c>
      <c r="B2" s="8" t="s">
        <v>2</v>
      </c>
      <c r="C2" s="8" t="s">
        <v>3</v>
      </c>
      <c r="D2" s="8" t="s">
        <v>95</v>
      </c>
      <c r="E2" s="9" t="s">
        <v>82</v>
      </c>
      <c r="F2" s="9" t="s">
        <v>6</v>
      </c>
      <c r="G2" s="9" t="s">
        <v>7</v>
      </c>
      <c r="H2" s="8" t="s">
        <v>96</v>
      </c>
    </row>
    <row r="3" ht="24" customHeight="1" spans="1:8">
      <c r="A3" s="10">
        <v>1</v>
      </c>
      <c r="B3" s="11" t="s">
        <v>9</v>
      </c>
      <c r="C3" s="10" t="s">
        <v>10</v>
      </c>
      <c r="D3" s="10">
        <v>83488</v>
      </c>
      <c r="E3" s="12">
        <v>80562</v>
      </c>
      <c r="F3" s="12">
        <f>D3-E3</f>
        <v>2926</v>
      </c>
      <c r="G3" s="13">
        <f>(D3-E3)/E3</f>
        <v>0.0363198530324471</v>
      </c>
      <c r="H3" s="14" t="s">
        <v>97</v>
      </c>
    </row>
    <row r="4" ht="24" customHeight="1" spans="1:8">
      <c r="A4" s="10">
        <v>2</v>
      </c>
      <c r="B4" s="11"/>
      <c r="C4" s="10" t="s">
        <v>11</v>
      </c>
      <c r="D4" s="10">
        <v>68914.34</v>
      </c>
      <c r="E4" s="12">
        <v>72349.6</v>
      </c>
      <c r="F4" s="12">
        <f t="shared" ref="F4:F16" si="0">D4-E4</f>
        <v>-3435.26000000001</v>
      </c>
      <c r="G4" s="13">
        <f t="shared" ref="G4:G16" si="1">(D4-E4)/E4</f>
        <v>-0.0474813958888509</v>
      </c>
      <c r="H4" s="15" t="s">
        <v>98</v>
      </c>
    </row>
    <row r="5" ht="24" customHeight="1" spans="1:10">
      <c r="A5" s="10">
        <v>3</v>
      </c>
      <c r="B5" s="11"/>
      <c r="C5" s="10" t="s">
        <v>13</v>
      </c>
      <c r="D5" s="10">
        <v>462406.82</v>
      </c>
      <c r="E5" s="12">
        <v>634626.97</v>
      </c>
      <c r="F5" s="12">
        <f t="shared" si="0"/>
        <v>-172220.15</v>
      </c>
      <c r="G5" s="13">
        <f t="shared" si="1"/>
        <v>-0.271372251954562</v>
      </c>
      <c r="H5" s="16" t="s">
        <v>99</v>
      </c>
      <c r="I5">
        <v>359247.78</v>
      </c>
      <c r="J5">
        <v>650599.16</v>
      </c>
    </row>
    <row r="6" ht="24" customHeight="1" spans="1:10">
      <c r="A6" s="10">
        <v>4</v>
      </c>
      <c r="B6" s="11"/>
      <c r="C6" s="10" t="s">
        <v>15</v>
      </c>
      <c r="D6" s="10">
        <v>35790</v>
      </c>
      <c r="E6" s="41">
        <v>39607.08</v>
      </c>
      <c r="F6" s="12">
        <f t="shared" si="0"/>
        <v>-3817.08</v>
      </c>
      <c r="G6" s="13">
        <f t="shared" si="1"/>
        <v>-0.0963736786453332</v>
      </c>
      <c r="H6" s="16" t="s">
        <v>100</v>
      </c>
      <c r="I6" s="35">
        <v>525702.13</v>
      </c>
      <c r="J6">
        <v>234350.75</v>
      </c>
    </row>
    <row r="7" ht="24" customHeight="1" spans="1:10">
      <c r="A7" s="10">
        <v>5</v>
      </c>
      <c r="B7" s="11"/>
      <c r="C7" s="17" t="s">
        <v>17</v>
      </c>
      <c r="D7" s="18">
        <f>SUM(D3:D6)</f>
        <v>650599.16</v>
      </c>
      <c r="E7" s="18">
        <f>SUM(E3:E6)</f>
        <v>827145.65</v>
      </c>
      <c r="F7" s="12">
        <f t="shared" si="0"/>
        <v>-176546.49</v>
      </c>
      <c r="G7" s="13">
        <f t="shared" si="1"/>
        <v>-0.213440631646917</v>
      </c>
      <c r="H7" s="19" t="s">
        <v>101</v>
      </c>
      <c r="I7">
        <f>SUM(I5:I6)</f>
        <v>884949.91</v>
      </c>
      <c r="J7">
        <f>SUM(J5:J6)</f>
        <v>884949.91</v>
      </c>
    </row>
    <row r="8" ht="39" customHeight="1" spans="1:11">
      <c r="A8" s="10">
        <v>6</v>
      </c>
      <c r="B8" s="11" t="s">
        <v>18</v>
      </c>
      <c r="C8" s="20" t="s">
        <v>55</v>
      </c>
      <c r="D8" s="20">
        <v>234350.75</v>
      </c>
      <c r="E8" s="42">
        <f>100445.03+2528</f>
        <v>102973.03</v>
      </c>
      <c r="F8" s="12">
        <f t="shared" si="0"/>
        <v>131377.72</v>
      </c>
      <c r="G8" s="13">
        <f t="shared" si="1"/>
        <v>1.27584591810108</v>
      </c>
      <c r="H8" s="21" t="s">
        <v>102</v>
      </c>
      <c r="I8" t="s">
        <v>103</v>
      </c>
      <c r="J8">
        <f>I7-J7</f>
        <v>0</v>
      </c>
      <c r="K8" t="s">
        <v>89</v>
      </c>
    </row>
    <row r="9" ht="24" customHeight="1" spans="1:11">
      <c r="A9" s="10">
        <v>7</v>
      </c>
      <c r="B9" s="11" t="s">
        <v>21</v>
      </c>
      <c r="C9" s="11"/>
      <c r="D9" s="22">
        <f>D7+D8</f>
        <v>884949.91</v>
      </c>
      <c r="E9" s="22">
        <f>E7+E8</f>
        <v>930118.68</v>
      </c>
      <c r="F9" s="12">
        <f t="shared" si="0"/>
        <v>-45168.7699999999</v>
      </c>
      <c r="G9" s="13">
        <f t="shared" si="1"/>
        <v>-0.0485623727071043</v>
      </c>
      <c r="H9" s="14"/>
      <c r="I9">
        <v>2700</v>
      </c>
      <c r="J9">
        <v>395.05</v>
      </c>
      <c r="K9" t="s">
        <v>91</v>
      </c>
    </row>
    <row r="10" ht="24" customHeight="1" spans="1:11">
      <c r="A10" s="10">
        <v>8</v>
      </c>
      <c r="B10" s="8" t="s">
        <v>22</v>
      </c>
      <c r="C10" s="8"/>
      <c r="D10" s="8">
        <v>175546.71</v>
      </c>
      <c r="E10" s="43">
        <v>196317.01</v>
      </c>
      <c r="F10" s="12">
        <f t="shared" si="0"/>
        <v>-20770.3</v>
      </c>
      <c r="G10" s="13">
        <f t="shared" si="1"/>
        <v>-0.105799797989996</v>
      </c>
      <c r="H10" s="40" t="s">
        <v>90</v>
      </c>
      <c r="I10">
        <v>12000</v>
      </c>
      <c r="J10">
        <v>356</v>
      </c>
      <c r="K10" t="s">
        <v>65</v>
      </c>
    </row>
    <row r="11" ht="24" customHeight="1" spans="1:11">
      <c r="A11" s="10">
        <v>9</v>
      </c>
      <c r="B11" s="8" t="s">
        <v>24</v>
      </c>
      <c r="C11" s="8"/>
      <c r="D11" s="8">
        <f>1740+1140+6600</f>
        <v>9480</v>
      </c>
      <c r="E11" s="12">
        <v>13830</v>
      </c>
      <c r="F11" s="12">
        <f t="shared" si="0"/>
        <v>-4350</v>
      </c>
      <c r="G11" s="13">
        <f t="shared" si="1"/>
        <v>-0.314533622559653</v>
      </c>
      <c r="H11" s="39" t="s">
        <v>104</v>
      </c>
      <c r="I11">
        <v>28300</v>
      </c>
      <c r="J11" s="37">
        <f>SUM(J8:J10)</f>
        <v>751.05</v>
      </c>
      <c r="K11" s="37"/>
    </row>
    <row r="12" ht="24" customHeight="1" spans="1:9">
      <c r="A12" s="10">
        <v>10</v>
      </c>
      <c r="B12" s="8" t="s">
        <v>26</v>
      </c>
      <c r="C12" s="8"/>
      <c r="D12" s="18">
        <f>SUM(D9:D11)</f>
        <v>1069976.62</v>
      </c>
      <c r="E12" s="18">
        <f>SUM(E9:E11)</f>
        <v>1140265.69</v>
      </c>
      <c r="F12" s="12">
        <f t="shared" si="0"/>
        <v>-70289.0699999998</v>
      </c>
      <c r="G12" s="13">
        <f t="shared" si="1"/>
        <v>-0.0616427124102978</v>
      </c>
      <c r="H12" s="14"/>
      <c r="I12" s="45">
        <f>SUM(I9:I11)</f>
        <v>43000</v>
      </c>
    </row>
    <row r="13" ht="24" customHeight="1" spans="1:8">
      <c r="A13" s="10">
        <v>11</v>
      </c>
      <c r="B13" s="8" t="s">
        <v>27</v>
      </c>
      <c r="C13" s="8"/>
      <c r="D13" s="8">
        <f>114+90</f>
        <v>204</v>
      </c>
      <c r="E13" s="44">
        <f>168+37</f>
        <v>205</v>
      </c>
      <c r="F13" s="12">
        <f t="shared" si="0"/>
        <v>-1</v>
      </c>
      <c r="G13" s="13">
        <f t="shared" si="1"/>
        <v>-0.0048780487804878</v>
      </c>
      <c r="H13" s="24" t="s">
        <v>105</v>
      </c>
    </row>
    <row r="14" ht="24" customHeight="1" spans="1:11">
      <c r="A14" s="10">
        <v>12</v>
      </c>
      <c r="B14" s="8" t="s">
        <v>28</v>
      </c>
      <c r="C14" s="8"/>
      <c r="D14" s="8">
        <v>613</v>
      </c>
      <c r="E14" s="10">
        <v>1380</v>
      </c>
      <c r="F14" s="12">
        <f t="shared" si="0"/>
        <v>-767</v>
      </c>
      <c r="G14" s="13">
        <f t="shared" si="1"/>
        <v>-0.555797101449275</v>
      </c>
      <c r="H14" s="14" t="s">
        <v>80</v>
      </c>
      <c r="I14">
        <v>439805.07</v>
      </c>
      <c r="J14">
        <v>552346.1</v>
      </c>
      <c r="K14" t="s">
        <v>106</v>
      </c>
    </row>
    <row r="15" ht="24" customHeight="1" spans="1:11">
      <c r="A15" s="10">
        <v>13</v>
      </c>
      <c r="B15" s="8" t="s">
        <v>30</v>
      </c>
      <c r="C15" s="8"/>
      <c r="D15" s="25">
        <f>(D12)/10000/D14</f>
        <v>0.174547572593801</v>
      </c>
      <c r="E15" s="25">
        <f>(E12)/10000/E14</f>
        <v>0.0826279485507246</v>
      </c>
      <c r="F15" s="12">
        <f t="shared" si="0"/>
        <v>0.0919196240430764</v>
      </c>
      <c r="G15" s="13">
        <f t="shared" si="1"/>
        <v>1.112451968799</v>
      </c>
      <c r="H15" s="26"/>
      <c r="I15">
        <v>343796.73</v>
      </c>
      <c r="J15">
        <v>231255.7</v>
      </c>
      <c r="K15" t="s">
        <v>107</v>
      </c>
    </row>
    <row r="16" ht="24" customHeight="1" spans="1:11">
      <c r="A16" s="10">
        <v>14</v>
      </c>
      <c r="B16" s="8" t="s">
        <v>31</v>
      </c>
      <c r="C16" s="8"/>
      <c r="D16" s="27">
        <f>D14/D13</f>
        <v>3.00490196078431</v>
      </c>
      <c r="E16" s="27">
        <f>E14/E13</f>
        <v>6.73170731707317</v>
      </c>
      <c r="F16" s="12">
        <f t="shared" si="0"/>
        <v>-3.72680535628886</v>
      </c>
      <c r="G16" s="13">
        <f t="shared" si="1"/>
        <v>-0.553619636260302</v>
      </c>
      <c r="H16" s="14"/>
      <c r="I16">
        <f>SUM(I14:I15)</f>
        <v>783601.8</v>
      </c>
      <c r="J16">
        <f>SUM(J14:J15)</f>
        <v>783601.8</v>
      </c>
      <c r="K16" t="s">
        <v>108</v>
      </c>
    </row>
    <row r="17" ht="20" customHeight="1" spans="1:8">
      <c r="A17" s="28"/>
      <c r="B17" s="29" t="s">
        <v>32</v>
      </c>
      <c r="C17" s="28"/>
      <c r="D17" s="28"/>
      <c r="F17" s="31"/>
      <c r="G17" s="31"/>
      <c r="H17" s="32">
        <v>45702</v>
      </c>
    </row>
    <row r="18" ht="14.25" spans="1:8">
      <c r="A18" s="28"/>
      <c r="B18" s="28"/>
      <c r="C18" s="28"/>
      <c r="D18" s="28"/>
      <c r="E18" s="31"/>
      <c r="F18" s="33"/>
      <c r="G18" s="33"/>
      <c r="H18" s="34"/>
    </row>
    <row r="19" ht="14.25" spans="1:8">
      <c r="A19" s="28"/>
      <c r="B19" s="28"/>
      <c r="C19" s="28"/>
      <c r="D19" s="28"/>
      <c r="E19" s="31"/>
      <c r="F19" s="33"/>
      <c r="G19" s="33"/>
      <c r="H19" s="34"/>
    </row>
    <row r="20" ht="14.25" spans="1:8">
      <c r="A20" s="28"/>
      <c r="B20" s="28"/>
      <c r="C20" s="28"/>
      <c r="D20" s="28"/>
      <c r="E20" s="31"/>
      <c r="F20" s="33"/>
      <c r="G20" s="33"/>
      <c r="H20" s="34"/>
    </row>
  </sheetData>
  <mergeCells count="10">
    <mergeCell ref="A1:H1"/>
    <mergeCell ref="B9:C9"/>
    <mergeCell ref="B10:C10"/>
    <mergeCell ref="B11:C11"/>
    <mergeCell ref="B12:C12"/>
    <mergeCell ref="B13:C13"/>
    <mergeCell ref="B14:C14"/>
    <mergeCell ref="B15:C15"/>
    <mergeCell ref="B16:C16"/>
    <mergeCell ref="B3:B7"/>
  </mergeCells>
  <pageMargins left="0.75" right="0.75" top="1" bottom="1" header="0.5" footer="0.5"/>
  <pageSetup paperSize="9" orientation="portrait"/>
  <headerFooter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topLeftCell="B2" workbookViewId="0">
      <selection activeCell="A1" sqref="$A1:$XFD1048576"/>
    </sheetView>
  </sheetViews>
  <sheetFormatPr defaultColWidth="9" defaultRowHeight="13.5"/>
  <cols>
    <col min="1" max="1" width="9" style="1"/>
    <col min="2" max="2" width="12.7666666666667" style="1" customWidth="1"/>
    <col min="3" max="4" width="13.4666666666667" style="1" customWidth="1"/>
    <col min="5" max="5" width="15.0333333333333" style="2" customWidth="1"/>
    <col min="6" max="6" width="15.525" style="3" customWidth="1"/>
    <col min="7" max="7" width="14.375" style="3" customWidth="1"/>
    <col min="8" max="8" width="41.8" style="4" customWidth="1"/>
    <col min="9" max="9" width="12.625"/>
    <col min="10" max="10" width="13.75"/>
    <col min="11" max="11" width="12.625"/>
  </cols>
  <sheetData>
    <row r="1" ht="35" customHeight="1" spans="1:8">
      <c r="A1" s="5" t="s">
        <v>109</v>
      </c>
      <c r="B1" s="5"/>
      <c r="C1" s="5"/>
      <c r="D1" s="5"/>
      <c r="E1" s="6"/>
      <c r="F1" s="7"/>
      <c r="G1" s="7"/>
      <c r="H1" s="5"/>
    </row>
    <row r="2" ht="32" customHeight="1" spans="1:8">
      <c r="A2" s="8" t="s">
        <v>1</v>
      </c>
      <c r="B2" s="8" t="s">
        <v>2</v>
      </c>
      <c r="C2" s="8" t="s">
        <v>3</v>
      </c>
      <c r="D2" s="8" t="s">
        <v>110</v>
      </c>
      <c r="E2" s="8" t="s">
        <v>95</v>
      </c>
      <c r="F2" s="9" t="s">
        <v>6</v>
      </c>
      <c r="G2" s="9" t="s">
        <v>7</v>
      </c>
      <c r="H2" s="8" t="s">
        <v>111</v>
      </c>
    </row>
    <row r="3" ht="24" customHeight="1" spans="1:8">
      <c r="A3" s="10">
        <v>1</v>
      </c>
      <c r="B3" s="11" t="s">
        <v>9</v>
      </c>
      <c r="C3" s="10" t="s">
        <v>10</v>
      </c>
      <c r="D3" s="10">
        <v>83911.02</v>
      </c>
      <c r="E3" s="10">
        <v>83488</v>
      </c>
      <c r="F3" s="12">
        <f t="shared" ref="F3:F16" si="0">D3-E3</f>
        <v>423.020000000004</v>
      </c>
      <c r="G3" s="13">
        <f t="shared" ref="G3:G16" si="1">(D3-E3)/E3</f>
        <v>0.00506683595247226</v>
      </c>
      <c r="H3" s="14"/>
    </row>
    <row r="4" ht="24" customHeight="1" spans="1:8">
      <c r="A4" s="10">
        <v>2</v>
      </c>
      <c r="B4" s="11"/>
      <c r="C4" s="10" t="s">
        <v>11</v>
      </c>
      <c r="D4" s="10">
        <v>72551.33</v>
      </c>
      <c r="E4" s="10">
        <v>68914.34</v>
      </c>
      <c r="F4" s="12">
        <f t="shared" si="0"/>
        <v>3636.99000000001</v>
      </c>
      <c r="G4" s="13">
        <f t="shared" si="1"/>
        <v>0.0527755181287379</v>
      </c>
      <c r="H4" s="15" t="s">
        <v>112</v>
      </c>
    </row>
    <row r="5" ht="24" customHeight="1" spans="1:10">
      <c r="A5" s="10">
        <v>3</v>
      </c>
      <c r="B5" s="11"/>
      <c r="C5" s="10" t="s">
        <v>13</v>
      </c>
      <c r="D5" s="10">
        <v>431256.52</v>
      </c>
      <c r="E5" s="10">
        <v>462406.82</v>
      </c>
      <c r="F5" s="12">
        <f t="shared" si="0"/>
        <v>-31150.3</v>
      </c>
      <c r="G5" s="13">
        <f t="shared" si="1"/>
        <v>-0.06736557216003</v>
      </c>
      <c r="H5" s="16" t="s">
        <v>113</v>
      </c>
      <c r="I5">
        <v>181718.58</v>
      </c>
      <c r="J5">
        <v>618135.27</v>
      </c>
    </row>
    <row r="6" ht="24" customHeight="1" spans="1:10">
      <c r="A6" s="10">
        <v>4</v>
      </c>
      <c r="B6" s="11"/>
      <c r="C6" s="10" t="s">
        <v>15</v>
      </c>
      <c r="D6" s="10">
        <v>30416.4</v>
      </c>
      <c r="E6" s="10">
        <v>35790</v>
      </c>
      <c r="F6" s="12">
        <f t="shared" si="0"/>
        <v>-5373.6</v>
      </c>
      <c r="G6" s="13">
        <f t="shared" si="1"/>
        <v>-0.150142497904443</v>
      </c>
      <c r="H6" s="16" t="s">
        <v>114</v>
      </c>
      <c r="I6" s="35">
        <v>548314.94</v>
      </c>
      <c r="J6">
        <v>111898.25</v>
      </c>
    </row>
    <row r="7" ht="24" customHeight="1" spans="1:10">
      <c r="A7" s="10">
        <v>5</v>
      </c>
      <c r="B7" s="11"/>
      <c r="C7" s="17" t="s">
        <v>17</v>
      </c>
      <c r="D7" s="18">
        <f>SUM(D3:D6)</f>
        <v>618135.27</v>
      </c>
      <c r="E7" s="18">
        <f>SUM(E3:E6)</f>
        <v>650599.16</v>
      </c>
      <c r="F7" s="12">
        <f t="shared" si="0"/>
        <v>-32463.89</v>
      </c>
      <c r="G7" s="13">
        <f t="shared" si="1"/>
        <v>-0.0498984505298163</v>
      </c>
      <c r="H7" s="19" t="s">
        <v>115</v>
      </c>
      <c r="I7">
        <f>SUM(I5:I6)</f>
        <v>730033.52</v>
      </c>
      <c r="J7">
        <f>SUM(J5:J6)</f>
        <v>730033.52</v>
      </c>
    </row>
    <row r="8" ht="39" customHeight="1" spans="1:11">
      <c r="A8" s="10">
        <v>6</v>
      </c>
      <c r="B8" s="11" t="s">
        <v>18</v>
      </c>
      <c r="C8" s="20" t="s">
        <v>55</v>
      </c>
      <c r="D8" s="20">
        <v>111898.25</v>
      </c>
      <c r="E8" s="20">
        <v>234350.75</v>
      </c>
      <c r="F8" s="12">
        <f t="shared" si="0"/>
        <v>-122452.5</v>
      </c>
      <c r="G8" s="13">
        <f t="shared" si="1"/>
        <v>-0.522518063202273</v>
      </c>
      <c r="H8" s="21" t="s">
        <v>116</v>
      </c>
      <c r="J8">
        <f>I7-J7</f>
        <v>0</v>
      </c>
      <c r="K8" t="s">
        <v>89</v>
      </c>
    </row>
    <row r="9" ht="24" customHeight="1" spans="1:11">
      <c r="A9" s="10">
        <v>7</v>
      </c>
      <c r="B9" s="11" t="s">
        <v>21</v>
      </c>
      <c r="C9" s="11"/>
      <c r="D9" s="22">
        <f>D7+D8</f>
        <v>730033.52</v>
      </c>
      <c r="E9" s="22">
        <f>E7+E8</f>
        <v>884949.91</v>
      </c>
      <c r="F9" s="12">
        <f t="shared" si="0"/>
        <v>-154916.39</v>
      </c>
      <c r="G9" s="13">
        <f t="shared" si="1"/>
        <v>-0.17505667637166</v>
      </c>
      <c r="H9" s="14"/>
      <c r="J9">
        <v>227.61</v>
      </c>
      <c r="K9" t="s">
        <v>91</v>
      </c>
    </row>
    <row r="10" ht="24" customHeight="1" spans="1:11">
      <c r="A10" s="10">
        <v>8</v>
      </c>
      <c r="B10" s="8" t="s">
        <v>22</v>
      </c>
      <c r="C10" s="8"/>
      <c r="D10" s="8">
        <v>149778.99</v>
      </c>
      <c r="E10" s="8">
        <v>175546.71</v>
      </c>
      <c r="F10" s="12">
        <f t="shared" si="0"/>
        <v>-25767.72</v>
      </c>
      <c r="G10" s="13">
        <f t="shared" si="1"/>
        <v>-0.146785547846496</v>
      </c>
      <c r="H10" s="40" t="s">
        <v>117</v>
      </c>
      <c r="J10">
        <v>1063.49</v>
      </c>
      <c r="K10" t="s">
        <v>65</v>
      </c>
    </row>
    <row r="11" ht="24" customHeight="1" spans="1:11">
      <c r="A11" s="10">
        <v>9</v>
      </c>
      <c r="B11" s="8" t="s">
        <v>24</v>
      </c>
      <c r="C11" s="8"/>
      <c r="D11" s="8">
        <v>7380</v>
      </c>
      <c r="E11" s="8">
        <f>1740+1140+6600</f>
        <v>9480</v>
      </c>
      <c r="F11" s="12">
        <f t="shared" si="0"/>
        <v>-2100</v>
      </c>
      <c r="G11" s="13">
        <f t="shared" si="1"/>
        <v>-0.221518987341772</v>
      </c>
      <c r="H11" s="39" t="s">
        <v>118</v>
      </c>
      <c r="J11" s="37">
        <f>SUM(J8:J10)</f>
        <v>1291.1</v>
      </c>
      <c r="K11" s="37"/>
    </row>
    <row r="12" ht="24" customHeight="1" spans="1:8">
      <c r="A12" s="10">
        <v>10</v>
      </c>
      <c r="B12" s="8" t="s">
        <v>26</v>
      </c>
      <c r="C12" s="8"/>
      <c r="D12" s="18">
        <f>SUM(D9:D11)</f>
        <v>887192.51</v>
      </c>
      <c r="E12" s="18">
        <f>SUM(E9:E11)</f>
        <v>1069976.62</v>
      </c>
      <c r="F12" s="12">
        <f t="shared" si="0"/>
        <v>-182784.11</v>
      </c>
      <c r="G12" s="13">
        <f t="shared" si="1"/>
        <v>-0.170830003743446</v>
      </c>
      <c r="H12" s="14"/>
    </row>
    <row r="13" ht="24" customHeight="1" spans="1:8">
      <c r="A13" s="10">
        <v>11</v>
      </c>
      <c r="B13" s="8" t="s">
        <v>27</v>
      </c>
      <c r="C13" s="8"/>
      <c r="D13" s="8">
        <f>116+36</f>
        <v>152</v>
      </c>
      <c r="E13" s="8">
        <f>114+90</f>
        <v>204</v>
      </c>
      <c r="F13" s="12">
        <f t="shared" si="0"/>
        <v>-52</v>
      </c>
      <c r="G13" s="13">
        <f t="shared" si="1"/>
        <v>-0.254901960784314</v>
      </c>
      <c r="H13" s="24" t="s">
        <v>119</v>
      </c>
    </row>
    <row r="14" ht="24" customHeight="1" spans="1:11">
      <c r="A14" s="10">
        <v>12</v>
      </c>
      <c r="B14" s="8" t="s">
        <v>28</v>
      </c>
      <c r="C14" s="8"/>
      <c r="D14" s="8">
        <v>715</v>
      </c>
      <c r="E14" s="8">
        <v>613</v>
      </c>
      <c r="F14" s="12">
        <f t="shared" si="0"/>
        <v>102</v>
      </c>
      <c r="G14" s="13">
        <f t="shared" si="1"/>
        <v>0.166394779771615</v>
      </c>
      <c r="H14" s="14" t="s">
        <v>80</v>
      </c>
      <c r="I14">
        <v>489363.142</v>
      </c>
      <c r="J14">
        <v>558974.732</v>
      </c>
      <c r="K14" t="s">
        <v>106</v>
      </c>
    </row>
    <row r="15" ht="24" customHeight="1" spans="1:11">
      <c r="A15" s="10">
        <v>13</v>
      </c>
      <c r="B15" s="8" t="s">
        <v>30</v>
      </c>
      <c r="C15" s="8"/>
      <c r="D15" s="25">
        <f>(D12)/10000/D14</f>
        <v>0.124082868531469</v>
      </c>
      <c r="E15" s="25">
        <f>(E12)/10000/E14</f>
        <v>0.174547572593801</v>
      </c>
      <c r="F15" s="12">
        <f t="shared" si="0"/>
        <v>-0.050464704062332</v>
      </c>
      <c r="G15" s="13">
        <f t="shared" si="1"/>
        <v>-0.289117192020602</v>
      </c>
      <c r="H15" s="26"/>
      <c r="I15">
        <v>181282.23</v>
      </c>
      <c r="J15">
        <v>111670.64</v>
      </c>
      <c r="K15" t="s">
        <v>107</v>
      </c>
    </row>
    <row r="16" ht="24" customHeight="1" spans="1:11">
      <c r="A16" s="10">
        <v>14</v>
      </c>
      <c r="B16" s="8" t="s">
        <v>31</v>
      </c>
      <c r="C16" s="8"/>
      <c r="D16" s="27">
        <f>D14/D13</f>
        <v>4.70394736842105</v>
      </c>
      <c r="E16" s="27">
        <f>E14/E13</f>
        <v>3.00490196078431</v>
      </c>
      <c r="F16" s="12">
        <f t="shared" si="0"/>
        <v>1.69904540763674</v>
      </c>
      <c r="G16" s="13">
        <f t="shared" si="1"/>
        <v>0.565424572851377</v>
      </c>
      <c r="H16" s="14"/>
      <c r="I16">
        <f>SUM(I14:I15)</f>
        <v>670645.372</v>
      </c>
      <c r="J16">
        <f>SUM(J14:J15)</f>
        <v>670645.372</v>
      </c>
      <c r="K16" t="s">
        <v>108</v>
      </c>
    </row>
    <row r="17" ht="20" customHeight="1" spans="1:8">
      <c r="A17" s="28"/>
      <c r="B17" s="29" t="s">
        <v>32</v>
      </c>
      <c r="C17" s="28"/>
      <c r="D17" s="28"/>
      <c r="F17" s="31"/>
      <c r="G17" s="31"/>
      <c r="H17" s="32">
        <v>45730</v>
      </c>
    </row>
    <row r="18" ht="14.25" spans="1:8">
      <c r="A18" s="28"/>
      <c r="B18" s="28"/>
      <c r="C18" s="28"/>
      <c r="D18" s="28"/>
      <c r="E18" s="31"/>
      <c r="F18" s="33"/>
      <c r="G18" s="33"/>
      <c r="H18" s="34"/>
    </row>
    <row r="19" ht="14.25" spans="1:8">
      <c r="A19" s="28"/>
      <c r="B19" s="28"/>
      <c r="C19" s="28"/>
      <c r="D19" s="28"/>
      <c r="E19" s="31"/>
      <c r="F19" s="33"/>
      <c r="G19" s="33"/>
      <c r="H19" s="34"/>
    </row>
    <row r="20" ht="14.25" spans="1:8">
      <c r="A20" s="28"/>
      <c r="B20" s="28"/>
      <c r="C20" s="28"/>
      <c r="D20" s="28"/>
      <c r="E20" s="31"/>
      <c r="F20" s="33"/>
      <c r="G20" s="33"/>
      <c r="H20" s="34"/>
    </row>
  </sheetData>
  <mergeCells count="10">
    <mergeCell ref="A1:H1"/>
    <mergeCell ref="B9:C9"/>
    <mergeCell ref="B10:C10"/>
    <mergeCell ref="B11:C11"/>
    <mergeCell ref="B12:C12"/>
    <mergeCell ref="B13:C13"/>
    <mergeCell ref="B14:C14"/>
    <mergeCell ref="B15:C15"/>
    <mergeCell ref="B16:C16"/>
    <mergeCell ref="B3:B7"/>
  </mergeCells>
  <pageMargins left="0.236111111111111" right="0.75" top="0.511805555555556" bottom="1" header="0.314583333333333" footer="0.5"/>
  <pageSetup paperSize="9" orientation="landscape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7-8月</vt:lpstr>
      <vt:lpstr>6-7月</vt:lpstr>
      <vt:lpstr>Sheet2</vt:lpstr>
      <vt:lpstr>8-9月</vt:lpstr>
      <vt:lpstr>9-10月</vt:lpstr>
      <vt:lpstr>10-11月</vt:lpstr>
      <vt:lpstr>11-12月</vt:lpstr>
      <vt:lpstr>12-25.1月</vt:lpstr>
      <vt:lpstr>25.1-2月</vt:lpstr>
      <vt:lpstr>2-3月</vt:lpstr>
      <vt:lpstr>3-4月</vt:lpstr>
      <vt:lpstr>4-5月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2024-08-13T08:34:00Z</dcterms:created>
  <dcterms:modified xsi:type="dcterms:W3CDTF">2025-06-16T02:53:00Z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AD55AB565FC44DA7AE64C8374C88CC1F</vt:lpwstr>
  </property>
  <property fmtid="{D5CDD505-2E9C-101B-9397-08002B2CF9AE}" pid="3" name="KSOProductBuildVer">
    <vt:lpwstr>2052-11.8.2.12011</vt:lpwstr>
  </property>
</Properties>
</file>