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5\项目\VOLVO\检具\"/>
    </mc:Choice>
  </mc:AlternateContent>
  <bookViews>
    <workbookView xWindow="0" yWindow="0" windowWidth="28800" windowHeight="12210"/>
  </bookViews>
  <sheets>
    <sheet name="Sheet1" sheetId="1" r:id="rId1"/>
    <sheet name="Sheet2" sheetId="2" r:id="rId2"/>
    <sheet name="Sheet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1" i="1" l="1"/>
  <c r="Q21" i="1"/>
  <c r="M18" i="1" l="1"/>
  <c r="L18" i="1"/>
  <c r="L17" i="1"/>
  <c r="L13" i="1"/>
  <c r="L12" i="1"/>
  <c r="L11" i="1"/>
  <c r="L10" i="1"/>
  <c r="L9" i="1"/>
  <c r="L8" i="1"/>
  <c r="L7" i="1"/>
  <c r="L6" i="1"/>
  <c r="H18" i="3" l="1"/>
  <c r="G17" i="3"/>
  <c r="F17" i="3"/>
  <c r="G13" i="3"/>
  <c r="F13" i="3"/>
  <c r="N12" i="3"/>
  <c r="I12" i="3"/>
  <c r="G12" i="3"/>
  <c r="F12" i="3"/>
  <c r="I11" i="3"/>
  <c r="G11" i="3"/>
  <c r="F11" i="3"/>
  <c r="N11" i="3" s="1"/>
  <c r="N10" i="3"/>
  <c r="G10" i="3"/>
  <c r="F10" i="3"/>
  <c r="G9" i="3"/>
  <c r="F9" i="3"/>
  <c r="N9" i="3" s="1"/>
  <c r="G8" i="3"/>
  <c r="F8" i="3"/>
  <c r="N8" i="3" s="1"/>
  <c r="N7" i="3"/>
  <c r="I7" i="3"/>
  <c r="G7" i="3"/>
  <c r="F7" i="3"/>
  <c r="I6" i="3"/>
  <c r="G6" i="3"/>
  <c r="F6" i="3"/>
  <c r="N6" i="3" s="1"/>
  <c r="G18" i="3" l="1"/>
  <c r="F18" i="3"/>
  <c r="N18" i="3" s="1"/>
  <c r="I18" i="3"/>
  <c r="K12" i="1"/>
  <c r="K11" i="1"/>
  <c r="K7" i="1"/>
  <c r="K6" i="1"/>
  <c r="K18" i="1" l="1"/>
  <c r="G18" i="1"/>
  <c r="I18" i="1"/>
  <c r="I17" i="1"/>
  <c r="I13" i="1"/>
  <c r="I12" i="1"/>
  <c r="I11" i="1"/>
  <c r="I10" i="1"/>
  <c r="I9" i="1"/>
  <c r="I8" i="1"/>
  <c r="I7" i="1"/>
  <c r="I6" i="1"/>
  <c r="H14" i="2" l="1"/>
  <c r="I14" i="2"/>
  <c r="G14" i="2"/>
  <c r="H3" i="2"/>
  <c r="H4" i="2"/>
  <c r="H5" i="2"/>
  <c r="H6" i="2"/>
  <c r="H7" i="2"/>
  <c r="H8" i="2"/>
  <c r="H9" i="2"/>
  <c r="H13" i="2"/>
  <c r="H2" i="2"/>
  <c r="G3" i="2"/>
  <c r="G4" i="2"/>
  <c r="G5" i="2"/>
  <c r="G6" i="2"/>
  <c r="G7" i="2"/>
  <c r="G8" i="2"/>
  <c r="G9" i="2"/>
  <c r="G13" i="2"/>
  <c r="G2" i="2"/>
  <c r="R18" i="1" l="1"/>
  <c r="R7" i="1"/>
  <c r="R8" i="1"/>
  <c r="R9" i="1"/>
  <c r="R10" i="1"/>
  <c r="R11" i="1"/>
  <c r="R12" i="1"/>
  <c r="R6" i="1"/>
  <c r="J18" i="1"/>
  <c r="H18" i="1" l="1"/>
  <c r="H12" i="1"/>
  <c r="H11" i="1"/>
  <c r="H10" i="1"/>
  <c r="H9" i="1"/>
  <c r="H8" i="1"/>
  <c r="H7" i="1"/>
  <c r="H6" i="1" l="1"/>
  <c r="H17" i="1"/>
  <c r="H13" i="1"/>
  <c r="F18" i="1"/>
</calcChain>
</file>

<file path=xl/sharedStrings.xml><?xml version="1.0" encoding="utf-8"?>
<sst xmlns="http://schemas.openxmlformats.org/spreadsheetml/2006/main" count="215" uniqueCount="97">
  <si>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</si>
  <si>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</si>
  <si>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</si>
  <si>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</si>
  <si>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</si>
  <si>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</si>
  <si>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</si>
  <si>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</si>
  <si>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</si>
  <si>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开发情况</t>
  </si>
  <si>
    <t>产品价格</t>
  </si>
  <si>
    <t>模具价格</t>
  </si>
  <si>
    <t>开发周期</t>
  </si>
  <si>
    <t>产品首批供货周期：20天。</t>
    <phoneticPr fontId="6" type="noConversion"/>
  </si>
  <si>
    <t>年降情况</t>
  </si>
  <si>
    <t>结算方式</t>
  </si>
  <si>
    <t xml:space="preserve">
总经理
日期：
</t>
  </si>
  <si>
    <t xml:space="preserve">
采购工程师
日期：
</t>
  </si>
  <si>
    <t>价格</t>
    <phoneticPr fontId="6" type="noConversion"/>
  </si>
  <si>
    <t xml:space="preserve">
副总经理
日期：</t>
    <phoneticPr fontId="2" type="noConversion"/>
  </si>
  <si>
    <t>采购工厂：河北工厂</t>
    <phoneticPr fontId="2" type="noConversion"/>
  </si>
  <si>
    <t xml:space="preserve"> </t>
    <phoneticPr fontId="2" type="noConversion"/>
  </si>
  <si>
    <t xml:space="preserve">
左外后视镜总成
</t>
  </si>
  <si>
    <t xml:space="preserve">
右外后视镜总成
</t>
  </si>
  <si>
    <t>REM0010597</t>
  </si>
  <si>
    <t>主镜后盖</t>
  </si>
  <si>
    <t>REM0010610</t>
  </si>
  <si>
    <t>广角镜后盖1</t>
  </si>
  <si>
    <t>REM0010612</t>
  </si>
  <si>
    <t>广角镜后盖2</t>
  </si>
  <si>
    <t>REM0010622</t>
  </si>
  <si>
    <t>左下镜座盖</t>
  </si>
  <si>
    <t>REM0010642</t>
  </si>
  <si>
    <t>右下镜座盖</t>
  </si>
  <si>
    <t>右舵前视镜总成 H1</t>
  </si>
  <si>
    <t>左舵前视镜总成 H1</t>
  </si>
  <si>
    <t>右舵前视镜总成H2</t>
  </si>
  <si>
    <t>左舵前视镜总成H2</t>
  </si>
  <si>
    <t>待客户输入</t>
  </si>
  <si>
    <t>韩国前下镜</t>
  </si>
  <si>
    <t>合计</t>
    <phoneticPr fontId="2" type="noConversion"/>
  </si>
  <si>
    <t>件</t>
    <phoneticPr fontId="2" type="noConversion"/>
  </si>
  <si>
    <t>林宇</t>
    <phoneticPr fontId="7" type="noConversion"/>
  </si>
  <si>
    <t>含税价格</t>
    <phoneticPr fontId="7" type="noConversion"/>
  </si>
  <si>
    <t>德恒</t>
    <phoneticPr fontId="6" type="noConversion"/>
  </si>
  <si>
    <t>说明： 以上所有价格均为含税价格。</t>
    <phoneticPr fontId="2" type="noConversion"/>
  </si>
  <si>
    <t>volvo后视镜新开检具</t>
    <phoneticPr fontId="6" type="noConversion"/>
  </si>
  <si>
    <t>无</t>
    <phoneticPr fontId="6" type="noConversion"/>
  </si>
  <si>
    <t>H6</t>
    <phoneticPr fontId="2" type="noConversion"/>
  </si>
  <si>
    <t>长信宏正价格已经协商最低，请领导审批</t>
    <phoneticPr fontId="6" type="noConversion"/>
  </si>
  <si>
    <t>预付50%，验收后支付40%，质保金12个月内支付</t>
    <phoneticPr fontId="6" type="noConversion"/>
  </si>
  <si>
    <t>长信宏正</t>
    <phoneticPr fontId="2" type="noConversion"/>
  </si>
  <si>
    <t>图号</t>
  </si>
  <si>
    <t>名称</t>
  </si>
  <si>
    <t>检具编号</t>
  </si>
  <si>
    <t>数量</t>
  </si>
  <si>
    <t>未税价格</t>
  </si>
  <si>
    <t>增值税额</t>
  </si>
  <si>
    <t>含税价格</t>
  </si>
  <si>
    <t>付</t>
  </si>
  <si>
    <t>GR-VOLVO-CF-101</t>
  </si>
  <si>
    <t>GR-VOLVO-CF-102</t>
  </si>
  <si>
    <t>GR-VOLVO-CF-103</t>
  </si>
  <si>
    <t>GR-VOLVO-CF-104</t>
  </si>
  <si>
    <t>GR-VOLVO-CF-105</t>
  </si>
  <si>
    <t>GR-VOLVO-CF-106</t>
  </si>
  <si>
    <t>GR-VOLVO-CF-107</t>
  </si>
  <si>
    <t>GR-VOLVO-CF-108</t>
  </si>
  <si>
    <t>GR-VOLVO-CF-109</t>
  </si>
  <si>
    <t>合计</t>
    <phoneticPr fontId="2" type="noConversion"/>
  </si>
  <si>
    <t>批产阶段—物料采购价格审批表</t>
    <phoneticPr fontId="2" type="noConversion"/>
  </si>
  <si>
    <t>林宇二次</t>
    <phoneticPr fontId="7" type="noConversion"/>
  </si>
  <si>
    <t>德恒二次</t>
    <phoneticPr fontId="6" type="noConversion"/>
  </si>
  <si>
    <t>竞标价</t>
    <phoneticPr fontId="2" type="noConversion"/>
  </si>
  <si>
    <t>含税价格</t>
    <phoneticPr fontId="7" type="noConversion"/>
  </si>
  <si>
    <t>二次含税价格</t>
    <phoneticPr fontId="2" type="noConversion"/>
  </si>
  <si>
    <t>加工周期</t>
    <phoneticPr fontId="2" type="noConversion"/>
  </si>
  <si>
    <t>35天</t>
    <phoneticPr fontId="2" type="noConversion"/>
  </si>
  <si>
    <t>开发周期</t>
    <phoneticPr fontId="2" type="noConversion"/>
  </si>
  <si>
    <t>30天</t>
    <phoneticPr fontId="2" type="noConversion"/>
  </si>
  <si>
    <t>35天</t>
    <phoneticPr fontId="2" type="noConversion"/>
  </si>
  <si>
    <t>35天</t>
    <phoneticPr fontId="2" type="noConversion"/>
  </si>
  <si>
    <t>天津林宇二次</t>
    <phoneticPr fontId="7" type="noConversion"/>
  </si>
  <si>
    <t>北京长信宏正</t>
    <phoneticPr fontId="2" type="noConversion"/>
  </si>
  <si>
    <t>45天</t>
    <phoneticPr fontId="2" type="noConversion"/>
  </si>
  <si>
    <t>付款</t>
    <phoneticPr fontId="2" type="noConversion"/>
  </si>
  <si>
    <t>预付50%，验收后支付40%，质保金12个月内支付。</t>
    <phoneticPr fontId="2" type="noConversion"/>
  </si>
  <si>
    <t>锦华</t>
    <phoneticPr fontId="2" type="noConversion"/>
  </si>
  <si>
    <t>锦华，上海米高（大众、通用），宁波华翔（大众、通用），乘用车</t>
    <phoneticPr fontId="2" type="noConversion"/>
  </si>
  <si>
    <t>预付50%，3个月内验收后支付40%，质保金12个月内支付。</t>
    <phoneticPr fontId="2" type="noConversion"/>
  </si>
  <si>
    <t>45天</t>
    <phoneticPr fontId="2" type="noConversion"/>
  </si>
  <si>
    <t>高杰斯（吉利，均胜），大众、三环</t>
    <phoneticPr fontId="2" type="noConversion"/>
  </si>
  <si>
    <t>预估价格263000</t>
    <phoneticPr fontId="2" type="noConversion"/>
  </si>
  <si>
    <t>预付50%，发货月前支付40%，质保金6个月内支付。</t>
    <phoneticPr fontId="2" type="noConversion"/>
  </si>
  <si>
    <t>华耀</t>
    <phoneticPr fontId="2" type="noConversion"/>
  </si>
  <si>
    <t>开发周期：35天。</t>
    <phoneticPr fontId="6" type="noConversion"/>
  </si>
  <si>
    <t>VOLVO检具采购价格审批表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</si>
</sst>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_ "/>
    <numFmt numFmtId="177" formatCode="0.00_ "/>
  </numFmts>
  <fonts count="13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color theme="1"/>
      <name val="仿宋"/>
      <family val="3"/>
      <charset val="134"/>
    </font>
    <font>
      <sz val="9"/>
      <color rgb="FF000000"/>
      <name val="宋体"/>
      <family val="3"/>
      <charset val="134"/>
    </font>
    <font>
      <sz val="10"/>
      <name val="等线"/>
      <family val="3"/>
      <charset val="134"/>
      <scheme val="minor"/>
    </font>
    <font>
      <sz val="9"/>
      <color theme="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93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3" borderId="4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horizontal="left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6" fillId="3" borderId="1" xfId="1" applyNumberFormat="1" applyFont="1" applyFill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2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0" fontId="0" fillId="4" borderId="0" xfId="0" applyFill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 wrapText="1"/>
    </xf>
    <xf numFmtId="177" fontId="10" fillId="0" borderId="6" xfId="0" applyNumberFormat="1" applyFont="1" applyBorder="1" applyAlignment="1">
      <alignment horizontal="center" vertical="center" wrapText="1"/>
    </xf>
    <xf numFmtId="177" fontId="10" fillId="0" borderId="7" xfId="0" applyNumberFormat="1" applyFont="1" applyBorder="1" applyAlignment="1">
      <alignment horizontal="center" vertical="center" wrapText="1"/>
    </xf>
    <xf numFmtId="177" fontId="10" fillId="0" borderId="5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0" fillId="5" borderId="0" xfId="0" applyFill="1">
      <alignment vertical="center"/>
    </xf>
  </cellXfs>
  <cellStyles count="2">
    <cellStyle name="常规" xfId="0" builtinId="0"/>
    <cellStyle name="常规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zoomScale="115" zoomScaleNormal="115" workbookViewId="0">
      <selection activeCell="E7" sqref="E7"/>
    </sheetView>
  </sheetViews>
  <sheetFormatPr defaultRowHeight="14.25" x14ac:dyDescent="0.2"/>
  <cols>
    <col min="2" max="2" width="11.375" customWidth="1"/>
    <col min="3" max="3" width="17.875" customWidth="1"/>
    <col min="5" max="5" width="9.125" bestFit="1" customWidth="1"/>
    <col min="6" max="6" width="9.125" hidden="1" customWidth="1"/>
    <col min="7" max="7" width="9.125" style="39" hidden="1" customWidth="1"/>
    <col min="8" max="8" width="9.125" hidden="1" customWidth="1"/>
    <col min="9" max="9" width="9.125" style="39" hidden="1" customWidth="1"/>
    <col min="10" max="10" width="9.125" customWidth="1"/>
    <col min="11" max="11" width="13.75" style="92" customWidth="1"/>
    <col min="12" max="12" width="11.125" style="39" customWidth="1"/>
    <col min="13" max="13" width="12.75" style="39" customWidth="1"/>
    <col min="14" max="14" width="8.625" customWidth="1"/>
    <col min="15" max="15" width="23.875" customWidth="1"/>
    <col min="16" max="16" width="9" customWidth="1"/>
  </cols>
  <sheetData>
    <row r="1" spans="1:18" ht="22.5" x14ac:dyDescent="0.2">
      <c r="A1" s="54" t="s">
        <v>96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8" ht="26.25" customHeight="1" x14ac:dyDescent="0.2">
      <c r="A2" s="56" t="s">
        <v>20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8" ht="58.5" customHeight="1" x14ac:dyDescent="0.2">
      <c r="A3" s="57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9"/>
    </row>
    <row r="4" spans="1:18" ht="24" x14ac:dyDescent="0.2">
      <c r="A4" s="60" t="s">
        <v>1</v>
      </c>
      <c r="B4" s="60" t="s">
        <v>2</v>
      </c>
      <c r="C4" s="60" t="s">
        <v>3</v>
      </c>
      <c r="D4" s="60" t="s">
        <v>4</v>
      </c>
      <c r="E4" s="60" t="s">
        <v>5</v>
      </c>
      <c r="F4" s="7" t="s">
        <v>44</v>
      </c>
      <c r="G4" s="35" t="s">
        <v>72</v>
      </c>
      <c r="H4" s="7" t="s">
        <v>42</v>
      </c>
      <c r="I4" s="35" t="s">
        <v>82</v>
      </c>
      <c r="J4" s="7" t="s">
        <v>51</v>
      </c>
      <c r="K4" s="86" t="s">
        <v>83</v>
      </c>
      <c r="L4" s="35" t="s">
        <v>94</v>
      </c>
      <c r="M4" s="35" t="s">
        <v>87</v>
      </c>
      <c r="N4" s="5" t="s">
        <v>6</v>
      </c>
      <c r="O4" s="60" t="s">
        <v>7</v>
      </c>
      <c r="P4" s="60" t="s">
        <v>8</v>
      </c>
      <c r="Q4" s="53" t="s">
        <v>48</v>
      </c>
    </row>
    <row r="5" spans="1:18" x14ac:dyDescent="0.2">
      <c r="A5" s="60"/>
      <c r="B5" s="60"/>
      <c r="C5" s="60"/>
      <c r="D5" s="60"/>
      <c r="E5" s="60"/>
      <c r="F5" s="5" t="s">
        <v>43</v>
      </c>
      <c r="G5" s="34" t="s">
        <v>43</v>
      </c>
      <c r="H5" s="5" t="s">
        <v>43</v>
      </c>
      <c r="I5" s="36" t="s">
        <v>74</v>
      </c>
      <c r="J5" s="10" t="s">
        <v>43</v>
      </c>
      <c r="K5" s="87" t="s">
        <v>75</v>
      </c>
      <c r="L5" s="36" t="s">
        <v>75</v>
      </c>
      <c r="M5" s="36" t="s">
        <v>75</v>
      </c>
      <c r="N5" s="5" t="s">
        <v>18</v>
      </c>
      <c r="O5" s="60"/>
      <c r="P5" s="60"/>
      <c r="Q5" s="53"/>
    </row>
    <row r="6" spans="1:18" ht="18.75" customHeight="1" x14ac:dyDescent="0.2">
      <c r="A6" s="6">
        <v>1</v>
      </c>
      <c r="B6" s="17">
        <v>78807042</v>
      </c>
      <c r="C6" s="21" t="s">
        <v>22</v>
      </c>
      <c r="D6" s="9" t="s">
        <v>41</v>
      </c>
      <c r="E6" s="11">
        <v>0.13</v>
      </c>
      <c r="F6" s="13">
        <v>32500</v>
      </c>
      <c r="G6" s="37">
        <v>34700</v>
      </c>
      <c r="H6" s="13">
        <f>18500*1.13</f>
        <v>20904.999999999996</v>
      </c>
      <c r="I6" s="37">
        <f>45000*1.13/2</f>
        <v>25424.999999999996</v>
      </c>
      <c r="J6" s="13">
        <v>12500</v>
      </c>
      <c r="K6" s="88">
        <f>60000/2</f>
        <v>30000</v>
      </c>
      <c r="L6" s="49">
        <f>18500*1.13</f>
        <v>20904.999999999996</v>
      </c>
      <c r="M6" s="49">
        <v>29000</v>
      </c>
      <c r="N6" s="12"/>
      <c r="O6" s="6"/>
      <c r="P6" s="6"/>
      <c r="Q6">
        <v>19000</v>
      </c>
      <c r="R6">
        <f>Q6/H6</f>
        <v>0.90887347524515683</v>
      </c>
    </row>
    <row r="7" spans="1:18" ht="24" customHeight="1" x14ac:dyDescent="0.2">
      <c r="A7" s="6">
        <v>2</v>
      </c>
      <c r="B7" s="18">
        <v>78807044</v>
      </c>
      <c r="C7" s="20" t="s">
        <v>23</v>
      </c>
      <c r="D7" s="9" t="s">
        <v>41</v>
      </c>
      <c r="E7" s="11">
        <v>0.13</v>
      </c>
      <c r="F7" s="13">
        <v>32500</v>
      </c>
      <c r="G7" s="37">
        <v>34700</v>
      </c>
      <c r="H7" s="13">
        <f>18500*1.13</f>
        <v>20904.999999999996</v>
      </c>
      <c r="I7" s="37">
        <f>45000*1.13/2</f>
        <v>25424.999999999996</v>
      </c>
      <c r="J7" s="13">
        <v>12500</v>
      </c>
      <c r="K7" s="88">
        <f>60000/2</f>
        <v>30000</v>
      </c>
      <c r="L7" s="49">
        <f>18500*1.13</f>
        <v>20904.999999999996</v>
      </c>
      <c r="M7" s="49">
        <v>29000</v>
      </c>
      <c r="N7" s="12"/>
      <c r="O7" s="6"/>
      <c r="P7" s="6"/>
      <c r="Q7">
        <v>19000</v>
      </c>
      <c r="R7">
        <f t="shared" ref="R7:R12" si="0">Q7/H7</f>
        <v>0.90887347524515683</v>
      </c>
    </row>
    <row r="8" spans="1:18" ht="20.100000000000001" customHeight="1" x14ac:dyDescent="0.2">
      <c r="A8" s="6">
        <v>3</v>
      </c>
      <c r="B8" s="19" t="s">
        <v>24</v>
      </c>
      <c r="C8" s="20" t="s">
        <v>25</v>
      </c>
      <c r="D8" s="9" t="s">
        <v>41</v>
      </c>
      <c r="E8" s="11">
        <v>0.13</v>
      </c>
      <c r="F8" s="13">
        <v>7900</v>
      </c>
      <c r="G8" s="37">
        <v>9700</v>
      </c>
      <c r="H8" s="13">
        <f>13000*1.13</f>
        <v>14689.999999999998</v>
      </c>
      <c r="I8" s="37">
        <f>17000*1.13</f>
        <v>19210</v>
      </c>
      <c r="J8" s="13">
        <v>12000</v>
      </c>
      <c r="K8" s="88">
        <v>28000</v>
      </c>
      <c r="L8" s="49">
        <f>14000*1.13</f>
        <v>15819.999999999998</v>
      </c>
      <c r="M8" s="49">
        <v>25000</v>
      </c>
      <c r="N8" s="12"/>
      <c r="O8" s="6"/>
      <c r="P8" s="6"/>
      <c r="R8">
        <f t="shared" si="0"/>
        <v>0</v>
      </c>
    </row>
    <row r="9" spans="1:18" ht="20.100000000000001" customHeight="1" x14ac:dyDescent="0.2">
      <c r="A9" s="6">
        <v>4</v>
      </c>
      <c r="B9" s="19" t="s">
        <v>26</v>
      </c>
      <c r="C9" s="20" t="s">
        <v>27</v>
      </c>
      <c r="D9" s="9" t="s">
        <v>41</v>
      </c>
      <c r="E9" s="11">
        <v>0.13</v>
      </c>
      <c r="F9" s="13">
        <v>6000</v>
      </c>
      <c r="G9" s="37">
        <v>7400</v>
      </c>
      <c r="H9" s="13">
        <f>12500*1.13</f>
        <v>14124.999999999998</v>
      </c>
      <c r="I9" s="37">
        <f>15500*1.13</f>
        <v>17515</v>
      </c>
      <c r="J9" s="13">
        <v>9000</v>
      </c>
      <c r="K9" s="88">
        <v>23000</v>
      </c>
      <c r="L9" s="49">
        <f>13000*1.13</f>
        <v>14689.999999999998</v>
      </c>
      <c r="M9" s="49">
        <v>23000</v>
      </c>
      <c r="N9" s="12"/>
      <c r="O9" s="6"/>
      <c r="P9" s="6"/>
      <c r="Q9">
        <v>8000</v>
      </c>
      <c r="R9">
        <f t="shared" si="0"/>
        <v>0.56637168141592931</v>
      </c>
    </row>
    <row r="10" spans="1:18" ht="20.100000000000001" customHeight="1" x14ac:dyDescent="0.2">
      <c r="A10" s="6">
        <v>5</v>
      </c>
      <c r="B10" s="19" t="s">
        <v>28</v>
      </c>
      <c r="C10" s="20" t="s">
        <v>29</v>
      </c>
      <c r="D10" s="9" t="s">
        <v>41</v>
      </c>
      <c r="E10" s="11">
        <v>0.13</v>
      </c>
      <c r="F10" s="13">
        <v>6000</v>
      </c>
      <c r="G10" s="37">
        <v>7400</v>
      </c>
      <c r="H10" s="13">
        <f>12500*1.13</f>
        <v>14124.999999999998</v>
      </c>
      <c r="I10" s="37">
        <f>15500*1.13</f>
        <v>17515</v>
      </c>
      <c r="J10" s="13">
        <v>9000</v>
      </c>
      <c r="K10" s="88">
        <v>23000</v>
      </c>
      <c r="L10" s="49">
        <f>13000*1.13</f>
        <v>14689.999999999998</v>
      </c>
      <c r="M10" s="49">
        <v>23000</v>
      </c>
      <c r="N10" s="12"/>
      <c r="O10" s="6"/>
      <c r="P10" s="6"/>
      <c r="Q10">
        <v>8000</v>
      </c>
      <c r="R10">
        <f t="shared" si="0"/>
        <v>0.56637168141592931</v>
      </c>
    </row>
    <row r="11" spans="1:18" ht="20.100000000000001" customHeight="1" x14ac:dyDescent="0.2">
      <c r="A11" s="6">
        <v>6</v>
      </c>
      <c r="B11" s="19" t="s">
        <v>30</v>
      </c>
      <c r="C11" s="20" t="s">
        <v>31</v>
      </c>
      <c r="D11" s="9" t="s">
        <v>41</v>
      </c>
      <c r="E11" s="11">
        <v>0.13</v>
      </c>
      <c r="F11" s="13">
        <v>3100</v>
      </c>
      <c r="G11" s="37">
        <v>4300</v>
      </c>
      <c r="H11" s="13">
        <f>6500*1.13</f>
        <v>7344.9999999999991</v>
      </c>
      <c r="I11" s="37">
        <f>11700*1.13/2</f>
        <v>6610.4999999999991</v>
      </c>
      <c r="J11" s="13">
        <v>7000</v>
      </c>
      <c r="K11" s="88">
        <f>22000/2</f>
        <v>11000</v>
      </c>
      <c r="L11" s="49">
        <f>8000*1.13</f>
        <v>9040</v>
      </c>
      <c r="M11" s="49">
        <v>12500</v>
      </c>
      <c r="N11" s="12"/>
      <c r="O11" s="6"/>
      <c r="P11" s="6"/>
      <c r="Q11">
        <v>5500</v>
      </c>
      <c r="R11">
        <f t="shared" si="0"/>
        <v>0.74880871341048338</v>
      </c>
    </row>
    <row r="12" spans="1:18" ht="20.100000000000001" customHeight="1" x14ac:dyDescent="0.2">
      <c r="A12" s="6">
        <v>7</v>
      </c>
      <c r="B12" s="19" t="s">
        <v>32</v>
      </c>
      <c r="C12" s="20" t="s">
        <v>33</v>
      </c>
      <c r="D12" s="9" t="s">
        <v>41</v>
      </c>
      <c r="E12" s="11">
        <v>0.13</v>
      </c>
      <c r="F12" s="13">
        <v>3100</v>
      </c>
      <c r="G12" s="37">
        <v>4300</v>
      </c>
      <c r="H12" s="13">
        <f>6500*1.13</f>
        <v>7344.9999999999991</v>
      </c>
      <c r="I12" s="37">
        <f>11700*1.13/2</f>
        <v>6610.4999999999991</v>
      </c>
      <c r="J12" s="13">
        <v>7000</v>
      </c>
      <c r="K12" s="88">
        <f>22000/2</f>
        <v>11000</v>
      </c>
      <c r="L12" s="49">
        <f>8000*1.13</f>
        <v>9040</v>
      </c>
      <c r="M12" s="49">
        <v>12500</v>
      </c>
      <c r="N12" s="12"/>
      <c r="O12" s="6"/>
      <c r="P12" s="6"/>
      <c r="Q12">
        <v>5500</v>
      </c>
      <c r="R12">
        <f t="shared" si="0"/>
        <v>0.74880871341048338</v>
      </c>
    </row>
    <row r="13" spans="1:18" ht="20.100000000000001" customHeight="1" x14ac:dyDescent="0.2">
      <c r="A13" s="6">
        <v>8</v>
      </c>
      <c r="B13" s="19">
        <v>78807047</v>
      </c>
      <c r="C13" s="20" t="s">
        <v>34</v>
      </c>
      <c r="D13" s="9" t="s">
        <v>41</v>
      </c>
      <c r="E13" s="11">
        <v>0.13</v>
      </c>
      <c r="F13" s="50">
        <v>38700</v>
      </c>
      <c r="G13" s="61">
        <v>33600</v>
      </c>
      <c r="H13" s="50">
        <f>35500*1.13</f>
        <v>40114.999999999993</v>
      </c>
      <c r="I13" s="61">
        <f>65500*1.13</f>
        <v>74015</v>
      </c>
      <c r="J13" s="50">
        <v>29300</v>
      </c>
      <c r="K13" s="89">
        <v>65000</v>
      </c>
      <c r="L13" s="61">
        <f>60000*1.13</f>
        <v>67800</v>
      </c>
      <c r="M13" s="61">
        <v>79000</v>
      </c>
      <c r="N13" s="50"/>
      <c r="O13" s="50" t="s">
        <v>88</v>
      </c>
      <c r="P13" s="50"/>
    </row>
    <row r="14" spans="1:18" ht="20.100000000000001" customHeight="1" x14ac:dyDescent="0.2">
      <c r="A14" s="6">
        <v>9</v>
      </c>
      <c r="B14" s="19">
        <v>78807046</v>
      </c>
      <c r="C14" s="20" t="s">
        <v>35</v>
      </c>
      <c r="D14" s="9" t="s">
        <v>41</v>
      </c>
      <c r="E14" s="11">
        <v>0.13</v>
      </c>
      <c r="F14" s="51"/>
      <c r="G14" s="62"/>
      <c r="H14" s="51"/>
      <c r="I14" s="62"/>
      <c r="J14" s="51"/>
      <c r="K14" s="90"/>
      <c r="L14" s="62"/>
      <c r="M14" s="62"/>
      <c r="N14" s="51"/>
      <c r="O14" s="51"/>
      <c r="P14" s="51"/>
    </row>
    <row r="15" spans="1:18" ht="20.100000000000001" customHeight="1" x14ac:dyDescent="0.2">
      <c r="A15" s="6">
        <v>10</v>
      </c>
      <c r="B15" s="19">
        <v>78807049</v>
      </c>
      <c r="C15" s="20" t="s">
        <v>36</v>
      </c>
      <c r="D15" s="9" t="s">
        <v>41</v>
      </c>
      <c r="E15" s="11">
        <v>0.13</v>
      </c>
      <c r="F15" s="51"/>
      <c r="G15" s="62"/>
      <c r="H15" s="51"/>
      <c r="I15" s="62"/>
      <c r="J15" s="51"/>
      <c r="K15" s="90"/>
      <c r="L15" s="62"/>
      <c r="M15" s="62"/>
      <c r="N15" s="51"/>
      <c r="O15" s="51"/>
      <c r="P15" s="51"/>
    </row>
    <row r="16" spans="1:18" ht="20.100000000000001" customHeight="1" x14ac:dyDescent="0.2">
      <c r="A16" s="6">
        <v>11</v>
      </c>
      <c r="B16" s="19">
        <v>78807048</v>
      </c>
      <c r="C16" s="20" t="s">
        <v>37</v>
      </c>
      <c r="D16" s="9" t="s">
        <v>41</v>
      </c>
      <c r="E16" s="11">
        <v>0.13</v>
      </c>
      <c r="F16" s="52"/>
      <c r="G16" s="63"/>
      <c r="H16" s="52"/>
      <c r="I16" s="63"/>
      <c r="J16" s="52"/>
      <c r="K16" s="91"/>
      <c r="L16" s="63"/>
      <c r="M16" s="63"/>
      <c r="N16" s="52"/>
      <c r="O16" s="52"/>
      <c r="P16" s="52"/>
    </row>
    <row r="17" spans="1:21" ht="27" customHeight="1" x14ac:dyDescent="0.2">
      <c r="A17" s="6">
        <v>12</v>
      </c>
      <c r="B17" s="19" t="s">
        <v>38</v>
      </c>
      <c r="C17" s="20" t="s">
        <v>39</v>
      </c>
      <c r="D17" s="9" t="s">
        <v>41</v>
      </c>
      <c r="E17" s="11">
        <v>0.13</v>
      </c>
      <c r="F17" s="13">
        <v>8400</v>
      </c>
      <c r="G17" s="37">
        <v>8300</v>
      </c>
      <c r="H17" s="13">
        <f>9500*1.13</f>
        <v>10734.999999999998</v>
      </c>
      <c r="I17" s="37">
        <f>9500*1.13</f>
        <v>10734.999999999998</v>
      </c>
      <c r="J17" s="13">
        <v>9800</v>
      </c>
      <c r="K17" s="88">
        <v>13000</v>
      </c>
      <c r="L17" s="49">
        <f>12000*1.13</f>
        <v>13559.999999999998</v>
      </c>
      <c r="M17" s="49">
        <v>24000</v>
      </c>
      <c r="N17" s="12"/>
      <c r="O17" s="5" t="s">
        <v>91</v>
      </c>
      <c r="P17" s="5"/>
    </row>
    <row r="18" spans="1:21" ht="25.5" customHeight="1" x14ac:dyDescent="0.2">
      <c r="A18" s="6" t="s">
        <v>40</v>
      </c>
      <c r="B18" s="13"/>
      <c r="C18" s="8"/>
      <c r="D18" s="9"/>
      <c r="E18" s="2"/>
      <c r="F18" s="13">
        <f t="shared" ref="F18:K18" si="1">SUM(F6:F17)</f>
        <v>138200</v>
      </c>
      <c r="G18" s="37">
        <f t="shared" si="1"/>
        <v>144400</v>
      </c>
      <c r="H18" s="13">
        <f t="shared" si="1"/>
        <v>150289.99999999997</v>
      </c>
      <c r="I18" s="37">
        <f t="shared" si="1"/>
        <v>203061</v>
      </c>
      <c r="J18" s="13">
        <f t="shared" si="1"/>
        <v>108100</v>
      </c>
      <c r="K18" s="88">
        <f t="shared" si="1"/>
        <v>234000</v>
      </c>
      <c r="L18" s="49">
        <f>SUM(L6:L17)</f>
        <v>186450</v>
      </c>
      <c r="M18" s="49">
        <f>SUM(M6:M17)</f>
        <v>257000</v>
      </c>
      <c r="N18" s="3"/>
      <c r="O18" s="5"/>
      <c r="P18" s="1"/>
      <c r="R18">
        <f>H18*0.7</f>
        <v>105202.99999999997</v>
      </c>
    </row>
    <row r="19" spans="1:21" ht="25.5" customHeight="1" x14ac:dyDescent="0.2">
      <c r="A19" s="45" t="s">
        <v>78</v>
      </c>
      <c r="B19" s="44"/>
      <c r="C19" s="8"/>
      <c r="D19" s="9"/>
      <c r="E19" s="2"/>
      <c r="F19" s="44"/>
      <c r="G19" s="46" t="s">
        <v>79</v>
      </c>
      <c r="H19" s="44"/>
      <c r="I19" s="46" t="s">
        <v>80</v>
      </c>
      <c r="J19" s="44"/>
      <c r="K19" s="88" t="s">
        <v>81</v>
      </c>
      <c r="L19" s="49" t="s">
        <v>84</v>
      </c>
      <c r="M19" s="49" t="s">
        <v>90</v>
      </c>
      <c r="N19" s="3"/>
      <c r="O19" s="45"/>
      <c r="P19" s="1"/>
    </row>
    <row r="20" spans="1:21" ht="47.25" customHeight="1" x14ac:dyDescent="0.2">
      <c r="A20" s="47" t="s">
        <v>85</v>
      </c>
      <c r="B20" s="48"/>
      <c r="C20" s="8"/>
      <c r="D20" s="9"/>
      <c r="E20" s="2"/>
      <c r="F20" s="48"/>
      <c r="G20" s="49" t="s">
        <v>86</v>
      </c>
      <c r="H20" s="48"/>
      <c r="I20" s="49" t="s">
        <v>86</v>
      </c>
      <c r="J20" s="48"/>
      <c r="K20" s="88" t="s">
        <v>86</v>
      </c>
      <c r="L20" s="49" t="s">
        <v>93</v>
      </c>
      <c r="M20" s="49" t="s">
        <v>89</v>
      </c>
      <c r="N20" s="3"/>
      <c r="O20" s="47"/>
      <c r="P20" s="1"/>
    </row>
    <row r="21" spans="1:21" ht="25.5" customHeight="1" x14ac:dyDescent="0.2">
      <c r="A21" s="32" t="s">
        <v>73</v>
      </c>
      <c r="B21" s="33"/>
      <c r="C21" s="8"/>
      <c r="D21" s="9"/>
      <c r="E21" s="2"/>
      <c r="F21" s="33"/>
      <c r="G21" s="37">
        <v>140000</v>
      </c>
      <c r="H21" s="33"/>
      <c r="I21" s="37">
        <v>183000</v>
      </c>
      <c r="J21" s="33"/>
      <c r="K21" s="88">
        <v>190000</v>
      </c>
      <c r="L21" s="49">
        <v>186450</v>
      </c>
      <c r="M21" s="49">
        <v>226000</v>
      </c>
      <c r="N21" s="3"/>
      <c r="O21" s="32" t="s">
        <v>92</v>
      </c>
      <c r="P21" s="1"/>
      <c r="Q21">
        <f>L21/1.13</f>
        <v>165000.00000000003</v>
      </c>
      <c r="R21">
        <f>L21-Q21</f>
        <v>21449.999999999971</v>
      </c>
    </row>
    <row r="22" spans="1:21" ht="34.5" customHeight="1" x14ac:dyDescent="0.2">
      <c r="A22" s="65" t="s">
        <v>45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</row>
    <row r="23" spans="1:21" ht="27" customHeight="1" x14ac:dyDescent="0.2">
      <c r="A23" s="4">
        <v>1</v>
      </c>
      <c r="B23" s="4" t="s">
        <v>9</v>
      </c>
      <c r="C23" s="66" t="s">
        <v>46</v>
      </c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</row>
    <row r="24" spans="1:21" ht="20.100000000000001" customHeight="1" x14ac:dyDescent="0.2">
      <c r="A24" s="4">
        <v>2</v>
      </c>
      <c r="B24" s="4" t="s">
        <v>10</v>
      </c>
      <c r="C24" s="66" t="s">
        <v>47</v>
      </c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</row>
    <row r="25" spans="1:21" ht="20.100000000000001" customHeight="1" x14ac:dyDescent="0.2">
      <c r="A25" s="4">
        <v>3</v>
      </c>
      <c r="B25" s="4" t="s">
        <v>11</v>
      </c>
      <c r="C25" s="67" t="s">
        <v>49</v>
      </c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9"/>
    </row>
    <row r="26" spans="1:21" ht="20.100000000000001" customHeight="1" x14ac:dyDescent="0.2">
      <c r="A26" s="4">
        <v>4</v>
      </c>
      <c r="B26" s="4" t="s">
        <v>12</v>
      </c>
      <c r="C26" s="66" t="s">
        <v>95</v>
      </c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</row>
    <row r="27" spans="1:21" ht="20.100000000000001" customHeight="1" x14ac:dyDescent="0.2">
      <c r="A27" s="4">
        <v>5</v>
      </c>
      <c r="B27" s="4" t="s">
        <v>14</v>
      </c>
      <c r="C27" s="66" t="s">
        <v>47</v>
      </c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</row>
    <row r="28" spans="1:21" ht="20.100000000000001" customHeight="1" x14ac:dyDescent="0.2">
      <c r="A28" s="4">
        <v>6</v>
      </c>
      <c r="B28" s="4" t="s">
        <v>15</v>
      </c>
      <c r="C28" s="66" t="s">
        <v>50</v>
      </c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</row>
    <row r="29" spans="1:21" ht="20.100000000000001" customHeight="1" x14ac:dyDescent="0.2">
      <c r="A29" s="4">
        <v>7</v>
      </c>
      <c r="B29" s="4" t="s">
        <v>8</v>
      </c>
      <c r="C29" s="67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9"/>
    </row>
    <row r="30" spans="1:21" ht="76.5" customHeight="1" x14ac:dyDescent="0.2">
      <c r="A30" s="64" t="s">
        <v>16</v>
      </c>
      <c r="B30" s="64"/>
      <c r="C30" s="64"/>
      <c r="D30" s="64" t="s">
        <v>19</v>
      </c>
      <c r="E30" s="64"/>
      <c r="F30" s="64"/>
      <c r="G30" s="38"/>
      <c r="H30" s="64"/>
      <c r="I30" s="64"/>
      <c r="J30" s="64"/>
      <c r="K30" s="64"/>
      <c r="L30" s="64"/>
      <c r="M30" s="64"/>
      <c r="N30" s="64"/>
      <c r="O30" s="64" t="s">
        <v>17</v>
      </c>
      <c r="P30" s="64"/>
      <c r="U30" t="s">
        <v>21</v>
      </c>
    </row>
  </sheetData>
  <mergeCells count="34">
    <mergeCell ref="A30:C30"/>
    <mergeCell ref="D30:F30"/>
    <mergeCell ref="H30:N30"/>
    <mergeCell ref="K13:K16"/>
    <mergeCell ref="N13:N16"/>
    <mergeCell ref="O30:P30"/>
    <mergeCell ref="O4:O5"/>
    <mergeCell ref="P4:P5"/>
    <mergeCell ref="A22:P22"/>
    <mergeCell ref="C23:P23"/>
    <mergeCell ref="C24:P24"/>
    <mergeCell ref="C25:P25"/>
    <mergeCell ref="C26:P26"/>
    <mergeCell ref="C27:P27"/>
    <mergeCell ref="C28:P28"/>
    <mergeCell ref="C29:P29"/>
    <mergeCell ref="F13:F16"/>
    <mergeCell ref="H13:H16"/>
    <mergeCell ref="J13:J16"/>
    <mergeCell ref="I13:I16"/>
    <mergeCell ref="G13:G16"/>
    <mergeCell ref="O13:O16"/>
    <mergeCell ref="P13:P16"/>
    <mergeCell ref="Q4:Q5"/>
    <mergeCell ref="A1:P1"/>
    <mergeCell ref="A2:P2"/>
    <mergeCell ref="A3:P3"/>
    <mergeCell ref="A4:A5"/>
    <mergeCell ref="B4:B5"/>
    <mergeCell ref="C4:C5"/>
    <mergeCell ref="D4:D5"/>
    <mergeCell ref="E4:E5"/>
    <mergeCell ref="L13:L16"/>
    <mergeCell ref="M13:M16"/>
  </mergeCells>
  <phoneticPr fontId="2" type="noConversion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J24" sqref="J24"/>
    </sheetView>
  </sheetViews>
  <sheetFormatPr defaultRowHeight="14.25" x14ac:dyDescent="0.2"/>
  <cols>
    <col min="1" max="1" width="5.625" customWidth="1"/>
    <col min="2" max="2" width="11.25" customWidth="1"/>
    <col min="3" max="3" width="13.75" customWidth="1"/>
    <col min="4" max="4" width="14.625" customWidth="1"/>
    <col min="5" max="5" width="5.625" customWidth="1"/>
    <col min="6" max="6" width="5.5" customWidth="1"/>
    <col min="7" max="7" width="8.875" customWidth="1"/>
    <col min="8" max="8" width="8.25" customWidth="1"/>
    <col min="9" max="9" width="8.125" customWidth="1"/>
    <col min="10" max="10" width="4" customWidth="1"/>
  </cols>
  <sheetData>
    <row r="1" spans="1:10" x14ac:dyDescent="0.2">
      <c r="A1" s="24" t="s">
        <v>1</v>
      </c>
      <c r="B1" s="15" t="s">
        <v>52</v>
      </c>
      <c r="C1" s="15" t="s">
        <v>53</v>
      </c>
      <c r="D1" s="15" t="s">
        <v>54</v>
      </c>
      <c r="E1" s="15" t="s">
        <v>55</v>
      </c>
      <c r="F1" s="15" t="s">
        <v>4</v>
      </c>
      <c r="G1" s="15" t="s">
        <v>56</v>
      </c>
      <c r="H1" s="15" t="s">
        <v>57</v>
      </c>
      <c r="I1" s="15" t="s">
        <v>58</v>
      </c>
      <c r="J1" s="15" t="s">
        <v>8</v>
      </c>
    </row>
    <row r="2" spans="1:10" ht="15" customHeight="1" x14ac:dyDescent="0.2">
      <c r="A2" s="24">
        <v>1</v>
      </c>
      <c r="B2" s="25">
        <v>78807042</v>
      </c>
      <c r="C2" s="26" t="s">
        <v>22</v>
      </c>
      <c r="D2" s="25" t="s">
        <v>60</v>
      </c>
      <c r="E2" s="15">
        <v>1</v>
      </c>
      <c r="F2" s="15" t="s">
        <v>59</v>
      </c>
      <c r="G2" s="22">
        <f>I2/1.13</f>
        <v>10619.469026548673</v>
      </c>
      <c r="H2" s="23">
        <f>I2-G2</f>
        <v>1380.5309734513266</v>
      </c>
      <c r="I2" s="27">
        <v>12000</v>
      </c>
      <c r="J2" s="14"/>
    </row>
    <row r="3" spans="1:10" ht="15" customHeight="1" x14ac:dyDescent="0.2">
      <c r="A3" s="24">
        <v>2</v>
      </c>
      <c r="B3" s="25">
        <v>78807044</v>
      </c>
      <c r="C3" s="26" t="s">
        <v>23</v>
      </c>
      <c r="D3" s="25" t="s">
        <v>61</v>
      </c>
      <c r="E3" s="15">
        <v>1</v>
      </c>
      <c r="F3" s="15" t="s">
        <v>59</v>
      </c>
      <c r="G3" s="22">
        <f t="shared" ref="G3:G13" si="0">I3/1.13</f>
        <v>10619.469026548673</v>
      </c>
      <c r="H3" s="23">
        <f t="shared" ref="H3:H13" si="1">I3-G3</f>
        <v>1380.5309734513266</v>
      </c>
      <c r="I3" s="27">
        <v>12000</v>
      </c>
      <c r="J3" s="14"/>
    </row>
    <row r="4" spans="1:10" ht="15" customHeight="1" x14ac:dyDescent="0.2">
      <c r="A4" s="24">
        <v>3</v>
      </c>
      <c r="B4" s="28" t="s">
        <v>24</v>
      </c>
      <c r="C4" s="26" t="s">
        <v>25</v>
      </c>
      <c r="D4" s="25" t="s">
        <v>62</v>
      </c>
      <c r="E4" s="15">
        <v>1</v>
      </c>
      <c r="F4" s="15" t="s">
        <v>59</v>
      </c>
      <c r="G4" s="22">
        <f t="shared" si="0"/>
        <v>9734.5132743362847</v>
      </c>
      <c r="H4" s="23">
        <f t="shared" si="1"/>
        <v>1265.4867256637153</v>
      </c>
      <c r="I4" s="27">
        <v>11000</v>
      </c>
      <c r="J4" s="14"/>
    </row>
    <row r="5" spans="1:10" ht="15" customHeight="1" x14ac:dyDescent="0.2">
      <c r="A5" s="24">
        <v>4</v>
      </c>
      <c r="B5" s="28" t="s">
        <v>26</v>
      </c>
      <c r="C5" s="26" t="s">
        <v>27</v>
      </c>
      <c r="D5" s="25" t="s">
        <v>63</v>
      </c>
      <c r="E5" s="15">
        <v>1</v>
      </c>
      <c r="F5" s="15" t="s">
        <v>59</v>
      </c>
      <c r="G5" s="22">
        <f t="shared" si="0"/>
        <v>7876.1061946902664</v>
      </c>
      <c r="H5" s="23">
        <f t="shared" si="1"/>
        <v>1023.8938053097336</v>
      </c>
      <c r="I5" s="27">
        <v>8900</v>
      </c>
      <c r="J5" s="14"/>
    </row>
    <row r="6" spans="1:10" ht="15" customHeight="1" x14ac:dyDescent="0.2">
      <c r="A6" s="24">
        <v>5</v>
      </c>
      <c r="B6" s="28" t="s">
        <v>28</v>
      </c>
      <c r="C6" s="26" t="s">
        <v>29</v>
      </c>
      <c r="D6" s="25" t="s">
        <v>64</v>
      </c>
      <c r="E6" s="15">
        <v>1</v>
      </c>
      <c r="F6" s="15" t="s">
        <v>59</v>
      </c>
      <c r="G6" s="22">
        <f t="shared" si="0"/>
        <v>7876.1061946902664</v>
      </c>
      <c r="H6" s="23">
        <f t="shared" si="1"/>
        <v>1023.8938053097336</v>
      </c>
      <c r="I6" s="27">
        <v>8900</v>
      </c>
      <c r="J6" s="14"/>
    </row>
    <row r="7" spans="1:10" ht="15" customHeight="1" x14ac:dyDescent="0.2">
      <c r="A7" s="24">
        <v>6</v>
      </c>
      <c r="B7" s="28" t="s">
        <v>30</v>
      </c>
      <c r="C7" s="26" t="s">
        <v>31</v>
      </c>
      <c r="D7" s="25" t="s">
        <v>65</v>
      </c>
      <c r="E7" s="15">
        <v>1</v>
      </c>
      <c r="F7" s="15" t="s">
        <v>59</v>
      </c>
      <c r="G7" s="22">
        <f t="shared" si="0"/>
        <v>5752.2123893805319</v>
      </c>
      <c r="H7" s="23">
        <f t="shared" si="1"/>
        <v>747.78761061946807</v>
      </c>
      <c r="I7" s="27">
        <v>6500</v>
      </c>
      <c r="J7" s="14"/>
    </row>
    <row r="8" spans="1:10" ht="15" customHeight="1" x14ac:dyDescent="0.2">
      <c r="A8" s="24">
        <v>7</v>
      </c>
      <c r="B8" s="28" t="s">
        <v>32</v>
      </c>
      <c r="C8" s="26" t="s">
        <v>33</v>
      </c>
      <c r="D8" s="25" t="s">
        <v>66</v>
      </c>
      <c r="E8" s="15">
        <v>1</v>
      </c>
      <c r="F8" s="15" t="s">
        <v>59</v>
      </c>
      <c r="G8" s="22">
        <f t="shared" si="0"/>
        <v>5752.2123893805319</v>
      </c>
      <c r="H8" s="23">
        <f t="shared" si="1"/>
        <v>747.78761061946807</v>
      </c>
      <c r="I8" s="27">
        <v>6500</v>
      </c>
      <c r="J8" s="14"/>
    </row>
    <row r="9" spans="1:10" ht="15" customHeight="1" x14ac:dyDescent="0.2">
      <c r="A9" s="24">
        <v>8</v>
      </c>
      <c r="B9" s="28">
        <v>78807047</v>
      </c>
      <c r="C9" s="26" t="s">
        <v>34</v>
      </c>
      <c r="D9" s="70" t="s">
        <v>67</v>
      </c>
      <c r="E9" s="83">
        <v>1</v>
      </c>
      <c r="F9" s="83" t="s">
        <v>59</v>
      </c>
      <c r="G9" s="74">
        <f t="shared" si="0"/>
        <v>22743.362831858409</v>
      </c>
      <c r="H9" s="77">
        <f t="shared" si="1"/>
        <v>2956.6371681415912</v>
      </c>
      <c r="I9" s="73">
        <v>25700</v>
      </c>
      <c r="J9" s="80"/>
    </row>
    <row r="10" spans="1:10" ht="15" customHeight="1" x14ac:dyDescent="0.2">
      <c r="A10" s="24">
        <v>9</v>
      </c>
      <c r="B10" s="28">
        <v>78807046</v>
      </c>
      <c r="C10" s="26" t="s">
        <v>35</v>
      </c>
      <c r="D10" s="71"/>
      <c r="E10" s="84"/>
      <c r="F10" s="84"/>
      <c r="G10" s="75"/>
      <c r="H10" s="78"/>
      <c r="I10" s="73"/>
      <c r="J10" s="81"/>
    </row>
    <row r="11" spans="1:10" ht="15" customHeight="1" x14ac:dyDescent="0.2">
      <c r="A11" s="24">
        <v>10</v>
      </c>
      <c r="B11" s="28">
        <v>78807049</v>
      </c>
      <c r="C11" s="26" t="s">
        <v>36</v>
      </c>
      <c r="D11" s="71"/>
      <c r="E11" s="84"/>
      <c r="F11" s="84"/>
      <c r="G11" s="75"/>
      <c r="H11" s="78"/>
      <c r="I11" s="73"/>
      <c r="J11" s="81"/>
    </row>
    <row r="12" spans="1:10" ht="15" customHeight="1" x14ac:dyDescent="0.2">
      <c r="A12" s="24">
        <v>11</v>
      </c>
      <c r="B12" s="28">
        <v>78807048</v>
      </c>
      <c r="C12" s="26" t="s">
        <v>37</v>
      </c>
      <c r="D12" s="72"/>
      <c r="E12" s="85"/>
      <c r="F12" s="85"/>
      <c r="G12" s="76"/>
      <c r="H12" s="79"/>
      <c r="I12" s="73"/>
      <c r="J12" s="82"/>
    </row>
    <row r="13" spans="1:10" ht="15" customHeight="1" x14ac:dyDescent="0.2">
      <c r="A13" s="24">
        <v>12</v>
      </c>
      <c r="B13" s="28" t="s">
        <v>38</v>
      </c>
      <c r="C13" s="26" t="s">
        <v>39</v>
      </c>
      <c r="D13" s="25" t="s">
        <v>68</v>
      </c>
      <c r="E13" s="15">
        <v>1</v>
      </c>
      <c r="F13" s="15" t="s">
        <v>59</v>
      </c>
      <c r="G13" s="22">
        <f t="shared" si="0"/>
        <v>7522.1238938053102</v>
      </c>
      <c r="H13" s="23">
        <f t="shared" si="1"/>
        <v>977.87610619468978</v>
      </c>
      <c r="I13" s="27">
        <v>8500</v>
      </c>
      <c r="J13" s="16"/>
    </row>
    <row r="14" spans="1:10" x14ac:dyDescent="0.2">
      <c r="A14" s="27" t="s">
        <v>69</v>
      </c>
      <c r="B14" s="29"/>
      <c r="C14" s="29"/>
      <c r="D14" s="29"/>
      <c r="E14" s="29"/>
      <c r="F14" s="29"/>
      <c r="G14" s="30">
        <f>SUM(G2:G13)</f>
        <v>88495.575221238949</v>
      </c>
      <c r="H14" s="30">
        <f t="shared" ref="H14:I14" si="2">SUM(H2:H13)</f>
        <v>11504.424778761053</v>
      </c>
      <c r="I14" s="31">
        <f t="shared" si="2"/>
        <v>100000</v>
      </c>
      <c r="J14" s="16"/>
    </row>
  </sheetData>
  <mergeCells count="7">
    <mergeCell ref="D9:D12"/>
    <mergeCell ref="I9:I12"/>
    <mergeCell ref="G9:G12"/>
    <mergeCell ref="H9:H12"/>
    <mergeCell ref="J9:J12"/>
    <mergeCell ref="E9:E12"/>
    <mergeCell ref="F9:F12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opLeftCell="A2" workbookViewId="0">
      <selection activeCell="I11" sqref="I11"/>
    </sheetView>
  </sheetViews>
  <sheetFormatPr defaultRowHeight="14.25" x14ac:dyDescent="0.2"/>
  <cols>
    <col min="2" max="2" width="11.375" customWidth="1"/>
    <col min="3" max="3" width="17.875" customWidth="1"/>
    <col min="5" max="6" width="9.125" bestFit="1" customWidth="1"/>
    <col min="7" max="7" width="9.125" style="39" customWidth="1"/>
    <col min="8" max="8" width="8.5" customWidth="1"/>
    <col min="9" max="9" width="9.125" style="39" customWidth="1"/>
    <col min="10" max="10" width="10.5" bestFit="1" customWidth="1"/>
    <col min="11" max="11" width="23.875" customWidth="1"/>
    <col min="12" max="12" width="9" customWidth="1"/>
  </cols>
  <sheetData>
    <row r="1" spans="1:14" ht="22.5" x14ac:dyDescent="0.2">
      <c r="A1" s="54" t="s">
        <v>70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4" ht="26.25" customHeight="1" x14ac:dyDescent="0.2">
      <c r="A2" s="56" t="s">
        <v>20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4" ht="58.5" customHeight="1" x14ac:dyDescent="0.2">
      <c r="A3" s="57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9"/>
    </row>
    <row r="4" spans="1:14" x14ac:dyDescent="0.2">
      <c r="A4" s="60" t="s">
        <v>1</v>
      </c>
      <c r="B4" s="60" t="s">
        <v>2</v>
      </c>
      <c r="C4" s="60" t="s">
        <v>3</v>
      </c>
      <c r="D4" s="60" t="s">
        <v>4</v>
      </c>
      <c r="E4" s="60" t="s">
        <v>5</v>
      </c>
      <c r="F4" s="7" t="s">
        <v>42</v>
      </c>
      <c r="G4" s="35" t="s">
        <v>71</v>
      </c>
      <c r="H4" s="7" t="s">
        <v>51</v>
      </c>
      <c r="I4" s="35" t="s">
        <v>51</v>
      </c>
      <c r="J4" s="40" t="s">
        <v>6</v>
      </c>
      <c r="K4" s="60" t="s">
        <v>7</v>
      </c>
      <c r="L4" s="60" t="s">
        <v>8</v>
      </c>
      <c r="M4" s="53" t="s">
        <v>48</v>
      </c>
    </row>
    <row r="5" spans="1:14" ht="24" x14ac:dyDescent="0.2">
      <c r="A5" s="60"/>
      <c r="B5" s="60"/>
      <c r="C5" s="60"/>
      <c r="D5" s="60"/>
      <c r="E5" s="60"/>
      <c r="F5" s="40" t="s">
        <v>43</v>
      </c>
      <c r="G5" s="36" t="s">
        <v>43</v>
      </c>
      <c r="H5" s="40" t="s">
        <v>43</v>
      </c>
      <c r="I5" s="36" t="s">
        <v>75</v>
      </c>
      <c r="J5" s="40" t="s">
        <v>18</v>
      </c>
      <c r="K5" s="60"/>
      <c r="L5" s="60"/>
      <c r="M5" s="53"/>
    </row>
    <row r="6" spans="1:14" ht="18.75" customHeight="1" x14ac:dyDescent="0.2">
      <c r="A6" s="40">
        <v>1</v>
      </c>
      <c r="B6" s="17">
        <v>78807042</v>
      </c>
      <c r="C6" s="21" t="s">
        <v>22</v>
      </c>
      <c r="D6" s="9" t="s">
        <v>41</v>
      </c>
      <c r="E6" s="11">
        <v>0.13</v>
      </c>
      <c r="F6" s="42">
        <f>18500*1.13</f>
        <v>20904.999999999996</v>
      </c>
      <c r="G6" s="43">
        <f>45000*1.13/2</f>
        <v>25424.999999999996</v>
      </c>
      <c r="H6" s="42">
        <v>12500</v>
      </c>
      <c r="I6" s="43">
        <f>60000/2</f>
        <v>30000</v>
      </c>
      <c r="J6" s="40"/>
      <c r="K6" s="40"/>
      <c r="L6" s="40"/>
      <c r="M6">
        <v>19000</v>
      </c>
      <c r="N6">
        <f>M6/F6</f>
        <v>0.90887347524515683</v>
      </c>
    </row>
    <row r="7" spans="1:14" ht="24" customHeight="1" x14ac:dyDescent="0.2">
      <c r="A7" s="40">
        <v>2</v>
      </c>
      <c r="B7" s="18">
        <v>78807044</v>
      </c>
      <c r="C7" s="20" t="s">
        <v>23</v>
      </c>
      <c r="D7" s="9" t="s">
        <v>41</v>
      </c>
      <c r="E7" s="11">
        <v>0.13</v>
      </c>
      <c r="F7" s="42">
        <f>18500*1.13</f>
        <v>20904.999999999996</v>
      </c>
      <c r="G7" s="43">
        <f>45000*1.13/2</f>
        <v>25424.999999999996</v>
      </c>
      <c r="H7" s="42">
        <v>12500</v>
      </c>
      <c r="I7" s="43">
        <f>60000/2</f>
        <v>30000</v>
      </c>
      <c r="J7" s="40"/>
      <c r="K7" s="40"/>
      <c r="L7" s="40"/>
      <c r="M7">
        <v>19000</v>
      </c>
      <c r="N7">
        <f t="shared" ref="N7:N12" si="0">M7/F7</f>
        <v>0.90887347524515683</v>
      </c>
    </row>
    <row r="8" spans="1:14" ht="20.100000000000001" customHeight="1" x14ac:dyDescent="0.2">
      <c r="A8" s="40">
        <v>3</v>
      </c>
      <c r="B8" s="19" t="s">
        <v>24</v>
      </c>
      <c r="C8" s="20" t="s">
        <v>25</v>
      </c>
      <c r="D8" s="9" t="s">
        <v>41</v>
      </c>
      <c r="E8" s="11">
        <v>0.13</v>
      </c>
      <c r="F8" s="42">
        <f>13000*1.13</f>
        <v>14689.999999999998</v>
      </c>
      <c r="G8" s="43">
        <f>17000*1.13</f>
        <v>19210</v>
      </c>
      <c r="H8" s="42">
        <v>12000</v>
      </c>
      <c r="I8" s="43">
        <v>28000</v>
      </c>
      <c r="J8" s="40"/>
      <c r="K8" s="40"/>
      <c r="L8" s="40"/>
      <c r="N8">
        <f t="shared" si="0"/>
        <v>0</v>
      </c>
    </row>
    <row r="9" spans="1:14" ht="20.100000000000001" customHeight="1" x14ac:dyDescent="0.2">
      <c r="A9" s="40">
        <v>4</v>
      </c>
      <c r="B9" s="19" t="s">
        <v>26</v>
      </c>
      <c r="C9" s="20" t="s">
        <v>27</v>
      </c>
      <c r="D9" s="9" t="s">
        <v>41</v>
      </c>
      <c r="E9" s="11">
        <v>0.13</v>
      </c>
      <c r="F9" s="42">
        <f>12500*1.13</f>
        <v>14124.999999999998</v>
      </c>
      <c r="G9" s="43">
        <f>15500*1.13</f>
        <v>17515</v>
      </c>
      <c r="H9" s="42">
        <v>9000</v>
      </c>
      <c r="I9" s="43">
        <v>23000</v>
      </c>
      <c r="J9" s="40"/>
      <c r="K9" s="40"/>
      <c r="L9" s="40"/>
      <c r="M9">
        <v>8000</v>
      </c>
      <c r="N9">
        <f t="shared" si="0"/>
        <v>0.56637168141592931</v>
      </c>
    </row>
    <row r="10" spans="1:14" ht="20.100000000000001" customHeight="1" x14ac:dyDescent="0.2">
      <c r="A10" s="40">
        <v>5</v>
      </c>
      <c r="B10" s="19" t="s">
        <v>28</v>
      </c>
      <c r="C10" s="20" t="s">
        <v>29</v>
      </c>
      <c r="D10" s="9" t="s">
        <v>41</v>
      </c>
      <c r="E10" s="11">
        <v>0.13</v>
      </c>
      <c r="F10" s="42">
        <f>12500*1.13</f>
        <v>14124.999999999998</v>
      </c>
      <c r="G10" s="43">
        <f>15500*1.13</f>
        <v>17515</v>
      </c>
      <c r="H10" s="42">
        <v>9000</v>
      </c>
      <c r="I10" s="43">
        <v>23000</v>
      </c>
      <c r="J10" s="40"/>
      <c r="K10" s="40"/>
      <c r="L10" s="40"/>
      <c r="M10">
        <v>8000</v>
      </c>
      <c r="N10">
        <f t="shared" si="0"/>
        <v>0.56637168141592931</v>
      </c>
    </row>
    <row r="11" spans="1:14" ht="20.100000000000001" customHeight="1" x14ac:dyDescent="0.2">
      <c r="A11" s="40">
        <v>6</v>
      </c>
      <c r="B11" s="19" t="s">
        <v>30</v>
      </c>
      <c r="C11" s="20" t="s">
        <v>31</v>
      </c>
      <c r="D11" s="9" t="s">
        <v>41</v>
      </c>
      <c r="E11" s="11">
        <v>0.13</v>
      </c>
      <c r="F11" s="42">
        <f>6500*1.13</f>
        <v>7344.9999999999991</v>
      </c>
      <c r="G11" s="43">
        <f>11700*1.13/2</f>
        <v>6610.4999999999991</v>
      </c>
      <c r="H11" s="42">
        <v>7000</v>
      </c>
      <c r="I11" s="43">
        <f>22000/2</f>
        <v>11000</v>
      </c>
      <c r="J11" s="40"/>
      <c r="K11" s="40"/>
      <c r="L11" s="40"/>
      <c r="M11">
        <v>5500</v>
      </c>
      <c r="N11">
        <f t="shared" si="0"/>
        <v>0.74880871341048338</v>
      </c>
    </row>
    <row r="12" spans="1:14" ht="20.100000000000001" customHeight="1" x14ac:dyDescent="0.2">
      <c r="A12" s="40">
        <v>7</v>
      </c>
      <c r="B12" s="19" t="s">
        <v>32</v>
      </c>
      <c r="C12" s="20" t="s">
        <v>33</v>
      </c>
      <c r="D12" s="9" t="s">
        <v>41</v>
      </c>
      <c r="E12" s="11">
        <v>0.13</v>
      </c>
      <c r="F12" s="42">
        <f>6500*1.13</f>
        <v>7344.9999999999991</v>
      </c>
      <c r="G12" s="43">
        <f>11700*1.13/2</f>
        <v>6610.4999999999991</v>
      </c>
      <c r="H12" s="42">
        <v>7000</v>
      </c>
      <c r="I12" s="43">
        <f>22000/2</f>
        <v>11000</v>
      </c>
      <c r="J12" s="40"/>
      <c r="K12" s="40"/>
      <c r="L12" s="40"/>
      <c r="M12">
        <v>5500</v>
      </c>
      <c r="N12">
        <f t="shared" si="0"/>
        <v>0.74880871341048338</v>
      </c>
    </row>
    <row r="13" spans="1:14" ht="20.100000000000001" customHeight="1" x14ac:dyDescent="0.2">
      <c r="A13" s="40">
        <v>8</v>
      </c>
      <c r="B13" s="19">
        <v>78807047</v>
      </c>
      <c r="C13" s="20" t="s">
        <v>34</v>
      </c>
      <c r="D13" s="9" t="s">
        <v>41</v>
      </c>
      <c r="E13" s="11">
        <v>0.13</v>
      </c>
      <c r="F13" s="50">
        <f>35500*1.13</f>
        <v>40114.999999999993</v>
      </c>
      <c r="G13" s="61">
        <f>65500*1.13</f>
        <v>74015</v>
      </c>
      <c r="H13" s="50">
        <v>29300</v>
      </c>
      <c r="I13" s="61">
        <v>65000</v>
      </c>
      <c r="J13" s="50"/>
      <c r="K13" s="50"/>
      <c r="L13" s="50"/>
    </row>
    <row r="14" spans="1:14" ht="20.100000000000001" customHeight="1" x14ac:dyDescent="0.2">
      <c r="A14" s="40">
        <v>9</v>
      </c>
      <c r="B14" s="19">
        <v>78807046</v>
      </c>
      <c r="C14" s="20" t="s">
        <v>35</v>
      </c>
      <c r="D14" s="9" t="s">
        <v>41</v>
      </c>
      <c r="E14" s="11">
        <v>0.13</v>
      </c>
      <c r="F14" s="51"/>
      <c r="G14" s="62"/>
      <c r="H14" s="51"/>
      <c r="I14" s="62"/>
      <c r="J14" s="51"/>
      <c r="K14" s="51"/>
      <c r="L14" s="51"/>
    </row>
    <row r="15" spans="1:14" ht="20.100000000000001" customHeight="1" x14ac:dyDescent="0.2">
      <c r="A15" s="40">
        <v>10</v>
      </c>
      <c r="B15" s="19">
        <v>78807049</v>
      </c>
      <c r="C15" s="20" t="s">
        <v>36</v>
      </c>
      <c r="D15" s="9" t="s">
        <v>41</v>
      </c>
      <c r="E15" s="11">
        <v>0.13</v>
      </c>
      <c r="F15" s="51"/>
      <c r="G15" s="62"/>
      <c r="H15" s="51"/>
      <c r="I15" s="62"/>
      <c r="J15" s="51"/>
      <c r="K15" s="51"/>
      <c r="L15" s="51"/>
    </row>
    <row r="16" spans="1:14" ht="20.100000000000001" customHeight="1" x14ac:dyDescent="0.2">
      <c r="A16" s="40">
        <v>11</v>
      </c>
      <c r="B16" s="19">
        <v>78807048</v>
      </c>
      <c r="C16" s="20" t="s">
        <v>37</v>
      </c>
      <c r="D16" s="9" t="s">
        <v>41</v>
      </c>
      <c r="E16" s="11">
        <v>0.13</v>
      </c>
      <c r="F16" s="52"/>
      <c r="G16" s="63"/>
      <c r="H16" s="52"/>
      <c r="I16" s="63"/>
      <c r="J16" s="52"/>
      <c r="K16" s="52"/>
      <c r="L16" s="52"/>
    </row>
    <row r="17" spans="1:17" ht="20.100000000000001" customHeight="1" x14ac:dyDescent="0.2">
      <c r="A17" s="40">
        <v>12</v>
      </c>
      <c r="B17" s="19" t="s">
        <v>38</v>
      </c>
      <c r="C17" s="20" t="s">
        <v>39</v>
      </c>
      <c r="D17" s="9" t="s">
        <v>41</v>
      </c>
      <c r="E17" s="11">
        <v>0.13</v>
      </c>
      <c r="F17" s="42">
        <f>9500*1.13</f>
        <v>10734.999999999998</v>
      </c>
      <c r="G17" s="43">
        <f>9500*1.13</f>
        <v>10734.999999999998</v>
      </c>
      <c r="H17" s="42">
        <v>9800</v>
      </c>
      <c r="I17" s="43">
        <v>13000</v>
      </c>
      <c r="J17" s="40"/>
      <c r="K17" s="40"/>
      <c r="L17" s="40"/>
    </row>
    <row r="18" spans="1:17" ht="25.5" customHeight="1" x14ac:dyDescent="0.2">
      <c r="A18" s="40" t="s">
        <v>40</v>
      </c>
      <c r="B18" s="42"/>
      <c r="C18" s="8"/>
      <c r="D18" s="9"/>
      <c r="E18" s="2"/>
      <c r="F18" s="42">
        <f t="shared" ref="F18:I18" si="1">SUM(F6:F17)</f>
        <v>150289.99999999997</v>
      </c>
      <c r="G18" s="43">
        <f t="shared" si="1"/>
        <v>203061</v>
      </c>
      <c r="H18" s="42">
        <f t="shared" si="1"/>
        <v>108100</v>
      </c>
      <c r="I18" s="43">
        <f t="shared" si="1"/>
        <v>234000</v>
      </c>
      <c r="J18" s="3"/>
      <c r="K18" s="40"/>
      <c r="L18" s="1"/>
      <c r="N18">
        <f>F18*0.7</f>
        <v>105202.99999999997</v>
      </c>
    </row>
    <row r="19" spans="1:17" ht="25.5" customHeight="1" x14ac:dyDescent="0.2">
      <c r="A19" s="45" t="s">
        <v>76</v>
      </c>
      <c r="B19" s="44"/>
      <c r="C19" s="8"/>
      <c r="D19" s="9"/>
      <c r="E19" s="2"/>
      <c r="F19" s="44"/>
      <c r="G19" s="46" t="s">
        <v>77</v>
      </c>
      <c r="H19" s="44"/>
      <c r="I19" s="46" t="s">
        <v>77</v>
      </c>
      <c r="J19" s="3"/>
      <c r="K19" s="45"/>
      <c r="L19" s="1"/>
    </row>
    <row r="20" spans="1:17" ht="25.5" customHeight="1" x14ac:dyDescent="0.2">
      <c r="A20" s="40" t="s">
        <v>73</v>
      </c>
      <c r="B20" s="42"/>
      <c r="C20" s="8"/>
      <c r="D20" s="9"/>
      <c r="E20" s="2"/>
      <c r="F20" s="42"/>
      <c r="G20" s="43"/>
      <c r="H20" s="42"/>
      <c r="I20" s="43"/>
      <c r="J20" s="3"/>
      <c r="K20" s="40"/>
      <c r="L20" s="1"/>
    </row>
    <row r="21" spans="1:17" ht="34.5" customHeight="1" x14ac:dyDescent="0.2">
      <c r="A21" s="65" t="s">
        <v>45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</row>
    <row r="22" spans="1:17" ht="27" customHeight="1" x14ac:dyDescent="0.2">
      <c r="A22" s="41">
        <v>1</v>
      </c>
      <c r="B22" s="41" t="s">
        <v>9</v>
      </c>
      <c r="C22" s="66" t="s">
        <v>46</v>
      </c>
      <c r="D22" s="66"/>
      <c r="E22" s="66"/>
      <c r="F22" s="66"/>
      <c r="G22" s="66"/>
      <c r="H22" s="66"/>
      <c r="I22" s="66"/>
      <c r="J22" s="66"/>
      <c r="K22" s="66"/>
      <c r="L22" s="66"/>
    </row>
    <row r="23" spans="1:17" ht="20.100000000000001" customHeight="1" x14ac:dyDescent="0.2">
      <c r="A23" s="41">
        <v>2</v>
      </c>
      <c r="B23" s="41" t="s">
        <v>10</v>
      </c>
      <c r="C23" s="66" t="s">
        <v>47</v>
      </c>
      <c r="D23" s="66"/>
      <c r="E23" s="66"/>
      <c r="F23" s="66"/>
      <c r="G23" s="66"/>
      <c r="H23" s="66"/>
      <c r="I23" s="66"/>
      <c r="J23" s="66"/>
      <c r="K23" s="66"/>
      <c r="L23" s="66"/>
    </row>
    <row r="24" spans="1:17" ht="20.100000000000001" customHeight="1" x14ac:dyDescent="0.2">
      <c r="A24" s="41">
        <v>3</v>
      </c>
      <c r="B24" s="41" t="s">
        <v>11</v>
      </c>
      <c r="C24" s="67" t="s">
        <v>49</v>
      </c>
      <c r="D24" s="68"/>
      <c r="E24" s="68"/>
      <c r="F24" s="68"/>
      <c r="G24" s="68"/>
      <c r="H24" s="68"/>
      <c r="I24" s="68"/>
      <c r="J24" s="68"/>
      <c r="K24" s="68"/>
      <c r="L24" s="69"/>
    </row>
    <row r="25" spans="1:17" ht="20.100000000000001" customHeight="1" x14ac:dyDescent="0.2">
      <c r="A25" s="41">
        <v>4</v>
      </c>
      <c r="B25" s="41" t="s">
        <v>12</v>
      </c>
      <c r="C25" s="66" t="s">
        <v>13</v>
      </c>
      <c r="D25" s="66"/>
      <c r="E25" s="66"/>
      <c r="F25" s="66"/>
      <c r="G25" s="66"/>
      <c r="H25" s="66"/>
      <c r="I25" s="66"/>
      <c r="J25" s="66"/>
      <c r="K25" s="66"/>
      <c r="L25" s="66"/>
    </row>
    <row r="26" spans="1:17" ht="20.100000000000001" customHeight="1" x14ac:dyDescent="0.2">
      <c r="A26" s="41">
        <v>5</v>
      </c>
      <c r="B26" s="41" t="s">
        <v>14</v>
      </c>
      <c r="C26" s="66" t="s">
        <v>47</v>
      </c>
      <c r="D26" s="66"/>
      <c r="E26" s="66"/>
      <c r="F26" s="66"/>
      <c r="G26" s="66"/>
      <c r="H26" s="66"/>
      <c r="I26" s="66"/>
      <c r="J26" s="66"/>
      <c r="K26" s="66"/>
      <c r="L26" s="66"/>
    </row>
    <row r="27" spans="1:17" ht="20.100000000000001" customHeight="1" x14ac:dyDescent="0.2">
      <c r="A27" s="41">
        <v>6</v>
      </c>
      <c r="B27" s="41" t="s">
        <v>15</v>
      </c>
      <c r="C27" s="66" t="s">
        <v>50</v>
      </c>
      <c r="D27" s="66"/>
      <c r="E27" s="66"/>
      <c r="F27" s="66"/>
      <c r="G27" s="66"/>
      <c r="H27" s="66"/>
      <c r="I27" s="66"/>
      <c r="J27" s="66"/>
      <c r="K27" s="66"/>
      <c r="L27" s="66"/>
    </row>
    <row r="28" spans="1:17" ht="20.100000000000001" customHeight="1" x14ac:dyDescent="0.2">
      <c r="A28" s="41">
        <v>7</v>
      </c>
      <c r="B28" s="41" t="s">
        <v>8</v>
      </c>
      <c r="C28" s="67"/>
      <c r="D28" s="68"/>
      <c r="E28" s="68"/>
      <c r="F28" s="68"/>
      <c r="G28" s="68"/>
      <c r="H28" s="68"/>
      <c r="I28" s="68"/>
      <c r="J28" s="68"/>
      <c r="K28" s="68"/>
      <c r="L28" s="69"/>
    </row>
    <row r="29" spans="1:17" ht="76.5" customHeight="1" x14ac:dyDescent="0.2">
      <c r="A29" s="64" t="s">
        <v>16</v>
      </c>
      <c r="B29" s="64"/>
      <c r="C29" s="64"/>
      <c r="D29" s="64" t="s">
        <v>19</v>
      </c>
      <c r="E29" s="64"/>
      <c r="F29" s="64"/>
      <c r="G29" s="64"/>
      <c r="H29" s="64"/>
      <c r="I29" s="64"/>
      <c r="J29" s="64"/>
      <c r="K29" s="64" t="s">
        <v>17</v>
      </c>
      <c r="L29" s="64"/>
      <c r="Q29" t="s">
        <v>21</v>
      </c>
    </row>
  </sheetData>
  <mergeCells count="30">
    <mergeCell ref="C27:L27"/>
    <mergeCell ref="C28:L28"/>
    <mergeCell ref="A29:C29"/>
    <mergeCell ref="D29:E29"/>
    <mergeCell ref="F29:J29"/>
    <mergeCell ref="K29:L29"/>
    <mergeCell ref="C26:L26"/>
    <mergeCell ref="M4:M5"/>
    <mergeCell ref="F13:F16"/>
    <mergeCell ref="G13:G16"/>
    <mergeCell ref="H13:H16"/>
    <mergeCell ref="I13:I16"/>
    <mergeCell ref="J13:J16"/>
    <mergeCell ref="K13:K16"/>
    <mergeCell ref="L13:L16"/>
    <mergeCell ref="A21:L21"/>
    <mergeCell ref="C22:L22"/>
    <mergeCell ref="C23:L23"/>
    <mergeCell ref="C24:L24"/>
    <mergeCell ref="C25:L25"/>
    <mergeCell ref="A1:L1"/>
    <mergeCell ref="A2:L2"/>
    <mergeCell ref="A3:L3"/>
    <mergeCell ref="A4:A5"/>
    <mergeCell ref="B4:B5"/>
    <mergeCell ref="C4:C5"/>
    <mergeCell ref="D4:D5"/>
    <mergeCell ref="E4:E5"/>
    <mergeCell ref="K4:K5"/>
    <mergeCell ref="L4:L5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2025-06-16T03:57:20Z</dcterms:modified>
</cp:coreProperties>
</file>