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719" firstSheet="78" activeTab="78"/>
  </bookViews>
  <sheets>
    <sheet name="KING" sheetId="16" state="veryHidden" r:id="rId1"/>
    <sheet name="results" sheetId="17" state="hidden" r:id="rId2"/>
    <sheet name="results_2" sheetId="19" state="veryHidden" r:id="rId3"/>
    <sheet name="results_3" sheetId="20" state="veryHidden" r:id="rId4"/>
    <sheet name="results_4" sheetId="21" state="veryHidden" r:id="rId5"/>
    <sheet name="results_5" sheetId="22" state="veryHidden" r:id="rId6"/>
    <sheet name="results_6" sheetId="23" state="veryHidden" r:id="rId7"/>
    <sheet name="results_7" sheetId="24" state="veryHidden" r:id="rId8"/>
    <sheet name="results_8" sheetId="25" state="veryHidden" r:id="rId9"/>
    <sheet name="results_9" sheetId="26" state="veryHidden" r:id="rId10"/>
    <sheet name="results_10" sheetId="28" state="veryHidden" r:id="rId11"/>
    <sheet name="results_11" sheetId="29" state="veryHidden" r:id="rId12"/>
    <sheet name="results_12" sheetId="30" state="veryHidden" r:id="rId13"/>
    <sheet name="results_13" sheetId="31" state="veryHidden" r:id="rId14"/>
    <sheet name="results_14" sheetId="32" state="veryHidden" r:id="rId15"/>
    <sheet name="results_15" sheetId="33" state="veryHidden" r:id="rId16"/>
    <sheet name="results_16" sheetId="34" state="veryHidden" r:id="rId17"/>
    <sheet name="results_17" sheetId="35" state="veryHidden" r:id="rId18"/>
    <sheet name="results_18" sheetId="36" state="veryHidden" r:id="rId19"/>
    <sheet name="results_19" sheetId="37" state="veryHidden" r:id="rId20"/>
    <sheet name="results_20" sheetId="38" state="veryHidden" r:id="rId21"/>
    <sheet name="results_21" sheetId="39" state="veryHidden" r:id="rId22"/>
    <sheet name="results_22" sheetId="40" state="veryHidden" r:id="rId23"/>
    <sheet name="Kangatang" sheetId="41" state="veryHidden" r:id="rId24"/>
    <sheet name="Kangatang_2" sheetId="42" state="veryHidden" r:id="rId25"/>
    <sheet name="Kangatang_3" sheetId="43" state="veryHidden" r:id="rId26"/>
    <sheet name="Kangatang_4" sheetId="44" state="veryHidden" r:id="rId27"/>
    <sheet name="Kangatang_5" sheetId="45" state="veryHidden" r:id="rId28"/>
    <sheet name="Kangatang_6" sheetId="46" state="veryHidden" r:id="rId29"/>
    <sheet name="Kangatang_7" sheetId="47" state="veryHidden" r:id="rId30"/>
    <sheet name="Kangatang_8" sheetId="48" state="veryHidden" r:id="rId31"/>
    <sheet name="Kangatang_9" sheetId="49" state="veryHidden" r:id="rId32"/>
    <sheet name="Kangatang_10" sheetId="50" state="veryHidden" r:id="rId33"/>
    <sheet name="Kangatang_11" sheetId="51" state="veryHidden" r:id="rId34"/>
    <sheet name="Kangatang_12" sheetId="52" state="veryHidden" r:id="rId35"/>
    <sheet name="Kangatang_13" sheetId="53" state="veryHidden" r:id="rId36"/>
    <sheet name="Kangatang_14" sheetId="54" state="veryHidden" r:id="rId37"/>
    <sheet name="Kangatang_15" sheetId="55" state="veryHidden" r:id="rId38"/>
    <sheet name="Kangatang_16" sheetId="56" state="veryHidden" r:id="rId39"/>
    <sheet name="Kangatang_17" sheetId="57" state="veryHidden" r:id="rId40"/>
    <sheet name="Kangatang_18" sheetId="58" state="veryHidden" r:id="rId41"/>
    <sheet name="Kangatang_19" sheetId="59" state="veryHidden" r:id="rId42"/>
    <sheet name="Kangatang_20" sheetId="60" state="veryHidden" r:id="rId43"/>
    <sheet name="Kangatang_21" sheetId="61" state="veryHidden" r:id="rId44"/>
    <sheet name="Kangatang_22" sheetId="62" state="veryHidden" r:id="rId45"/>
    <sheet name="Kangatang_23" sheetId="63" state="veryHidden" r:id="rId46"/>
    <sheet name="Kangatang_24" sheetId="64" state="veryHidden" r:id="rId47"/>
    <sheet name="Kangatang_25" sheetId="65" state="veryHidden" r:id="rId48"/>
    <sheet name="Kangatang_26" sheetId="66" state="veryHidden" r:id="rId49"/>
    <sheet name="Kangatang_27" sheetId="67" state="veryHidden" r:id="rId50"/>
    <sheet name="Kangatang_28" sheetId="68" state="veryHidden" r:id="rId51"/>
    <sheet name="Kangatang_29" sheetId="69" state="veryHidden" r:id="rId52"/>
    <sheet name="Kangatang_30" sheetId="70" state="veryHidden" r:id="rId53"/>
    <sheet name="Kangatang_31" sheetId="71" state="veryHidden" r:id="rId54"/>
    <sheet name="Kangatang_32" sheetId="72" state="veryHidden" r:id="rId55"/>
    <sheet name="Kangatang_33" sheetId="73" state="veryHidden" r:id="rId56"/>
    <sheet name="Kangatang_34" sheetId="74" state="veryHidden" r:id="rId57"/>
    <sheet name="Kangatang_35" sheetId="75" state="veryHidden" r:id="rId58"/>
    <sheet name="Kangatang_36" sheetId="76" state="veryHidden" r:id="rId59"/>
    <sheet name="Kangatang_37" sheetId="77" state="veryHidden" r:id="rId60"/>
    <sheet name="Kangatang_38" sheetId="78" state="veryHidden" r:id="rId61"/>
    <sheet name="Kangatang_39" sheetId="79" state="veryHidden" r:id="rId62"/>
    <sheet name="Kangatang_40" sheetId="80" state="veryHidden" r:id="rId63"/>
    <sheet name="Kangatang_41" sheetId="81" state="veryHidden" r:id="rId64"/>
    <sheet name="Kangatang_42" sheetId="82" state="veryHidden" r:id="rId65"/>
    <sheet name="Kangatang_43" sheetId="83" state="veryHidden" r:id="rId66"/>
    <sheet name="Kangatang_44" sheetId="84" state="veryHidden" r:id="rId67"/>
    <sheet name="Kangatang_45" sheetId="85" state="veryHidden" r:id="rId68"/>
    <sheet name="Kangatang_46" sheetId="86" state="veryHidden" r:id="rId69"/>
    <sheet name="Kangatang_47" sheetId="87" state="veryHidden" r:id="rId70"/>
    <sheet name="Kangatang_48" sheetId="88" state="veryHidden" r:id="rId71"/>
    <sheet name="Kangatang_49" sheetId="89" state="veryHidden" r:id="rId72"/>
    <sheet name="Kangatang_50" sheetId="90" state="veryHidden" r:id="rId73"/>
    <sheet name="Kangatang_51" sheetId="91" state="veryHidden" r:id="rId74"/>
    <sheet name="Kangatang_52" sheetId="92" state="veryHidden" r:id="rId75"/>
    <sheet name="Kangatang_53" sheetId="93" state="veryHidden" r:id="rId76"/>
    <sheet name="Kangatang_54" sheetId="94" state="veryHidden" r:id="rId77"/>
    <sheet name="Kangatang_55" sheetId="95" state="veryHidden" r:id="rId78"/>
    <sheet name="汇总表" sheetId="1" r:id="rId79"/>
    <sheet name="BOM" sheetId="18" state="hidden" r:id="rId80"/>
    <sheet name="原材料明细" sheetId="2" r:id="rId81"/>
    <sheet name="外购外协件明细" sheetId="3" r:id="rId82"/>
    <sheet name="加工明细" sheetId="4" r:id="rId83"/>
    <sheet name="制造费率测算明细" sheetId="15" r:id="rId84"/>
    <sheet name="期间费用" sheetId="9" r:id="rId85"/>
    <sheet name="包装运输明细" sheetId="10" r:id="rId86"/>
    <sheet name="工装明细" sheetId="14" r:id="rId87"/>
  </sheets>
  <definedNames>
    <definedName name="_xlnm._FilterDatabase" localSheetId="81" hidden="1">外购外协件明细!$A$5:$S$14</definedName>
    <definedName name="_xlnm.Print_Area" localSheetId="85">包装运输明细!$A$1:$S$44</definedName>
    <definedName name="_xlnm.Print_Area" localSheetId="84">期间费用!$A$1:$G$20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<sst xmlns="http://schemas.openxmlformats.org/spreadsheetml/2006/main" count="703" uniqueCount="318">
  <si>
    <t>北汽福田汽车股份有限公司采购零部件报价表</t>
  </si>
  <si>
    <t>编号：QR10011-052A</t>
  </si>
  <si>
    <r>
      <rPr>
        <sz val="11"/>
        <color theme="1"/>
        <rFont val="宋体"/>
        <charset val="134"/>
        <scheme val="minor"/>
      </rPr>
      <t xml:space="preserve">生效日期: </t>
    </r>
    <r>
      <rPr>
        <sz val="11"/>
        <color indexed="8"/>
        <rFont val="宋体"/>
        <charset val="134"/>
      </rPr>
      <t>XX</t>
    </r>
    <r>
      <rPr>
        <sz val="11"/>
        <color indexed="8"/>
        <rFont val="宋体"/>
        <charset val="134"/>
      </rPr>
      <t>-</t>
    </r>
    <r>
      <rPr>
        <sz val="11"/>
        <color indexed="8"/>
        <rFont val="宋体"/>
        <charset val="134"/>
      </rPr>
      <t>XX</t>
    </r>
    <r>
      <rPr>
        <sz val="11"/>
        <color indexed="8"/>
        <rFont val="宋体"/>
        <charset val="134"/>
      </rPr>
      <t>-</t>
    </r>
    <r>
      <rPr>
        <sz val="11"/>
        <color indexed="8"/>
        <rFont val="宋体"/>
        <charset val="134"/>
      </rPr>
      <t>XX</t>
    </r>
  </si>
  <si>
    <t>保存期限：10年</t>
  </si>
  <si>
    <t>□普通■秘密□机密□绝密</t>
  </si>
  <si>
    <t>供应商名称（盖章）：北京光华荣昌汽车部件有限公司</t>
  </si>
  <si>
    <t>车型：图雅诺</t>
  </si>
  <si>
    <t>币种：人民币（元）</t>
  </si>
  <si>
    <t>供应商代码：A1093</t>
  </si>
  <si>
    <t>税：不含税(注明除外)</t>
  </si>
  <si>
    <t>填表日期：2025年06月10日</t>
  </si>
  <si>
    <t>零件件号：</t>
  </si>
  <si>
    <t>P168100000333</t>
  </si>
  <si>
    <t>年份</t>
  </si>
  <si>
    <t>SOP+1</t>
  </si>
  <si>
    <t>SOP+2</t>
  </si>
  <si>
    <t>SOP+3</t>
  </si>
  <si>
    <t>零件名称：</t>
  </si>
  <si>
    <t>驾驶员座椅总成</t>
  </si>
  <si>
    <t>每年降幅〔%〕</t>
  </si>
  <si>
    <t>/</t>
  </si>
  <si>
    <r>
      <rPr>
        <b/>
        <sz val="10"/>
        <rFont val="宋体"/>
        <charset val="134"/>
      </rPr>
      <t>单车用量</t>
    </r>
    <r>
      <rPr>
        <b/>
        <sz val="10"/>
        <rFont val="Times New Roman"/>
        <charset val="134"/>
      </rPr>
      <t xml:space="preserve"> :          1      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件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车</t>
    </r>
  </si>
  <si>
    <t>每年单价</t>
  </si>
  <si>
    <t>汇总</t>
  </si>
  <si>
    <t>No.</t>
  </si>
  <si>
    <t>项目</t>
  </si>
  <si>
    <t>金额</t>
  </si>
  <si>
    <t>占比</t>
  </si>
  <si>
    <t>备注</t>
  </si>
  <si>
    <r>
      <rPr>
        <sz val="10"/>
        <rFont val="宋体"/>
        <charset val="134"/>
      </rPr>
      <t>A、直接材料成本</t>
    </r>
    <r>
      <rPr>
        <b/>
        <sz val="10"/>
        <color indexed="12"/>
        <rFont val="宋体"/>
        <charset val="134"/>
      </rPr>
      <t>=（1+2+3）</t>
    </r>
  </si>
  <si>
    <t>原材料</t>
  </si>
  <si>
    <t>外购件</t>
  </si>
  <si>
    <t>外协件</t>
  </si>
  <si>
    <t>B、直接人工成本</t>
  </si>
  <si>
    <t>C、制造费用</t>
  </si>
  <si>
    <r>
      <rPr>
        <sz val="10"/>
        <rFont val="宋体"/>
        <charset val="134"/>
      </rPr>
      <t>D、制造成本</t>
    </r>
    <r>
      <rPr>
        <b/>
        <sz val="10"/>
        <color indexed="12"/>
        <rFont val="宋体"/>
        <charset val="134"/>
      </rPr>
      <t>=(A+B+C)</t>
    </r>
  </si>
  <si>
    <r>
      <rPr>
        <sz val="10"/>
        <rFont val="宋体"/>
        <charset val="134"/>
      </rPr>
      <t>E、期间费用</t>
    </r>
    <r>
      <rPr>
        <b/>
        <sz val="10"/>
        <color indexed="30"/>
        <rFont val="宋体"/>
        <charset val="134"/>
      </rPr>
      <t>=（4+5+6）</t>
    </r>
  </si>
  <si>
    <t>管理费用</t>
  </si>
  <si>
    <t>财务费用</t>
  </si>
  <si>
    <t>销售费用</t>
  </si>
  <si>
    <r>
      <rPr>
        <sz val="10"/>
        <rFont val="宋体"/>
        <charset val="134"/>
      </rPr>
      <t>F、利润=</t>
    </r>
    <r>
      <rPr>
        <b/>
        <sz val="10"/>
        <color indexed="12"/>
        <rFont val="宋体"/>
        <charset val="134"/>
      </rPr>
      <t>（D+E）*利润率</t>
    </r>
  </si>
  <si>
    <r>
      <rPr>
        <sz val="10"/>
        <rFont val="宋体"/>
        <charset val="134"/>
      </rPr>
      <t>G、不含税出厂单价合计</t>
    </r>
    <r>
      <rPr>
        <b/>
        <sz val="10"/>
        <color indexed="12"/>
        <rFont val="宋体"/>
        <charset val="134"/>
      </rPr>
      <t>=（D+E+F）</t>
    </r>
  </si>
  <si>
    <t>H、增值税</t>
  </si>
  <si>
    <t>增值税税率：13 %</t>
  </si>
  <si>
    <r>
      <rPr>
        <sz val="10"/>
        <rFont val="宋体"/>
        <charset val="134"/>
      </rPr>
      <t>I、含税出厂单价合计</t>
    </r>
    <r>
      <rPr>
        <b/>
        <sz val="10"/>
        <color indexed="12"/>
        <rFont val="宋体"/>
        <charset val="134"/>
      </rPr>
      <t>=（G+H）</t>
    </r>
  </si>
  <si>
    <t>J、工装模具分摊费用</t>
  </si>
  <si>
    <t>含税，增值税税率：13%</t>
  </si>
  <si>
    <t>K、包装费用</t>
  </si>
  <si>
    <t>L、运输费用</t>
  </si>
  <si>
    <t>含税，增值税税率：9%</t>
  </si>
  <si>
    <r>
      <rPr>
        <sz val="10"/>
        <rFont val="宋体"/>
        <charset val="134"/>
      </rPr>
      <t>M、含税到厂单价合计</t>
    </r>
    <r>
      <rPr>
        <b/>
        <sz val="10"/>
        <color indexed="12"/>
        <rFont val="宋体"/>
        <charset val="134"/>
      </rPr>
      <t>=（I+J+K+L）</t>
    </r>
  </si>
  <si>
    <t>（第1页，共8页）</t>
  </si>
  <si>
    <r>
      <rPr>
        <sz val="10"/>
        <rFont val="宋体"/>
        <charset val="134"/>
      </rPr>
      <t>供应商报价联系人姓名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郭国卿</t>
    </r>
  </si>
  <si>
    <t>Email :guoguoqinig@bjghrc.com</t>
  </si>
  <si>
    <t>电话 及手机：18612905876</t>
  </si>
  <si>
    <r>
      <rPr>
        <b/>
        <sz val="14"/>
        <color indexed="8"/>
        <rFont val="宋体"/>
        <charset val="134"/>
      </rPr>
      <t>变更点：</t>
    </r>
    <r>
      <rPr>
        <sz val="14"/>
        <color indexed="8"/>
        <rFont val="宋体"/>
        <charset val="134"/>
      </rPr>
      <t xml:space="preserve">
增加“BOM”附页</t>
    </r>
  </si>
  <si>
    <t>零部件BOM表</t>
  </si>
  <si>
    <t>供应商 (盖章):</t>
  </si>
  <si>
    <t>车型：</t>
  </si>
  <si>
    <t>零件图号/名称:</t>
  </si>
  <si>
    <t xml:space="preserve">报价填写日期: </t>
  </si>
  <si>
    <t>序号</t>
  </si>
  <si>
    <t>层级</t>
  </si>
  <si>
    <t>零件号</t>
  </si>
  <si>
    <t>零件名称</t>
  </si>
  <si>
    <t>类别
（外购/外协/自制）</t>
  </si>
  <si>
    <t>用量</t>
  </si>
  <si>
    <t>材质</t>
  </si>
  <si>
    <t>净重（kg)</t>
  </si>
  <si>
    <t>其他技术状态简述</t>
  </si>
  <si>
    <t>H428000003556</t>
  </si>
  <si>
    <t>车架总成</t>
  </si>
  <si>
    <t>自制</t>
  </si>
  <si>
    <t>1</t>
  </si>
  <si>
    <t>电泳</t>
  </si>
  <si>
    <t>H0280460115A0</t>
  </si>
  <si>
    <t>槽型横梁总成</t>
  </si>
  <si>
    <t>H0280700109A0</t>
  </si>
  <si>
    <t>槽型横梁</t>
  </si>
  <si>
    <t>热板-510L</t>
  </si>
  <si>
    <t>H0280700421A0</t>
  </si>
  <si>
    <t>槽型横梁左上连接板</t>
  </si>
  <si>
    <t>2</t>
  </si>
  <si>
    <t>H0280700615A0</t>
  </si>
  <si>
    <t>槽型横梁左下连接板</t>
  </si>
  <si>
    <t>Q4501436</t>
  </si>
  <si>
    <t>半圆头铆钉</t>
  </si>
  <si>
    <t>外购</t>
  </si>
  <si>
    <t>24</t>
  </si>
  <si>
    <t>Q1841445TF2</t>
  </si>
  <si>
    <t>六角法兰面螺栓</t>
  </si>
  <si>
    <t>Q33014T13F2</t>
  </si>
  <si>
    <t>全金属六角法兰面锁紧螺母</t>
  </si>
  <si>
    <t>H0280460116A0</t>
  </si>
  <si>
    <t>H0280700422A0</t>
  </si>
  <si>
    <t>H0280700616A0</t>
  </si>
  <si>
    <t>53</t>
  </si>
  <si>
    <t>……</t>
  </si>
  <si>
    <t>填写说明</t>
  </si>
  <si>
    <t>BOM层级序号：1、2、3……</t>
  </si>
  <si>
    <t>二级零件图号</t>
  </si>
  <si>
    <t>二级零件名称</t>
  </si>
  <si>
    <t>针对本次定价的零部件，根据该供应商的实际生产情况填写</t>
  </si>
  <si>
    <t>在上一层级分总成中的用量</t>
  </si>
  <si>
    <t>填写主要材质的名称及型号</t>
  </si>
  <si>
    <t>值大于1的保留小数点后两位，值小于1的保留小数点后三位</t>
  </si>
  <si>
    <t>与成本相关的主要技术参数，如规格尺寸、表面处理等</t>
  </si>
  <si>
    <t>补充信息</t>
  </si>
  <si>
    <t>（第2页，共9页）</t>
  </si>
  <si>
    <t>原材料明细表</t>
  </si>
  <si>
    <t>供应商 :</t>
  </si>
  <si>
    <t>北京光华荣昌汽车部件有限公司</t>
  </si>
  <si>
    <t>零件图号/名称: P168100000333/驾驶员座椅总成</t>
  </si>
  <si>
    <t>以下不含税</t>
  </si>
  <si>
    <r>
      <rPr>
        <sz val="10"/>
        <rFont val="宋体"/>
        <charset val="134"/>
        <scheme val="minor"/>
      </rPr>
      <t xml:space="preserve">用量
</t>
    </r>
    <r>
      <rPr>
        <sz val="10"/>
        <color indexed="10"/>
        <rFont val="宋体"/>
        <charset val="134"/>
      </rPr>
      <t>A</t>
    </r>
  </si>
  <si>
    <t>原材料生产商</t>
  </si>
  <si>
    <t>单件材料用量</t>
  </si>
  <si>
    <r>
      <rPr>
        <sz val="10"/>
        <rFont val="宋体"/>
        <charset val="134"/>
        <scheme val="minor"/>
      </rPr>
      <t xml:space="preserve">废料单价（元）
</t>
    </r>
    <r>
      <rPr>
        <sz val="10"/>
        <color indexed="10"/>
        <rFont val="宋体"/>
        <charset val="134"/>
      </rPr>
      <t>E</t>
    </r>
  </si>
  <si>
    <r>
      <rPr>
        <sz val="10"/>
        <rFont val="宋体"/>
        <charset val="134"/>
        <scheme val="minor"/>
      </rPr>
      <t xml:space="preserve">单件废料回收金额（元）
</t>
    </r>
    <r>
      <rPr>
        <sz val="10"/>
        <color indexed="10"/>
        <rFont val="宋体"/>
        <charset val="134"/>
      </rPr>
      <t>F=E*(C-D)</t>
    </r>
  </si>
  <si>
    <r>
      <rPr>
        <sz val="10"/>
        <rFont val="宋体"/>
        <charset val="134"/>
        <scheme val="minor"/>
      </rPr>
      <t xml:space="preserve">总原材料成本（元）
</t>
    </r>
    <r>
      <rPr>
        <sz val="10"/>
        <color indexed="10"/>
        <rFont val="宋体"/>
        <charset val="134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</si>
  <si>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</si>
  <si>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</si>
  <si>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</si>
  <si>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</si>
  <si>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charset val="134"/>
        <scheme val="minor"/>
      </rPr>
      <t xml:space="preserve">材料单价（元）
</t>
    </r>
    <r>
      <rPr>
        <sz val="10"/>
        <color indexed="10"/>
        <rFont val="宋体"/>
        <charset val="134"/>
      </rPr>
      <t>B</t>
    </r>
  </si>
  <si>
    <t>采购时间</t>
  </si>
  <si>
    <t>地点</t>
  </si>
  <si>
    <r>
      <rPr>
        <sz val="10"/>
        <rFont val="宋体"/>
        <charset val="134"/>
        <scheme val="minor"/>
      </rPr>
      <t>原材料消耗量</t>
    </r>
    <r>
      <rPr>
        <sz val="10"/>
        <color indexed="10"/>
        <rFont val="宋体"/>
        <charset val="134"/>
      </rPr>
      <t>C</t>
    </r>
  </si>
  <si>
    <r>
      <rPr>
        <sz val="10"/>
        <rFont val="宋体"/>
        <charset val="134"/>
        <scheme val="minor"/>
      </rPr>
      <t xml:space="preserve">净用量
</t>
    </r>
    <r>
      <rPr>
        <sz val="10"/>
        <color indexed="10"/>
        <rFont val="宋体"/>
        <charset val="134"/>
      </rPr>
      <t>D</t>
    </r>
  </si>
  <si>
    <r>
      <rPr>
        <sz val="10"/>
        <rFont val="宋体"/>
        <charset val="134"/>
        <scheme val="minor"/>
      </rPr>
      <t xml:space="preserve">材料利用率
</t>
    </r>
    <r>
      <rPr>
        <sz val="10"/>
        <color indexed="10"/>
        <rFont val="宋体"/>
        <charset val="134"/>
      </rPr>
      <t>(D/C*100%)</t>
    </r>
  </si>
  <si>
    <t>背泡沫</t>
  </si>
  <si>
    <t>座泡沫</t>
  </si>
  <si>
    <t>合计</t>
  </si>
  <si>
    <t>说明：材料采购时间应与报价填写日期接近</t>
  </si>
  <si>
    <t>（第2页，共8页）</t>
  </si>
  <si>
    <t>外购件明细</t>
  </si>
  <si>
    <t>供应商名称：北京光华荣昌汽车部件有限公司</t>
  </si>
  <si>
    <t>零件件号/零件名称：</t>
  </si>
  <si>
    <t>P168100000333/驾驶员座椅总成</t>
  </si>
  <si>
    <t>零件供应商</t>
  </si>
  <si>
    <r>
      <rPr>
        <sz val="10"/>
        <rFont val="宋体"/>
        <charset val="134"/>
        <scheme val="minor"/>
      </rPr>
      <t xml:space="preserve">单价（元）
</t>
    </r>
    <r>
      <rPr>
        <sz val="10"/>
        <color indexed="10"/>
        <rFont val="宋体"/>
        <charset val="134"/>
      </rPr>
      <t>B</t>
    </r>
  </si>
  <si>
    <r>
      <rPr>
        <b/>
        <sz val="10"/>
        <rFont val="宋体"/>
        <charset val="134"/>
        <scheme val="minor"/>
      </rPr>
      <t>合计金额
=</t>
    </r>
    <r>
      <rPr>
        <sz val="10"/>
        <color indexed="10"/>
        <rFont val="宋体"/>
        <charset val="134"/>
      </rPr>
      <t>A*B</t>
    </r>
  </si>
  <si>
    <t>净用量</t>
  </si>
  <si>
    <t>安全气囊</t>
  </si>
  <si>
    <t>辅件/标准件</t>
  </si>
  <si>
    <t>驾驶员靠背骨架总成</t>
  </si>
  <si>
    <t>驾驶员座垫骨架总成</t>
  </si>
  <si>
    <t>面套总成</t>
  </si>
  <si>
    <t>前排左插锁</t>
  </si>
  <si>
    <t>头枕总成</t>
  </si>
  <si>
    <t>注塑件</t>
  </si>
  <si>
    <t>外协件明细</t>
  </si>
  <si>
    <t>供应商名称：</t>
  </si>
  <si>
    <t>外协生产商</t>
  </si>
  <si>
    <r>
      <rPr>
        <sz val="10"/>
        <rFont val="宋体"/>
        <charset val="134"/>
        <scheme val="minor"/>
      </rPr>
      <t xml:space="preserve">外协单价
</t>
    </r>
    <r>
      <rPr>
        <sz val="10"/>
        <color indexed="10"/>
        <rFont val="宋体"/>
        <charset val="134"/>
      </rPr>
      <t>B</t>
    </r>
  </si>
  <si>
    <t>外协时间</t>
  </si>
  <si>
    <r>
      <rPr>
        <sz val="10"/>
        <rFont val="宋体"/>
        <charset val="134"/>
        <scheme val="minor"/>
      </rPr>
      <t>单件外协加工净量</t>
    </r>
    <r>
      <rPr>
        <sz val="10"/>
        <color indexed="10"/>
        <rFont val="宋体"/>
        <charset val="134"/>
      </rPr>
      <t>C</t>
    </r>
  </si>
  <si>
    <t>外协件工艺信息</t>
  </si>
  <si>
    <r>
      <rPr>
        <sz val="10"/>
        <rFont val="宋体"/>
        <charset val="134"/>
        <scheme val="minor"/>
      </rPr>
      <t xml:space="preserve">合计金额
</t>
    </r>
    <r>
      <rPr>
        <sz val="10"/>
        <color indexed="10"/>
        <rFont val="宋体"/>
        <charset val="134"/>
      </rPr>
      <t>A*B*C</t>
    </r>
  </si>
  <si>
    <t>工艺名称</t>
  </si>
  <si>
    <t>加工设备及型号</t>
  </si>
  <si>
    <t>加工工时（分）</t>
  </si>
  <si>
    <t>设备原值（万元）</t>
  </si>
  <si>
    <t>设备功率（KW）</t>
  </si>
  <si>
    <t>操作人数</t>
  </si>
  <si>
    <t>说明：外购、外协件采购时间应于报价填报日期接近</t>
  </si>
  <si>
    <t>（第3页，共8页）</t>
  </si>
  <si>
    <t>加工明细表</t>
  </si>
  <si>
    <t>厂房分摊测算表</t>
  </si>
  <si>
    <t>供应商 :北京光华荣昌汽车部件有限公司</t>
  </si>
  <si>
    <t>工序名称</t>
  </si>
  <si>
    <t>设备</t>
  </si>
  <si>
    <r>
      <rPr>
        <sz val="10"/>
        <rFont val="宋体"/>
        <charset val="134"/>
        <scheme val="minor"/>
      </rPr>
      <t xml:space="preserve">工时(分) </t>
    </r>
    <r>
      <rPr>
        <sz val="10"/>
        <color indexed="10"/>
        <rFont val="宋体"/>
        <charset val="134"/>
      </rPr>
      <t>B</t>
    </r>
  </si>
  <si>
    <r>
      <rPr>
        <sz val="10"/>
        <rFont val="宋体"/>
        <charset val="134"/>
        <scheme val="minor"/>
      </rPr>
      <t xml:space="preserve">操作人数（人）
</t>
    </r>
    <r>
      <rPr>
        <sz val="10"/>
        <color indexed="10"/>
        <rFont val="宋体"/>
        <charset val="134"/>
      </rPr>
      <t>C</t>
    </r>
  </si>
  <si>
    <r>
      <rPr>
        <sz val="10"/>
        <rFont val="宋体"/>
        <charset val="134"/>
        <scheme val="minor"/>
      </rPr>
      <t>直接人工费率
（元/分/人）</t>
    </r>
    <r>
      <rPr>
        <sz val="10"/>
        <color indexed="10"/>
        <rFont val="宋体"/>
        <charset val="134"/>
      </rPr>
      <t>D</t>
    </r>
  </si>
  <si>
    <t>制造费率（元/分）</t>
  </si>
  <si>
    <t>费用（元）</t>
  </si>
  <si>
    <r>
      <rPr>
        <sz val="10"/>
        <color theme="1"/>
        <rFont val="宋体"/>
        <charset val="134"/>
        <scheme val="minor"/>
      </rPr>
      <t>厂房年折旧额
（元）</t>
    </r>
    <r>
      <rPr>
        <sz val="10"/>
        <color indexed="10"/>
        <rFont val="宋体"/>
        <charset val="134"/>
      </rPr>
      <t>M</t>
    </r>
  </si>
  <si>
    <r>
      <rPr>
        <sz val="10"/>
        <color theme="1"/>
        <rFont val="宋体"/>
        <charset val="134"/>
        <scheme val="minor"/>
      </rPr>
      <t>上年度营业成本（元）</t>
    </r>
    <r>
      <rPr>
        <sz val="10"/>
        <color indexed="10"/>
        <rFont val="宋体"/>
        <charset val="134"/>
      </rPr>
      <t>N</t>
    </r>
  </si>
  <si>
    <r>
      <rPr>
        <sz val="10"/>
        <color theme="1"/>
        <rFont val="宋体"/>
        <charset val="134"/>
        <scheme val="minor"/>
      </rPr>
      <t xml:space="preserve">分配率
</t>
    </r>
    <r>
      <rPr>
        <sz val="10"/>
        <color indexed="10"/>
        <rFont val="宋体"/>
        <charset val="134"/>
      </rPr>
      <t>P=M/N</t>
    </r>
  </si>
  <si>
    <r>
      <rPr>
        <sz val="10"/>
        <color theme="1"/>
        <rFont val="宋体"/>
        <charset val="134"/>
        <scheme val="minor"/>
      </rPr>
      <t xml:space="preserve">厂房分摊金额（元）
</t>
    </r>
    <r>
      <rPr>
        <sz val="10"/>
        <color indexed="10"/>
        <rFont val="宋体"/>
        <charset val="134"/>
      </rPr>
      <t>Q=（直接材料成本+人工成本+制造费用）*P</t>
    </r>
  </si>
  <si>
    <t>设备名称</t>
  </si>
  <si>
    <r>
      <rPr>
        <sz val="10"/>
        <rFont val="宋体"/>
        <charset val="134"/>
        <scheme val="minor"/>
      </rPr>
      <t>单工序间接人工费率</t>
    </r>
    <r>
      <rPr>
        <sz val="10"/>
        <color indexed="10"/>
        <rFont val="宋体"/>
        <charset val="134"/>
      </rPr>
      <t>E</t>
    </r>
  </si>
  <si>
    <r>
      <rPr>
        <sz val="10"/>
        <rFont val="宋体"/>
        <charset val="134"/>
        <scheme val="minor"/>
      </rPr>
      <t>设备折旧率</t>
    </r>
    <r>
      <rPr>
        <sz val="10"/>
        <color indexed="10"/>
        <rFont val="宋体"/>
        <charset val="134"/>
      </rPr>
      <t>F</t>
    </r>
  </si>
  <si>
    <r>
      <rPr>
        <sz val="10"/>
        <rFont val="宋体"/>
        <charset val="134"/>
        <scheme val="minor"/>
      </rPr>
      <t xml:space="preserve">燃动费率
</t>
    </r>
    <r>
      <rPr>
        <sz val="10"/>
        <color indexed="10"/>
        <rFont val="宋体"/>
        <charset val="134"/>
      </rPr>
      <t>H</t>
    </r>
  </si>
  <si>
    <r>
      <rPr>
        <sz val="10"/>
        <rFont val="宋体"/>
        <charset val="134"/>
        <scheme val="minor"/>
      </rPr>
      <t>机物料消耗及维修费率</t>
    </r>
    <r>
      <rPr>
        <sz val="10"/>
        <color indexed="10"/>
        <rFont val="宋体"/>
        <charset val="134"/>
      </rPr>
      <t>I</t>
    </r>
  </si>
  <si>
    <r>
      <rPr>
        <sz val="10"/>
        <rFont val="宋体"/>
        <charset val="134"/>
        <scheme val="minor"/>
      </rPr>
      <t xml:space="preserve">小计
</t>
    </r>
    <r>
      <rPr>
        <sz val="10"/>
        <color indexed="10"/>
        <rFont val="宋体"/>
        <charset val="134"/>
      </rPr>
      <t>J=E+F+H+I</t>
    </r>
  </si>
  <si>
    <r>
      <rPr>
        <sz val="10"/>
        <rFont val="宋体"/>
        <charset val="134"/>
        <scheme val="minor"/>
      </rPr>
      <t xml:space="preserve">直接人工
</t>
    </r>
    <r>
      <rPr>
        <sz val="10"/>
        <color indexed="10"/>
        <rFont val="宋体"/>
        <charset val="134"/>
      </rPr>
      <t>K=A*B*C*D</t>
    </r>
  </si>
  <si>
    <r>
      <rPr>
        <sz val="10"/>
        <rFont val="宋体"/>
        <charset val="134"/>
        <scheme val="minor"/>
      </rPr>
      <t xml:space="preserve">制造费用
</t>
    </r>
    <r>
      <rPr>
        <sz val="10"/>
        <color indexed="10"/>
        <rFont val="宋体"/>
        <charset val="134"/>
      </rPr>
      <t>L=A*B*J</t>
    </r>
  </si>
  <si>
    <t>组装</t>
  </si>
  <si>
    <t>座椅装配线</t>
  </si>
  <si>
    <t>（厂房原值-残值）/折旧年限
注：残值率按5%</t>
  </si>
  <si>
    <t>该数值取自上年度财务报表</t>
  </si>
  <si>
    <t>根据公式计算</t>
  </si>
  <si>
    <t>厂房分摊费用为制造费用的一部分，按照分配率*（该零件的材料成本+人工成本+制造费用）核算</t>
  </si>
  <si>
    <t>发泡</t>
  </si>
  <si>
    <t>环形发泡线MHB0130382</t>
  </si>
  <si>
    <t>36工位</t>
  </si>
  <si>
    <t>小计</t>
  </si>
  <si>
    <r>
      <rPr>
        <b/>
        <sz val="10"/>
        <rFont val="宋体"/>
        <charset val="134"/>
        <scheme val="minor"/>
      </rPr>
      <t xml:space="preserve">制造费用合计 </t>
    </r>
    <r>
      <rPr>
        <b/>
        <sz val="10"/>
        <color indexed="10"/>
        <rFont val="宋体"/>
        <charset val="134"/>
      </rPr>
      <t>N=L+Q</t>
    </r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</si>
  <si>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</si>
  <si>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</si>
  <si>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</si>
  <si>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</si>
  <si>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</si>
  <si>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</si>
  <si>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</si>
  <si>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</si>
  <si>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</si>
  <si>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</si>
  <si>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10"/>
        <color theme="1"/>
        <rFont val="宋体"/>
        <charset val="134"/>
        <scheme val="minor"/>
      </rPr>
      <t>设备折旧率
（元/分）
(</t>
    </r>
    <r>
      <rPr>
        <sz val="10"/>
        <color indexed="10"/>
        <rFont val="宋体"/>
        <charset val="134"/>
      </rPr>
      <t>A3-A1*A2)/(A4-A5)/E3/60</t>
    </r>
  </si>
  <si>
    <r>
      <rPr>
        <sz val="10"/>
        <color theme="1"/>
        <rFont val="宋体"/>
        <charset val="134"/>
        <scheme val="minor"/>
      </rPr>
      <t xml:space="preserve">燃动费率（元/分）
</t>
    </r>
    <r>
      <rPr>
        <sz val="10"/>
        <color indexed="10"/>
        <rFont val="宋体"/>
        <charset val="134"/>
      </rPr>
      <t>(B1*B2*B4+B3*B5)/60</t>
    </r>
  </si>
  <si>
    <r>
      <rPr>
        <sz val="10"/>
        <color theme="1"/>
        <rFont val="宋体"/>
        <charset val="134"/>
        <scheme val="minor"/>
      </rPr>
      <t xml:space="preserve">机物料消耗及维修费率（元/分）
</t>
    </r>
    <r>
      <rPr>
        <sz val="10"/>
        <color indexed="10"/>
        <rFont val="宋体"/>
        <charset val="134"/>
      </rPr>
      <t>(D1+D2)/E3/60</t>
    </r>
  </si>
  <si>
    <r>
      <rPr>
        <sz val="10"/>
        <color theme="1"/>
        <rFont val="宋体"/>
        <charset val="134"/>
        <scheme val="minor"/>
      </rPr>
      <t xml:space="preserve">设备原值
(元)
</t>
    </r>
    <r>
      <rPr>
        <sz val="10"/>
        <color indexed="10"/>
        <rFont val="宋体"/>
        <charset val="134"/>
      </rPr>
      <t>A1</t>
    </r>
  </si>
  <si>
    <r>
      <rPr>
        <sz val="10"/>
        <color theme="1"/>
        <rFont val="宋体"/>
        <charset val="134"/>
        <scheme val="minor"/>
      </rPr>
      <t xml:space="preserve">设备残值率
(元)
</t>
    </r>
    <r>
      <rPr>
        <sz val="10"/>
        <color indexed="10"/>
        <rFont val="宋体"/>
        <charset val="134"/>
      </rPr>
      <t>A2</t>
    </r>
  </si>
  <si>
    <r>
      <rPr>
        <sz val="10"/>
        <color theme="1"/>
        <rFont val="宋体"/>
        <charset val="134"/>
        <scheme val="minor"/>
      </rPr>
      <t xml:space="preserve">设备净值
(元)
</t>
    </r>
    <r>
      <rPr>
        <sz val="10"/>
        <color indexed="10"/>
        <rFont val="宋体"/>
        <charset val="134"/>
      </rPr>
      <t>A3</t>
    </r>
  </si>
  <si>
    <r>
      <rPr>
        <sz val="10"/>
        <color theme="1"/>
        <rFont val="宋体"/>
        <charset val="134"/>
        <scheme val="minor"/>
      </rPr>
      <t xml:space="preserve">折旧年限（年)
</t>
    </r>
    <r>
      <rPr>
        <sz val="10"/>
        <color indexed="10"/>
        <rFont val="宋体"/>
        <charset val="134"/>
      </rPr>
      <t>A4</t>
    </r>
  </si>
  <si>
    <r>
      <rPr>
        <sz val="10"/>
        <color theme="1"/>
        <rFont val="宋体"/>
        <charset val="134"/>
        <scheme val="minor"/>
      </rPr>
      <t xml:space="preserve">已提折旧年限（年)
</t>
    </r>
    <r>
      <rPr>
        <sz val="10"/>
        <color indexed="10"/>
        <rFont val="宋体"/>
        <charset val="134"/>
      </rPr>
      <t>A5</t>
    </r>
  </si>
  <si>
    <r>
      <rPr>
        <sz val="10"/>
        <color theme="1"/>
        <rFont val="宋体"/>
        <charset val="134"/>
        <scheme val="minor"/>
      </rPr>
      <t>设备额定功率（kw/h）</t>
    </r>
    <r>
      <rPr>
        <sz val="10"/>
        <color indexed="10"/>
        <rFont val="宋体"/>
        <charset val="134"/>
      </rPr>
      <t>B1</t>
    </r>
  </si>
  <si>
    <r>
      <rPr>
        <sz val="10"/>
        <color theme="1"/>
        <rFont val="宋体"/>
        <charset val="134"/>
        <scheme val="minor"/>
      </rPr>
      <t xml:space="preserve">设备功率有效输出（%）
</t>
    </r>
    <r>
      <rPr>
        <sz val="10"/>
        <color indexed="10"/>
        <rFont val="宋体"/>
        <charset val="134"/>
      </rPr>
      <t>B2</t>
    </r>
  </si>
  <si>
    <r>
      <rPr>
        <sz val="10"/>
        <color theme="1"/>
        <rFont val="宋体"/>
        <charset val="134"/>
        <scheme val="minor"/>
      </rPr>
      <t>天然气单位耗量（m</t>
    </r>
    <r>
      <rPr>
        <vertAlign val="superscript"/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 xml:space="preserve">/h）
</t>
    </r>
    <r>
      <rPr>
        <sz val="10"/>
        <color indexed="10"/>
        <rFont val="宋体"/>
        <charset val="134"/>
      </rPr>
      <t>B3</t>
    </r>
  </si>
  <si>
    <r>
      <rPr>
        <sz val="10"/>
        <color theme="1"/>
        <rFont val="宋体"/>
        <charset val="134"/>
        <scheme val="minor"/>
      </rPr>
      <t xml:space="preserve">电费
（元/kw）
</t>
    </r>
    <r>
      <rPr>
        <sz val="10"/>
        <color indexed="10"/>
        <rFont val="宋体"/>
        <charset val="134"/>
      </rPr>
      <t>B4</t>
    </r>
  </si>
  <si>
    <r>
      <rPr>
        <sz val="10"/>
        <color theme="1"/>
        <rFont val="宋体"/>
        <charset val="134"/>
        <scheme val="minor"/>
      </rPr>
      <t>气费（元/m</t>
    </r>
    <r>
      <rPr>
        <vertAlign val="superscript"/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 xml:space="preserve">）
</t>
    </r>
    <r>
      <rPr>
        <sz val="10"/>
        <color indexed="10"/>
        <rFont val="宋体"/>
        <charset val="134"/>
      </rPr>
      <t>B5</t>
    </r>
  </si>
  <si>
    <r>
      <rPr>
        <sz val="10"/>
        <color theme="1"/>
        <rFont val="宋体"/>
        <charset val="134"/>
        <scheme val="minor"/>
      </rPr>
      <t xml:space="preserve">机物料消耗费用（元/年）
</t>
    </r>
    <r>
      <rPr>
        <sz val="10"/>
        <color indexed="10"/>
        <rFont val="宋体"/>
        <charset val="134"/>
      </rPr>
      <t>D1</t>
    </r>
  </si>
  <si>
    <r>
      <rPr>
        <sz val="10"/>
        <color theme="1"/>
        <rFont val="宋体"/>
        <charset val="134"/>
        <scheme val="minor"/>
      </rPr>
      <t xml:space="preserve">维修保养费用（元/年）
</t>
    </r>
    <r>
      <rPr>
        <sz val="10"/>
        <color indexed="10"/>
        <rFont val="宋体"/>
        <charset val="134"/>
      </rPr>
      <t>D2</t>
    </r>
  </si>
  <si>
    <r>
      <rPr>
        <sz val="10"/>
        <color theme="1"/>
        <rFont val="宋体"/>
        <charset val="134"/>
        <scheme val="minor"/>
      </rPr>
      <t xml:space="preserve">设备日有效工作小时数（h/日）
</t>
    </r>
    <r>
      <rPr>
        <sz val="10"/>
        <color indexed="10"/>
        <rFont val="宋体"/>
        <charset val="134"/>
      </rPr>
      <t>E1</t>
    </r>
  </si>
  <si>
    <r>
      <rPr>
        <sz val="10"/>
        <color theme="1"/>
        <rFont val="宋体"/>
        <charset val="134"/>
        <scheme val="minor"/>
      </rPr>
      <t xml:space="preserve">设备年有效工作天数 （日/年）
</t>
    </r>
    <r>
      <rPr>
        <sz val="10"/>
        <color indexed="10"/>
        <rFont val="宋体"/>
        <charset val="134"/>
      </rPr>
      <t>E2</t>
    </r>
  </si>
  <si>
    <r>
      <rPr>
        <sz val="10"/>
        <color theme="1"/>
        <rFont val="宋体"/>
        <charset val="134"/>
        <scheme val="minor"/>
      </rPr>
      <t xml:space="preserve">设备全年有效工作小时数（h/年）
</t>
    </r>
    <r>
      <rPr>
        <sz val="10"/>
        <color indexed="10"/>
        <rFont val="宋体"/>
        <charset val="134"/>
      </rPr>
      <t>E3=E1*E2</t>
    </r>
  </si>
  <si>
    <t>驾驶员座椅总成组装</t>
  </si>
  <si>
    <t>工位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</si>
  <si>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</si>
  <si>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</si>
  <si>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</si>
  <si>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</si>
  <si>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</si>
  <si>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</si>
  <si>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费用说明</t>
  </si>
  <si>
    <r>
      <rPr>
        <sz val="10"/>
        <rFont val="宋体"/>
        <charset val="134"/>
        <scheme val="minor"/>
      </rPr>
      <t xml:space="preserve">金额（元）
</t>
    </r>
    <r>
      <rPr>
        <sz val="10"/>
        <color indexed="10"/>
        <rFont val="宋体"/>
        <charset val="134"/>
      </rPr>
      <t>（B=制造成本*A）</t>
    </r>
    <r>
      <rPr>
        <sz val="10"/>
        <rFont val="宋体"/>
        <charset val="134"/>
      </rPr>
      <t xml:space="preserve">
</t>
    </r>
  </si>
  <si>
    <r>
      <rPr>
        <sz val="10"/>
        <rFont val="宋体"/>
        <charset val="134"/>
        <scheme val="minor"/>
      </rPr>
      <t xml:space="preserve">制造成本的百分比%
</t>
    </r>
    <r>
      <rPr>
        <sz val="10"/>
        <color indexed="10"/>
        <rFont val="宋体"/>
        <charset val="134"/>
      </rPr>
      <t>A</t>
    </r>
  </si>
  <si>
    <r>
      <rPr>
        <sz val="10"/>
        <rFont val="宋体"/>
        <charset val="134"/>
        <scheme val="minor"/>
      </rPr>
      <t xml:space="preserve">上年会计报表中费用总额
</t>
    </r>
    <r>
      <rPr>
        <sz val="10"/>
        <color indexed="10"/>
        <rFont val="宋体"/>
        <charset val="134"/>
      </rPr>
      <t>C</t>
    </r>
  </si>
  <si>
    <r>
      <rPr>
        <sz val="10"/>
        <rFont val="宋体"/>
        <charset val="134"/>
        <scheme val="minor"/>
      </rPr>
      <t xml:space="preserve">上年总工时
(h/年)
</t>
    </r>
    <r>
      <rPr>
        <sz val="10"/>
        <color indexed="10"/>
        <rFont val="宋体"/>
        <charset val="134"/>
      </rPr>
      <t>D</t>
    </r>
  </si>
  <si>
    <r>
      <rPr>
        <sz val="10"/>
        <rFont val="宋体"/>
        <charset val="134"/>
        <scheme val="minor"/>
      </rPr>
      <t xml:space="preserve">分配率(元/h)
</t>
    </r>
    <r>
      <rPr>
        <sz val="10"/>
        <color indexed="10"/>
        <rFont val="宋体"/>
        <charset val="134"/>
      </rPr>
      <t>E=C/D</t>
    </r>
  </si>
  <si>
    <t>管理费用（包含研发费用）</t>
  </si>
  <si>
    <t>销售费用 (不含包装和运输费用)</t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</si>
  <si>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</si>
  <si>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</si>
  <si>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</si>
  <si>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</si>
  <si>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</si>
  <si>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</si>
  <si>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</si>
  <si>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</si>
  <si>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</si>
  <si>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</si>
  <si>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</si>
  <si>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</si>
  <si>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indexed="8"/>
        <rFont val="宋体"/>
        <charset val="134"/>
      </rPr>
      <t>销售费用包含销售人员工资福利、差旅费、广告、三包费等；</t>
    </r>
    <r>
      <rPr>
        <b/>
        <sz val="9"/>
        <color indexed="10"/>
        <rFont val="宋体"/>
        <charset val="134"/>
      </rPr>
      <t>不包含包装、运输费用；</t>
    </r>
  </si>
  <si>
    <t>（第6页，共8页）</t>
  </si>
  <si>
    <t>包装运输明细表</t>
  </si>
  <si>
    <t xml:space="preserve"> 1、包装费用</t>
  </si>
  <si>
    <t>类别</t>
  </si>
  <si>
    <t>可重复性</t>
  </si>
  <si>
    <t>包装名称</t>
  </si>
  <si>
    <t>包装材料</t>
  </si>
  <si>
    <t>包装材料规格</t>
  </si>
  <si>
    <t>长
(mm)</t>
  </si>
  <si>
    <t>宽
(mm)</t>
  </si>
  <si>
    <t>高
(mm)</t>
  </si>
  <si>
    <r>
      <rPr>
        <sz val="10"/>
        <color theme="1"/>
        <rFont val="宋体"/>
        <charset val="134"/>
        <scheme val="minor"/>
      </rPr>
      <t>单价（元）</t>
    </r>
    <r>
      <rPr>
        <sz val="10"/>
        <color indexed="10"/>
        <rFont val="宋体"/>
        <charset val="134"/>
      </rPr>
      <t>A</t>
    </r>
  </si>
  <si>
    <r>
      <rPr>
        <sz val="10"/>
        <rFont val="宋体"/>
        <charset val="134"/>
        <scheme val="minor"/>
      </rPr>
      <t>每个包装物可包装零件数量</t>
    </r>
    <r>
      <rPr>
        <sz val="10"/>
        <color indexed="10"/>
        <rFont val="宋体"/>
        <charset val="134"/>
      </rPr>
      <t xml:space="preserve"> B</t>
    </r>
  </si>
  <si>
    <r>
      <rPr>
        <sz val="10"/>
        <rFont val="宋体"/>
        <charset val="134"/>
        <scheme val="minor"/>
      </rPr>
      <t xml:space="preserve">寿命周期(次数) </t>
    </r>
    <r>
      <rPr>
        <sz val="10"/>
        <color indexed="10"/>
        <rFont val="宋体"/>
        <charset val="134"/>
      </rPr>
      <t>C</t>
    </r>
  </si>
  <si>
    <r>
      <rPr>
        <sz val="10"/>
        <rFont val="宋体"/>
        <charset val="134"/>
        <scheme val="minor"/>
      </rPr>
      <t>单件包装成本（元）</t>
    </r>
    <r>
      <rPr>
        <sz val="10"/>
        <color indexed="10"/>
        <rFont val="宋体"/>
        <charset val="134"/>
      </rPr>
      <t>D=A/B 或 A/B/C</t>
    </r>
  </si>
  <si>
    <t>外包装</t>
  </si>
  <si>
    <t>可重复使用</t>
  </si>
  <si>
    <t>运输工装</t>
  </si>
  <si>
    <t>方管、冷板</t>
  </si>
  <si>
    <t>2、运输费用</t>
  </si>
  <si>
    <t>运输方式</t>
  </si>
  <si>
    <t>运输模式</t>
  </si>
  <si>
    <t>发货地</t>
  </si>
  <si>
    <t>交货地</t>
  </si>
  <si>
    <t>运输距离（km)</t>
  </si>
  <si>
    <t xml:space="preserve">车辆类型 </t>
  </si>
  <si>
    <t xml:space="preserve">核定载质量
（t） </t>
  </si>
  <si>
    <t>车辆规格-长（m）</t>
  </si>
  <si>
    <t>货箱规格(内)-长（m）</t>
  </si>
  <si>
    <t>货箱规格(内)-宽（m）</t>
  </si>
  <si>
    <t>货箱规格(内)-高（m）</t>
  </si>
  <si>
    <t>交货位置</t>
  </si>
  <si>
    <t>运输公司</t>
  </si>
  <si>
    <t xml:space="preserve">包装箱（或料架）数/车： </t>
  </si>
  <si>
    <r>
      <rPr>
        <sz val="10"/>
        <rFont val="宋体"/>
        <charset val="134"/>
        <scheme val="minor"/>
      </rPr>
      <t>零件数/车（/t/m³）</t>
    </r>
    <r>
      <rPr>
        <sz val="10"/>
        <color indexed="10"/>
        <rFont val="宋体"/>
        <charset val="134"/>
      </rPr>
      <t>A</t>
    </r>
  </si>
  <si>
    <r>
      <rPr>
        <sz val="10"/>
        <rFont val="宋体"/>
        <charset val="134"/>
        <scheme val="minor"/>
      </rPr>
      <t>运输费用（元）</t>
    </r>
    <r>
      <rPr>
        <sz val="10"/>
        <color indexed="10"/>
        <rFont val="宋体"/>
        <charset val="134"/>
      </rPr>
      <t>B</t>
    </r>
    <r>
      <rPr>
        <sz val="10"/>
        <rFont val="宋体"/>
        <charset val="134"/>
      </rPr>
      <t xml:space="preserve"> </t>
    </r>
  </si>
  <si>
    <r>
      <rPr>
        <sz val="10"/>
        <rFont val="宋体"/>
        <charset val="134"/>
        <scheme val="minor"/>
      </rPr>
      <t>每个零件运输费用（元）</t>
    </r>
    <r>
      <rPr>
        <sz val="10"/>
        <color indexed="10"/>
        <rFont val="宋体"/>
        <charset val="134"/>
      </rPr>
      <t>B/A</t>
    </r>
  </si>
  <si>
    <t>公路运输</t>
  </si>
  <si>
    <t>整车</t>
  </si>
  <si>
    <t>潍坊工厂</t>
  </si>
  <si>
    <t>福田多功能汽车厂</t>
  </si>
  <si>
    <t>厢货</t>
  </si>
  <si>
    <t>9.6m</t>
  </si>
  <si>
    <t>RDC库</t>
  </si>
  <si>
    <t>元/车</t>
  </si>
  <si>
    <t>（第7页，共8页）</t>
  </si>
  <si>
    <t>工装明细表</t>
  </si>
  <si>
    <t>供应商:</t>
  </si>
  <si>
    <t>以下含税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</si>
  <si>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</si>
  <si>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</si>
  <si>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</si>
  <si>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</si>
  <si>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</si>
  <si>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</si>
  <si>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</si>
  <si>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charset val="134"/>
        <scheme val="minor"/>
      </rPr>
      <t xml:space="preserve">分摊数量（件）
</t>
    </r>
    <r>
      <rPr>
        <sz val="10"/>
        <color indexed="10"/>
        <rFont val="宋体"/>
        <charset val="134"/>
      </rPr>
      <t>B</t>
    </r>
  </si>
  <si>
    <r>
      <rPr>
        <sz val="10"/>
        <rFont val="宋体"/>
        <charset val="134"/>
        <scheme val="minor"/>
      </rPr>
      <t xml:space="preserve">分摊额
（元/件）
</t>
    </r>
    <r>
      <rPr>
        <sz val="10"/>
        <color indexed="10"/>
        <rFont val="宋体"/>
        <charset val="134"/>
      </rPr>
      <t>A/B</t>
    </r>
  </si>
  <si>
    <t>地址</t>
  </si>
  <si>
    <t>主机厂
现金支付</t>
  </si>
  <si>
    <r>
      <rPr>
        <sz val="10"/>
        <rFont val="宋体"/>
        <charset val="134"/>
        <scheme val="minor"/>
      </rPr>
      <t xml:space="preserve">分摊
</t>
    </r>
    <r>
      <rPr>
        <sz val="10"/>
        <color indexed="10"/>
        <rFont val="宋体"/>
        <charset val="134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</si>
</sst>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(* #,##0.00_);_(* \(#,##0.00\);_(* &quot;-&quot;??_);_(@_)"/>
    <numFmt numFmtId="178" formatCode="0_ "/>
    <numFmt numFmtId="179" formatCode="#,##0.00_ ;\-#,##0.00\ "/>
    <numFmt numFmtId="180" formatCode="#,##0.000_ "/>
    <numFmt numFmtId="181" formatCode="#,##0_ "/>
    <numFmt numFmtId="182" formatCode="0.0"/>
    <numFmt numFmtId="183" formatCode="0.00_ "/>
    <numFmt numFmtId="184" formatCode="#,##0_);[Red]\(#,##0\)"/>
    <numFmt numFmtId="185" formatCode="0.0000_ "/>
    <numFmt numFmtId="186" formatCode="_(* #,##0_);_(* \(#,##0\);_(* &quot;-&quot;??_);_(@_)"/>
    <numFmt numFmtId="187" formatCode="0.000"/>
    <numFmt numFmtId="188" formatCode="0.000_ "/>
    <numFmt numFmtId="189" formatCode="[$-409]yyyy/mm/dd;@"/>
    <numFmt numFmtId="190" formatCode="yyyy\.mm"/>
    <numFmt numFmtId="191" formatCode="0.00_);[Red]\(0.00\)"/>
  </numFmts>
  <fonts count="6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b/>
      <sz val="10"/>
      <color rgb="FFFF000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color rgb="FFFF0000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1"/>
      <color rgb="FF9C0006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134"/>
      <scheme val="minor"/>
    </font>
    <font>
      <sz val="10"/>
      <color indexed="10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b/>
      <sz val="10"/>
      <color indexed="10"/>
      <name val="宋体"/>
      <charset val="134"/>
    </font>
    <font>
      <b/>
      <sz val="10"/>
      <color indexed="12"/>
      <name val="宋体"/>
      <charset val="134"/>
    </font>
    <font>
      <sz val="9"/>
      <color indexed="8"/>
      <name val="宋体"/>
      <charset val="134"/>
    </font>
    <font>
      <b/>
      <sz val="9"/>
      <color indexed="10"/>
      <name val="宋体"/>
      <charset val="134"/>
    </font>
    <font>
      <b/>
      <sz val="10"/>
      <name val="Times New Roman"/>
      <charset val="134"/>
    </font>
    <font>
      <b/>
      <sz val="10"/>
      <color indexed="30"/>
      <name val="宋体"/>
      <charset val="134"/>
    </font>
    <font>
      <vertAlign val="superscript"/>
      <sz val="10"/>
      <color indexed="8"/>
      <name val="宋体"/>
      <charset val="134"/>
    </font>
    <font>
      <sz val="10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9" borderId="18" applyNumberFormat="0" applyAlignment="0" applyProtection="0">
      <alignment vertical="center"/>
    </xf>
    <xf numFmtId="0" fontId="40" fillId="10" borderId="19" applyNumberFormat="0" applyAlignment="0" applyProtection="0">
      <alignment vertical="center"/>
    </xf>
    <xf numFmtId="0" fontId="41" fillId="10" borderId="18" applyNumberFormat="0" applyAlignment="0" applyProtection="0">
      <alignment vertical="center"/>
    </xf>
    <xf numFmtId="0" fontId="42" fillId="11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50" fillId="0" borderId="0"/>
    <xf numFmtId="0" fontId="51" fillId="0" borderId="0">
      <alignment vertical="top"/>
    </xf>
    <xf numFmtId="9" fontId="30" fillId="0" borderId="0" applyFont="0" applyFill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0"/>
    <xf numFmtId="0" fontId="50" fillId="0" borderId="0"/>
    <xf numFmtId="0" fontId="0" fillId="0" borderId="0">
      <alignment vertical="center"/>
    </xf>
    <xf numFmtId="0" fontId="50" fillId="0" borderId="0"/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/>
    <xf numFmtId="0" fontId="50" fillId="0" borderId="0">
      <alignment vertical="center"/>
    </xf>
    <xf numFmtId="0" fontId="51" fillId="0" borderId="0">
      <alignment vertical="top"/>
    </xf>
    <xf numFmtId="0" fontId="50" fillId="0" borderId="0">
      <alignment vertical="center"/>
    </xf>
    <xf numFmtId="0" fontId="54" fillId="40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176" fontId="50" fillId="0" borderId="0" applyFont="0" applyFill="0" applyBorder="0" applyAlignment="0" applyProtection="0"/>
    <xf numFmtId="177" fontId="50" fillId="0" borderId="0" applyFont="0" applyFill="0" applyBorder="0" applyAlignment="0" applyProtection="0"/>
  </cellStyleXfs>
  <cellXfs count="29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2" borderId="3" xfId="73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2" fillId="2" borderId="1" xfId="73" applyFont="1" applyFill="1" applyBorder="1" applyAlignment="1">
      <alignment horizontal="center" vertical="center" wrapText="1"/>
    </xf>
    <xf numFmtId="0" fontId="2" fillId="2" borderId="2" xfId="7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3" xfId="73" applyFont="1" applyBorder="1" applyAlignment="1">
      <alignment horizontal="center" vertical="center" wrapText="1"/>
    </xf>
    <xf numFmtId="178" fontId="3" fillId="0" borderId="1" xfId="50" applyNumberFormat="1" applyFont="1" applyBorder="1" applyAlignment="1">
      <alignment horizontal="center" vertical="center" wrapText="1"/>
    </xf>
    <xf numFmtId="178" fontId="3" fillId="0" borderId="2" xfId="50" applyNumberFormat="1" applyFont="1" applyBorder="1" applyAlignment="1">
      <alignment horizontal="center" vertical="center" wrapText="1"/>
    </xf>
    <xf numFmtId="178" fontId="3" fillId="0" borderId="4" xfId="5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8" fontId="3" fillId="0" borderId="3" xfId="5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79" fontId="5" fillId="2" borderId="3" xfId="71" applyNumberFormat="1" applyFont="1" applyFill="1" applyBorder="1" applyAlignment="1">
      <alignment horizontal="center" vertical="center"/>
    </xf>
    <xf numFmtId="0" fontId="2" fillId="2" borderId="4" xfId="73" applyFont="1" applyFill="1" applyBorder="1" applyAlignment="1">
      <alignment horizontal="center" vertical="center" wrapText="1"/>
    </xf>
    <xf numFmtId="179" fontId="2" fillId="2" borderId="3" xfId="73" applyNumberFormat="1" applyFont="1" applyFill="1" applyBorder="1" applyAlignment="1">
      <alignment horizontal="center" vertical="center" wrapText="1"/>
    </xf>
    <xf numFmtId="0" fontId="2" fillId="2" borderId="3" xfId="73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3" borderId="3" xfId="67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74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10" fillId="0" borderId="0" xfId="74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0" fontId="10" fillId="0" borderId="0" xfId="74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80" fontId="3" fillId="0" borderId="4" xfId="0" applyNumberFormat="1" applyFont="1" applyBorder="1" applyAlignment="1">
      <alignment horizontal="center" vertical="center" wrapText="1"/>
    </xf>
    <xf numFmtId="181" fontId="3" fillId="0" borderId="3" xfId="65" applyNumberFormat="1" applyFont="1" applyBorder="1" applyAlignment="1">
      <alignment horizontal="center" vertical="center" wrapText="1"/>
    </xf>
    <xf numFmtId="180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73" applyFont="1" applyAlignment="1">
      <alignment vertical="center" wrapText="1"/>
    </xf>
    <xf numFmtId="0" fontId="7" fillId="0" borderId="3" xfId="73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2" fontId="4" fillId="0" borderId="3" xfId="73" applyNumberFormat="1" applyFont="1" applyBorder="1" applyAlignment="1">
      <alignment horizontal="center" vertical="center" wrapText="1"/>
    </xf>
    <xf numFmtId="9" fontId="4" fillId="0" borderId="3" xfId="73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vertical="center" wrapText="1"/>
    </xf>
    <xf numFmtId="0" fontId="13" fillId="0" borderId="3" xfId="73" applyFont="1" applyBorder="1" applyAlignment="1">
      <alignment horizontal="center" vertical="center" wrapText="1"/>
    </xf>
    <xf numFmtId="0" fontId="4" fillId="0" borderId="3" xfId="73" applyFont="1" applyBorder="1" applyAlignment="1">
      <alignment horizontal="center" vertical="center" wrapText="1"/>
    </xf>
    <xf numFmtId="0" fontId="4" fillId="0" borderId="3" xfId="73" applyFont="1" applyBorder="1" applyAlignment="1">
      <alignment vertical="center" wrapText="1"/>
    </xf>
    <xf numFmtId="0" fontId="14" fillId="0" borderId="0" xfId="73" applyFont="1" applyAlignment="1">
      <alignment vertical="center" wrapText="1"/>
    </xf>
    <xf numFmtId="0" fontId="15" fillId="0" borderId="0" xfId="73" applyFont="1" applyAlignment="1">
      <alignment vertical="center"/>
    </xf>
    <xf numFmtId="0" fontId="16" fillId="0" borderId="1" xfId="62" applyFont="1" applyBorder="1" applyAlignment="1">
      <alignment horizontal="center" vertical="center"/>
    </xf>
    <xf numFmtId="0" fontId="16" fillId="0" borderId="2" xfId="62" applyFont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3" fillId="0" borderId="1" xfId="65" applyFont="1" applyBorder="1" applyAlignment="1">
      <alignment horizontal="center" vertical="center" wrapText="1"/>
    </xf>
    <xf numFmtId="0" fontId="3" fillId="0" borderId="2" xfId="65" applyFont="1" applyBorder="1" applyAlignment="1">
      <alignment horizontal="center" vertical="center" wrapText="1"/>
    </xf>
    <xf numFmtId="0" fontId="3" fillId="0" borderId="3" xfId="65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3" xfId="61" applyFont="1" applyBorder="1">
      <alignment vertical="center"/>
    </xf>
    <xf numFmtId="0" fontId="3" fillId="0" borderId="3" xfId="61" applyFont="1" applyBorder="1" applyAlignment="1">
      <alignment horizontal="left" vertical="center"/>
    </xf>
    <xf numFmtId="9" fontId="4" fillId="0" borderId="3" xfId="65" applyNumberFormat="1" applyFont="1" applyBorder="1" applyAlignment="1">
      <alignment horizontal="center" vertical="center"/>
    </xf>
    <xf numFmtId="182" fontId="4" fillId="0" borderId="3" xfId="65" applyNumberFormat="1" applyFont="1" applyBorder="1" applyAlignment="1">
      <alignment horizontal="center" vertical="center"/>
    </xf>
    <xf numFmtId="0" fontId="4" fillId="0" borderId="3" xfId="65" applyFont="1" applyBorder="1" applyAlignment="1">
      <alignment horizontal="center" vertical="center"/>
    </xf>
    <xf numFmtId="183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84" fontId="5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65" applyFont="1" applyBorder="1" applyAlignment="1">
      <alignment horizontal="center" vertical="center"/>
    </xf>
    <xf numFmtId="185" fontId="4" fillId="0" borderId="3" xfId="65" applyNumberFormat="1" applyFont="1" applyBorder="1" applyAlignment="1">
      <alignment horizontal="center" vertical="center"/>
    </xf>
    <xf numFmtId="0" fontId="3" fillId="0" borderId="3" xfId="61" applyFont="1" applyBorder="1" applyAlignment="1">
      <alignment horizontal="center" vertical="center"/>
    </xf>
    <xf numFmtId="186" fontId="4" fillId="0" borderId="3" xfId="85" applyNumberFormat="1" applyFont="1" applyFill="1" applyBorder="1" applyAlignment="1">
      <alignment horizontal="center" vertical="center"/>
    </xf>
    <xf numFmtId="1" fontId="4" fillId="0" borderId="3" xfId="65" applyNumberFormat="1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183" fontId="4" fillId="0" borderId="3" xfId="0" applyNumberFormat="1" applyFont="1" applyBorder="1" applyAlignment="1">
      <alignment horizontal="center" vertical="center"/>
    </xf>
    <xf numFmtId="182" fontId="4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16" fillId="0" borderId="4" xfId="62" applyFont="1" applyBorder="1" applyAlignment="1">
      <alignment horizontal="center" vertical="center"/>
    </xf>
    <xf numFmtId="0" fontId="2" fillId="6" borderId="4" xfId="0" applyFont="1" applyFill="1" applyBorder="1" applyAlignment="1">
      <alignment horizontal="left" vertical="center"/>
    </xf>
    <xf numFmtId="2" fontId="4" fillId="0" borderId="3" xfId="65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49" fontId="3" fillId="0" borderId="3" xfId="65" applyNumberFormat="1" applyFont="1" applyBorder="1" applyAlignment="1">
      <alignment horizontal="center" vertical="center" wrapText="1"/>
    </xf>
    <xf numFmtId="183" fontId="3" fillId="0" borderId="3" xfId="74" applyNumberFormat="1" applyFont="1" applyBorder="1" applyAlignment="1">
      <alignment horizontal="center" vertical="center" wrapText="1"/>
    </xf>
    <xf numFmtId="0" fontId="3" fillId="0" borderId="5" xfId="65" applyFont="1" applyBorder="1" applyAlignment="1">
      <alignment horizontal="center" vertical="center" wrapText="1"/>
    </xf>
    <xf numFmtId="0" fontId="3" fillId="0" borderId="6" xfId="65" applyFont="1" applyBorder="1" applyAlignment="1">
      <alignment horizontal="center" vertical="center" wrapText="1"/>
    </xf>
    <xf numFmtId="178" fontId="3" fillId="0" borderId="3" xfId="74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62" applyFont="1" applyBorder="1" applyAlignment="1" applyProtection="1">
      <alignment horizontal="center" vertical="center" wrapText="1"/>
      <protection locked="0"/>
    </xf>
    <xf numFmtId="182" fontId="3" fillId="0" borderId="3" xfId="65" applyNumberFormat="1" applyFont="1" applyBorder="1" applyAlignment="1">
      <alignment horizontal="center" vertical="center" wrapText="1"/>
    </xf>
    <xf numFmtId="49" fontId="3" fillId="0" borderId="3" xfId="62" applyNumberFormat="1" applyFont="1" applyBorder="1" applyAlignment="1">
      <alignment horizontal="center" vertical="center" wrapText="1"/>
    </xf>
    <xf numFmtId="187" fontId="3" fillId="0" borderId="3" xfId="65" applyNumberFormat="1" applyFont="1" applyBorder="1" applyAlignment="1">
      <alignment horizontal="center" vertical="center" wrapText="1"/>
    </xf>
    <xf numFmtId="0" fontId="2" fillId="0" borderId="3" xfId="62" applyFont="1" applyBorder="1" applyAlignment="1">
      <alignment horizontal="center" vertical="center" wrapText="1"/>
    </xf>
    <xf numFmtId="0" fontId="2" fillId="4" borderId="1" xfId="62" applyFont="1" applyFill="1" applyBorder="1" applyAlignment="1">
      <alignment horizontal="center" vertical="center" wrapText="1"/>
    </xf>
    <xf numFmtId="0" fontId="2" fillId="4" borderId="2" xfId="62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2" fillId="6" borderId="3" xfId="0" applyFont="1" applyFill="1" applyBorder="1" applyAlignment="1">
      <alignment horizontal="left" vertical="center"/>
    </xf>
    <xf numFmtId="0" fontId="4" fillId="0" borderId="3" xfId="67" applyFont="1" applyBorder="1" applyAlignment="1">
      <alignment horizontal="center" vertical="center"/>
    </xf>
    <xf numFmtId="0" fontId="3" fillId="3" borderId="3" xfId="65" applyFont="1" applyFill="1" applyBorder="1" applyAlignment="1">
      <alignment horizontal="center" vertical="center" wrapText="1"/>
    </xf>
    <xf numFmtId="183" fontId="3" fillId="0" borderId="3" xfId="65" applyNumberFormat="1" applyFont="1" applyBorder="1" applyAlignment="1">
      <alignment horizontal="center" vertical="center" wrapText="1"/>
    </xf>
    <xf numFmtId="183" fontId="5" fillId="0" borderId="3" xfId="67" applyNumberFormat="1" applyFont="1" applyBorder="1" applyAlignment="1">
      <alignment horizontal="center" vertical="center"/>
    </xf>
    <xf numFmtId="2" fontId="3" fillId="0" borderId="3" xfId="65" applyNumberFormat="1" applyFont="1" applyBorder="1" applyAlignment="1">
      <alignment horizontal="center" vertical="center" wrapText="1"/>
    </xf>
    <xf numFmtId="188" fontId="5" fillId="0" borderId="3" xfId="67" applyNumberFormat="1" applyFont="1" applyBorder="1" applyAlignment="1">
      <alignment horizontal="center" vertical="center"/>
    </xf>
    <xf numFmtId="2" fontId="5" fillId="0" borderId="3" xfId="67" applyNumberFormat="1" applyFont="1" applyBorder="1" applyAlignment="1">
      <alignment horizontal="center" vertical="center"/>
    </xf>
    <xf numFmtId="188" fontId="3" fillId="0" borderId="3" xfId="65" applyNumberFormat="1" applyFont="1" applyBorder="1" applyAlignment="1">
      <alignment horizontal="center" vertical="center" wrapText="1"/>
    </xf>
    <xf numFmtId="2" fontId="13" fillId="0" borderId="3" xfId="67" applyNumberFormat="1" applyFont="1" applyBorder="1" applyAlignment="1">
      <alignment horizontal="center" vertical="center" wrapText="1"/>
    </xf>
    <xf numFmtId="0" fontId="2" fillId="4" borderId="4" xfId="62" applyFont="1" applyFill="1" applyBorder="1" applyAlignment="1">
      <alignment horizontal="center" vertical="center" wrapText="1"/>
    </xf>
    <xf numFmtId="0" fontId="0" fillId="0" borderId="0" xfId="67">
      <alignment vertical="center"/>
    </xf>
    <xf numFmtId="0" fontId="1" fillId="4" borderId="3" xfId="67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2" borderId="3" xfId="67" applyFont="1" applyFill="1" applyBorder="1" applyAlignment="1">
      <alignment horizontal="left" vertical="center"/>
    </xf>
    <xf numFmtId="0" fontId="18" fillId="0" borderId="1" xfId="67" applyFont="1" applyBorder="1" applyAlignment="1">
      <alignment horizontal="center" vertical="center"/>
    </xf>
    <xf numFmtId="0" fontId="6" fillId="0" borderId="2" xfId="67" applyFont="1" applyBorder="1" applyAlignment="1">
      <alignment horizontal="center" vertical="center"/>
    </xf>
    <xf numFmtId="0" fontId="2" fillId="2" borderId="3" xfId="67" applyFont="1" applyFill="1" applyBorder="1">
      <alignment vertical="center"/>
    </xf>
    <xf numFmtId="0" fontId="17" fillId="2" borderId="1" xfId="67" applyFont="1" applyFill="1" applyBorder="1" applyAlignment="1">
      <alignment horizontal="center" vertical="center"/>
    </xf>
    <xf numFmtId="0" fontId="2" fillId="2" borderId="2" xfId="67" applyFont="1" applyFill="1" applyBorder="1" applyAlignment="1">
      <alignment horizontal="center" vertical="center"/>
    </xf>
    <xf numFmtId="0" fontId="2" fillId="2" borderId="4" xfId="67" applyFont="1" applyFill="1" applyBorder="1" applyAlignment="1">
      <alignment horizontal="center" vertical="center"/>
    </xf>
    <xf numFmtId="0" fontId="6" fillId="0" borderId="3" xfId="67" applyFont="1" applyBorder="1" applyAlignment="1">
      <alignment horizontal="left" vertical="center"/>
    </xf>
    <xf numFmtId="0" fontId="0" fillId="2" borderId="0" xfId="67" applyFill="1">
      <alignment vertical="center"/>
    </xf>
    <xf numFmtId="0" fontId="4" fillId="2" borderId="3" xfId="67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>
      <alignment vertical="center"/>
    </xf>
    <xf numFmtId="2" fontId="13" fillId="4" borderId="3" xfId="67" applyNumberFormat="1" applyFont="1" applyFill="1" applyBorder="1" applyAlignment="1">
      <alignment horizontal="center" vertical="center" wrapText="1"/>
    </xf>
    <xf numFmtId="0" fontId="4" fillId="2" borderId="3" xfId="67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vertical="center" wrapText="1"/>
    </xf>
    <xf numFmtId="0" fontId="19" fillId="2" borderId="3" xfId="62" applyFont="1" applyFill="1" applyBorder="1" applyAlignment="1">
      <alignment horizontal="center" vertical="center"/>
    </xf>
    <xf numFmtId="0" fontId="6" fillId="0" borderId="3" xfId="67" applyFont="1" applyBorder="1" applyAlignment="1">
      <alignment horizontal="center" vertical="center"/>
    </xf>
    <xf numFmtId="0" fontId="3" fillId="2" borderId="3" xfId="67" applyFont="1" applyFill="1" applyBorder="1" applyAlignment="1">
      <alignment horizontal="center" vertical="center"/>
    </xf>
    <xf numFmtId="0" fontId="3" fillId="0" borderId="3" xfId="67" applyFont="1" applyBorder="1" applyAlignment="1">
      <alignment horizontal="center" vertical="center" wrapText="1"/>
    </xf>
    <xf numFmtId="0" fontId="3" fillId="2" borderId="3" xfId="62" applyFont="1" applyFill="1" applyBorder="1" applyAlignment="1">
      <alignment horizontal="center" vertical="center" wrapText="1"/>
    </xf>
    <xf numFmtId="187" fontId="3" fillId="2" borderId="3" xfId="62" applyNumberFormat="1" applyFont="1" applyFill="1" applyBorder="1" applyAlignment="1">
      <alignment horizontal="center" vertical="center" wrapText="1"/>
    </xf>
    <xf numFmtId="189" fontId="3" fillId="2" borderId="3" xfId="62" applyNumberFormat="1" applyFont="1" applyFill="1" applyBorder="1" applyAlignment="1">
      <alignment horizontal="center" vertical="center" wrapText="1"/>
    </xf>
    <xf numFmtId="0" fontId="19" fillId="0" borderId="1" xfId="62" applyFont="1" applyBorder="1" applyAlignment="1">
      <alignment horizontal="center" vertical="center"/>
    </xf>
    <xf numFmtId="0" fontId="19" fillId="0" borderId="2" xfId="62" applyFont="1" applyBorder="1" applyAlignment="1">
      <alignment horizontal="center" vertical="center"/>
    </xf>
    <xf numFmtId="0" fontId="6" fillId="0" borderId="3" xfId="68" applyFont="1" applyBorder="1" applyAlignment="1">
      <alignment horizontal="left" vertical="center"/>
    </xf>
    <xf numFmtId="0" fontId="6" fillId="0" borderId="1" xfId="68" applyFont="1" applyBorder="1" applyAlignment="1">
      <alignment horizontal="left" vertical="center"/>
    </xf>
    <xf numFmtId="0" fontId="6" fillId="0" borderId="2" xfId="68" applyFont="1" applyBorder="1" applyAlignment="1">
      <alignment horizontal="left" vertical="center"/>
    </xf>
    <xf numFmtId="0" fontId="4" fillId="0" borderId="3" xfId="68" applyFont="1" applyBorder="1" applyAlignment="1">
      <alignment horizontal="center" vertical="center"/>
    </xf>
    <xf numFmtId="0" fontId="3" fillId="0" borderId="3" xfId="62" applyFont="1" applyBorder="1" applyAlignment="1">
      <alignment horizontal="center" vertical="center" wrapText="1"/>
    </xf>
    <xf numFmtId="0" fontId="3" fillId="0" borderId="5" xfId="62" applyFont="1" applyBorder="1" applyAlignment="1">
      <alignment horizontal="center" vertical="center" wrapText="1"/>
    </xf>
    <xf numFmtId="0" fontId="3" fillId="0" borderId="6" xfId="62" applyFont="1" applyBorder="1" applyAlignment="1">
      <alignment horizontal="center" vertical="center" wrapText="1"/>
    </xf>
    <xf numFmtId="0" fontId="4" fillId="0" borderId="3" xfId="68" applyFont="1" applyBorder="1">
      <alignment vertical="center"/>
    </xf>
    <xf numFmtId="0" fontId="3" fillId="0" borderId="0" xfId="62" applyFont="1" applyAlignment="1">
      <alignment vertical="center"/>
    </xf>
    <xf numFmtId="0" fontId="20" fillId="0" borderId="0" xfId="0" applyFont="1">
      <alignment vertical="center"/>
    </xf>
    <xf numFmtId="183" fontId="3" fillId="3" borderId="3" xfId="74" applyNumberFormat="1" applyFont="1" applyFill="1" applyBorder="1" applyAlignment="1">
      <alignment horizontal="center" vertical="center" wrapText="1"/>
    </xf>
    <xf numFmtId="43" fontId="3" fillId="2" borderId="3" xfId="62" applyNumberFormat="1" applyFont="1" applyFill="1" applyBorder="1" applyAlignment="1">
      <alignment horizontal="center" vertical="center" wrapText="1"/>
    </xf>
    <xf numFmtId="0" fontId="3" fillId="0" borderId="3" xfId="62" applyFont="1" applyBorder="1" applyAlignment="1">
      <alignment horizontal="center" vertical="top" wrapText="1"/>
    </xf>
    <xf numFmtId="183" fontId="2" fillId="0" borderId="3" xfId="62" applyNumberFormat="1" applyFont="1" applyBorder="1" applyAlignment="1">
      <alignment horizontal="center" vertical="center" wrapText="1"/>
    </xf>
    <xf numFmtId="0" fontId="6" fillId="0" borderId="1" xfId="68" applyFont="1" applyBorder="1" applyAlignment="1">
      <alignment horizontal="center" vertical="center"/>
    </xf>
    <xf numFmtId="0" fontId="6" fillId="0" borderId="2" xfId="68" applyFont="1" applyBorder="1" applyAlignment="1">
      <alignment horizontal="center" vertical="center"/>
    </xf>
    <xf numFmtId="0" fontId="6" fillId="0" borderId="4" xfId="68" applyFont="1" applyBorder="1" applyAlignment="1">
      <alignment horizontal="left" vertical="center"/>
    </xf>
    <xf numFmtId="0" fontId="3" fillId="4" borderId="3" xfId="62" applyFont="1" applyFill="1" applyBorder="1" applyAlignment="1">
      <alignment horizontal="center" vertical="center" wrapText="1"/>
    </xf>
    <xf numFmtId="0" fontId="3" fillId="0" borderId="1" xfId="62" applyFont="1" applyBorder="1" applyAlignment="1">
      <alignment horizontal="center" vertical="center" wrapText="1"/>
    </xf>
    <xf numFmtId="0" fontId="3" fillId="0" borderId="2" xfId="62" applyFont="1" applyBorder="1" applyAlignment="1">
      <alignment horizontal="center" vertical="center" wrapText="1"/>
    </xf>
    <xf numFmtId="0" fontId="3" fillId="0" borderId="4" xfId="62" applyFont="1" applyBorder="1" applyAlignment="1">
      <alignment horizontal="center" vertical="center" wrapText="1"/>
    </xf>
    <xf numFmtId="0" fontId="3" fillId="0" borderId="3" xfId="62" applyFont="1" applyBorder="1" applyAlignment="1">
      <alignment vertical="center" wrapText="1"/>
    </xf>
    <xf numFmtId="0" fontId="19" fillId="0" borderId="4" xfId="62" applyFont="1" applyBorder="1" applyAlignment="1">
      <alignment horizontal="center" vertical="center"/>
    </xf>
    <xf numFmtId="0" fontId="3" fillId="3" borderId="3" xfId="62" applyFont="1" applyFill="1" applyBorder="1" applyAlignment="1">
      <alignment horizontal="center" vertical="center" wrapText="1"/>
    </xf>
    <xf numFmtId="183" fontId="3" fillId="0" borderId="3" xfId="62" applyNumberFormat="1" applyFont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6" fillId="0" borderId="3" xfId="62" applyFont="1" applyBorder="1" applyAlignment="1" applyProtection="1">
      <alignment horizontal="center" vertical="center"/>
      <protection locked="0"/>
    </xf>
    <xf numFmtId="183" fontId="2" fillId="0" borderId="3" xfId="74" applyNumberFormat="1" applyFont="1" applyBorder="1" applyAlignment="1" applyProtection="1">
      <alignment horizontal="left" vertical="center" wrapText="1"/>
      <protection locked="0"/>
    </xf>
    <xf numFmtId="183" fontId="17" fillId="0" borderId="3" xfId="74" applyNumberFormat="1" applyFont="1" applyBorder="1" applyAlignment="1" applyProtection="1">
      <alignment horizontal="left" vertical="center" wrapText="1"/>
      <protection locked="0"/>
    </xf>
    <xf numFmtId="183" fontId="3" fillId="0" borderId="3" xfId="74" applyNumberFormat="1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Protection="1">
      <alignment vertical="center"/>
      <protection locked="0"/>
    </xf>
    <xf numFmtId="183" fontId="2" fillId="0" borderId="3" xfId="74" applyNumberFormat="1" applyFont="1" applyBorder="1" applyAlignment="1" applyProtection="1">
      <alignment horizontal="center" vertical="center" wrapText="1"/>
      <protection locked="0"/>
    </xf>
    <xf numFmtId="183" fontId="22" fillId="0" borderId="3" xfId="74" applyNumberFormat="1" applyFont="1" applyBorder="1" applyAlignment="1" applyProtection="1">
      <alignment vertical="center" wrapText="1"/>
      <protection locked="0"/>
    </xf>
    <xf numFmtId="183" fontId="3" fillId="2" borderId="11" xfId="74" applyNumberFormat="1" applyFont="1" applyFill="1" applyBorder="1" applyProtection="1">
      <alignment vertical="center"/>
      <protection locked="0"/>
    </xf>
    <xf numFmtId="0" fontId="3" fillId="0" borderId="0" xfId="62" applyFont="1" applyAlignment="1" applyProtection="1">
      <alignment vertical="center"/>
      <protection locked="0"/>
    </xf>
    <xf numFmtId="183" fontId="4" fillId="0" borderId="3" xfId="74" applyNumberFormat="1" applyFont="1" applyBorder="1" applyAlignment="1" applyProtection="1">
      <alignment horizontal="center" vertical="center" wrapText="1"/>
      <protection locked="0"/>
    </xf>
    <xf numFmtId="183" fontId="3" fillId="3" borderId="3" xfId="74" applyNumberFormat="1" applyFont="1" applyFill="1" applyBorder="1" applyAlignment="1" applyProtection="1">
      <alignment horizontal="center" vertical="center" wrapText="1"/>
      <protection locked="0"/>
    </xf>
    <xf numFmtId="188" fontId="3" fillId="0" borderId="3" xfId="62" applyNumberFormat="1" applyFont="1" applyBorder="1" applyAlignment="1" applyProtection="1">
      <alignment horizontal="center" vertical="center" wrapText="1"/>
      <protection locked="0"/>
    </xf>
    <xf numFmtId="190" fontId="3" fillId="0" borderId="3" xfId="62" applyNumberFormat="1" applyFont="1" applyBorder="1" applyAlignment="1" applyProtection="1">
      <alignment horizontal="center" vertical="center" wrapText="1"/>
      <protection locked="0"/>
    </xf>
    <xf numFmtId="183" fontId="4" fillId="0" borderId="3" xfId="62" applyNumberFormat="1" applyFont="1" applyBorder="1" applyAlignment="1" applyProtection="1">
      <alignment horizontal="center" vertical="center" wrapText="1"/>
      <protection locked="0"/>
    </xf>
    <xf numFmtId="9" fontId="4" fillId="0" borderId="3" xfId="62" applyNumberFormat="1" applyFont="1" applyBorder="1" applyAlignment="1" applyProtection="1">
      <alignment horizontal="center" vertical="center" wrapText="1"/>
      <protection locked="0"/>
    </xf>
    <xf numFmtId="183" fontId="3" fillId="0" borderId="3" xfId="62" applyNumberFormat="1" applyFont="1" applyBorder="1" applyAlignment="1" applyProtection="1">
      <alignment horizontal="center" vertical="center" wrapText="1"/>
      <protection locked="0"/>
    </xf>
    <xf numFmtId="9" fontId="2" fillId="0" borderId="3" xfId="74" applyNumberFormat="1" applyFont="1" applyBorder="1" applyAlignment="1" applyProtection="1">
      <alignment horizontal="center" vertical="center" wrapText="1"/>
      <protection locked="0"/>
    </xf>
    <xf numFmtId="191" fontId="3" fillId="0" borderId="3" xfId="74" applyNumberFormat="1" applyFont="1" applyBorder="1" applyAlignment="1" applyProtection="1">
      <alignment horizontal="center" vertical="center" wrapText="1"/>
      <protection locked="0"/>
    </xf>
    <xf numFmtId="191" fontId="3" fillId="0" borderId="3" xfId="62" applyNumberFormat="1" applyFont="1" applyBorder="1" applyAlignment="1">
      <alignment horizontal="center" vertical="center" wrapText="1"/>
    </xf>
    <xf numFmtId="0" fontId="0" fillId="0" borderId="0" xfId="64">
      <alignment vertical="center"/>
    </xf>
    <xf numFmtId="0" fontId="23" fillId="0" borderId="1" xfId="64" applyFont="1" applyBorder="1" applyAlignment="1">
      <alignment horizontal="left" vertical="center" wrapText="1"/>
    </xf>
    <xf numFmtId="0" fontId="23" fillId="0" borderId="2" xfId="64" applyFont="1" applyBorder="1" applyAlignment="1">
      <alignment horizontal="left" vertical="center"/>
    </xf>
    <xf numFmtId="0" fontId="19" fillId="0" borderId="3" xfId="63" applyFont="1" applyBorder="1" applyAlignment="1">
      <alignment horizontal="center" vertical="center"/>
    </xf>
    <xf numFmtId="0" fontId="2" fillId="0" borderId="3" xfId="69" applyFont="1" applyBorder="1">
      <alignment vertical="center"/>
    </xf>
    <xf numFmtId="0" fontId="2" fillId="0" borderId="1" xfId="69" applyFont="1" applyBorder="1" applyAlignment="1">
      <alignment horizontal="center" vertical="center"/>
    </xf>
    <xf numFmtId="0" fontId="2" fillId="0" borderId="2" xfId="69" applyFont="1" applyBorder="1" applyAlignment="1">
      <alignment horizontal="center" vertical="center"/>
    </xf>
    <xf numFmtId="0" fontId="2" fillId="0" borderId="4" xfId="69" applyFont="1" applyBorder="1" applyAlignment="1">
      <alignment horizontal="center" vertical="center"/>
    </xf>
    <xf numFmtId="0" fontId="4" fillId="0" borderId="1" xfId="64" applyFont="1" applyBorder="1" applyAlignment="1">
      <alignment horizontal="center" vertical="center"/>
    </xf>
    <xf numFmtId="0" fontId="4" fillId="0" borderId="3" xfId="69" applyFont="1" applyBorder="1" applyAlignment="1">
      <alignment horizontal="center" vertical="center"/>
    </xf>
    <xf numFmtId="0" fontId="3" fillId="0" borderId="3" xfId="63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187" fontId="4" fillId="0" borderId="3" xfId="0" applyNumberFormat="1" applyFont="1" applyBorder="1" applyAlignment="1">
      <alignment horizontal="center"/>
    </xf>
    <xf numFmtId="1" fontId="3" fillId="0" borderId="3" xfId="63" applyNumberFormat="1" applyFont="1" applyBorder="1" applyAlignment="1">
      <alignment horizontal="center" vertical="center" wrapText="1"/>
    </xf>
    <xf numFmtId="0" fontId="3" fillId="0" borderId="3" xfId="69" applyFont="1" applyBorder="1" applyAlignment="1">
      <alignment horizontal="center" vertical="center" wrapText="1"/>
    </xf>
    <xf numFmtId="2" fontId="3" fillId="0" borderId="3" xfId="63" applyNumberFormat="1" applyFont="1" applyBorder="1" applyAlignment="1">
      <alignment horizontal="center" vertical="center" wrapText="1"/>
    </xf>
    <xf numFmtId="0" fontId="9" fillId="7" borderId="3" xfId="69" applyFont="1" applyFill="1" applyBorder="1" applyAlignment="1">
      <alignment horizontal="center" vertical="center"/>
    </xf>
    <xf numFmtId="0" fontId="9" fillId="7" borderId="3" xfId="69" applyFont="1" applyFill="1" applyBorder="1" applyAlignment="1">
      <alignment horizontal="center" vertical="center" wrapText="1"/>
    </xf>
    <xf numFmtId="0" fontId="24" fillId="7" borderId="3" xfId="63" applyFont="1" applyFill="1" applyBorder="1" applyAlignment="1">
      <alignment horizontal="center" vertical="center" wrapText="1"/>
    </xf>
    <xf numFmtId="0" fontId="4" fillId="0" borderId="11" xfId="64" applyFont="1" applyBorder="1" applyAlignment="1">
      <alignment horizontal="center" vertical="center"/>
    </xf>
    <xf numFmtId="0" fontId="4" fillId="0" borderId="0" xfId="64" applyFont="1">
      <alignment vertical="center"/>
    </xf>
    <xf numFmtId="0" fontId="23" fillId="0" borderId="4" xfId="64" applyFont="1" applyBorder="1" applyAlignment="1">
      <alignment horizontal="left" vertical="center"/>
    </xf>
    <xf numFmtId="0" fontId="4" fillId="0" borderId="2" xfId="64" applyFont="1" applyBorder="1" applyAlignment="1">
      <alignment horizontal="center" vertical="center"/>
    </xf>
    <xf numFmtId="0" fontId="4" fillId="0" borderId="4" xfId="64" applyFont="1" applyBorder="1" applyAlignment="1">
      <alignment horizontal="center" vertical="center"/>
    </xf>
    <xf numFmtId="0" fontId="3" fillId="6" borderId="3" xfId="63" applyFont="1" applyFill="1" applyBorder="1" applyAlignment="1">
      <alignment vertical="top" wrapText="1"/>
    </xf>
    <xf numFmtId="0" fontId="0" fillId="0" borderId="0" xfId="0" applyAlignment="1"/>
    <xf numFmtId="0" fontId="0" fillId="0" borderId="3" xfId="0" applyBorder="1" applyAlignment="1">
      <alignment horizontal="center" vertical="center"/>
    </xf>
    <xf numFmtId="0" fontId="25" fillId="0" borderId="7" xfId="72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6" fillId="0" borderId="3" xfId="72" applyFont="1" applyBorder="1" applyProtection="1">
      <alignment vertical="center"/>
      <protection locked="0"/>
    </xf>
    <xf numFmtId="0" fontId="27" fillId="0" borderId="3" xfId="72" applyFont="1" applyBorder="1" applyAlignment="1" applyProtection="1">
      <alignment horizontal="left" vertical="center"/>
      <protection locked="0"/>
    </xf>
    <xf numFmtId="0" fontId="27" fillId="0" borderId="5" xfId="72" applyFont="1" applyBorder="1" applyAlignment="1" applyProtection="1">
      <alignment horizontal="left" vertical="center"/>
      <protection locked="0"/>
    </xf>
    <xf numFmtId="0" fontId="27" fillId="0" borderId="6" xfId="72" applyFont="1" applyBorder="1" applyAlignment="1" applyProtection="1">
      <alignment horizontal="left" vertical="center"/>
      <protection locked="0"/>
    </xf>
    <xf numFmtId="1" fontId="27" fillId="0" borderId="3" xfId="72" applyNumberFormat="1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>
      <alignment horizontal="left" vertical="center"/>
    </xf>
    <xf numFmtId="0" fontId="27" fillId="0" borderId="3" xfId="72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>
      <alignment horizontal="left" vertical="center" wrapText="1"/>
    </xf>
    <xf numFmtId="0" fontId="28" fillId="3" borderId="3" xfId="72" applyFont="1" applyFill="1" applyBorder="1" applyAlignment="1" applyProtection="1">
      <alignment horizontal="center" vertical="center"/>
      <protection locked="0"/>
    </xf>
    <xf numFmtId="0" fontId="28" fillId="0" borderId="3" xfId="72" applyFont="1" applyBorder="1" applyAlignment="1" applyProtection="1">
      <alignment horizontal="center" vertical="center" wrapText="1"/>
      <protection locked="0"/>
    </xf>
    <xf numFmtId="0" fontId="28" fillId="0" borderId="3" xfId="72" applyFont="1" applyBorder="1" applyAlignment="1" applyProtection="1">
      <alignment horizontal="left" vertical="center" wrapText="1"/>
      <protection locked="0"/>
    </xf>
    <xf numFmtId="2" fontId="28" fillId="0" borderId="3" xfId="72" applyNumberFormat="1" applyFont="1" applyBorder="1" applyAlignment="1" applyProtection="1">
      <alignment horizontal="center" vertical="center" wrapText="1"/>
      <protection locked="0"/>
    </xf>
    <xf numFmtId="9" fontId="4" fillId="0" borderId="3" xfId="3" applyFont="1" applyFill="1" applyBorder="1" applyAlignment="1">
      <alignment horizontal="center" vertical="center"/>
    </xf>
    <xf numFmtId="0" fontId="28" fillId="0" borderId="3" xfId="72" applyFont="1" applyBorder="1" applyAlignment="1" applyProtection="1">
      <alignment horizontal="center" vertical="center"/>
      <protection locked="0"/>
    </xf>
    <xf numFmtId="2" fontId="28" fillId="0" borderId="3" xfId="72" applyNumberFormat="1" applyFont="1" applyBorder="1" applyAlignment="1" applyProtection="1">
      <alignment horizontal="center" vertical="center"/>
      <protection locked="0"/>
    </xf>
    <xf numFmtId="0" fontId="28" fillId="3" borderId="3" xfId="72" applyFont="1" applyFill="1" applyBorder="1" applyAlignment="1" applyProtection="1">
      <alignment horizontal="center" vertical="center" wrapText="1"/>
      <protection locked="0"/>
    </xf>
    <xf numFmtId="0" fontId="28" fillId="4" borderId="3" xfId="72" applyFont="1" applyFill="1" applyBorder="1" applyAlignment="1" applyProtection="1">
      <alignment horizontal="center" vertical="center"/>
      <protection locked="0"/>
    </xf>
    <xf numFmtId="0" fontId="28" fillId="4" borderId="3" xfId="72" applyFont="1" applyFill="1" applyBorder="1" applyAlignment="1" applyProtection="1">
      <alignment horizontal="center" vertical="center" wrapText="1"/>
      <protection locked="0"/>
    </xf>
    <xf numFmtId="0" fontId="28" fillId="3" borderId="3" xfId="72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28" fillId="0" borderId="1" xfId="72" applyFont="1" applyBorder="1" applyAlignment="1" applyProtection="1">
      <alignment horizontal="center" vertical="center" wrapText="1"/>
      <protection locked="0"/>
    </xf>
    <xf numFmtId="0" fontId="28" fillId="0" borderId="4" xfId="72" applyFont="1" applyBorder="1" applyAlignment="1" applyProtection="1">
      <alignment horizontal="center" vertical="center" wrapText="1"/>
      <protection locked="0"/>
    </xf>
    <xf numFmtId="185" fontId="28" fillId="0" borderId="3" xfId="72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 wrapText="1"/>
    </xf>
    <xf numFmtId="43" fontId="0" fillId="0" borderId="0" xfId="0" applyNumberFormat="1">
      <alignment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_ET_STYLE_NoName_00_" xfId="50"/>
    <cellStyle name="百分比 2" xfId="51"/>
    <cellStyle name="差_KING" xfId="52"/>
    <cellStyle name="差_mypersonnel" xfId="53"/>
    <cellStyle name="差_mypersonnel_1" xfId="54"/>
    <cellStyle name="差_mypersonnel_2" xfId="55"/>
    <cellStyle name="差_mypersonnel_3" xfId="56"/>
    <cellStyle name="差_RESULTS" xfId="57"/>
    <cellStyle name="差_RESULTS_1" xfId="58"/>
    <cellStyle name="差_RESULTS_2" xfId="59"/>
    <cellStyle name="差_RESULTS_3" xfId="60"/>
    <cellStyle name="常规 10" xfId="61"/>
    <cellStyle name="常规 2" xfId="62"/>
    <cellStyle name="常规 2 3" xfId="63"/>
    <cellStyle name="常规 2 4" xfId="64"/>
    <cellStyle name="常规 3" xfId="65"/>
    <cellStyle name="常规 3 2" xfId="66"/>
    <cellStyle name="常规 3 25" xfId="67"/>
    <cellStyle name="常规 4" xfId="68"/>
    <cellStyle name="常规 4 2" xfId="69"/>
    <cellStyle name="常规 6" xfId="70"/>
    <cellStyle name="常规_包装报价表1" xfId="71"/>
    <cellStyle name="常规_产品报价单" xfId="72"/>
    <cellStyle name="常规_东风神龙成本报价单（中文版）" xfId="73"/>
    <cellStyle name="常规_上汽汽车零部件包装，运输仓储费用报价表 " xfId="74"/>
    <cellStyle name="好_KING" xfId="75"/>
    <cellStyle name="好_mypersonnel" xfId="76"/>
    <cellStyle name="好_mypersonnel_1" xfId="77"/>
    <cellStyle name="好_mypersonnel_2" xfId="78"/>
    <cellStyle name="好_mypersonnel_3" xfId="79"/>
    <cellStyle name="好_RESULTS" xfId="80"/>
    <cellStyle name="好_RESULTS_1" xfId="81"/>
    <cellStyle name="好_RESULTS_2" xfId="82"/>
    <cellStyle name="好_RESULTS_3" xfId="83"/>
    <cellStyle name="货币 2" xfId="84"/>
    <cellStyle name="千位分隔 2" xfId="85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1" Type="http://www.wps.cn/officeDocument/2023/relationships/customStorage" Target="customStorage/customStorage.xml"/><Relationship Id="rId90" Type="http://schemas.openxmlformats.org/officeDocument/2006/relationships/styles" Target="styles.xml"/><Relationship Id="rId9" Type="http://schemas.openxmlformats.org/officeDocument/2006/relationships/worksheet" Target="worksheets/sheet9.xml"/><Relationship Id="rId89" Type="http://schemas.openxmlformats.org/officeDocument/2006/relationships/sharedStrings" Target="sharedStrings.xml"/><Relationship Id="rId88" Type="http://schemas.openxmlformats.org/officeDocument/2006/relationships/theme" Target="theme/theme1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106680</xdr:rowOff>
    </xdr:from>
    <xdr:to>
      <xdr:col>0</xdr:col>
      <xdr:colOff>678180</xdr:colOff>
      <xdr:row>3</xdr:row>
      <xdr:rowOff>15240</xdr:rowOff>
    </xdr:to>
    <xdr:pic>
      <xdr:nvPicPr>
        <xdr:cNvPr id="1053" name="图片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6680"/>
          <a:ext cx="678180" cy="459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0</xdr:row>
      <xdr:rowOff>106680</xdr:rowOff>
    </xdr:from>
    <xdr:to>
      <xdr:col>0</xdr:col>
      <xdr:colOff>723900</xdr:colOff>
      <xdr:row>3</xdr:row>
      <xdr:rowOff>7620</xdr:rowOff>
    </xdr:to>
    <xdr:pic>
      <xdr:nvPicPr>
        <xdr:cNvPr id="1054" name="图片 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" y="106680"/>
          <a:ext cx="678180" cy="451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34"/>
  <sheetViews>
    <sheetView tabSelected="1" view="pageBreakPreview" zoomScaleNormal="85" workbookViewId="0">
      <selection activeCell="J17" sqref="J17"/>
    </sheetView>
  </sheetViews>
  <sheetFormatPr defaultColWidth="9" defaultRowHeight="13.5" outlineLevelCol="6"/>
  <cols>
    <col min="1" max="1" width="35" customWidth="1"/>
    <col min="2" max="2" width="10.5" customWidth="1"/>
    <col min="3" max="3" width="24" customWidth="1"/>
    <col min="4" max="4" width="23.75" customWidth="1"/>
    <col min="5" max="5" width="10.875" customWidth="1"/>
    <col min="6" max="6" width="12.75" customWidth="1"/>
    <col min="7" max="7" width="24.75" customWidth="1"/>
  </cols>
  <sheetData>
    <row r="1" ht="14.45" customHeight="1" spans="1:7">
      <c r="A1" s="255"/>
      <c r="B1" s="256" t="s">
        <v>0</v>
      </c>
      <c r="C1" s="257"/>
      <c r="D1" s="257"/>
      <c r="E1" s="257"/>
      <c r="F1" s="258"/>
      <c r="G1" s="259" t="s">
        <v>1</v>
      </c>
    </row>
    <row r="2" ht="14.45" customHeight="1" spans="1:7">
      <c r="A2" s="255"/>
      <c r="B2" s="260"/>
      <c r="C2" s="49"/>
      <c r="D2" s="49"/>
      <c r="E2" s="49"/>
      <c r="F2" s="261"/>
      <c r="G2" s="259" t="s">
        <v>2</v>
      </c>
    </row>
    <row r="3" ht="14.45" customHeight="1" spans="1:7">
      <c r="A3" s="255"/>
      <c r="B3" s="260"/>
      <c r="C3" s="49"/>
      <c r="D3" s="49"/>
      <c r="E3" s="49"/>
      <c r="F3" s="261"/>
      <c r="G3" s="259" t="s">
        <v>3</v>
      </c>
    </row>
    <row r="4" ht="14.45" customHeight="1" spans="1:7">
      <c r="A4" s="255"/>
      <c r="B4" s="262"/>
      <c r="C4" s="263"/>
      <c r="D4" s="263"/>
      <c r="E4" s="263"/>
      <c r="F4" s="264"/>
      <c r="G4" s="265" t="s">
        <v>4</v>
      </c>
    </row>
    <row r="5" ht="20.1" customHeight="1" spans="1:7">
      <c r="A5" s="266" t="s">
        <v>5</v>
      </c>
      <c r="B5" s="266"/>
      <c r="C5" s="266"/>
      <c r="D5" s="267" t="s">
        <v>6</v>
      </c>
      <c r="E5" s="266" t="s">
        <v>7</v>
      </c>
      <c r="F5" s="266"/>
      <c r="G5" s="266"/>
    </row>
    <row r="6" ht="20.1" customHeight="1" spans="1:7">
      <c r="A6" s="266" t="s">
        <v>8</v>
      </c>
      <c r="B6" s="266"/>
      <c r="C6" s="266"/>
      <c r="D6" s="268"/>
      <c r="E6" s="266" t="s">
        <v>9</v>
      </c>
      <c r="F6" s="266"/>
      <c r="G6" s="266" t="s">
        <v>10</v>
      </c>
    </row>
    <row r="7" ht="20.1" customHeight="1" spans="1:7">
      <c r="A7" s="266" t="s">
        <v>11</v>
      </c>
      <c r="B7" s="269" t="s">
        <v>12</v>
      </c>
      <c r="C7" s="269"/>
      <c r="D7" s="270" t="s">
        <v>13</v>
      </c>
      <c r="E7" s="37" t="s">
        <v>14</v>
      </c>
      <c r="F7" s="37" t="s">
        <v>15</v>
      </c>
      <c r="G7" s="37" t="s">
        <v>16</v>
      </c>
    </row>
    <row r="8" ht="28.35" customHeight="1" spans="1:7">
      <c r="A8" s="266" t="s">
        <v>17</v>
      </c>
      <c r="B8" s="271" t="s">
        <v>18</v>
      </c>
      <c r="C8" s="271"/>
      <c r="D8" s="270" t="s">
        <v>19</v>
      </c>
      <c r="E8" s="37" t="s">
        <v>20</v>
      </c>
      <c r="F8" s="37" t="s">
        <v>20</v>
      </c>
      <c r="G8" s="37" t="s">
        <v>20</v>
      </c>
    </row>
    <row r="9" ht="20.1" customHeight="1" spans="1:7">
      <c r="A9" s="266" t="s">
        <v>21</v>
      </c>
      <c r="B9" s="266"/>
      <c r="C9" s="266"/>
      <c r="D9" s="272" t="s">
        <v>22</v>
      </c>
      <c r="E9" s="37" t="s">
        <v>20</v>
      </c>
      <c r="F9" s="37" t="s">
        <v>20</v>
      </c>
      <c r="G9" s="37" t="s">
        <v>20</v>
      </c>
    </row>
    <row r="10" ht="20.1" customHeight="1" spans="1:7">
      <c r="A10" s="273" t="s">
        <v>23</v>
      </c>
      <c r="B10" s="273"/>
      <c r="C10" s="273"/>
      <c r="D10" s="273"/>
      <c r="E10" s="273"/>
      <c r="F10" s="273"/>
      <c r="G10" s="273"/>
    </row>
    <row r="11" ht="20.1" customHeight="1" spans="1:7">
      <c r="A11" s="274" t="s">
        <v>24</v>
      </c>
      <c r="B11" s="274" t="s">
        <v>25</v>
      </c>
      <c r="C11" s="274"/>
      <c r="D11" s="274" t="s">
        <v>26</v>
      </c>
      <c r="E11" s="255" t="s">
        <v>27</v>
      </c>
      <c r="F11" s="255"/>
      <c r="G11" s="37" t="s">
        <v>28</v>
      </c>
    </row>
    <row r="12" ht="20.1" customHeight="1" spans="1:7">
      <c r="A12" s="275" t="s">
        <v>29</v>
      </c>
      <c r="B12" s="275"/>
      <c r="C12" s="275"/>
      <c r="D12" s="276">
        <f>D13+D14+D15</f>
        <v>463.127055817905</v>
      </c>
      <c r="E12" s="277">
        <f>D12/D$30</f>
        <v>0.711606878305481</v>
      </c>
      <c r="F12" s="277"/>
      <c r="G12" s="37" t="s">
        <v>20</v>
      </c>
    </row>
    <row r="13" ht="20.1" customHeight="1" spans="1:7">
      <c r="A13" s="278">
        <v>1</v>
      </c>
      <c r="B13" s="274" t="s">
        <v>30</v>
      </c>
      <c r="C13" s="274"/>
      <c r="D13" s="279">
        <f>原材料明细!R8</f>
        <v>76.0170258350442</v>
      </c>
      <c r="E13" s="277">
        <f t="shared" ref="E13:E30" si="0">D13/D$30</f>
        <v>0.116802155635261</v>
      </c>
      <c r="F13" s="277"/>
      <c r="G13" s="37" t="s">
        <v>20</v>
      </c>
    </row>
    <row r="14" ht="20.1" customHeight="1" spans="1:7">
      <c r="A14" s="278">
        <v>2</v>
      </c>
      <c r="B14" s="280" t="s">
        <v>31</v>
      </c>
      <c r="C14" s="280"/>
      <c r="D14" s="279">
        <f>外购外协件明细!O14</f>
        <v>387.110029982861</v>
      </c>
      <c r="E14" s="277">
        <f t="shared" si="0"/>
        <v>0.594804722670221</v>
      </c>
      <c r="F14" s="277"/>
      <c r="G14" s="37" t="s">
        <v>20</v>
      </c>
    </row>
    <row r="15" ht="20.1" customHeight="1" spans="1:7">
      <c r="A15" s="281">
        <v>3</v>
      </c>
      <c r="B15" s="282" t="s">
        <v>32</v>
      </c>
      <c r="C15" s="282"/>
      <c r="D15" s="279">
        <f>外购外协件明细!Q23</f>
        <v>0</v>
      </c>
      <c r="E15" s="277">
        <f t="shared" si="0"/>
        <v>0</v>
      </c>
      <c r="F15" s="277"/>
      <c r="G15" s="37" t="s">
        <v>20</v>
      </c>
    </row>
    <row r="16" ht="20.1" customHeight="1" spans="1:7">
      <c r="A16" s="275" t="s">
        <v>33</v>
      </c>
      <c r="B16" s="275"/>
      <c r="C16" s="275"/>
      <c r="D16" s="276">
        <f>加工明细!P9</f>
        <v>30.6818181818182</v>
      </c>
      <c r="E16" s="277">
        <f t="shared" si="0"/>
        <v>0.0471434190311796</v>
      </c>
      <c r="F16" s="277"/>
      <c r="G16" s="37" t="s">
        <v>20</v>
      </c>
    </row>
    <row r="17" ht="20.1" customHeight="1" spans="1:7">
      <c r="A17" s="275" t="s">
        <v>34</v>
      </c>
      <c r="B17" s="275"/>
      <c r="C17" s="275"/>
      <c r="D17" s="276">
        <f>加工明细!Q10</f>
        <v>13.0611463882477</v>
      </c>
      <c r="E17" s="277">
        <f t="shared" si="0"/>
        <v>0.0200687942793959</v>
      </c>
      <c r="F17" s="277"/>
      <c r="G17" s="37" t="s">
        <v>20</v>
      </c>
    </row>
    <row r="18" ht="20.1" customHeight="1" spans="1:7">
      <c r="A18" s="275" t="s">
        <v>35</v>
      </c>
      <c r="B18" s="275"/>
      <c r="C18" s="275"/>
      <c r="D18" s="276">
        <f>D12+D16+D17</f>
        <v>506.870020387971</v>
      </c>
      <c r="E18" s="277">
        <f t="shared" si="0"/>
        <v>0.778819091616057</v>
      </c>
      <c r="F18" s="277"/>
      <c r="G18" s="37" t="s">
        <v>20</v>
      </c>
    </row>
    <row r="19" ht="20.1" customHeight="1" spans="1:7">
      <c r="A19" s="275" t="s">
        <v>36</v>
      </c>
      <c r="B19" s="275"/>
      <c r="C19" s="275"/>
      <c r="D19" s="276">
        <f>D20+D21+D22</f>
        <v>30.4122012232783</v>
      </c>
      <c r="E19" s="277">
        <f t="shared" si="0"/>
        <v>0.0467291454969634</v>
      </c>
      <c r="F19" s="277"/>
      <c r="G19" s="37" t="s">
        <v>20</v>
      </c>
    </row>
    <row r="20" ht="20.1" customHeight="1" spans="1:7">
      <c r="A20" s="278">
        <v>4</v>
      </c>
      <c r="B20" s="274" t="s">
        <v>37</v>
      </c>
      <c r="C20" s="274"/>
      <c r="D20" s="279">
        <f>期间费用!C6</f>
        <v>10.1374004077594</v>
      </c>
      <c r="E20" s="277">
        <f t="shared" si="0"/>
        <v>0.0155763818323211</v>
      </c>
      <c r="F20" s="277"/>
      <c r="G20" s="37" t="s">
        <v>20</v>
      </c>
    </row>
    <row r="21" ht="20.1" customHeight="1" spans="1:7">
      <c r="A21" s="278">
        <v>5</v>
      </c>
      <c r="B21" s="274" t="s">
        <v>38</v>
      </c>
      <c r="C21" s="274"/>
      <c r="D21" s="279">
        <f>期间费用!C7</f>
        <v>5.06870020387971</v>
      </c>
      <c r="E21" s="277">
        <f t="shared" si="0"/>
        <v>0.00778819091616057</v>
      </c>
      <c r="F21" s="277"/>
      <c r="G21" s="37" t="s">
        <v>20</v>
      </c>
    </row>
    <row r="22" ht="20.1" customHeight="1" spans="1:7">
      <c r="A22" s="278">
        <v>6</v>
      </c>
      <c r="B22" s="274" t="s">
        <v>39</v>
      </c>
      <c r="C22" s="274"/>
      <c r="D22" s="279">
        <f>期间费用!C8</f>
        <v>15.2061006116391</v>
      </c>
      <c r="E22" s="277">
        <f t="shared" si="0"/>
        <v>0.0233645727484817</v>
      </c>
      <c r="F22" s="277"/>
      <c r="G22" s="37" t="s">
        <v>20</v>
      </c>
    </row>
    <row r="23" ht="20.1" customHeight="1" spans="1:7">
      <c r="A23" s="283" t="s">
        <v>40</v>
      </c>
      <c r="B23" s="283"/>
      <c r="C23" s="283"/>
      <c r="D23" s="276">
        <f>(D18+D19)*0.05</f>
        <v>26.8641110805625</v>
      </c>
      <c r="E23" s="277">
        <f t="shared" si="0"/>
        <v>0.041277411855651</v>
      </c>
      <c r="F23" s="277"/>
      <c r="G23" s="37" t="s">
        <v>20</v>
      </c>
    </row>
    <row r="24" ht="20.1" customHeight="1" spans="1:7">
      <c r="A24" s="275" t="s">
        <v>41</v>
      </c>
      <c r="B24" s="275"/>
      <c r="C24" s="275"/>
      <c r="D24" s="276">
        <f>D18+D19+D23</f>
        <v>564.146332691812</v>
      </c>
      <c r="E24" s="277">
        <f t="shared" si="0"/>
        <v>0.866825648968671</v>
      </c>
      <c r="F24" s="277"/>
      <c r="G24" s="37" t="s">
        <v>20</v>
      </c>
    </row>
    <row r="25" ht="20.1" customHeight="1" spans="1:7">
      <c r="A25" s="275" t="s">
        <v>42</v>
      </c>
      <c r="B25" s="275"/>
      <c r="C25" s="275"/>
      <c r="D25" s="276">
        <f>D24*0.13</f>
        <v>73.3390232499355</v>
      </c>
      <c r="E25" s="277">
        <f t="shared" si="0"/>
        <v>0.112687334365927</v>
      </c>
      <c r="F25" s="277"/>
      <c r="G25" s="284" t="s">
        <v>43</v>
      </c>
    </row>
    <row r="26" ht="20.1" customHeight="1" spans="1:7">
      <c r="A26" s="275" t="s">
        <v>44</v>
      </c>
      <c r="B26" s="285" t="s">
        <v>20</v>
      </c>
      <c r="C26" s="286"/>
      <c r="D26" s="276">
        <f>D24+D25</f>
        <v>637.485355941747</v>
      </c>
      <c r="E26" s="277">
        <f t="shared" si="0"/>
        <v>0.979512983334599</v>
      </c>
      <c r="F26" s="277"/>
      <c r="G26" s="37" t="s">
        <v>20</v>
      </c>
    </row>
    <row r="27" ht="20.1" customHeight="1" spans="1:7">
      <c r="A27" s="275" t="s">
        <v>45</v>
      </c>
      <c r="B27" s="285" t="s">
        <v>20</v>
      </c>
      <c r="C27" s="286"/>
      <c r="D27" s="276">
        <f>工装明细!P7</f>
        <v>0</v>
      </c>
      <c r="E27" s="277">
        <f t="shared" si="0"/>
        <v>0</v>
      </c>
      <c r="F27" s="277"/>
      <c r="G27" s="284" t="s">
        <v>46</v>
      </c>
    </row>
    <row r="28" ht="20.1" customHeight="1" spans="1:7">
      <c r="A28" s="275" t="s">
        <v>47</v>
      </c>
      <c r="B28" s="285" t="s">
        <v>20</v>
      </c>
      <c r="C28" s="286"/>
      <c r="D28" s="276">
        <f>包装运输明细!S7</f>
        <v>0</v>
      </c>
      <c r="E28" s="277">
        <f t="shared" si="0"/>
        <v>0</v>
      </c>
      <c r="F28" s="277"/>
      <c r="G28" s="284" t="s">
        <v>46</v>
      </c>
    </row>
    <row r="29" ht="20.1" customHeight="1" spans="1:7">
      <c r="A29" s="275" t="s">
        <v>48</v>
      </c>
      <c r="B29" s="285" t="s">
        <v>20</v>
      </c>
      <c r="C29" s="286"/>
      <c r="D29" s="276">
        <f>包装运输明细!S11</f>
        <v>13.3333333333333</v>
      </c>
      <c r="E29" s="277">
        <f t="shared" si="0"/>
        <v>0.0204870166654014</v>
      </c>
      <c r="F29" s="277"/>
      <c r="G29" s="284" t="s">
        <v>49</v>
      </c>
    </row>
    <row r="30" ht="20.1" customHeight="1" spans="1:7">
      <c r="A30" s="275" t="s">
        <v>50</v>
      </c>
      <c r="B30" s="285" t="s">
        <v>20</v>
      </c>
      <c r="C30" s="286"/>
      <c r="D30" s="287">
        <f>D26+D27+D28+D29</f>
        <v>650.81868927508</v>
      </c>
      <c r="E30" s="277">
        <f t="shared" si="0"/>
        <v>1</v>
      </c>
      <c r="F30" s="277"/>
      <c r="G30" s="37" t="s">
        <v>20</v>
      </c>
    </row>
    <row r="31" s="254" customFormat="1" ht="20.1" customHeight="1" spans="1:7">
      <c r="A31"/>
      <c r="B31" t="s">
        <v>51</v>
      </c>
      <c r="C31"/>
      <c r="D31"/>
      <c r="E31"/>
      <c r="F31"/>
      <c r="G31"/>
    </row>
    <row r="32" ht="24.95" customHeight="1" spans="1:7">
      <c r="A32" s="288" t="s">
        <v>52</v>
      </c>
      <c r="B32" s="288"/>
      <c r="C32" s="288"/>
      <c r="D32" s="289" t="s">
        <v>53</v>
      </c>
      <c r="E32" s="290" t="s">
        <v>54</v>
      </c>
      <c r="F32" s="290"/>
      <c r="G32" s="290"/>
    </row>
    <row r="33" spans="4:4">
      <c r="D33" s="291"/>
    </row>
    <row r="34" spans="4:4">
      <c r="D34" s="291"/>
    </row>
  </sheetData>
  <mergeCells count="52">
    <mergeCell ref="A5:C5"/>
    <mergeCell ref="E5:G5"/>
    <mergeCell ref="A6:C6"/>
    <mergeCell ref="E6:F6"/>
    <mergeCell ref="B7:C7"/>
    <mergeCell ref="B8:C8"/>
    <mergeCell ref="A9:C9"/>
    <mergeCell ref="A10:G10"/>
    <mergeCell ref="B11:C11"/>
    <mergeCell ref="E11:F11"/>
    <mergeCell ref="A12:C12"/>
    <mergeCell ref="E12:F12"/>
    <mergeCell ref="B13:C13"/>
    <mergeCell ref="E13:F13"/>
    <mergeCell ref="B14:C14"/>
    <mergeCell ref="E14:F14"/>
    <mergeCell ref="B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B20:C20"/>
    <mergeCell ref="E20:F20"/>
    <mergeCell ref="B21:C21"/>
    <mergeCell ref="E21:F21"/>
    <mergeCell ref="B22:C22"/>
    <mergeCell ref="E22:F22"/>
    <mergeCell ref="A23:C23"/>
    <mergeCell ref="E23:F23"/>
    <mergeCell ref="A24:C24"/>
    <mergeCell ref="E24:F24"/>
    <mergeCell ref="A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E32:G32"/>
    <mergeCell ref="A1:A4"/>
    <mergeCell ref="D5:D6"/>
    <mergeCell ref="B1:F4"/>
  </mergeCells>
  <printOptions horizontalCentered="1"/>
  <pageMargins left="0.314583333333333" right="0.118055555555556" top="0.354166666666667" bottom="0.354166666666667" header="0.314583333333333" footer="0.314583333333333"/>
  <pageSetup paperSize="9" scale="77" orientation="landscape" horizontalDpi="300" verticalDpi="3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>
    <tabColor rgb="FF92D050"/>
  </sheetPr>
  <dimension ref="A1:J23"/>
  <sheetViews>
    <sheetView zoomScale="85" zoomScaleNormal="85" workbookViewId="0">
      <selection activeCell="H32" sqref="H32"/>
    </sheetView>
  </sheetViews>
  <sheetFormatPr defaultColWidth="8.875" defaultRowHeight="13.5"/>
  <cols>
    <col min="1" max="1" width="5.75" style="226" customWidth="1"/>
    <col min="2" max="2" width="13.75" style="226" customWidth="1"/>
    <col min="3" max="3" width="15.5" style="226" customWidth="1"/>
    <col min="4" max="4" width="24.125" style="226" customWidth="1"/>
    <col min="5" max="5" width="19.5" style="226" customWidth="1"/>
    <col min="6" max="6" width="11.125" style="226" customWidth="1"/>
    <col min="7" max="7" width="13.625" style="226" customWidth="1"/>
    <col min="8" max="9" width="25.5" style="226" customWidth="1"/>
    <col min="10" max="10" width="13.75" style="226" customWidth="1"/>
    <col min="11" max="11" width="5.5" style="226" customWidth="1"/>
    <col min="12" max="12" width="10.75" style="226" customWidth="1"/>
    <col min="13" max="16384" width="8.875" style="226"/>
  </cols>
  <sheetData>
    <row r="1" ht="36.6" customHeight="1" spans="1:10">
      <c r="A1" s="227" t="s">
        <v>55</v>
      </c>
      <c r="B1" s="228"/>
      <c r="C1" s="228"/>
      <c r="D1" s="228"/>
      <c r="E1" s="228"/>
      <c r="F1" s="228"/>
      <c r="G1" s="228"/>
      <c r="H1" s="228"/>
      <c r="I1" s="228"/>
      <c r="J1" s="250"/>
    </row>
    <row r="2" ht="20.45" customHeight="1" spans="1:10">
      <c r="A2" s="229" t="s">
        <v>56</v>
      </c>
      <c r="B2" s="229"/>
      <c r="C2" s="229"/>
      <c r="D2" s="229"/>
      <c r="E2" s="229"/>
      <c r="F2" s="229"/>
      <c r="G2" s="229"/>
      <c r="H2" s="229"/>
      <c r="I2" s="229"/>
      <c r="J2" s="229"/>
    </row>
    <row r="3" ht="14.45" customHeight="1" spans="1:10">
      <c r="A3" s="230" t="s">
        <v>57</v>
      </c>
      <c r="B3" s="230"/>
      <c r="C3" s="231"/>
      <c r="D3" s="232"/>
      <c r="E3" s="232"/>
      <c r="F3" s="233"/>
      <c r="G3" s="230" t="s">
        <v>58</v>
      </c>
      <c r="H3" s="231"/>
      <c r="I3" s="232"/>
      <c r="J3" s="233"/>
    </row>
    <row r="4" spans="1:10">
      <c r="A4" s="230" t="s">
        <v>59</v>
      </c>
      <c r="B4" s="230"/>
      <c r="C4" s="231"/>
      <c r="D4" s="232"/>
      <c r="E4" s="232"/>
      <c r="F4" s="233"/>
      <c r="G4" s="230" t="s">
        <v>60</v>
      </c>
      <c r="H4" s="234"/>
      <c r="I4" s="251"/>
      <c r="J4" s="252"/>
    </row>
    <row r="5" ht="26.45" customHeight="1" spans="1:10">
      <c r="A5" s="235" t="s">
        <v>61</v>
      </c>
      <c r="B5" s="235" t="s">
        <v>62</v>
      </c>
      <c r="C5" s="236" t="s">
        <v>63</v>
      </c>
      <c r="D5" s="236" t="s">
        <v>64</v>
      </c>
      <c r="E5" s="236" t="s">
        <v>65</v>
      </c>
      <c r="F5" s="236" t="s">
        <v>66</v>
      </c>
      <c r="G5" s="236" t="s">
        <v>67</v>
      </c>
      <c r="H5" s="236" t="s">
        <v>68</v>
      </c>
      <c r="I5" s="236" t="s">
        <v>69</v>
      </c>
      <c r="J5" s="236" t="s">
        <v>28</v>
      </c>
    </row>
    <row r="6" spans="1:10">
      <c r="A6" s="235">
        <v>1</v>
      </c>
      <c r="B6" s="237">
        <v>1</v>
      </c>
      <c r="C6" s="238" t="s">
        <v>70</v>
      </c>
      <c r="D6" s="238" t="s">
        <v>71</v>
      </c>
      <c r="E6" s="238" t="s">
        <v>72</v>
      </c>
      <c r="F6" s="238" t="s">
        <v>73</v>
      </c>
      <c r="G6" s="238" t="s">
        <v>20</v>
      </c>
      <c r="H6" s="239">
        <v>1178</v>
      </c>
      <c r="I6" s="236" t="s">
        <v>74</v>
      </c>
      <c r="J6" s="253"/>
    </row>
    <row r="7" spans="1:10">
      <c r="A7" s="235">
        <v>2</v>
      </c>
      <c r="B7" s="237">
        <v>2</v>
      </c>
      <c r="C7" s="238" t="s">
        <v>75</v>
      </c>
      <c r="D7" s="238" t="s">
        <v>76</v>
      </c>
      <c r="E7" s="238" t="s">
        <v>72</v>
      </c>
      <c r="F7" s="238" t="s">
        <v>73</v>
      </c>
      <c r="G7" s="238" t="s">
        <v>20</v>
      </c>
      <c r="H7" s="239">
        <v>36.65</v>
      </c>
      <c r="I7" s="238" t="s">
        <v>20</v>
      </c>
      <c r="J7" s="253"/>
    </row>
    <row r="8" spans="1:10">
      <c r="A8" s="235">
        <v>3</v>
      </c>
      <c r="B8" s="237">
        <v>3</v>
      </c>
      <c r="C8" s="238" t="s">
        <v>77</v>
      </c>
      <c r="D8" s="238" t="s">
        <v>78</v>
      </c>
      <c r="E8" s="238" t="s">
        <v>72</v>
      </c>
      <c r="F8" s="238" t="s">
        <v>73</v>
      </c>
      <c r="G8" s="238" t="s">
        <v>79</v>
      </c>
      <c r="H8" s="239">
        <v>18.6</v>
      </c>
      <c r="I8" s="238" t="s">
        <v>20</v>
      </c>
      <c r="J8" s="253"/>
    </row>
    <row r="9" spans="1:10">
      <c r="A9" s="235">
        <v>4</v>
      </c>
      <c r="B9" s="237">
        <v>3</v>
      </c>
      <c r="C9" s="238" t="s">
        <v>80</v>
      </c>
      <c r="D9" s="238" t="s">
        <v>81</v>
      </c>
      <c r="E9" s="238" t="s">
        <v>72</v>
      </c>
      <c r="F9" s="238" t="s">
        <v>82</v>
      </c>
      <c r="G9" s="238" t="s">
        <v>79</v>
      </c>
      <c r="H9" s="239">
        <v>4.49</v>
      </c>
      <c r="I9" s="238" t="s">
        <v>20</v>
      </c>
      <c r="J9" s="253"/>
    </row>
    <row r="10" spans="1:10">
      <c r="A10" s="235">
        <v>5</v>
      </c>
      <c r="B10" s="237">
        <v>3</v>
      </c>
      <c r="C10" s="238" t="s">
        <v>83</v>
      </c>
      <c r="D10" s="238" t="s">
        <v>84</v>
      </c>
      <c r="E10" s="238" t="s">
        <v>72</v>
      </c>
      <c r="F10" s="238" t="s">
        <v>82</v>
      </c>
      <c r="G10" s="238" t="s">
        <v>79</v>
      </c>
      <c r="H10" s="239">
        <v>3.77</v>
      </c>
      <c r="I10" s="238" t="s">
        <v>20</v>
      </c>
      <c r="J10" s="253"/>
    </row>
    <row r="11" spans="1:10">
      <c r="A11" s="235">
        <v>6</v>
      </c>
      <c r="B11" s="237">
        <v>3</v>
      </c>
      <c r="C11" s="238" t="s">
        <v>85</v>
      </c>
      <c r="D11" s="238" t="s">
        <v>86</v>
      </c>
      <c r="E11" s="238" t="s">
        <v>87</v>
      </c>
      <c r="F11" s="240" t="s">
        <v>88</v>
      </c>
      <c r="G11" s="238" t="s">
        <v>20</v>
      </c>
      <c r="H11" s="241">
        <v>0.064</v>
      </c>
      <c r="I11" s="238" t="s">
        <v>20</v>
      </c>
      <c r="J11" s="253"/>
    </row>
    <row r="12" spans="1:10">
      <c r="A12" s="235">
        <v>7</v>
      </c>
      <c r="B12" s="237">
        <v>2</v>
      </c>
      <c r="C12" s="238" t="s">
        <v>89</v>
      </c>
      <c r="D12" s="238" t="s">
        <v>90</v>
      </c>
      <c r="E12" s="238" t="s">
        <v>87</v>
      </c>
      <c r="F12" s="238" t="s">
        <v>88</v>
      </c>
      <c r="G12" s="238" t="s">
        <v>20</v>
      </c>
      <c r="H12" s="241">
        <v>0.084</v>
      </c>
      <c r="I12" s="238" t="s">
        <v>20</v>
      </c>
      <c r="J12" s="253"/>
    </row>
    <row r="13" spans="1:10">
      <c r="A13" s="235">
        <v>8</v>
      </c>
      <c r="B13" s="237">
        <v>2</v>
      </c>
      <c r="C13" s="238" t="s">
        <v>91</v>
      </c>
      <c r="D13" s="238" t="s">
        <v>92</v>
      </c>
      <c r="E13" s="238" t="s">
        <v>87</v>
      </c>
      <c r="F13" s="238" t="s">
        <v>88</v>
      </c>
      <c r="G13" s="238" t="s">
        <v>20</v>
      </c>
      <c r="H13" s="241">
        <v>0.0358</v>
      </c>
      <c r="I13" s="238" t="s">
        <v>20</v>
      </c>
      <c r="J13" s="253"/>
    </row>
    <row r="14" spans="1:10">
      <c r="A14" s="235">
        <v>9</v>
      </c>
      <c r="B14" s="237">
        <v>2</v>
      </c>
      <c r="C14" s="238" t="s">
        <v>93</v>
      </c>
      <c r="D14" s="238" t="s">
        <v>76</v>
      </c>
      <c r="E14" s="238" t="s">
        <v>72</v>
      </c>
      <c r="F14" s="238" t="s">
        <v>73</v>
      </c>
      <c r="G14" s="238" t="s">
        <v>79</v>
      </c>
      <c r="H14" s="239">
        <v>77.45</v>
      </c>
      <c r="I14" s="238" t="s">
        <v>20</v>
      </c>
      <c r="J14" s="253"/>
    </row>
    <row r="15" spans="1:10">
      <c r="A15" s="235">
        <v>10</v>
      </c>
      <c r="B15" s="237">
        <v>3</v>
      </c>
      <c r="C15" s="238" t="s">
        <v>77</v>
      </c>
      <c r="D15" s="238" t="s">
        <v>78</v>
      </c>
      <c r="E15" s="238" t="s">
        <v>72</v>
      </c>
      <c r="F15" s="238" t="s">
        <v>82</v>
      </c>
      <c r="G15" s="238" t="s">
        <v>79</v>
      </c>
      <c r="H15" s="239">
        <v>18.6</v>
      </c>
      <c r="I15" s="238" t="s">
        <v>20</v>
      </c>
      <c r="J15" s="253"/>
    </row>
    <row r="16" spans="1:10">
      <c r="A16" s="235">
        <v>11</v>
      </c>
      <c r="B16" s="237">
        <v>3</v>
      </c>
      <c r="C16" s="238" t="s">
        <v>94</v>
      </c>
      <c r="D16" s="238" t="s">
        <v>81</v>
      </c>
      <c r="E16" s="238" t="s">
        <v>72</v>
      </c>
      <c r="F16" s="238" t="s">
        <v>82</v>
      </c>
      <c r="G16" s="238" t="s">
        <v>79</v>
      </c>
      <c r="H16" s="239">
        <v>8.71</v>
      </c>
      <c r="I16" s="238" t="s">
        <v>20</v>
      </c>
      <c r="J16" s="253"/>
    </row>
    <row r="17" spans="1:10">
      <c r="A17" s="235">
        <v>12</v>
      </c>
      <c r="B17" s="237">
        <v>3</v>
      </c>
      <c r="C17" s="238" t="s">
        <v>95</v>
      </c>
      <c r="D17" s="238" t="s">
        <v>84</v>
      </c>
      <c r="E17" s="238" t="s">
        <v>72</v>
      </c>
      <c r="F17" s="238" t="s">
        <v>82</v>
      </c>
      <c r="G17" s="238" t="s">
        <v>79</v>
      </c>
      <c r="H17" s="239">
        <v>9.73</v>
      </c>
      <c r="I17" s="238" t="s">
        <v>20</v>
      </c>
      <c r="J17" s="253"/>
    </row>
    <row r="18" spans="1:10">
      <c r="A18" s="235">
        <v>13</v>
      </c>
      <c r="B18" s="237">
        <v>3</v>
      </c>
      <c r="C18" s="238" t="s">
        <v>85</v>
      </c>
      <c r="D18" s="238" t="s">
        <v>86</v>
      </c>
      <c r="E18" s="238" t="s">
        <v>87</v>
      </c>
      <c r="F18" s="240" t="s">
        <v>96</v>
      </c>
      <c r="G18" s="238" t="s">
        <v>20</v>
      </c>
      <c r="H18" s="241">
        <v>0.064</v>
      </c>
      <c r="I18" s="238" t="s">
        <v>20</v>
      </c>
      <c r="J18" s="253"/>
    </row>
    <row r="19" spans="1:10">
      <c r="A19" s="235" t="s">
        <v>97</v>
      </c>
      <c r="B19" s="235" t="s">
        <v>97</v>
      </c>
      <c r="C19" s="242" t="s">
        <v>97</v>
      </c>
      <c r="D19" s="243" t="s">
        <v>97</v>
      </c>
      <c r="E19" s="243" t="s">
        <v>97</v>
      </c>
      <c r="F19" s="236" t="s">
        <v>97</v>
      </c>
      <c r="G19" s="236" t="s">
        <v>97</v>
      </c>
      <c r="H19" s="244" t="s">
        <v>97</v>
      </c>
      <c r="I19" s="238" t="s">
        <v>20</v>
      </c>
      <c r="J19" s="253"/>
    </row>
    <row r="20" ht="26.45" customHeight="1" spans="1:10">
      <c r="A20" s="245" t="s">
        <v>98</v>
      </c>
      <c r="B20" s="246" t="s">
        <v>99</v>
      </c>
      <c r="C20" s="247" t="s">
        <v>100</v>
      </c>
      <c r="D20" s="247" t="s">
        <v>101</v>
      </c>
      <c r="E20" s="247" t="s">
        <v>102</v>
      </c>
      <c r="F20" s="247" t="s">
        <v>103</v>
      </c>
      <c r="G20" s="247" t="s">
        <v>104</v>
      </c>
      <c r="H20" s="247" t="s">
        <v>105</v>
      </c>
      <c r="I20" s="247" t="s">
        <v>106</v>
      </c>
      <c r="J20" s="247" t="s">
        <v>107</v>
      </c>
    </row>
    <row r="21" spans="1:9">
      <c r="A21" s="248" t="s">
        <v>108</v>
      </c>
      <c r="B21" s="248"/>
      <c r="C21" s="248"/>
      <c r="D21" s="249"/>
      <c r="E21" s="249"/>
      <c r="F21" s="249"/>
      <c r="G21" s="249"/>
      <c r="H21" s="249"/>
      <c r="I21" s="249"/>
    </row>
    <row r="22" spans="1:9">
      <c r="A22" s="249"/>
      <c r="B22" s="249"/>
      <c r="C22" s="249"/>
      <c r="D22" s="249"/>
      <c r="E22" s="249"/>
      <c r="F22" s="249"/>
      <c r="G22" s="249"/>
      <c r="H22" s="249"/>
      <c r="I22" s="249"/>
    </row>
    <row r="23" spans="1:9">
      <c r="A23" s="249"/>
      <c r="B23" s="249"/>
      <c r="C23" s="249"/>
      <c r="D23" s="249"/>
      <c r="E23" s="249"/>
      <c r="F23" s="249"/>
      <c r="G23" s="249"/>
      <c r="H23" s="249"/>
      <c r="I23" s="249"/>
    </row>
  </sheetData>
  <mergeCells count="7">
    <mergeCell ref="A1:J1"/>
    <mergeCell ref="A2:J2"/>
    <mergeCell ref="C3:F3"/>
    <mergeCell ref="H3:J3"/>
    <mergeCell ref="C4:F4"/>
    <mergeCell ref="H4:J4"/>
    <mergeCell ref="A21:C21"/>
  </mergeCells>
  <pageMargins left="0.7" right="0.7" top="0.75" bottom="0.75" header="0.3" footer="0.3"/>
  <pageSetup paperSize="9" orientation="portrait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S10"/>
  <sheetViews>
    <sheetView workbookViewId="0">
      <selection activeCell="A3" sqref="A3:O3"/>
    </sheetView>
  </sheetViews>
  <sheetFormatPr defaultColWidth="9" defaultRowHeight="13.5"/>
  <cols>
    <col min="1" max="1" width="9" style="205" customWidth="1"/>
    <col min="2" max="2" width="20.5" style="205" customWidth="1"/>
    <col min="3" max="3" width="11.125" style="205" customWidth="1"/>
    <col min="4" max="4" width="11.625" style="205" customWidth="1"/>
    <col min="5" max="5" width="11.375" style="205" hidden="1" customWidth="1"/>
    <col min="6" max="6" width="9.75" style="206" hidden="1" customWidth="1"/>
    <col min="7" max="7" width="20.875" style="205" hidden="1" customWidth="1"/>
    <col min="8" max="8" width="6.625" style="205" hidden="1" customWidth="1"/>
    <col min="9" max="9" width="8.5" style="205" customWidth="1"/>
    <col min="10" max="10" width="12" style="205" customWidth="1"/>
    <col min="11" max="11" width="10.75" style="205" customWidth="1"/>
    <col min="12" max="12" width="10.125" style="205" customWidth="1"/>
    <col min="13" max="13" width="12.625" style="205" customWidth="1"/>
    <col min="14" max="14" width="10.125" style="205" customWidth="1"/>
    <col min="15" max="15" width="9" style="205" customWidth="1"/>
    <col min="16" max="16" width="8.75" style="205" customWidth="1"/>
    <col min="17" max="17" width="11" style="205" customWidth="1"/>
    <col min="18" max="18" width="10.625" style="205" customWidth="1"/>
    <col min="19" max="19" width="10.5" style="205" customWidth="1"/>
    <col min="20" max="16384" width="9" style="205"/>
  </cols>
  <sheetData>
    <row r="1" ht="20.25" spans="1:19">
      <c r="A1" s="207" t="s">
        <v>109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</row>
    <row r="2" spans="1:19">
      <c r="A2" s="208" t="s">
        <v>110</v>
      </c>
      <c r="B2" s="208"/>
      <c r="C2" s="208" t="s">
        <v>111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</row>
    <row r="3" spans="1:19">
      <c r="A3" s="209" t="s">
        <v>112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 t="s">
        <v>113</v>
      </c>
      <c r="Q3" s="208"/>
      <c r="R3" s="208"/>
      <c r="S3" s="208"/>
    </row>
    <row r="4" spans="1:19">
      <c r="A4" s="210" t="s">
        <v>61</v>
      </c>
      <c r="B4" s="210" t="s">
        <v>63</v>
      </c>
      <c r="C4" s="210" t="s">
        <v>64</v>
      </c>
      <c r="D4" s="210" t="s">
        <v>114</v>
      </c>
      <c r="E4" s="210" t="s">
        <v>30</v>
      </c>
      <c r="F4" s="210"/>
      <c r="G4" s="210"/>
      <c r="H4" s="210"/>
      <c r="I4" s="210"/>
      <c r="J4" s="210"/>
      <c r="K4" s="210" t="s">
        <v>115</v>
      </c>
      <c r="L4" s="210"/>
      <c r="M4" s="210" t="s">
        <v>116</v>
      </c>
      <c r="N4" s="210"/>
      <c r="O4" s="210"/>
      <c r="P4" s="210" t="s">
        <v>117</v>
      </c>
      <c r="Q4" s="217" t="s">
        <v>118</v>
      </c>
      <c r="R4" s="210" t="s">
        <v>119</v>
      </c>
      <c r="S4" s="210" t="s">
        <v>28</v>
      </c>
    </row>
    <row r="5" ht="36" spans="1:19">
      <c r="A5" s="210"/>
      <c r="B5" s="210"/>
      <c r="C5" s="210"/>
      <c r="D5" s="210"/>
      <c r="E5" s="210" t="s">
        <v>120</v>
      </c>
      <c r="F5" s="210" t="s">
        <v>121</v>
      </c>
      <c r="G5" s="210" t="s">
        <v>122</v>
      </c>
      <c r="H5" s="210" t="s">
        <v>123</v>
      </c>
      <c r="I5" s="210" t="s">
        <v>124</v>
      </c>
      <c r="J5" s="216" t="s">
        <v>125</v>
      </c>
      <c r="K5" s="210" t="s">
        <v>120</v>
      </c>
      <c r="L5" s="210" t="s">
        <v>126</v>
      </c>
      <c r="M5" s="210" t="s">
        <v>127</v>
      </c>
      <c r="N5" s="217" t="s">
        <v>128</v>
      </c>
      <c r="O5" s="210" t="s">
        <v>129</v>
      </c>
      <c r="P5" s="210"/>
      <c r="Q5" s="217"/>
      <c r="R5" s="210"/>
      <c r="S5" s="210"/>
    </row>
    <row r="6" spans="1:19">
      <c r="A6" s="131">
        <v>1</v>
      </c>
      <c r="B6" s="132" t="s">
        <v>20</v>
      </c>
      <c r="C6" s="132" t="s">
        <v>130</v>
      </c>
      <c r="D6" s="133">
        <v>1</v>
      </c>
      <c r="E6" s="133" t="s">
        <v>20</v>
      </c>
      <c r="F6" s="133" t="s">
        <v>20</v>
      </c>
      <c r="G6" s="133" t="s">
        <v>20</v>
      </c>
      <c r="H6" s="133" t="s">
        <v>20</v>
      </c>
      <c r="I6" s="218">
        <v>22.08</v>
      </c>
      <c r="J6" s="219" t="s">
        <v>20</v>
      </c>
      <c r="K6" s="133" t="s">
        <v>20</v>
      </c>
      <c r="L6" s="133" t="s">
        <v>20</v>
      </c>
      <c r="M6" s="220">
        <v>1.674739</v>
      </c>
      <c r="N6" s="220">
        <v>1.52</v>
      </c>
      <c r="O6" s="221">
        <f>N6/M6</f>
        <v>0.907604110252404</v>
      </c>
      <c r="P6" s="222">
        <f>3/1.13</f>
        <v>2.65486725663717</v>
      </c>
      <c r="Q6" s="225">
        <f>P6*(M6-N6)</f>
        <v>0.410811504424779</v>
      </c>
      <c r="R6" s="225">
        <f>D6*(I6*M6-Q6)</f>
        <v>36.5674256155752</v>
      </c>
      <c r="S6" s="210" t="s">
        <v>20</v>
      </c>
    </row>
    <row r="7" spans="1:19">
      <c r="A7" s="131">
        <v>2</v>
      </c>
      <c r="B7" s="132" t="s">
        <v>20</v>
      </c>
      <c r="C7" s="132" t="s">
        <v>131</v>
      </c>
      <c r="D7" s="133">
        <v>1</v>
      </c>
      <c r="E7" s="133" t="s">
        <v>20</v>
      </c>
      <c r="F7" s="133" t="s">
        <v>20</v>
      </c>
      <c r="G7" s="133" t="s">
        <v>20</v>
      </c>
      <c r="H7" s="133" t="s">
        <v>20</v>
      </c>
      <c r="I7" s="218">
        <v>22.08</v>
      </c>
      <c r="J7" s="219" t="s">
        <v>20</v>
      </c>
      <c r="K7" s="133" t="s">
        <v>20</v>
      </c>
      <c r="L7" s="133" t="s">
        <v>20</v>
      </c>
      <c r="M7" s="220">
        <v>1.801245</v>
      </c>
      <c r="N7" s="220">
        <v>1.68</v>
      </c>
      <c r="O7" s="221">
        <f>N7/M7</f>
        <v>0.932688223978415</v>
      </c>
      <c r="P7" s="222">
        <f>3/1.13</f>
        <v>2.65486725663717</v>
      </c>
      <c r="Q7" s="225">
        <f>P7*(M7-N7)</f>
        <v>0.321889380530974</v>
      </c>
      <c r="R7" s="225">
        <f>D7*(I7*M7-Q7)</f>
        <v>39.449600219469</v>
      </c>
      <c r="S7" s="210" t="s">
        <v>20</v>
      </c>
    </row>
    <row r="8" spans="1:19">
      <c r="A8" s="211" t="s">
        <v>20</v>
      </c>
      <c r="B8" s="212" t="s">
        <v>132</v>
      </c>
      <c r="C8" s="213" t="s">
        <v>20</v>
      </c>
      <c r="D8" s="210" t="s">
        <v>20</v>
      </c>
      <c r="E8" s="210" t="s">
        <v>20</v>
      </c>
      <c r="F8" s="210" t="s">
        <v>20</v>
      </c>
      <c r="G8" s="210" t="s">
        <v>20</v>
      </c>
      <c r="H8" s="210" t="s">
        <v>20</v>
      </c>
      <c r="I8" s="210" t="s">
        <v>20</v>
      </c>
      <c r="J8" s="219" t="s">
        <v>20</v>
      </c>
      <c r="K8" s="210" t="s">
        <v>20</v>
      </c>
      <c r="L8" s="210" t="s">
        <v>20</v>
      </c>
      <c r="M8" s="212">
        <f>M6*D6</f>
        <v>1.674739</v>
      </c>
      <c r="N8" s="212">
        <f>D6*N6</f>
        <v>1.52</v>
      </c>
      <c r="O8" s="223">
        <f>N8/M8</f>
        <v>0.907604110252404</v>
      </c>
      <c r="P8" s="224" t="s">
        <v>20</v>
      </c>
      <c r="Q8" s="225">
        <f>SUM(Q6:Q7)</f>
        <v>0.732700884955753</v>
      </c>
      <c r="R8" s="225">
        <f>SUM(R6:R7)</f>
        <v>76.0170258350442</v>
      </c>
      <c r="S8" s="210" t="s">
        <v>20</v>
      </c>
    </row>
    <row r="9" ht="21.6" customHeight="1" spans="1:2">
      <c r="A9" s="214"/>
      <c r="B9" s="215" t="s">
        <v>133</v>
      </c>
    </row>
    <row r="10" ht="20.1" customHeight="1" spans="2:4">
      <c r="B10" s="206" t="s">
        <v>134</v>
      </c>
      <c r="C10" s="206"/>
      <c r="D10" s="206"/>
    </row>
  </sheetData>
  <sheetProtection insertRows="0" autoFilter="0"/>
  <mergeCells count="17">
    <mergeCell ref="A1:S1"/>
    <mergeCell ref="A2:B2"/>
    <mergeCell ref="C2:S2"/>
    <mergeCell ref="A3:O3"/>
    <mergeCell ref="P3:S3"/>
    <mergeCell ref="E4:J4"/>
    <mergeCell ref="K4:L4"/>
    <mergeCell ref="M4:O4"/>
    <mergeCell ref="B10:D10"/>
    <mergeCell ref="A4:A5"/>
    <mergeCell ref="B4:B5"/>
    <mergeCell ref="C4:C5"/>
    <mergeCell ref="D4:D5"/>
    <mergeCell ref="P4:P5"/>
    <mergeCell ref="Q4:Q5"/>
    <mergeCell ref="R4:R5"/>
    <mergeCell ref="S4:S5"/>
  </mergeCells>
  <printOptions horizontalCentered="1"/>
  <pageMargins left="0.31496062992126" right="0.31496062992126" top="0.748031496062992" bottom="0.748031496062992" header="0.31496062992126" footer="0.31496062992126"/>
  <pageSetup paperSize="9" scale="78" orientation="landscape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R26"/>
  <sheetViews>
    <sheetView view="pageBreakPreview" zoomScaleNormal="85" workbookViewId="0">
      <selection activeCell="E31" sqref="E31"/>
    </sheetView>
  </sheetViews>
  <sheetFormatPr defaultColWidth="9" defaultRowHeight="13.5"/>
  <cols>
    <col min="2" max="2" width="15.375" customWidth="1"/>
    <col min="3" max="3" width="23.25" customWidth="1"/>
    <col min="4" max="4" width="26.75" customWidth="1"/>
    <col min="5" max="5" width="11.125" customWidth="1"/>
    <col min="8" max="8" width="11.75" customWidth="1"/>
    <col min="13" max="13" width="9.875" customWidth="1"/>
    <col min="17" max="17" width="25.125" customWidth="1"/>
  </cols>
  <sheetData>
    <row r="1" ht="20.25" spans="1:16">
      <c r="A1" s="171" t="s">
        <v>135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</row>
    <row r="2" spans="1:16">
      <c r="A2" s="155" t="s">
        <v>136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1:16">
      <c r="A3" s="158" t="s">
        <v>137</v>
      </c>
      <c r="B3" s="158"/>
      <c r="C3" s="155" t="s">
        <v>138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 t="s">
        <v>113</v>
      </c>
      <c r="O3" s="155"/>
      <c r="P3" s="155"/>
    </row>
    <row r="4" spans="1:16">
      <c r="A4" s="172" t="s">
        <v>61</v>
      </c>
      <c r="B4" s="128" t="s">
        <v>63</v>
      </c>
      <c r="C4" s="128" t="s">
        <v>64</v>
      </c>
      <c r="D4" s="128" t="s">
        <v>139</v>
      </c>
      <c r="E4" s="128"/>
      <c r="F4" s="128" t="s">
        <v>114</v>
      </c>
      <c r="G4" s="128" t="s">
        <v>140</v>
      </c>
      <c r="H4" s="128" t="s">
        <v>125</v>
      </c>
      <c r="I4" s="142" t="s">
        <v>30</v>
      </c>
      <c r="J4" s="142"/>
      <c r="K4" s="142"/>
      <c r="L4" s="142"/>
      <c r="M4" s="142"/>
      <c r="N4" s="142"/>
      <c r="O4" s="137" t="s">
        <v>141</v>
      </c>
      <c r="P4" s="137" t="s">
        <v>28</v>
      </c>
    </row>
    <row r="5" ht="21.75" customHeight="1" spans="1:16">
      <c r="A5" s="172"/>
      <c r="B5" s="128"/>
      <c r="C5" s="128"/>
      <c r="D5" s="128" t="s">
        <v>120</v>
      </c>
      <c r="E5" s="128" t="s">
        <v>126</v>
      </c>
      <c r="F5" s="128"/>
      <c r="G5" s="128"/>
      <c r="H5" s="128" t="s">
        <v>125</v>
      </c>
      <c r="I5" s="128" t="s">
        <v>120</v>
      </c>
      <c r="J5" s="128" t="s">
        <v>121</v>
      </c>
      <c r="K5" s="128" t="s">
        <v>122</v>
      </c>
      <c r="L5" s="128"/>
      <c r="M5" s="128" t="s">
        <v>123</v>
      </c>
      <c r="N5" s="190" t="s">
        <v>142</v>
      </c>
      <c r="O5" s="137"/>
      <c r="P5" s="137"/>
    </row>
    <row r="6" spans="1:17">
      <c r="A6" s="173">
        <v>1</v>
      </c>
      <c r="B6" s="174" t="s">
        <v>20</v>
      </c>
      <c r="C6" s="174" t="s">
        <v>143</v>
      </c>
      <c r="D6" s="175" t="s">
        <v>20</v>
      </c>
      <c r="E6" s="175" t="s">
        <v>20</v>
      </c>
      <c r="F6" s="175">
        <v>1</v>
      </c>
      <c r="G6" s="176">
        <v>0</v>
      </c>
      <c r="H6" s="177" t="s">
        <v>20</v>
      </c>
      <c r="I6" s="175" t="s">
        <v>20</v>
      </c>
      <c r="J6" s="175" t="s">
        <v>20</v>
      </c>
      <c r="K6" s="175" t="s">
        <v>20</v>
      </c>
      <c r="L6" s="175" t="s">
        <v>20</v>
      </c>
      <c r="M6" s="175" t="s">
        <v>20</v>
      </c>
      <c r="N6" s="175" t="s">
        <v>20</v>
      </c>
      <c r="O6" s="191">
        <f>F6*G6</f>
        <v>0</v>
      </c>
      <c r="P6" s="192" t="s">
        <v>20</v>
      </c>
      <c r="Q6" s="174"/>
    </row>
    <row r="7" spans="1:17">
      <c r="A7" s="173">
        <v>2</v>
      </c>
      <c r="B7" s="174" t="s">
        <v>20</v>
      </c>
      <c r="C7" s="174" t="s">
        <v>144</v>
      </c>
      <c r="D7" s="175" t="s">
        <v>20</v>
      </c>
      <c r="E7" s="175" t="s">
        <v>20</v>
      </c>
      <c r="F7" s="175">
        <v>1</v>
      </c>
      <c r="G7" s="176">
        <v>4.465074</v>
      </c>
      <c r="H7" s="177" t="s">
        <v>20</v>
      </c>
      <c r="I7" s="175" t="s">
        <v>20</v>
      </c>
      <c r="J7" s="175" t="s">
        <v>20</v>
      </c>
      <c r="K7" s="175" t="s">
        <v>20</v>
      </c>
      <c r="L7" s="175" t="s">
        <v>20</v>
      </c>
      <c r="M7" s="175" t="s">
        <v>20</v>
      </c>
      <c r="N7" s="175" t="s">
        <v>20</v>
      </c>
      <c r="O7" s="191">
        <f t="shared" ref="O7:O13" si="0">F7*G7</f>
        <v>4.465074</v>
      </c>
      <c r="P7" s="192" t="s">
        <v>20</v>
      </c>
      <c r="Q7" s="174"/>
    </row>
    <row r="8" spans="1:17">
      <c r="A8" s="173">
        <v>3</v>
      </c>
      <c r="B8" s="174" t="s">
        <v>20</v>
      </c>
      <c r="C8" s="174" t="s">
        <v>145</v>
      </c>
      <c r="D8" s="175" t="s">
        <v>20</v>
      </c>
      <c r="E8" s="175" t="s">
        <v>20</v>
      </c>
      <c r="F8" s="175">
        <v>1</v>
      </c>
      <c r="G8" s="176">
        <v>89.41940530981</v>
      </c>
      <c r="H8" s="177" t="s">
        <v>20</v>
      </c>
      <c r="I8" s="175" t="s">
        <v>20</v>
      </c>
      <c r="J8" s="175" t="s">
        <v>20</v>
      </c>
      <c r="K8" s="175" t="s">
        <v>20</v>
      </c>
      <c r="L8" s="175" t="s">
        <v>20</v>
      </c>
      <c r="M8" s="175" t="s">
        <v>20</v>
      </c>
      <c r="N8" s="175" t="s">
        <v>20</v>
      </c>
      <c r="O8" s="191">
        <f t="shared" si="0"/>
        <v>89.41940530981</v>
      </c>
      <c r="P8" s="192" t="s">
        <v>20</v>
      </c>
      <c r="Q8" s="174"/>
    </row>
    <row r="9" spans="1:17">
      <c r="A9" s="173">
        <v>4</v>
      </c>
      <c r="B9" s="174" t="s">
        <v>20</v>
      </c>
      <c r="C9" s="174" t="s">
        <v>146</v>
      </c>
      <c r="D9" s="175" t="s">
        <v>20</v>
      </c>
      <c r="E9" s="175" t="s">
        <v>20</v>
      </c>
      <c r="F9" s="175">
        <v>1</v>
      </c>
      <c r="G9" s="176">
        <v>185.495550673051</v>
      </c>
      <c r="H9" s="177" t="s">
        <v>20</v>
      </c>
      <c r="I9" s="175" t="s">
        <v>20</v>
      </c>
      <c r="J9" s="175" t="s">
        <v>20</v>
      </c>
      <c r="K9" s="175" t="s">
        <v>20</v>
      </c>
      <c r="L9" s="175" t="s">
        <v>20</v>
      </c>
      <c r="M9" s="175" t="s">
        <v>20</v>
      </c>
      <c r="N9" s="175" t="s">
        <v>20</v>
      </c>
      <c r="O9" s="191">
        <f t="shared" si="0"/>
        <v>185.495550673051</v>
      </c>
      <c r="P9" s="192" t="s">
        <v>20</v>
      </c>
      <c r="Q9" s="174"/>
    </row>
    <row r="10" spans="1:17">
      <c r="A10" s="173">
        <v>5</v>
      </c>
      <c r="B10" s="174" t="s">
        <v>20</v>
      </c>
      <c r="C10" s="174" t="s">
        <v>147</v>
      </c>
      <c r="D10" s="175" t="s">
        <v>20</v>
      </c>
      <c r="E10" s="175" t="s">
        <v>20</v>
      </c>
      <c r="F10" s="175">
        <v>1</v>
      </c>
      <c r="G10" s="176">
        <v>71.81</v>
      </c>
      <c r="H10" s="177" t="s">
        <v>20</v>
      </c>
      <c r="I10" s="175" t="s">
        <v>20</v>
      </c>
      <c r="J10" s="175" t="s">
        <v>20</v>
      </c>
      <c r="K10" s="175" t="s">
        <v>20</v>
      </c>
      <c r="L10" s="175" t="s">
        <v>20</v>
      </c>
      <c r="M10" s="175" t="s">
        <v>20</v>
      </c>
      <c r="N10" s="175" t="s">
        <v>20</v>
      </c>
      <c r="O10" s="191">
        <f t="shared" si="0"/>
        <v>71.81</v>
      </c>
      <c r="P10" s="192" t="s">
        <v>20</v>
      </c>
      <c r="Q10" s="174"/>
    </row>
    <row r="11" spans="1:17">
      <c r="A11" s="173">
        <v>6</v>
      </c>
      <c r="B11" s="174" t="s">
        <v>20</v>
      </c>
      <c r="C11" s="174" t="s">
        <v>148</v>
      </c>
      <c r="D11" s="175" t="s">
        <v>20</v>
      </c>
      <c r="E11" s="175" t="s">
        <v>20</v>
      </c>
      <c r="F11" s="175">
        <v>1</v>
      </c>
      <c r="G11" s="176">
        <v>0</v>
      </c>
      <c r="H11" s="177" t="s">
        <v>20</v>
      </c>
      <c r="I11" s="175" t="s">
        <v>20</v>
      </c>
      <c r="J11" s="175" t="s">
        <v>20</v>
      </c>
      <c r="K11" s="175" t="s">
        <v>20</v>
      </c>
      <c r="L11" s="175" t="s">
        <v>20</v>
      </c>
      <c r="M11" s="175" t="s">
        <v>20</v>
      </c>
      <c r="N11" s="175" t="s">
        <v>20</v>
      </c>
      <c r="O11" s="191">
        <f t="shared" si="0"/>
        <v>0</v>
      </c>
      <c r="P11" s="192" t="s">
        <v>20</v>
      </c>
      <c r="Q11" s="174"/>
    </row>
    <row r="12" spans="1:17">
      <c r="A12" s="173">
        <v>7</v>
      </c>
      <c r="B12" s="174" t="s">
        <v>20</v>
      </c>
      <c r="C12" s="174" t="s">
        <v>149</v>
      </c>
      <c r="D12" s="175" t="s">
        <v>20</v>
      </c>
      <c r="E12" s="175" t="s">
        <v>20</v>
      </c>
      <c r="F12" s="175">
        <v>1</v>
      </c>
      <c r="G12" s="176">
        <v>16.31</v>
      </c>
      <c r="H12" s="177" t="s">
        <v>20</v>
      </c>
      <c r="I12" s="175" t="s">
        <v>20</v>
      </c>
      <c r="J12" s="175" t="s">
        <v>20</v>
      </c>
      <c r="K12" s="175" t="s">
        <v>20</v>
      </c>
      <c r="L12" s="175" t="s">
        <v>20</v>
      </c>
      <c r="M12" s="175" t="s">
        <v>20</v>
      </c>
      <c r="N12" s="175" t="s">
        <v>20</v>
      </c>
      <c r="O12" s="191">
        <f t="shared" si="0"/>
        <v>16.31</v>
      </c>
      <c r="P12" s="192" t="s">
        <v>20</v>
      </c>
      <c r="Q12" s="174"/>
    </row>
    <row r="13" spans="1:17">
      <c r="A13" s="173">
        <v>8</v>
      </c>
      <c r="B13" s="174" t="s">
        <v>20</v>
      </c>
      <c r="C13" s="174" t="s">
        <v>150</v>
      </c>
      <c r="D13" s="175" t="s">
        <v>20</v>
      </c>
      <c r="E13" s="175" t="s">
        <v>20</v>
      </c>
      <c r="F13" s="175">
        <v>1</v>
      </c>
      <c r="G13" s="176">
        <v>19.61</v>
      </c>
      <c r="H13" s="177" t="s">
        <v>20</v>
      </c>
      <c r="I13" s="175" t="s">
        <v>20</v>
      </c>
      <c r="J13" s="175" t="s">
        <v>20</v>
      </c>
      <c r="K13" s="175" t="s">
        <v>20</v>
      </c>
      <c r="L13" s="175" t="s">
        <v>20</v>
      </c>
      <c r="M13" s="175" t="s">
        <v>20</v>
      </c>
      <c r="N13" s="175" t="s">
        <v>20</v>
      </c>
      <c r="O13" s="191">
        <f t="shared" si="0"/>
        <v>19.61</v>
      </c>
      <c r="P13" s="192" t="s">
        <v>20</v>
      </c>
      <c r="Q13" s="174"/>
    </row>
    <row r="14" ht="14.25" customHeight="1" spans="1:16">
      <c r="A14" s="175" t="s">
        <v>20</v>
      </c>
      <c r="B14" s="137" t="s">
        <v>132</v>
      </c>
      <c r="C14" s="175" t="s">
        <v>20</v>
      </c>
      <c r="D14" s="175" t="s">
        <v>20</v>
      </c>
      <c r="E14" s="175" t="s">
        <v>20</v>
      </c>
      <c r="F14" s="175" t="s">
        <v>20</v>
      </c>
      <c r="G14" s="175" t="s">
        <v>20</v>
      </c>
      <c r="H14" s="175" t="s">
        <v>20</v>
      </c>
      <c r="I14" s="175" t="s">
        <v>20</v>
      </c>
      <c r="J14" s="175" t="s">
        <v>20</v>
      </c>
      <c r="K14" s="175" t="s">
        <v>20</v>
      </c>
      <c r="L14" s="175" t="s">
        <v>20</v>
      </c>
      <c r="M14" s="175" t="s">
        <v>20</v>
      </c>
      <c r="N14" s="175" t="s">
        <v>20</v>
      </c>
      <c r="O14" s="193">
        <f>SUM(O6:O13)</f>
        <v>387.110029982861</v>
      </c>
      <c r="P14" s="192" t="s">
        <v>20</v>
      </c>
    </row>
    <row r="15" spans="1:2">
      <c r="A15" s="49"/>
      <c r="B15" s="49"/>
    </row>
    <row r="17" ht="22.35" customHeight="1" spans="1:18">
      <c r="A17" s="178" t="s">
        <v>151</v>
      </c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202"/>
    </row>
    <row r="18" ht="24" customHeight="1" spans="1:18">
      <c r="A18" s="180" t="s">
        <v>152</v>
      </c>
      <c r="B18" s="180"/>
      <c r="C18" s="180"/>
      <c r="D18" s="180"/>
      <c r="E18" s="180"/>
      <c r="F18" s="180"/>
      <c r="G18" s="180"/>
      <c r="H18" s="180"/>
      <c r="I18" s="194"/>
      <c r="J18" s="195"/>
      <c r="K18" s="195"/>
      <c r="L18" s="195"/>
      <c r="M18" s="195"/>
      <c r="N18" s="195"/>
      <c r="O18" s="195"/>
      <c r="P18" s="195"/>
      <c r="Q18" s="195"/>
      <c r="R18" s="195"/>
    </row>
    <row r="19" spans="1:18">
      <c r="A19" s="181" t="s">
        <v>137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96"/>
      <c r="P19" s="180" t="s">
        <v>113</v>
      </c>
      <c r="Q19" s="180"/>
      <c r="R19" s="180"/>
    </row>
    <row r="20" ht="20.1" customHeight="1" spans="1:18">
      <c r="A20" s="183" t="s">
        <v>61</v>
      </c>
      <c r="B20" s="184" t="s">
        <v>63</v>
      </c>
      <c r="C20" s="184" t="s">
        <v>64</v>
      </c>
      <c r="D20" s="184" t="s">
        <v>153</v>
      </c>
      <c r="E20" s="184"/>
      <c r="F20" s="184" t="s">
        <v>114</v>
      </c>
      <c r="G20" s="185" t="s">
        <v>154</v>
      </c>
      <c r="H20" s="128" t="s">
        <v>155</v>
      </c>
      <c r="I20" s="197" t="s">
        <v>123</v>
      </c>
      <c r="J20" s="197" t="s">
        <v>156</v>
      </c>
      <c r="K20" s="198" t="s">
        <v>157</v>
      </c>
      <c r="L20" s="199"/>
      <c r="M20" s="199"/>
      <c r="N20" s="199"/>
      <c r="O20" s="199"/>
      <c r="P20" s="200"/>
      <c r="Q20" s="203" t="s">
        <v>158</v>
      </c>
      <c r="R20" s="184" t="s">
        <v>28</v>
      </c>
    </row>
    <row r="21" ht="29.1" customHeight="1" spans="1:18">
      <c r="A21" s="183"/>
      <c r="B21" s="184"/>
      <c r="C21" s="184"/>
      <c r="D21" s="184" t="s">
        <v>120</v>
      </c>
      <c r="E21" s="184" t="s">
        <v>126</v>
      </c>
      <c r="F21" s="184"/>
      <c r="G21" s="186"/>
      <c r="H21" s="128" t="s">
        <v>125</v>
      </c>
      <c r="I21" s="197"/>
      <c r="J21" s="197"/>
      <c r="K21" s="201" t="s">
        <v>159</v>
      </c>
      <c r="L21" s="201" t="s">
        <v>160</v>
      </c>
      <c r="M21" s="184" t="s">
        <v>161</v>
      </c>
      <c r="N21" s="184" t="s">
        <v>162</v>
      </c>
      <c r="O21" s="184" t="s">
        <v>163</v>
      </c>
      <c r="P21" s="184" t="s">
        <v>164</v>
      </c>
      <c r="Q21" s="203"/>
      <c r="R21" s="184"/>
    </row>
    <row r="22" ht="33" customHeight="1" spans="1:18">
      <c r="A22" s="131">
        <v>1</v>
      </c>
      <c r="B22" s="132" t="s">
        <v>20</v>
      </c>
      <c r="C22" s="132" t="s">
        <v>20</v>
      </c>
      <c r="D22" s="132" t="s">
        <v>20</v>
      </c>
      <c r="E22" s="132" t="s">
        <v>20</v>
      </c>
      <c r="F22" s="132" t="s">
        <v>20</v>
      </c>
      <c r="G22" s="132" t="s">
        <v>20</v>
      </c>
      <c r="H22" s="132" t="s">
        <v>20</v>
      </c>
      <c r="I22" s="132" t="s">
        <v>20</v>
      </c>
      <c r="J22" s="132" t="s">
        <v>20</v>
      </c>
      <c r="K22" s="132" t="s">
        <v>20</v>
      </c>
      <c r="L22" s="132" t="s">
        <v>20</v>
      </c>
      <c r="M22" s="132" t="s">
        <v>20</v>
      </c>
      <c r="N22" s="132" t="s">
        <v>20</v>
      </c>
      <c r="O22" s="132" t="s">
        <v>20</v>
      </c>
      <c r="P22" s="132" t="s">
        <v>20</v>
      </c>
      <c r="Q22" s="204">
        <v>0</v>
      </c>
      <c r="R22" s="132" t="s">
        <v>20</v>
      </c>
    </row>
    <row r="23" spans="1:18">
      <c r="A23" s="187" t="s">
        <v>20</v>
      </c>
      <c r="B23" s="137" t="s">
        <v>132</v>
      </c>
      <c r="C23" s="132" t="s">
        <v>20</v>
      </c>
      <c r="D23" s="132" t="s">
        <v>20</v>
      </c>
      <c r="E23" s="132" t="s">
        <v>20</v>
      </c>
      <c r="F23" s="132" t="s">
        <v>20</v>
      </c>
      <c r="G23" s="132" t="s">
        <v>20</v>
      </c>
      <c r="H23" s="132" t="s">
        <v>20</v>
      </c>
      <c r="I23" s="132" t="s">
        <v>20</v>
      </c>
      <c r="J23" s="132" t="s">
        <v>20</v>
      </c>
      <c r="K23" s="132" t="s">
        <v>20</v>
      </c>
      <c r="L23" s="132" t="s">
        <v>20</v>
      </c>
      <c r="M23" s="132" t="s">
        <v>20</v>
      </c>
      <c r="N23" s="132" t="s">
        <v>20</v>
      </c>
      <c r="O23" s="132" t="s">
        <v>20</v>
      </c>
      <c r="P23" s="132" t="s">
        <v>20</v>
      </c>
      <c r="Q23" s="193">
        <f>SUM(Q22:Q22)</f>
        <v>0</v>
      </c>
      <c r="R23" s="132" t="s">
        <v>20</v>
      </c>
    </row>
    <row r="24" spans="2:2">
      <c r="B24" s="188" t="s">
        <v>165</v>
      </c>
    </row>
    <row r="25" spans="3:8">
      <c r="C25" t="s">
        <v>166</v>
      </c>
      <c r="H25" s="189"/>
    </row>
    <row r="26" spans="8:8">
      <c r="H26" s="189"/>
    </row>
  </sheetData>
  <autoFilter xmlns:etc="http://www.wps.cn/officeDocument/2017/etCustomData" ref="A5:S14" etc:filterBottomFollowUsedRange="0">
    <extLst/>
  </autoFilter>
  <mergeCells count="33">
    <mergeCell ref="A1:P1"/>
    <mergeCell ref="A2:P2"/>
    <mergeCell ref="C3:M3"/>
    <mergeCell ref="N3:P3"/>
    <mergeCell ref="D4:E4"/>
    <mergeCell ref="I4:N4"/>
    <mergeCell ref="K5:L5"/>
    <mergeCell ref="A15:B15"/>
    <mergeCell ref="A17:R17"/>
    <mergeCell ref="A18:H18"/>
    <mergeCell ref="I18:R18"/>
    <mergeCell ref="A19:O19"/>
    <mergeCell ref="P19:R19"/>
    <mergeCell ref="D20:E20"/>
    <mergeCell ref="K20:P20"/>
    <mergeCell ref="A4:A5"/>
    <mergeCell ref="A20:A21"/>
    <mergeCell ref="B4:B5"/>
    <mergeCell ref="B20:B21"/>
    <mergeCell ref="C4:C5"/>
    <mergeCell ref="C20:C21"/>
    <mergeCell ref="F4:F5"/>
    <mergeCell ref="F20:F21"/>
    <mergeCell ref="G4:G5"/>
    <mergeCell ref="G20:G21"/>
    <mergeCell ref="H4:H5"/>
    <mergeCell ref="H20:H21"/>
    <mergeCell ref="I20:I21"/>
    <mergeCell ref="J20:J21"/>
    <mergeCell ref="O4:O5"/>
    <mergeCell ref="P4:P5"/>
    <mergeCell ref="Q20:Q21"/>
    <mergeCell ref="R20:R21"/>
  </mergeCells>
  <printOptions horizontalCentered="1"/>
  <pageMargins left="0.31496062992126" right="0.31496062992126" top="0.748031496062992" bottom="0.748031496062992" header="0.31496062992126" footer="0.31496062992126"/>
  <pageSetup paperSize="9" scale="64" orientation="landscape" horizontalDpi="300" verticalDpi="300"/>
  <headerFooter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Y15"/>
  <sheetViews>
    <sheetView view="pageBreakPreview" zoomScaleNormal="100" topLeftCell="F1" workbookViewId="0">
      <selection activeCell="W10" sqref="W10"/>
    </sheetView>
  </sheetViews>
  <sheetFormatPr defaultColWidth="9" defaultRowHeight="13.5"/>
  <cols>
    <col min="2" max="2" width="15.5" customWidth="1"/>
    <col min="3" max="3" width="20.75" customWidth="1"/>
    <col min="4" max="4" width="11.125" customWidth="1"/>
    <col min="5" max="5" width="13.875" customWidth="1"/>
    <col min="6" max="6" width="19.125" customWidth="1"/>
    <col min="7" max="7" width="11.5" customWidth="1"/>
    <col min="8" max="8" width="9.375" customWidth="1"/>
    <col min="10" max="10" width="16.5" customWidth="1"/>
    <col min="11" max="11" width="18.875" customWidth="1"/>
    <col min="17" max="17" width="10.875" customWidth="1"/>
    <col min="20" max="20" width="9.625" customWidth="1"/>
    <col min="21" max="21" width="7.625" customWidth="1"/>
    <col min="23" max="23" width="13.375" customWidth="1"/>
    <col min="24" max="24" width="10.5" customWidth="1"/>
    <col min="25" max="25" width="23.75" customWidth="1"/>
  </cols>
  <sheetData>
    <row r="1" ht="23.25" customHeight="1" spans="1:25">
      <c r="A1" s="124" t="s">
        <v>167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52"/>
      <c r="S1" s="153" t="s">
        <v>168</v>
      </c>
      <c r="T1" s="153"/>
      <c r="U1" s="153"/>
      <c r="V1" s="153"/>
      <c r="W1" s="153"/>
      <c r="X1" s="153"/>
      <c r="Y1" s="153"/>
    </row>
    <row r="2" spans="1:25">
      <c r="A2" s="125" t="s">
        <v>169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54"/>
      <c r="R2" s="152"/>
      <c r="S2" s="155" t="s">
        <v>110</v>
      </c>
      <c r="T2" s="155"/>
      <c r="U2" s="155"/>
      <c r="V2" s="156" t="s">
        <v>111</v>
      </c>
      <c r="W2" s="157"/>
      <c r="X2" s="157"/>
      <c r="Y2" s="157"/>
    </row>
    <row r="3" spans="1:25">
      <c r="A3" s="5" t="str">
        <f>原材料明细!A3</f>
        <v>零件图号/名称: P168100000333/驾驶员座椅总成</v>
      </c>
      <c r="B3" s="6"/>
      <c r="C3" s="6"/>
      <c r="D3" s="6"/>
      <c r="E3" s="6"/>
      <c r="F3" s="6"/>
      <c r="G3" s="6"/>
      <c r="H3" s="6"/>
      <c r="I3" s="6"/>
      <c r="J3" s="6"/>
      <c r="K3" s="6"/>
      <c r="L3" s="59"/>
      <c r="M3" s="141" t="s">
        <v>113</v>
      </c>
      <c r="N3" s="141"/>
      <c r="O3" s="141"/>
      <c r="P3" s="141"/>
      <c r="Q3" s="141"/>
      <c r="R3" s="152"/>
      <c r="S3" s="158" t="s">
        <v>59</v>
      </c>
      <c r="T3" s="158"/>
      <c r="U3" s="159" t="s">
        <v>138</v>
      </c>
      <c r="V3" s="160"/>
      <c r="W3" s="161"/>
      <c r="X3" s="162" t="s">
        <v>113</v>
      </c>
      <c r="Y3" s="162"/>
    </row>
    <row r="4" s="68" customFormat="1" ht="39" customHeight="1" spans="1:25">
      <c r="A4" s="127" t="s">
        <v>61</v>
      </c>
      <c r="B4" s="128" t="s">
        <v>63</v>
      </c>
      <c r="C4" s="128" t="s">
        <v>64</v>
      </c>
      <c r="D4" s="128" t="s">
        <v>114</v>
      </c>
      <c r="E4" s="97" t="s">
        <v>170</v>
      </c>
      <c r="F4" s="97" t="s">
        <v>171</v>
      </c>
      <c r="G4" s="97"/>
      <c r="H4" s="129" t="s">
        <v>172</v>
      </c>
      <c r="I4" s="97" t="s">
        <v>173</v>
      </c>
      <c r="J4" s="97" t="s">
        <v>174</v>
      </c>
      <c r="K4" s="142" t="s">
        <v>175</v>
      </c>
      <c r="L4" s="142"/>
      <c r="M4" s="142"/>
      <c r="N4" s="142"/>
      <c r="O4" s="142"/>
      <c r="P4" s="97" t="s">
        <v>176</v>
      </c>
      <c r="Q4" s="97"/>
      <c r="R4" s="163"/>
      <c r="S4" s="164" t="s">
        <v>61</v>
      </c>
      <c r="T4" s="87" t="s">
        <v>177</v>
      </c>
      <c r="U4" s="87"/>
      <c r="V4" s="87" t="s">
        <v>178</v>
      </c>
      <c r="W4" s="87"/>
      <c r="X4" s="87" t="s">
        <v>179</v>
      </c>
      <c r="Y4" s="169" t="s">
        <v>180</v>
      </c>
    </row>
    <row r="5" s="68" customFormat="1" ht="33.75" customHeight="1" spans="1:25">
      <c r="A5" s="127"/>
      <c r="B5" s="128"/>
      <c r="C5" s="128"/>
      <c r="D5" s="128"/>
      <c r="E5" s="97"/>
      <c r="F5" s="97" t="s">
        <v>181</v>
      </c>
      <c r="G5" s="97" t="s">
        <v>122</v>
      </c>
      <c r="H5" s="130"/>
      <c r="I5" s="97"/>
      <c r="J5" s="97"/>
      <c r="K5" s="143" t="s">
        <v>182</v>
      </c>
      <c r="L5" s="97" t="s">
        <v>183</v>
      </c>
      <c r="M5" s="97" t="s">
        <v>184</v>
      </c>
      <c r="N5" s="97" t="s">
        <v>185</v>
      </c>
      <c r="O5" s="97" t="s">
        <v>186</v>
      </c>
      <c r="P5" s="97" t="s">
        <v>187</v>
      </c>
      <c r="Q5" s="97" t="s">
        <v>188</v>
      </c>
      <c r="R5" s="163"/>
      <c r="S5" s="37">
        <v>1</v>
      </c>
      <c r="T5" s="39">
        <v>0</v>
      </c>
      <c r="U5" s="40"/>
      <c r="V5" s="39">
        <v>0</v>
      </c>
      <c r="W5" s="40"/>
      <c r="X5" s="65">
        <v>0</v>
      </c>
      <c r="Y5" s="65">
        <v>0</v>
      </c>
    </row>
    <row r="6" s="68" customFormat="1" ht="30.6" customHeight="1" spans="1:25">
      <c r="A6" s="131">
        <v>1</v>
      </c>
      <c r="B6" s="132" t="s">
        <v>20</v>
      </c>
      <c r="C6" s="132" t="s">
        <v>18</v>
      </c>
      <c r="D6" s="133">
        <v>1</v>
      </c>
      <c r="E6" s="12" t="s">
        <v>189</v>
      </c>
      <c r="F6" s="105" t="s">
        <v>190</v>
      </c>
      <c r="G6" s="114" t="s">
        <v>20</v>
      </c>
      <c r="H6" s="134">
        <v>2</v>
      </c>
      <c r="I6" s="97">
        <v>18</v>
      </c>
      <c r="J6" s="144">
        <v>0.426136363636364</v>
      </c>
      <c r="K6" s="145">
        <f>J6/10*I6</f>
        <v>0.767045454545455</v>
      </c>
      <c r="L6" s="146">
        <f>制造费率测算明细!T6</f>
        <v>0.308378011067708</v>
      </c>
      <c r="M6" s="146">
        <f>制造费率测算明细!U6</f>
        <v>0.0125</v>
      </c>
      <c r="N6" s="146">
        <f>制造费率测算明细!V6</f>
        <v>0.0296042890625</v>
      </c>
      <c r="O6" s="147">
        <f>SUM(K6:N6)</f>
        <v>1.11752775467566</v>
      </c>
      <c r="P6" s="148">
        <f>D6*H6*I6*J6</f>
        <v>15.3409090909091</v>
      </c>
      <c r="Q6" s="148">
        <f>D6*O6</f>
        <v>1.11752775467566</v>
      </c>
      <c r="R6" s="163"/>
      <c r="S6" s="165" t="s">
        <v>98</v>
      </c>
      <c r="T6" s="166" t="s">
        <v>191</v>
      </c>
      <c r="U6" s="165"/>
      <c r="V6" s="165" t="s">
        <v>192</v>
      </c>
      <c r="W6" s="165"/>
      <c r="X6" s="167" t="s">
        <v>193</v>
      </c>
      <c r="Y6" s="170" t="s">
        <v>194</v>
      </c>
    </row>
    <row r="7" s="68" customFormat="1" ht="20.1" customHeight="1" spans="1:25">
      <c r="A7" s="127">
        <v>2</v>
      </c>
      <c r="B7" s="135" t="s">
        <v>20</v>
      </c>
      <c r="C7" s="105" t="s">
        <v>130</v>
      </c>
      <c r="D7" s="105">
        <v>1</v>
      </c>
      <c r="E7" s="104" t="s">
        <v>195</v>
      </c>
      <c r="F7" s="105" t="s">
        <v>196</v>
      </c>
      <c r="G7" s="37" t="s">
        <v>197</v>
      </c>
      <c r="H7" s="136">
        <v>1</v>
      </c>
      <c r="I7" s="97">
        <v>18</v>
      </c>
      <c r="J7" s="149">
        <v>0.426136363636364</v>
      </c>
      <c r="K7" s="145">
        <f>J7/10*I7</f>
        <v>0.767045454545455</v>
      </c>
      <c r="L7" s="146">
        <f>制造费率测算明细!T7</f>
        <v>2.12769470350477</v>
      </c>
      <c r="M7" s="146">
        <f>制造费率测算明细!U7</f>
        <v>2.52</v>
      </c>
      <c r="N7" s="146">
        <f>制造费率测算明细!V7</f>
        <v>0.557069158735796</v>
      </c>
      <c r="O7" s="147">
        <f>SUM(K7:N7)</f>
        <v>5.97180931678602</v>
      </c>
      <c r="P7" s="148">
        <f>D7*H7*I7*J7</f>
        <v>7.67045454545455</v>
      </c>
      <c r="Q7" s="148">
        <f>D7*O7</f>
        <v>5.97180931678602</v>
      </c>
      <c r="R7" s="163"/>
      <c r="S7" s="163"/>
      <c r="T7" s="163"/>
      <c r="U7" s="163"/>
      <c r="V7" s="163"/>
      <c r="W7" s="163"/>
      <c r="X7" s="163"/>
      <c r="Y7" s="163"/>
    </row>
    <row r="8" s="68" customFormat="1" ht="20.1" customHeight="1" spans="1:25">
      <c r="A8" s="127">
        <v>3</v>
      </c>
      <c r="B8" s="135" t="s">
        <v>20</v>
      </c>
      <c r="C8" s="105" t="s">
        <v>131</v>
      </c>
      <c r="D8" s="105">
        <v>1</v>
      </c>
      <c r="E8" s="104" t="s">
        <v>195</v>
      </c>
      <c r="F8" s="105" t="s">
        <v>196</v>
      </c>
      <c r="G8" s="37" t="s">
        <v>197</v>
      </c>
      <c r="H8" s="136">
        <v>1</v>
      </c>
      <c r="I8" s="97">
        <v>18</v>
      </c>
      <c r="J8" s="149">
        <v>0.426136363636364</v>
      </c>
      <c r="K8" s="145">
        <f>J8/10*I8</f>
        <v>0.767045454545455</v>
      </c>
      <c r="L8" s="146">
        <f>制造费率测算明细!T8</f>
        <v>2.12769470350477</v>
      </c>
      <c r="M8" s="146">
        <f>制造费率测算明细!U8</f>
        <v>2.52</v>
      </c>
      <c r="N8" s="146">
        <f>制造费率测算明细!V8</f>
        <v>0.557069158735796</v>
      </c>
      <c r="O8" s="147">
        <f>SUM(K8:N8)</f>
        <v>5.97180931678602</v>
      </c>
      <c r="P8" s="148">
        <f>D8*H8*I8*J8</f>
        <v>7.67045454545455</v>
      </c>
      <c r="Q8" s="148">
        <f>D8*O8</f>
        <v>5.97180931678602</v>
      </c>
      <c r="R8" s="163"/>
      <c r="S8" s="163"/>
      <c r="T8" s="163"/>
      <c r="U8" s="163"/>
      <c r="V8" s="163"/>
      <c r="W8" s="163"/>
      <c r="X8" s="163"/>
      <c r="Y8" s="163"/>
    </row>
    <row r="9" s="68" customFormat="1" ht="20.1" customHeight="1" spans="1:25">
      <c r="A9" s="135" t="s">
        <v>20</v>
      </c>
      <c r="B9" s="137" t="s">
        <v>198</v>
      </c>
      <c r="C9" s="135" t="s">
        <v>20</v>
      </c>
      <c r="D9" s="135" t="s">
        <v>20</v>
      </c>
      <c r="E9" s="135" t="s">
        <v>20</v>
      </c>
      <c r="F9" s="135" t="s">
        <v>20</v>
      </c>
      <c r="G9" s="135" t="s">
        <v>20</v>
      </c>
      <c r="H9" s="135" t="s">
        <v>20</v>
      </c>
      <c r="I9" s="135" t="s">
        <v>20</v>
      </c>
      <c r="J9" s="135" t="s">
        <v>20</v>
      </c>
      <c r="K9" s="135" t="s">
        <v>20</v>
      </c>
      <c r="L9" s="135" t="s">
        <v>20</v>
      </c>
      <c r="M9" s="135" t="s">
        <v>20</v>
      </c>
      <c r="N9" s="135" t="s">
        <v>20</v>
      </c>
      <c r="O9" s="135" t="s">
        <v>20</v>
      </c>
      <c r="P9" s="150">
        <f>SUM(P6:P8)</f>
        <v>30.6818181818182</v>
      </c>
      <c r="Q9" s="150">
        <f>SUM(Q6:Q8)</f>
        <v>13.0611463882477</v>
      </c>
      <c r="R9" s="163"/>
      <c r="S9" s="163"/>
      <c r="T9" s="163"/>
      <c r="U9" s="163"/>
      <c r="V9" s="163"/>
      <c r="W9" s="163"/>
      <c r="X9" s="163"/>
      <c r="Y9" s="163"/>
    </row>
    <row r="10" s="68" customFormat="1" ht="27" customHeight="1" spans="1:25">
      <c r="A10" s="138" t="s">
        <v>199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51"/>
      <c r="Q10" s="168">
        <f>Q9+Y5</f>
        <v>13.0611463882477</v>
      </c>
      <c r="R10" s="163"/>
      <c r="S10" s="163"/>
      <c r="T10" s="163"/>
      <c r="U10" s="163"/>
      <c r="V10" s="163"/>
      <c r="W10" s="163"/>
      <c r="X10" s="163"/>
      <c r="Y10" s="163"/>
    </row>
    <row r="11" spans="2:10">
      <c r="B11" s="140" t="s">
        <v>200</v>
      </c>
      <c r="J11" s="1"/>
    </row>
    <row r="12" spans="2:2">
      <c r="B12" s="68" t="s">
        <v>201</v>
      </c>
    </row>
    <row r="13" spans="2:2">
      <c r="B13" s="68" t="s">
        <v>202</v>
      </c>
    </row>
    <row r="14" spans="2:2">
      <c r="B14" s="68" t="s">
        <v>203</v>
      </c>
    </row>
    <row r="15" spans="2:2">
      <c r="B15" t="s">
        <v>204</v>
      </c>
    </row>
  </sheetData>
  <mergeCells count="27">
    <mergeCell ref="A1:Q1"/>
    <mergeCell ref="S1:Y1"/>
    <mergeCell ref="A2:Q2"/>
    <mergeCell ref="S2:U2"/>
    <mergeCell ref="V2:Y2"/>
    <mergeCell ref="A3:L3"/>
    <mergeCell ref="M3:Q3"/>
    <mergeCell ref="U3:W3"/>
    <mergeCell ref="X3:Y3"/>
    <mergeCell ref="F4:G4"/>
    <mergeCell ref="K4:O4"/>
    <mergeCell ref="P4:Q4"/>
    <mergeCell ref="T4:U4"/>
    <mergeCell ref="V4:W4"/>
    <mergeCell ref="T5:U5"/>
    <mergeCell ref="V5:W5"/>
    <mergeCell ref="T6:U6"/>
    <mergeCell ref="V6:W6"/>
    <mergeCell ref="A10:P10"/>
    <mergeCell ref="A4:A5"/>
    <mergeCell ref="B4:B5"/>
    <mergeCell ref="C4:C5"/>
    <mergeCell ref="D4:D5"/>
    <mergeCell ref="E4:E5"/>
    <mergeCell ref="H4:H5"/>
    <mergeCell ref="I4:I5"/>
    <mergeCell ref="J4:J5"/>
  </mergeCells>
  <printOptions horizontalCentered="1"/>
  <pageMargins left="0.31496062992126" right="0.31496062992126" top="0.748031496062992" bottom="0.748031496062992" header="0.31496062992126" footer="0.31496062992126"/>
  <pageSetup paperSize="9" scale="66" orientation="landscape" horizontalDpi="300" verticalDpi="300"/>
  <headerFooter/>
  <colBreaks count="1" manualBreakCount="1">
    <brk id="17" max="1048575" man="1"/>
  </colBreaks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V14"/>
  <sheetViews>
    <sheetView view="pageBreakPreview" zoomScaleNormal="100" workbookViewId="0">
      <selection activeCell="H23" sqref="H23"/>
    </sheetView>
  </sheetViews>
  <sheetFormatPr defaultColWidth="9" defaultRowHeight="13.5"/>
  <cols>
    <col min="1" max="1" width="5.625" style="49" customWidth="1"/>
    <col min="2" max="2" width="10.5" customWidth="1"/>
    <col min="3" max="3" width="12.625" customWidth="1"/>
    <col min="4" max="4" width="9.125" customWidth="1"/>
    <col min="5" max="5" width="11.875" customWidth="1"/>
    <col min="6" max="6" width="11" customWidth="1"/>
    <col min="7" max="7" width="10.125" customWidth="1"/>
    <col min="8" max="8" width="8.125" customWidth="1"/>
    <col min="9" max="9" width="11.875" customWidth="1"/>
    <col min="10" max="10" width="6.75" customWidth="1"/>
    <col min="11" max="11" width="8" customWidth="1"/>
    <col min="12" max="12" width="8.625" customWidth="1"/>
    <col min="13" max="13" width="10.5" style="49" customWidth="1"/>
    <col min="14" max="14" width="6.875" style="49" customWidth="1"/>
    <col min="15" max="15" width="10.125" style="49" customWidth="1"/>
    <col min="16" max="16" width="7.125" style="49" customWidth="1"/>
    <col min="17" max="17" width="9.125" style="49" customWidth="1"/>
    <col min="18" max="18" width="8.375" style="49" customWidth="1"/>
    <col min="19" max="19" width="8.5" style="49" customWidth="1"/>
    <col min="20" max="20" width="9" customWidth="1"/>
    <col min="21" max="21" width="11.375" customWidth="1"/>
    <col min="22" max="22" width="10.75" customWidth="1"/>
  </cols>
  <sheetData>
    <row r="1" ht="20.25" spans="1:22">
      <c r="A1" s="91" t="s">
        <v>205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121"/>
    </row>
    <row r="2" spans="1:22">
      <c r="A2" s="93" t="str">
        <f>加工明细!A2</f>
        <v>供应商 :北京光华荣昌汽车部件有限公司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122"/>
    </row>
    <row r="3" spans="1:22">
      <c r="A3" s="5" t="str">
        <f>加工明细!A3</f>
        <v>零件图号/名称: P168100000333/驾驶员座椅总成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59"/>
    </row>
    <row r="4" ht="21.75" customHeight="1" spans="1:22">
      <c r="A4" s="37" t="s">
        <v>61</v>
      </c>
      <c r="B4" s="37" t="s">
        <v>170</v>
      </c>
      <c r="C4" s="95" t="s">
        <v>206</v>
      </c>
      <c r="D4" s="96"/>
      <c r="E4" s="96"/>
      <c r="F4" s="96"/>
      <c r="G4" s="96"/>
      <c r="H4" s="96"/>
      <c r="I4" s="96"/>
      <c r="J4" s="37" t="s">
        <v>207</v>
      </c>
      <c r="K4" s="37"/>
      <c r="L4" s="37"/>
      <c r="M4" s="37"/>
      <c r="N4" s="37"/>
      <c r="O4" s="108" t="s">
        <v>208</v>
      </c>
      <c r="P4" s="109"/>
      <c r="Q4" s="53" t="s">
        <v>209</v>
      </c>
      <c r="R4" s="53"/>
      <c r="S4" s="53"/>
      <c r="T4" s="45" t="s">
        <v>210</v>
      </c>
      <c r="U4" s="45" t="s">
        <v>211</v>
      </c>
      <c r="V4" s="45" t="s">
        <v>212</v>
      </c>
    </row>
    <row r="5" ht="54.75" customHeight="1" spans="1:22">
      <c r="A5" s="37"/>
      <c r="B5" s="37"/>
      <c r="C5" s="97" t="s">
        <v>181</v>
      </c>
      <c r="D5" s="97" t="s">
        <v>122</v>
      </c>
      <c r="E5" s="45" t="s">
        <v>213</v>
      </c>
      <c r="F5" s="45" t="s">
        <v>214</v>
      </c>
      <c r="G5" s="45" t="s">
        <v>215</v>
      </c>
      <c r="H5" s="45" t="s">
        <v>216</v>
      </c>
      <c r="I5" s="110" t="s">
        <v>217</v>
      </c>
      <c r="J5" s="111" t="s">
        <v>218</v>
      </c>
      <c r="K5" s="111" t="s">
        <v>219</v>
      </c>
      <c r="L5" s="111" t="s">
        <v>220</v>
      </c>
      <c r="M5" s="45" t="s">
        <v>221</v>
      </c>
      <c r="N5" s="45" t="s">
        <v>222</v>
      </c>
      <c r="O5" s="45" t="s">
        <v>223</v>
      </c>
      <c r="P5" s="45" t="s">
        <v>224</v>
      </c>
      <c r="Q5" s="45" t="s">
        <v>225</v>
      </c>
      <c r="R5" s="45" t="s">
        <v>226</v>
      </c>
      <c r="S5" s="45" t="s">
        <v>227</v>
      </c>
      <c r="T5" s="45"/>
      <c r="U5" s="45"/>
      <c r="V5" s="45"/>
    </row>
    <row r="6" spans="1:22">
      <c r="A6" s="98">
        <v>1</v>
      </c>
      <c r="B6" s="99" t="s">
        <v>228</v>
      </c>
      <c r="C6" s="99" t="s">
        <v>190</v>
      </c>
      <c r="D6" s="99" t="s">
        <v>20</v>
      </c>
      <c r="E6" s="100">
        <v>833656.78</v>
      </c>
      <c r="F6" s="101">
        <v>0.05</v>
      </c>
      <c r="G6" s="102">
        <v>197993.48525</v>
      </c>
      <c r="H6" s="103">
        <v>10</v>
      </c>
      <c r="I6" s="112">
        <v>6</v>
      </c>
      <c r="J6" s="103">
        <v>2.5</v>
      </c>
      <c r="K6" s="101">
        <v>0.5</v>
      </c>
      <c r="L6" s="103">
        <v>0</v>
      </c>
      <c r="M6" s="113">
        <v>0.6</v>
      </c>
      <c r="N6" s="114">
        <v>0</v>
      </c>
      <c r="O6" s="115">
        <v>1250.48517</v>
      </c>
      <c r="P6" s="116">
        <v>2500.97034</v>
      </c>
      <c r="Q6" s="103">
        <v>8</v>
      </c>
      <c r="R6" s="103">
        <v>264</v>
      </c>
      <c r="S6" s="103">
        <v>2112</v>
      </c>
      <c r="T6" s="123">
        <f>(G6-E6*F6)/(H6-I6)/S6/60</f>
        <v>0.308378011067708</v>
      </c>
      <c r="U6" s="123">
        <f>J6*K6*M6/60+L6*N6/60</f>
        <v>0.0125</v>
      </c>
      <c r="V6" s="123">
        <f>(O6+P6)/S6/60</f>
        <v>0.0296042890625</v>
      </c>
    </row>
    <row r="7" ht="24" spans="1:22">
      <c r="A7" s="98">
        <v>2</v>
      </c>
      <c r="B7" s="104" t="s">
        <v>130</v>
      </c>
      <c r="C7" s="105" t="s">
        <v>196</v>
      </c>
      <c r="D7" s="37" t="s">
        <v>229</v>
      </c>
      <c r="E7" s="106">
        <v>15687067.51</v>
      </c>
      <c r="F7" s="101">
        <v>0.05</v>
      </c>
      <c r="G7" s="107">
        <v>1862839.2668125</v>
      </c>
      <c r="H7" s="37">
        <v>10</v>
      </c>
      <c r="I7" s="39">
        <v>6</v>
      </c>
      <c r="J7" s="12">
        <v>360</v>
      </c>
      <c r="K7" s="117">
        <v>0.7</v>
      </c>
      <c r="L7" s="37">
        <v>0</v>
      </c>
      <c r="M7" s="118">
        <v>0.6</v>
      </c>
      <c r="N7" s="119">
        <v>0</v>
      </c>
      <c r="O7" s="120">
        <v>23530.601265</v>
      </c>
      <c r="P7" s="120">
        <v>47061.20253</v>
      </c>
      <c r="Q7" s="37">
        <v>8</v>
      </c>
      <c r="R7" s="37">
        <v>264</v>
      </c>
      <c r="S7" s="37">
        <v>2112</v>
      </c>
      <c r="T7" s="123">
        <f>(G7-E7*F7)/(H7-I7)/S7/60</f>
        <v>2.12769470350477</v>
      </c>
      <c r="U7" s="123">
        <f>J7*K7*M7/60+L7*N7/60</f>
        <v>2.52</v>
      </c>
      <c r="V7" s="123">
        <f>(O7+P7)/S7/60</f>
        <v>0.557069158735796</v>
      </c>
    </row>
    <row r="8" ht="45.6" customHeight="1" spans="1:22">
      <c r="A8" s="98">
        <v>3</v>
      </c>
      <c r="B8" s="104" t="s">
        <v>131</v>
      </c>
      <c r="C8" s="105" t="s">
        <v>196</v>
      </c>
      <c r="D8" s="37" t="s">
        <v>229</v>
      </c>
      <c r="E8" s="106">
        <v>15687067.51</v>
      </c>
      <c r="F8" s="101">
        <v>0.05</v>
      </c>
      <c r="G8" s="107">
        <v>1862839.2668125</v>
      </c>
      <c r="H8" s="37">
        <v>10</v>
      </c>
      <c r="I8" s="39">
        <v>6</v>
      </c>
      <c r="J8" s="12">
        <v>360</v>
      </c>
      <c r="K8" s="117">
        <v>0.7</v>
      </c>
      <c r="L8" s="37">
        <v>0</v>
      </c>
      <c r="M8" s="118">
        <v>0.6</v>
      </c>
      <c r="N8" s="119">
        <v>0</v>
      </c>
      <c r="O8" s="120">
        <v>23530.601265</v>
      </c>
      <c r="P8" s="120">
        <v>47061.20253</v>
      </c>
      <c r="Q8" s="37">
        <v>8</v>
      </c>
      <c r="R8" s="37">
        <v>264</v>
      </c>
      <c r="S8" s="37">
        <v>2112</v>
      </c>
      <c r="T8" s="123">
        <f>(G8-E8*F8)/(H8-I8)/S8/60</f>
        <v>2.12769470350477</v>
      </c>
      <c r="U8" s="123">
        <f>J8*K8*M8/60+L8*N8/60</f>
        <v>2.52</v>
      </c>
      <c r="V8" s="123">
        <f>(O8+P8)/S8/60</f>
        <v>0.557069158735796</v>
      </c>
    </row>
    <row r="9" spans="2:2">
      <c r="B9" s="50" t="s">
        <v>200</v>
      </c>
    </row>
    <row r="10" spans="2:2">
      <c r="B10" s="68" t="s">
        <v>230</v>
      </c>
    </row>
    <row r="11" spans="2:2">
      <c r="B11" s="68" t="s">
        <v>231</v>
      </c>
    </row>
    <row r="12" spans="2:2">
      <c r="B12" s="68" t="s">
        <v>232</v>
      </c>
    </row>
    <row r="13" spans="2:2">
      <c r="B13" s="68" t="s">
        <v>233</v>
      </c>
    </row>
    <row r="14" spans="2:2">
      <c r="B14" t="s">
        <v>234</v>
      </c>
    </row>
  </sheetData>
  <mergeCells count="11">
    <mergeCell ref="A1:V1"/>
    <mergeCell ref="A2:V2"/>
    <mergeCell ref="A3:V3"/>
    <mergeCell ref="C4:I4"/>
    <mergeCell ref="J4:N4"/>
    <mergeCell ref="Q4:S4"/>
    <mergeCell ref="A4:A5"/>
    <mergeCell ref="B4:B5"/>
    <mergeCell ref="T4:T5"/>
    <mergeCell ref="U4:U5"/>
    <mergeCell ref="V4:V5"/>
  </mergeCells>
  <printOptions horizontalCentered="1"/>
  <pageMargins left="0.393700787401575" right="0.393700787401575" top="0.748031496062992" bottom="0.748031496062992" header="0.31496062992126" footer="0.31496062992126"/>
  <pageSetup paperSize="9" scale="63" orientation="landscape" horizontalDpi="300" verticalDpi="300"/>
  <headerFooter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G19"/>
  <sheetViews>
    <sheetView view="pageBreakPreview" zoomScale="115" zoomScaleNormal="100" workbookViewId="0">
      <selection activeCell="D14" sqref="D14:E14"/>
    </sheetView>
  </sheetViews>
  <sheetFormatPr defaultColWidth="9" defaultRowHeight="13.5" outlineLevelCol="6"/>
  <cols>
    <col min="1" max="1" width="9" style="69"/>
    <col min="2" max="2" width="14.125" style="69" customWidth="1"/>
    <col min="3" max="3" width="10.375" style="69" customWidth="1"/>
    <col min="4" max="4" width="9" style="69"/>
    <col min="5" max="6" width="14.5" style="69" customWidth="1"/>
    <col min="7" max="7" width="20.125" style="69" customWidth="1"/>
    <col min="8" max="16384" width="9" style="69"/>
  </cols>
  <sheetData>
    <row r="1" ht="20.25" customHeight="1" spans="1:7">
      <c r="A1" s="70" t="s">
        <v>235</v>
      </c>
      <c r="B1" s="70"/>
      <c r="C1" s="70"/>
      <c r="D1" s="70"/>
      <c r="E1" s="70"/>
      <c r="F1" s="70"/>
      <c r="G1" s="70"/>
    </row>
    <row r="2" customFormat="1" ht="18.75" customHeight="1" spans="1:7">
      <c r="A2" s="71" t="s">
        <v>110</v>
      </c>
      <c r="B2" s="35" t="s">
        <v>111</v>
      </c>
      <c r="C2" s="36"/>
      <c r="D2" s="36"/>
      <c r="E2" s="36"/>
      <c r="F2" s="36"/>
      <c r="G2" s="60"/>
    </row>
    <row r="3" customFormat="1" ht="18.75" customHeight="1" spans="1:7">
      <c r="A3" s="72" t="str">
        <f>原材料明细!A3</f>
        <v>零件图号/名称: P168100000333/驾驶员座椅总成</v>
      </c>
      <c r="B3" s="73"/>
      <c r="C3" s="73"/>
      <c r="D3" s="73"/>
      <c r="E3" s="73"/>
      <c r="F3" s="74" t="s">
        <v>113</v>
      </c>
      <c r="G3" s="75"/>
    </row>
    <row r="4" ht="27" customHeight="1" spans="1:7">
      <c r="A4" s="53" t="s">
        <v>61</v>
      </c>
      <c r="B4" s="76" t="s">
        <v>236</v>
      </c>
      <c r="C4" s="77" t="s">
        <v>237</v>
      </c>
      <c r="D4" s="53" t="s">
        <v>238</v>
      </c>
      <c r="E4" s="53" t="s">
        <v>239</v>
      </c>
      <c r="F4" s="78" t="s">
        <v>240</v>
      </c>
      <c r="G4" s="79" t="s">
        <v>241</v>
      </c>
    </row>
    <row r="5" ht="27" customHeight="1" spans="1:7">
      <c r="A5" s="53"/>
      <c r="B5" s="76"/>
      <c r="C5" s="77"/>
      <c r="D5" s="53"/>
      <c r="E5" s="53"/>
      <c r="F5" s="80"/>
      <c r="G5" s="81"/>
    </row>
    <row r="6" ht="24" spans="1:7">
      <c r="A6" s="38">
        <v>1</v>
      </c>
      <c r="B6" s="82" t="s">
        <v>242</v>
      </c>
      <c r="C6" s="83">
        <f>D6*汇总表!$D$18</f>
        <v>10.1374004077594</v>
      </c>
      <c r="D6" s="84">
        <v>0.02</v>
      </c>
      <c r="E6" s="53" t="s">
        <v>20</v>
      </c>
      <c r="F6" s="85" t="s">
        <v>20</v>
      </c>
      <c r="G6" s="85" t="s">
        <v>20</v>
      </c>
    </row>
    <row r="7" spans="1:7">
      <c r="A7" s="38">
        <v>2</v>
      </c>
      <c r="B7" s="76" t="s">
        <v>38</v>
      </c>
      <c r="C7" s="83">
        <f>D7*汇总表!$D$18</f>
        <v>5.06870020387971</v>
      </c>
      <c r="D7" s="84">
        <v>0.01</v>
      </c>
      <c r="E7" s="53" t="s">
        <v>20</v>
      </c>
      <c r="F7" s="85" t="s">
        <v>20</v>
      </c>
      <c r="G7" s="85" t="s">
        <v>20</v>
      </c>
    </row>
    <row r="8" ht="21" customHeight="1" spans="1:7">
      <c r="A8" s="38">
        <v>3</v>
      </c>
      <c r="B8" s="76" t="s">
        <v>243</v>
      </c>
      <c r="C8" s="83">
        <f>D8*汇总表!$D$18</f>
        <v>15.2061006116391</v>
      </c>
      <c r="D8" s="84">
        <v>0.03</v>
      </c>
      <c r="E8" s="53" t="s">
        <v>20</v>
      </c>
      <c r="F8" s="85" t="s">
        <v>20</v>
      </c>
      <c r="G8" s="85" t="s">
        <v>20</v>
      </c>
    </row>
    <row r="9" ht="24.75" customHeight="1" spans="1:7">
      <c r="A9" s="86" t="s">
        <v>244</v>
      </c>
      <c r="B9" s="86" t="s">
        <v>245</v>
      </c>
      <c r="C9" s="86"/>
      <c r="D9" s="86"/>
      <c r="E9" s="86"/>
      <c r="F9" s="86"/>
      <c r="G9" s="86"/>
    </row>
    <row r="10" spans="1:7">
      <c r="A10" s="87" t="s">
        <v>61</v>
      </c>
      <c r="B10" s="87" t="s">
        <v>246</v>
      </c>
      <c r="C10" s="87"/>
      <c r="D10" s="87" t="s">
        <v>247</v>
      </c>
      <c r="E10" s="87"/>
      <c r="F10" s="87" t="s">
        <v>248</v>
      </c>
      <c r="G10" s="87"/>
    </row>
    <row r="11" spans="1:7">
      <c r="A11" s="87">
        <v>1</v>
      </c>
      <c r="B11" s="87" t="s">
        <v>249</v>
      </c>
      <c r="C11" s="87"/>
      <c r="D11" s="87">
        <v>4</v>
      </c>
      <c r="E11" s="87"/>
      <c r="F11" s="87">
        <v>0</v>
      </c>
      <c r="G11" s="87"/>
    </row>
    <row r="12" spans="1:7">
      <c r="A12" s="87">
        <v>2</v>
      </c>
      <c r="B12" s="87" t="s">
        <v>250</v>
      </c>
      <c r="C12" s="87"/>
      <c r="D12" s="87">
        <v>3</v>
      </c>
      <c r="E12" s="87"/>
      <c r="F12" s="87">
        <v>0</v>
      </c>
      <c r="G12" s="87"/>
    </row>
    <row r="13" spans="1:7">
      <c r="A13" s="87">
        <v>3</v>
      </c>
      <c r="B13" s="87" t="s">
        <v>251</v>
      </c>
      <c r="C13" s="88" t="s">
        <v>252</v>
      </c>
      <c r="D13" s="87">
        <v>18</v>
      </c>
      <c r="E13" s="87"/>
      <c r="F13" s="87">
        <v>0</v>
      </c>
      <c r="G13" s="87"/>
    </row>
    <row r="14" ht="24" spans="1:7">
      <c r="A14" s="87"/>
      <c r="B14" s="87"/>
      <c r="C14" s="87" t="s">
        <v>253</v>
      </c>
      <c r="D14" s="87">
        <v>4</v>
      </c>
      <c r="E14" s="87"/>
      <c r="F14" s="87">
        <v>0</v>
      </c>
      <c r="G14" s="87"/>
    </row>
    <row r="15" spans="2:2">
      <c r="B15" s="89" t="s">
        <v>200</v>
      </c>
    </row>
    <row r="16" spans="2:2">
      <c r="B16" s="90" t="s">
        <v>254</v>
      </c>
    </row>
    <row r="17" spans="2:2">
      <c r="B17" s="90" t="s">
        <v>255</v>
      </c>
    </row>
    <row r="18" spans="2:2">
      <c r="B18" s="90" t="s">
        <v>256</v>
      </c>
    </row>
    <row r="19" customFormat="1" spans="1:7">
      <c r="A19" s="69"/>
      <c r="B19" t="s">
        <v>257</v>
      </c>
      <c r="C19" s="69"/>
      <c r="D19" s="69"/>
      <c r="E19" s="69"/>
      <c r="F19" s="69"/>
      <c r="G19" s="69"/>
    </row>
  </sheetData>
  <mergeCells count="26">
    <mergeCell ref="A1:G1"/>
    <mergeCell ref="B2:G2"/>
    <mergeCell ref="F3:G3"/>
    <mergeCell ref="A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D13:E13"/>
    <mergeCell ref="F13:G13"/>
    <mergeCell ref="D14:E14"/>
    <mergeCell ref="F14:G14"/>
    <mergeCell ref="A4:A5"/>
    <mergeCell ref="A13:A14"/>
    <mergeCell ref="B4:B5"/>
    <mergeCell ref="B13:B14"/>
    <mergeCell ref="C4:C5"/>
    <mergeCell ref="D4:D5"/>
    <mergeCell ref="E4:E5"/>
    <mergeCell ref="F4:F5"/>
    <mergeCell ref="G4:G5"/>
  </mergeCells>
  <printOptions horizontalCentered="1"/>
  <pageMargins left="0.708661417322835" right="0.708661417322835" top="0.748031496062992" bottom="0.748031496062992" header="0.31496062992126" footer="0.31496062992126"/>
  <pageSetup paperSize="9" scale="66" orientation="portrait" horizontalDpi="300" verticalDpi="300"/>
  <headerFooter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S44"/>
  <sheetViews>
    <sheetView view="pageBreakPreview" zoomScale="85" zoomScaleNormal="100" workbookViewId="0">
      <selection activeCell="Q16" sqref="Q16"/>
    </sheetView>
  </sheetViews>
  <sheetFormatPr defaultColWidth="9" defaultRowHeight="13.5"/>
  <cols>
    <col min="1" max="1" width="11.5" customWidth="1"/>
    <col min="2" max="2" width="15.125" customWidth="1"/>
    <col min="3" max="3" width="11.125" customWidth="1"/>
    <col min="4" max="4" width="12.5" customWidth="1"/>
    <col min="5" max="5" width="14.875" customWidth="1"/>
    <col min="6" max="6" width="15.75" customWidth="1"/>
    <col min="7" max="7" width="14.5" customWidth="1"/>
    <col min="8" max="8" width="19.125" customWidth="1"/>
    <col min="9" max="9" width="12.625" customWidth="1"/>
    <col min="10" max="10" width="11.5" customWidth="1"/>
    <col min="11" max="11" width="14.875" customWidth="1"/>
    <col min="12" max="12" width="13.125" customWidth="1"/>
    <col min="13" max="13" width="11.125" customWidth="1"/>
    <col min="15" max="15" width="13.875" customWidth="1"/>
    <col min="16" max="16" width="13.125" customWidth="1"/>
    <col min="17" max="17" width="16.75" customWidth="1"/>
    <col min="18" max="18" width="15.5" customWidth="1"/>
    <col min="19" max="19" width="23.75" customWidth="1"/>
  </cols>
  <sheetData>
    <row r="1" ht="20.25" spans="1:19">
      <c r="A1" s="31" t="s">
        <v>258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ht="18.75" customHeight="1" spans="1:19">
      <c r="A2" s="32" t="s">
        <v>110</v>
      </c>
      <c r="B2" s="32"/>
      <c r="C2" s="32"/>
      <c r="D2" s="33" t="s">
        <v>111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58"/>
    </row>
    <row r="3" ht="18.75" customHeight="1" spans="1:19">
      <c r="A3" s="7" t="s">
        <v>59</v>
      </c>
      <c r="B3" s="7"/>
      <c r="C3" s="5" t="str">
        <f>外购外协件明细!C3</f>
        <v>P168100000333/驾驶员座椅总成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59"/>
    </row>
    <row r="4" spans="1:19">
      <c r="A4" s="35" t="s">
        <v>259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60"/>
    </row>
    <row r="5" ht="24" spans="1:19">
      <c r="A5" s="37" t="s">
        <v>61</v>
      </c>
      <c r="B5" s="38" t="s">
        <v>260</v>
      </c>
      <c r="C5" s="38" t="s">
        <v>261</v>
      </c>
      <c r="D5" s="38"/>
      <c r="E5" s="37" t="s">
        <v>262</v>
      </c>
      <c r="F5" s="37"/>
      <c r="G5" s="37" t="s">
        <v>263</v>
      </c>
      <c r="H5" s="37"/>
      <c r="I5" s="37" t="s">
        <v>264</v>
      </c>
      <c r="J5" s="37"/>
      <c r="K5" s="53" t="s">
        <v>265</v>
      </c>
      <c r="L5" s="53" t="s">
        <v>266</v>
      </c>
      <c r="M5" s="53" t="s">
        <v>267</v>
      </c>
      <c r="N5" s="39" t="s">
        <v>268</v>
      </c>
      <c r="O5" s="40"/>
      <c r="P5" s="54" t="s">
        <v>269</v>
      </c>
      <c r="Q5" s="61"/>
      <c r="R5" s="62" t="s">
        <v>270</v>
      </c>
      <c r="S5" s="63" t="s">
        <v>271</v>
      </c>
    </row>
    <row r="6" ht="27" customHeight="1" spans="1:19">
      <c r="A6" s="37">
        <v>1</v>
      </c>
      <c r="B6" s="37" t="s">
        <v>272</v>
      </c>
      <c r="C6" s="39" t="s">
        <v>273</v>
      </c>
      <c r="D6" s="40"/>
      <c r="E6" s="39" t="s">
        <v>274</v>
      </c>
      <c r="F6" s="40"/>
      <c r="G6" s="39" t="s">
        <v>275</v>
      </c>
      <c r="H6" s="40"/>
      <c r="I6" s="39" t="s">
        <v>20</v>
      </c>
      <c r="J6" s="40"/>
      <c r="K6" s="37">
        <v>220</v>
      </c>
      <c r="L6" s="37">
        <v>180</v>
      </c>
      <c r="M6" s="37">
        <v>160</v>
      </c>
      <c r="N6" s="39">
        <v>0</v>
      </c>
      <c r="O6" s="40"/>
      <c r="P6" s="39">
        <v>0</v>
      </c>
      <c r="Q6" s="40"/>
      <c r="R6" s="64">
        <v>0</v>
      </c>
      <c r="S6" s="65">
        <v>0</v>
      </c>
    </row>
    <row r="7" spans="1:19">
      <c r="A7" s="15" t="s">
        <v>132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29"/>
      <c r="S7" s="65">
        <f>SUM(S6:S6)</f>
        <v>0</v>
      </c>
    </row>
    <row r="8" spans="1:19">
      <c r="A8" s="42" t="s">
        <v>276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66"/>
    </row>
    <row r="9" ht="50.45" customHeight="1" spans="1:19">
      <c r="A9" s="37" t="s">
        <v>61</v>
      </c>
      <c r="B9" s="44" t="s">
        <v>277</v>
      </c>
      <c r="C9" s="44" t="s">
        <v>278</v>
      </c>
      <c r="D9" s="37" t="s">
        <v>279</v>
      </c>
      <c r="E9" s="37" t="s">
        <v>280</v>
      </c>
      <c r="F9" s="45" t="s">
        <v>281</v>
      </c>
      <c r="G9" s="46" t="s">
        <v>282</v>
      </c>
      <c r="H9" s="46" t="s">
        <v>283</v>
      </c>
      <c r="I9" s="46" t="s">
        <v>284</v>
      </c>
      <c r="J9" s="46" t="s">
        <v>285</v>
      </c>
      <c r="K9" s="46" t="s">
        <v>286</v>
      </c>
      <c r="L9" s="46" t="s">
        <v>287</v>
      </c>
      <c r="M9" s="46" t="s">
        <v>288</v>
      </c>
      <c r="N9" s="46" t="s">
        <v>289</v>
      </c>
      <c r="O9" s="46" t="s">
        <v>290</v>
      </c>
      <c r="P9" s="46" t="s">
        <v>291</v>
      </c>
      <c r="Q9" s="46" t="s">
        <v>123</v>
      </c>
      <c r="R9" s="46" t="s">
        <v>292</v>
      </c>
      <c r="S9" s="46" t="s">
        <v>293</v>
      </c>
    </row>
    <row r="10" ht="50.45" customHeight="1" spans="1:19">
      <c r="A10" s="37">
        <v>1</v>
      </c>
      <c r="B10" s="37" t="s">
        <v>294</v>
      </c>
      <c r="C10" s="37" t="s">
        <v>295</v>
      </c>
      <c r="D10" s="37" t="s">
        <v>296</v>
      </c>
      <c r="E10" s="37" t="s">
        <v>297</v>
      </c>
      <c r="F10" s="37">
        <v>12</v>
      </c>
      <c r="G10" s="37" t="s">
        <v>298</v>
      </c>
      <c r="H10" s="37">
        <v>8</v>
      </c>
      <c r="I10" s="37" t="s">
        <v>299</v>
      </c>
      <c r="J10" s="37">
        <v>9.6</v>
      </c>
      <c r="K10" s="37">
        <v>2.5</v>
      </c>
      <c r="L10" s="37">
        <v>2.6</v>
      </c>
      <c r="M10" s="55" t="s">
        <v>300</v>
      </c>
      <c r="N10" s="45" t="s">
        <v>20</v>
      </c>
      <c r="O10" s="37">
        <v>5</v>
      </c>
      <c r="P10" s="37">
        <v>30</v>
      </c>
      <c r="Q10" s="37" t="s">
        <v>301</v>
      </c>
      <c r="R10" s="37">
        <v>400</v>
      </c>
      <c r="S10" s="65">
        <f>R10/P10</f>
        <v>13.3333333333333</v>
      </c>
    </row>
    <row r="11" spans="1:19">
      <c r="A11" s="15" t="s">
        <v>132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29"/>
      <c r="S11" s="67">
        <f>SUM(S10:S10)</f>
        <v>13.3333333333333</v>
      </c>
    </row>
    <row r="12" ht="26.1" customHeight="1" spans="2:2">
      <c r="B12" t="s">
        <v>302</v>
      </c>
    </row>
    <row r="13" ht="26.1" customHeight="1" spans="19:19">
      <c r="S13" s="68"/>
    </row>
    <row r="14" spans="1:19">
      <c r="A14" s="47"/>
      <c r="B14" s="48"/>
      <c r="C14" s="47"/>
      <c r="D14" s="47"/>
      <c r="E14" s="47"/>
      <c r="F14" s="47"/>
      <c r="G14" s="47"/>
      <c r="H14" s="47"/>
      <c r="I14" s="56"/>
      <c r="J14" s="47"/>
      <c r="K14" s="47"/>
      <c r="L14" s="47"/>
      <c r="M14" s="47"/>
      <c r="N14" s="47"/>
      <c r="O14" s="47"/>
      <c r="P14" s="47"/>
      <c r="Q14" s="47"/>
      <c r="R14" s="47"/>
      <c r="S14" s="47"/>
    </row>
    <row r="15" spans="1:1">
      <c r="A15" s="49"/>
    </row>
    <row r="16" spans="1:2">
      <c r="A16" s="49"/>
      <c r="B16" s="50"/>
    </row>
    <row r="21" ht="16.5" spans="6:19">
      <c r="F21" s="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</row>
    <row r="23" ht="16.5" spans="2:17">
      <c r="B23" s="52"/>
      <c r="C23" s="52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7"/>
      <c r="P23" s="51"/>
      <c r="Q23" s="51"/>
    </row>
    <row r="26" ht="24" customHeight="1"/>
    <row r="27" customHeight="1"/>
    <row r="28" ht="24" customHeight="1"/>
    <row r="29" ht="24.6" customHeight="1"/>
    <row r="30" ht="27" customHeight="1"/>
    <row r="31" customHeight="1"/>
    <row r="32" ht="19.5" customHeight="1"/>
    <row r="34" ht="14.45" customHeight="1"/>
    <row r="35" customHeight="1"/>
    <row r="36" customHeight="1"/>
    <row r="37" ht="14.45" customHeight="1"/>
    <row r="38" spans="1:1">
      <c r="A38" s="49"/>
    </row>
    <row r="39" spans="1:1">
      <c r="A39" s="49"/>
    </row>
    <row r="40" ht="14.45" customHeight="1" spans="1:1">
      <c r="A40" s="49"/>
    </row>
    <row r="41" spans="1:1">
      <c r="A41" s="49"/>
    </row>
    <row r="42" spans="1:1">
      <c r="A42" s="49"/>
    </row>
    <row r="43" ht="14.45" customHeight="1" spans="1:1">
      <c r="A43" s="49"/>
    </row>
    <row r="44" spans="1:1">
      <c r="A44" s="49"/>
    </row>
  </sheetData>
  <mergeCells count="19">
    <mergeCell ref="A1:S1"/>
    <mergeCell ref="A2:C2"/>
    <mergeCell ref="D2:S2"/>
    <mergeCell ref="C3:S3"/>
    <mergeCell ref="A4:S4"/>
    <mergeCell ref="C5:D5"/>
    <mergeCell ref="E5:F5"/>
    <mergeCell ref="G5:H5"/>
    <mergeCell ref="I5:J5"/>
    <mergeCell ref="N5:O5"/>
    <mergeCell ref="P5:Q5"/>
    <mergeCell ref="C6:D6"/>
    <mergeCell ref="E6:F6"/>
    <mergeCell ref="G6:H6"/>
    <mergeCell ref="I6:J6"/>
    <mergeCell ref="N6:O6"/>
    <mergeCell ref="P6:Q6"/>
    <mergeCell ref="A7:R7"/>
    <mergeCell ref="A11:R11"/>
  </mergeCells>
  <printOptions horizontalCentered="1"/>
  <pageMargins left="0.31496062992126" right="0.31496062992126" top="0.551181102362205" bottom="0.354330708661417" header="0.31496062992126" footer="0.31496062992126"/>
  <pageSetup paperSize="9" scale="35" orientation="portrait"/>
  <headerFooter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Q7"/>
  <sheetViews>
    <sheetView view="pageBreakPreview" zoomScaleNormal="100" workbookViewId="0">
      <selection activeCell="E34" sqref="E34"/>
    </sheetView>
  </sheetViews>
  <sheetFormatPr defaultColWidth="9" defaultRowHeight="13.5" outlineLevelRow="6"/>
  <cols>
    <col min="1" max="1" width="6.625" customWidth="1"/>
    <col min="2" max="2" width="10.625" style="1" customWidth="1"/>
    <col min="3" max="3" width="13.125" style="1" customWidth="1"/>
    <col min="5" max="5" width="7.625" customWidth="1"/>
    <col min="6" max="6" width="6.125" customWidth="1"/>
    <col min="7" max="7" width="10.125" customWidth="1"/>
    <col min="8" max="8" width="12.125" customWidth="1"/>
    <col min="10" max="11" width="6.75" customWidth="1"/>
    <col min="12" max="12" width="11" customWidth="1"/>
    <col min="13" max="13" width="12.125" customWidth="1"/>
    <col min="14" max="14" width="10.125" customWidth="1"/>
    <col min="15" max="15" width="12.75" customWidth="1"/>
    <col min="16" max="16" width="9.625" customWidth="1"/>
    <col min="17" max="17" width="11.375" customWidth="1"/>
  </cols>
  <sheetData>
    <row r="1" ht="20.25" spans="1:17">
      <c r="A1" s="2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8"/>
    </row>
    <row r="2" spans="1:17">
      <c r="A2" s="4" t="s">
        <v>304</v>
      </c>
      <c r="B2" s="5" t="s">
        <v>111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>
      <c r="A3" s="7" t="str">
        <f>加工明细!A3</f>
        <v>零件图号/名称: P168100000333/驾驶员座椅总成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5" t="s">
        <v>305</v>
      </c>
      <c r="Q3" s="29"/>
    </row>
    <row r="4" ht="20.45" customHeight="1" spans="1:17">
      <c r="A4" s="8" t="s">
        <v>61</v>
      </c>
      <c r="B4" s="8" t="s">
        <v>64</v>
      </c>
      <c r="C4" s="8" t="s">
        <v>306</v>
      </c>
      <c r="D4" s="8" t="s">
        <v>170</v>
      </c>
      <c r="E4" s="8" t="s">
        <v>159</v>
      </c>
      <c r="F4" s="8" t="s">
        <v>307</v>
      </c>
      <c r="G4" s="8" t="s">
        <v>308</v>
      </c>
      <c r="H4" s="8" t="s">
        <v>309</v>
      </c>
      <c r="I4" s="8" t="s">
        <v>310</v>
      </c>
      <c r="J4" s="16" t="s">
        <v>311</v>
      </c>
      <c r="K4" s="16"/>
      <c r="L4" s="17" t="s">
        <v>312</v>
      </c>
      <c r="M4" s="18"/>
      <c r="N4" s="19"/>
      <c r="O4" s="20" t="s">
        <v>313</v>
      </c>
      <c r="P4" s="20" t="s">
        <v>314</v>
      </c>
      <c r="Q4" s="20" t="s">
        <v>28</v>
      </c>
    </row>
    <row r="5" ht="24" spans="1:17">
      <c r="A5" s="8"/>
      <c r="B5" s="8"/>
      <c r="C5" s="8"/>
      <c r="D5" s="8"/>
      <c r="E5" s="8"/>
      <c r="F5" s="8"/>
      <c r="G5" s="8"/>
      <c r="H5" s="8"/>
      <c r="I5" s="8"/>
      <c r="J5" s="16" t="s">
        <v>120</v>
      </c>
      <c r="K5" s="16" t="s">
        <v>315</v>
      </c>
      <c r="L5" s="16" t="s">
        <v>316</v>
      </c>
      <c r="M5" s="21" t="s">
        <v>317</v>
      </c>
      <c r="N5" s="21" t="s">
        <v>132</v>
      </c>
      <c r="O5" s="22"/>
      <c r="P5" s="22"/>
      <c r="Q5" s="22"/>
    </row>
    <row r="6" spans="1:17">
      <c r="A6" s="8" t="s">
        <v>20</v>
      </c>
      <c r="B6" s="9" t="s">
        <v>20</v>
      </c>
      <c r="C6" s="10" t="s">
        <v>20</v>
      </c>
      <c r="D6" s="11" t="s">
        <v>20</v>
      </c>
      <c r="E6" s="12" t="s">
        <v>20</v>
      </c>
      <c r="F6" s="12" t="s">
        <v>20</v>
      </c>
      <c r="G6" s="12" t="s">
        <v>20</v>
      </c>
      <c r="H6" s="8" t="s">
        <v>20</v>
      </c>
      <c r="I6" s="8" t="s">
        <v>20</v>
      </c>
      <c r="J6" s="8" t="s">
        <v>20</v>
      </c>
      <c r="K6" s="8" t="s">
        <v>20</v>
      </c>
      <c r="L6" s="8" t="s">
        <v>20</v>
      </c>
      <c r="M6" s="8">
        <v>0</v>
      </c>
      <c r="N6" s="8" t="s">
        <v>20</v>
      </c>
      <c r="O6" s="23">
        <v>100000</v>
      </c>
      <c r="P6" s="24">
        <f>M6/O6</f>
        <v>0</v>
      </c>
      <c r="Q6" s="30" t="s">
        <v>20</v>
      </c>
    </row>
    <row r="7" spans="1:17">
      <c r="A7" s="13" t="s">
        <v>132</v>
      </c>
      <c r="B7" s="14"/>
      <c r="C7" s="14"/>
      <c r="D7" s="14"/>
      <c r="E7" s="14"/>
      <c r="F7" s="14"/>
      <c r="G7" s="14"/>
      <c r="H7" s="14"/>
      <c r="I7" s="14"/>
      <c r="J7" s="14"/>
      <c r="K7" s="25"/>
      <c r="L7" s="26">
        <f>SUM(L6:L6)</f>
        <v>0</v>
      </c>
      <c r="M7" s="8">
        <f>SUM(M6:M6)</f>
        <v>0</v>
      </c>
      <c r="N7" s="8">
        <f>SUM(N6:N6)</f>
        <v>0</v>
      </c>
      <c r="O7" s="27" t="s">
        <v>20</v>
      </c>
      <c r="P7" s="26">
        <f>SUM(P6:P6)</f>
        <v>0</v>
      </c>
      <c r="Q7" s="27" t="s">
        <v>20</v>
      </c>
    </row>
  </sheetData>
  <mergeCells count="19">
    <mergeCell ref="A1:Q1"/>
    <mergeCell ref="B2:Q2"/>
    <mergeCell ref="A3:O3"/>
    <mergeCell ref="P3:Q3"/>
    <mergeCell ref="J4:K4"/>
    <mergeCell ref="L4:N4"/>
    <mergeCell ref="A7:K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O4:O5"/>
    <mergeCell ref="P4:P5"/>
    <mergeCell ref="Q4:Q5"/>
  </mergeCells>
  <printOptions horizontalCentered="1"/>
  <pageMargins left="0.31496062992126" right="0.31496062992126" top="0.748031496062992" bottom="0.748031496062992" header="0.31496062992126" footer="0.31496062992126"/>
  <pageSetup paperSize="9" scale="76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87</vt:i4>
      </vt:variant>
    </vt:vector>
  </HeadingPairs>
  <TitlesOfParts>
    <vt:vector size="87" baseType="lpstr">
      <vt:lpstr>KING</vt:lpstr>
      <vt:lpstr>results</vt:lpstr>
      <vt:lpstr>results_2</vt:lpstr>
      <vt:lpstr>results_3</vt:lpstr>
      <vt:lpstr>results_4</vt:lpstr>
      <vt:lpstr>results_5</vt:lpstr>
      <vt:lpstr>results_6</vt:lpstr>
      <vt:lpstr>results_7</vt:lpstr>
      <vt:lpstr>results_8</vt:lpstr>
      <vt:lpstr>results_9</vt:lpstr>
      <vt:lpstr>results_10</vt:lpstr>
      <vt:lpstr>results_11</vt:lpstr>
      <vt:lpstr>results_12</vt:lpstr>
      <vt:lpstr>results_13</vt:lpstr>
      <vt:lpstr>results_14</vt:lpstr>
      <vt:lpstr>results_15</vt:lpstr>
      <vt:lpstr>results_16</vt:lpstr>
      <vt:lpstr>results_17</vt:lpstr>
      <vt:lpstr>results_18</vt:lpstr>
      <vt:lpstr>results_19</vt:lpstr>
      <vt:lpstr>results_20</vt:lpstr>
      <vt:lpstr>results_21</vt:lpstr>
      <vt:lpstr>results_22</vt:lpstr>
      <vt:lpstr>Kangatang</vt:lpstr>
      <vt:lpstr>Kangatang_2</vt:lpstr>
      <vt:lpstr>Kangatang_3</vt:lpstr>
      <vt:lpstr>Kangatang_4</vt:lpstr>
      <vt:lpstr>Kangatang_5</vt:lpstr>
      <vt:lpstr>Kangatang_6</vt:lpstr>
      <vt:lpstr>Kangatang_7</vt:lpstr>
      <vt:lpstr>Kangatang_8</vt:lpstr>
      <vt:lpstr>Kangatang_9</vt:lpstr>
      <vt:lpstr>Kangatang_10</vt:lpstr>
      <vt:lpstr>Kangatang_11</vt:lpstr>
      <vt:lpstr>Kangatang_12</vt:lpstr>
      <vt:lpstr>Kangatang_13</vt:lpstr>
      <vt:lpstr>Kangatang_14</vt:lpstr>
      <vt:lpstr>Kangatang_15</vt:lpstr>
      <vt:lpstr>Kangatang_16</vt:lpstr>
      <vt:lpstr>Kangatang_17</vt:lpstr>
      <vt:lpstr>Kangatang_18</vt:lpstr>
      <vt:lpstr>Kangatang_19</vt:lpstr>
      <vt:lpstr>Kangatang_20</vt:lpstr>
      <vt:lpstr>Kangatang_21</vt:lpstr>
      <vt:lpstr>Kangatang_22</vt:lpstr>
      <vt:lpstr>Kangatang_23</vt:lpstr>
      <vt:lpstr>Kangatang_24</vt:lpstr>
      <vt:lpstr>Kangatang_25</vt:lpstr>
      <vt:lpstr>Kangatang_26</vt:lpstr>
      <vt:lpstr>Kangatang_27</vt:lpstr>
      <vt:lpstr>Kangatang_28</vt:lpstr>
      <vt:lpstr>Kangatang_29</vt:lpstr>
      <vt:lpstr>Kangatang_30</vt:lpstr>
      <vt:lpstr>Kangatang_31</vt:lpstr>
      <vt:lpstr>Kangatang_32</vt:lpstr>
      <vt:lpstr>Kangatang_33</vt:lpstr>
      <vt:lpstr>Kangatang_34</vt:lpstr>
      <vt:lpstr>Kangatang_35</vt:lpstr>
      <vt:lpstr>Kangatang_36</vt:lpstr>
      <vt:lpstr>Kangatang_37</vt:lpstr>
      <vt:lpstr>Kangatang_38</vt:lpstr>
      <vt:lpstr>Kangatang_39</vt:lpstr>
      <vt:lpstr>Kangatang_40</vt:lpstr>
      <vt:lpstr>Kangatang_41</vt:lpstr>
      <vt:lpstr>Kangatang_42</vt:lpstr>
      <vt:lpstr>Kangatang_43</vt:lpstr>
      <vt:lpstr>Kangatang_44</vt:lpstr>
      <vt:lpstr>Kangatang_45</vt:lpstr>
      <vt:lpstr>Kangatang_46</vt:lpstr>
      <vt:lpstr>Kangatang_47</vt:lpstr>
      <vt:lpstr>Kangatang_48</vt:lpstr>
      <vt:lpstr>Kangatang_49</vt:lpstr>
      <vt:lpstr>Kangatang_50</vt:lpstr>
      <vt:lpstr>Kangatang_51</vt:lpstr>
      <vt:lpstr>Kangatang_52</vt:lpstr>
      <vt:lpstr>Kangatang_53</vt:lpstr>
      <vt:lpstr>Kangatang_54</vt:lpstr>
      <vt:lpstr>Kangatang_55</vt:lpstr>
      <vt:lpstr>汇总表</vt:lpstr>
      <vt:lpstr>BOM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...</cp:lastModifiedBy>
  <dcterms:created xsi:type="dcterms:W3CDTF">2014-04-03T05:19:00Z</dcterms:created>
  <cp:lastPrinted>2016-09-23T08:06:00Z</cp:lastPrinted>
  <dcterms:modified xsi:type="dcterms:W3CDTF">2025-06-18T02:33:06Z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KSOProductBuildVer">
    <vt:lpwstr>2052-12.1.0.21541</vt:lpwstr>
  </property>
  <property fmtid="{D5CDD505-2E9C-101B-9397-08002B2CF9AE}" pid="983" name="IVIDE0BB7575">
    <vt:lpwstr/>
  </property>
  <property fmtid="{D5CDD505-2E9C-101B-9397-08002B2CF9AE}" pid="984" name="IVIDA4574303">
    <vt:lpwstr/>
  </property>
  <property fmtid="{D5CDD505-2E9C-101B-9397-08002B2CF9AE}" pid="985" name="IVIDAAED0EF7">
    <vt:lpwstr/>
  </property>
  <property fmtid="{D5CDD505-2E9C-101B-9397-08002B2CF9AE}" pid="986" name="IVID96FE57F4">
    <vt:lpwstr/>
  </property>
  <property fmtid="{D5CDD505-2E9C-101B-9397-08002B2CF9AE}" pid="987" name="IVIDCA79F02B">
    <vt:lpwstr/>
  </property>
  <property fmtid="{D5CDD505-2E9C-101B-9397-08002B2CF9AE}" pid="988" name="IVID64A870A6">
    <vt:lpwstr/>
  </property>
  <property fmtid="{D5CDD505-2E9C-101B-9397-08002B2CF9AE}" pid="989" name="IVID6812FA05">
    <vt:lpwstr/>
  </property>
  <property fmtid="{D5CDD505-2E9C-101B-9397-08002B2CF9AE}" pid="990" name="IVID3974C7">
    <vt:lpwstr/>
  </property>
  <property fmtid="{D5CDD505-2E9C-101B-9397-08002B2CF9AE}" pid="991" name="IVID44CDA1BB">
    <vt:lpwstr/>
  </property>
  <property fmtid="{D5CDD505-2E9C-101B-9397-08002B2CF9AE}" pid="992" name="IVIDAE64D607">
    <vt:lpwstr/>
  </property>
  <property fmtid="{D5CDD505-2E9C-101B-9397-08002B2CF9AE}" pid="993" name="IVID2AD64589">
    <vt:lpwstr/>
  </property>
  <property fmtid="{D5CDD505-2E9C-101B-9397-08002B2CF9AE}" pid="994" name="IVIDC2D1AD2B">
    <vt:lpwstr/>
  </property>
  <property fmtid="{D5CDD505-2E9C-101B-9397-08002B2CF9AE}" pid="995" name="IVID8E76A407">
    <vt:lpwstr/>
  </property>
  <property fmtid="{D5CDD505-2E9C-101B-9397-08002B2CF9AE}" pid="996" name="IVID82B7A023">
    <vt:lpwstr/>
  </property>
  <property fmtid="{D5CDD505-2E9C-101B-9397-08002B2CF9AE}" pid="997" name="IVID8184A11">
    <vt:lpwstr/>
  </property>
  <property fmtid="{D5CDD505-2E9C-101B-9397-08002B2CF9AE}" pid="998" name="IVIDF65F353B">
    <vt:lpwstr/>
  </property>
  <property fmtid="{D5CDD505-2E9C-101B-9397-08002B2CF9AE}" pid="999" name="IVID4E1B563">
    <vt:lpwstr/>
  </property>
  <property fmtid="{D5CDD505-2E9C-101B-9397-08002B2CF9AE}" pid="1000" name="IVIDE489B2EB">
    <vt:lpwstr/>
  </property>
  <property fmtid="{D5CDD505-2E9C-101B-9397-08002B2CF9AE}" pid="1001" name="IVID1EBB5507">
    <vt:lpwstr/>
  </property>
  <property fmtid="{D5CDD505-2E9C-101B-9397-08002B2CF9AE}" pid="1002" name="IVID46FE2123">
    <vt:lpwstr/>
  </property>
  <property fmtid="{D5CDD505-2E9C-101B-9397-08002B2CF9AE}" pid="1003" name="IVIDF472DEAC">
    <vt:lpwstr/>
  </property>
  <property fmtid="{D5CDD505-2E9C-101B-9397-08002B2CF9AE}" pid="1004" name="IVIDFC6A7E39">
    <vt:lpwstr/>
  </property>
  <property fmtid="{D5CDD505-2E9C-101B-9397-08002B2CF9AE}" pid="1005" name="IVIDF8865E1E">
    <vt:lpwstr/>
  </property>
  <property fmtid="{D5CDD505-2E9C-101B-9397-08002B2CF9AE}" pid="1006" name="IVID277B24D">
    <vt:lpwstr/>
  </property>
  <property fmtid="{D5CDD505-2E9C-101B-9397-08002B2CF9AE}" pid="1007" name="IVID20867D1E">
    <vt:lpwstr/>
  </property>
  <property fmtid="{D5CDD505-2E9C-101B-9397-08002B2CF9AE}" pid="1008" name="IVIDDC10438A">
    <vt:lpwstr/>
  </property>
  <property fmtid="{D5CDD505-2E9C-101B-9397-08002B2CF9AE}" pid="1009" name="IVID1461D753">
    <vt:lpwstr/>
  </property>
  <property fmtid="{D5CDD505-2E9C-101B-9397-08002B2CF9AE}" pid="1010" name="IVIDC493D447">
    <vt:lpwstr/>
  </property>
  <property fmtid="{D5CDD505-2E9C-101B-9397-08002B2CF9AE}" pid="1011" name="IVID66DBB79">
    <vt:lpwstr/>
  </property>
  <property fmtid="{D5CDD505-2E9C-101B-9397-08002B2CF9AE}" pid="1012" name="IVID12E19B5E">
    <vt:lpwstr/>
  </property>
  <property fmtid="{D5CDD505-2E9C-101B-9397-08002B2CF9AE}" pid="1013" name="IVIDD02C6BCF">
    <vt:lpwstr/>
  </property>
  <property fmtid="{D5CDD505-2E9C-101B-9397-08002B2CF9AE}" pid="1014" name="IVIDE8B6A024">
    <vt:lpwstr/>
  </property>
  <property fmtid="{D5CDD505-2E9C-101B-9397-08002B2CF9AE}" pid="1015" name="IVIDC8F959B6">
    <vt:lpwstr/>
  </property>
  <property fmtid="{D5CDD505-2E9C-101B-9397-08002B2CF9AE}" pid="1016" name="IVIDC4CA0F31">
    <vt:lpwstr/>
  </property>
  <property fmtid="{D5CDD505-2E9C-101B-9397-08002B2CF9AE}" pid="1017" name="IVID504F252D">
    <vt:lpwstr/>
  </property>
  <property fmtid="{D5CDD505-2E9C-101B-9397-08002B2CF9AE}" pid="1018" name="IVID5A87DCAA">
    <vt:lpwstr/>
  </property>
  <property fmtid="{D5CDD505-2E9C-101B-9397-08002B2CF9AE}" pid="1019" name="IVID58CDE130">
    <vt:lpwstr/>
  </property>
  <property fmtid="{D5CDD505-2E9C-101B-9397-08002B2CF9AE}" pid="1020" name="IVIDC5807">
    <vt:lpwstr/>
  </property>
  <property fmtid="{D5CDD505-2E9C-101B-9397-08002B2CF9AE}" pid="1021" name="IVIDCC550">
    <vt:lpwstr/>
  </property>
  <property fmtid="{D5CDD505-2E9C-101B-9397-08002B2CF9AE}" pid="1022" name="IVID947E85C3">
    <vt:lpwstr/>
  </property>
  <property fmtid="{D5CDD505-2E9C-101B-9397-08002B2CF9AE}" pid="1023" name="IVID764EB2D3">
    <vt:lpwstr/>
  </property>
  <property fmtid="{D5CDD505-2E9C-101B-9397-08002B2CF9AE}" pid="1024" name="IVIDA84322A3">
    <vt:lpwstr/>
  </property>
  <property fmtid="{D5CDD505-2E9C-101B-9397-08002B2CF9AE}" pid="1025" name="IVIDACCBE766">
    <vt:lpwstr/>
  </property>
  <property fmtid="{D5CDD505-2E9C-101B-9397-08002B2CF9AE}" pid="1026" name="IVID861591E6">
    <vt:lpwstr/>
  </property>
  <property fmtid="{D5CDD505-2E9C-101B-9397-08002B2CF9AE}" pid="1027" name="IVID645A901C">
    <vt:lpwstr/>
  </property>
  <property fmtid="{D5CDD505-2E9C-101B-9397-08002B2CF9AE}" pid="1028" name="IVIDD6E63DAB">
    <vt:lpwstr/>
  </property>
  <property fmtid="{D5CDD505-2E9C-101B-9397-08002B2CF9AE}" pid="1029" name="IVID5672B16E">
    <vt:lpwstr/>
  </property>
  <property fmtid="{D5CDD505-2E9C-101B-9397-08002B2CF9AE}" pid="1030" name="IVID6A1868F3">
    <vt:lpwstr/>
  </property>
  <property fmtid="{D5CDD505-2E9C-101B-9397-08002B2CF9AE}" pid="1031" name="IVID9A98AE7F">
    <vt:lpwstr/>
  </property>
  <property fmtid="{D5CDD505-2E9C-101B-9397-08002B2CF9AE}" pid="1032" name="ICV">
    <vt:lpwstr>AFCE5725D0D4444CAA883365BEFB3F4C_12</vt:lpwstr>
  </property>
  <property fmtid="{D5CDD505-2E9C-101B-9397-08002B2CF9AE}" pid="1033" name="KSOReadingLayout">
    <vt:bool>true</vt:bool>
  </property>
</Properties>
</file>