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19" firstSheet="78" activeTab="78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Kangatang_4" sheetId="44" state="veryHidden" r:id="rId27"/>
    <sheet name="Kangatang_5" sheetId="45" state="veryHidden" r:id="rId28"/>
    <sheet name="Kangatang_6" sheetId="46" state="veryHidden" r:id="rId29"/>
    <sheet name="Kangatang_7" sheetId="47" state="veryHidden" r:id="rId30"/>
    <sheet name="Kangatang_8" sheetId="48" state="veryHidden" r:id="rId31"/>
    <sheet name="Kangatang_9" sheetId="49" state="veryHidden" r:id="rId32"/>
    <sheet name="Kangatang_10" sheetId="50" state="veryHidden" r:id="rId33"/>
    <sheet name="Kangatang_11" sheetId="51" state="veryHidden" r:id="rId34"/>
    <sheet name="Kangatang_12" sheetId="52" state="veryHidden" r:id="rId35"/>
    <sheet name="Kangatang_13" sheetId="53" state="veryHidden" r:id="rId36"/>
    <sheet name="Kangatang_14" sheetId="54" state="veryHidden" r:id="rId37"/>
    <sheet name="Kangatang_15" sheetId="55" state="veryHidden" r:id="rId38"/>
    <sheet name="Kangatang_16" sheetId="56" state="veryHidden" r:id="rId39"/>
    <sheet name="Kangatang_17" sheetId="57" state="veryHidden" r:id="rId40"/>
    <sheet name="Kangatang_18" sheetId="58" state="veryHidden" r:id="rId41"/>
    <sheet name="Kangatang_19" sheetId="59" state="veryHidden" r:id="rId42"/>
    <sheet name="Kangatang_20" sheetId="60" state="veryHidden" r:id="rId43"/>
    <sheet name="Kangatang_21" sheetId="61" state="veryHidden" r:id="rId44"/>
    <sheet name="Kangatang_22" sheetId="62" state="veryHidden" r:id="rId45"/>
    <sheet name="Kangatang_23" sheetId="63" state="veryHidden" r:id="rId46"/>
    <sheet name="Kangatang_24" sheetId="64" state="veryHidden" r:id="rId47"/>
    <sheet name="Kangatang_25" sheetId="65" state="veryHidden" r:id="rId48"/>
    <sheet name="Kangatang_26" sheetId="66" state="veryHidden" r:id="rId49"/>
    <sheet name="Kangatang_27" sheetId="67" state="veryHidden" r:id="rId50"/>
    <sheet name="Kangatang_28" sheetId="68" state="veryHidden" r:id="rId51"/>
    <sheet name="Kangatang_29" sheetId="69" state="veryHidden" r:id="rId52"/>
    <sheet name="Kangatang_30" sheetId="70" state="veryHidden" r:id="rId53"/>
    <sheet name="Kangatang_31" sheetId="71" state="veryHidden" r:id="rId54"/>
    <sheet name="Kangatang_32" sheetId="72" state="veryHidden" r:id="rId55"/>
    <sheet name="Kangatang_33" sheetId="73" state="veryHidden" r:id="rId56"/>
    <sheet name="Kangatang_34" sheetId="74" state="veryHidden" r:id="rId57"/>
    <sheet name="Kangatang_35" sheetId="75" state="veryHidden" r:id="rId58"/>
    <sheet name="Kangatang_36" sheetId="76" state="veryHidden" r:id="rId59"/>
    <sheet name="Kangatang_37" sheetId="77" state="veryHidden" r:id="rId60"/>
    <sheet name="Kangatang_38" sheetId="78" state="veryHidden" r:id="rId61"/>
    <sheet name="Kangatang_39" sheetId="79" state="veryHidden" r:id="rId62"/>
    <sheet name="Kangatang_40" sheetId="80" state="veryHidden" r:id="rId63"/>
    <sheet name="Kangatang_41" sheetId="81" state="veryHidden" r:id="rId64"/>
    <sheet name="Kangatang_42" sheetId="82" state="veryHidden" r:id="rId65"/>
    <sheet name="Kangatang_43" sheetId="83" state="veryHidden" r:id="rId66"/>
    <sheet name="Kangatang_44" sheetId="84" state="veryHidden" r:id="rId67"/>
    <sheet name="Kangatang_45" sheetId="85" state="veryHidden" r:id="rId68"/>
    <sheet name="Kangatang_46" sheetId="86" state="veryHidden" r:id="rId69"/>
    <sheet name="Kangatang_47" sheetId="87" state="veryHidden" r:id="rId70"/>
    <sheet name="Kangatang_48" sheetId="88" state="veryHidden" r:id="rId71"/>
    <sheet name="Kangatang_49" sheetId="89" state="veryHidden" r:id="rId72"/>
    <sheet name="Kangatang_50" sheetId="90" state="veryHidden" r:id="rId73"/>
    <sheet name="Kangatang_51" sheetId="91" state="veryHidden" r:id="rId74"/>
    <sheet name="Kangatang_52" sheetId="92" state="veryHidden" r:id="rId75"/>
    <sheet name="Kangatang_53" sheetId="93" state="veryHidden" r:id="rId76"/>
    <sheet name="Kangatang_54" sheetId="94" state="veryHidden" r:id="rId77"/>
    <sheet name="Kangatang_55" sheetId="95" state="veryHidden" r:id="rId78"/>
    <sheet name="汇总表" sheetId="1" r:id="rId79"/>
    <sheet name="BOM" sheetId="18" state="hidden" r:id="rId80"/>
    <sheet name="原材料明细" sheetId="2" r:id="rId81"/>
    <sheet name="外购外协件明细" sheetId="3" r:id="rId82"/>
    <sheet name="加工明细" sheetId="4" r:id="rId83"/>
    <sheet name="制造费率测算明细" sheetId="15" r:id="rId84"/>
    <sheet name="期间费用" sheetId="9" r:id="rId85"/>
    <sheet name="包装运输明细" sheetId="10" r:id="rId86"/>
    <sheet name="工装明细" sheetId="14" r:id="rId87"/>
  </sheets>
  <definedNames>
    <definedName name="_xlnm._FilterDatabase" localSheetId="81" hidden="1">外购外协件明细!$A$5:$S$15</definedName>
    <definedName name="_xlnm.Print_Area" localSheetId="85">包装运输明细!$A$1:$S$44</definedName>
    <definedName name="_xlnm.Print_Area" localSheetId="84">期间费用!$A$1:$G$20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<sst xmlns="http://schemas.openxmlformats.org/spreadsheetml/2006/main" count="715" uniqueCount="320">
  <si>
    <t>北汽福田汽车股份有限公司采购零部件报价表</t>
  </si>
  <si>
    <t>编号：QR10011-052A</t>
  </si>
  <si>
    <r>
      <rPr>
        <sz val="11"/>
        <color theme="1"/>
        <rFont val="宋体"/>
        <charset val="134"/>
        <scheme val="minor"/>
      </rPr>
      <t xml:space="preserve">生效日期: </t>
    </r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-</t>
    </r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-</t>
    </r>
    <r>
      <rPr>
        <sz val="11"/>
        <color indexed="8"/>
        <rFont val="宋体"/>
        <charset val="134"/>
      </rPr>
      <t>XX</t>
    </r>
  </si>
  <si>
    <t>保存期限：10年</t>
  </si>
  <si>
    <t>□普通■秘密□机密□绝密</t>
  </si>
  <si>
    <t>供应商名称（盖章）：北京光华荣昌汽车部件有限公司</t>
  </si>
  <si>
    <t>车型：图雅诺</t>
  </si>
  <si>
    <t>币种：人民币（元）</t>
  </si>
  <si>
    <t>供应商代码：A1093</t>
  </si>
  <si>
    <t>税：不含税(注明除外)</t>
  </si>
  <si>
    <t>填表日期：2025年06月10日</t>
  </si>
  <si>
    <t>零件件号：</t>
  </si>
  <si>
    <t>P168100000334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</si>
  <si>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</si>
  <si>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</si>
  <si>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</si>
  <si>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</si>
  <si>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</si>
  <si>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</si>
  <si>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</si>
  <si>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</si>
  <si>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1     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</si>
  <si>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</si>
  <si>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</si>
  <si>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</si>
  <si>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</si>
  <si>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</si>
  <si>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</si>
  <si>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</si>
  <si>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</si>
  <si>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</si>
  <si>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</si>
  <si>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</si>
  <si>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</si>
  <si>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</si>
  <si>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</si>
  <si>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</si>
  <si>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</si>
  <si>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</si>
  <si>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</si>
  <si>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</si>
  <si>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</si>
  <si>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</si>
  <si>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</si>
  <si>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</si>
  <si>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</si>
  <si>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</si>
  <si>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</si>
  <si>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</si>
  <si>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</si>
  <si>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</si>
  <si>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</si>
  <si>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郭国卿</t>
    </r>
  </si>
  <si>
    <t>Email :guoguoqinig@bjghrc.com</t>
  </si>
  <si>
    <t>电话 及手机：18612905876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</si>
  <si>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</si>
  <si>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</si>
  <si>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</si>
  <si>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</si>
  <si>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</si>
  <si>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</si>
  <si>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</si>
  <si>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</si>
  <si>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</si>
  <si>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</si>
  <si>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</si>
  <si>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</si>
  <si>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</si>
  <si>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</si>
  <si>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</si>
  <si>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</si>
  <si>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</si>
  <si>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</si>
  <si>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</si>
  <si>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</si>
  <si>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</si>
  <si>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</si>
  <si>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</si>
  <si>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</si>
  <si>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</si>
  <si>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</si>
  <si>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</si>
  <si>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</si>
  <si>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</si>
  <si>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</si>
  <si>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</si>
  <si>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</si>
  <si>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</si>
  <si>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</si>
  <si>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</si>
  <si>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</si>
  <si>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</si>
  <si>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</si>
  <si>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</si>
  <si>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</si>
  <si>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</si>
  <si>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</si>
  <si>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</si>
  <si>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</si>
  <si>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</si>
  <si>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</si>
  <si>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</si>
  <si>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</si>
  <si>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</si>
  <si>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</si>
  <si>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</si>
  <si>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</si>
  <si>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</si>
  <si>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</si>
  <si>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</si>
  <si>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</t>
  </si>
  <si>
    <t>北京光华荣昌汽车部件有限公司</t>
  </si>
  <si>
    <t>零件图号/名称: P168100000334/副驾驶员座椅总成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</si>
  <si>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</si>
  <si>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</si>
  <si>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</si>
  <si>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</si>
  <si>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</si>
  <si>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</si>
  <si>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</si>
  <si>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</si>
  <si>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</si>
  <si>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</si>
  <si>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</si>
  <si>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</si>
  <si>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</si>
  <si>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</si>
  <si>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</si>
  <si>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</si>
  <si>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</si>
  <si>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背泡沫</t>
  </si>
  <si>
    <t>座泡沫</t>
  </si>
  <si>
    <t>合计</t>
  </si>
  <si>
    <t>说明：材料采购时间应与报价填写日期接近</t>
  </si>
  <si>
    <t>（第2页，共8页）</t>
  </si>
  <si>
    <t>外购件明细</t>
  </si>
  <si>
    <t>供应商名称：北京光华荣昌汽车部件有限公司</t>
  </si>
  <si>
    <t>零件件号/零件名称：</t>
  </si>
  <si>
    <t>P168100000334/副驾驶员座椅总成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</si>
  <si>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</si>
  <si>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</si>
  <si>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</si>
  <si>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</si>
  <si>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SBR</t>
  </si>
  <si>
    <t>安全气囊</t>
  </si>
  <si>
    <t>辅件/标准件</t>
  </si>
  <si>
    <t>副驾驶员靠背骨架总成</t>
  </si>
  <si>
    <t>副驾驶员座垫骨架总成</t>
  </si>
  <si>
    <t>面套总成</t>
  </si>
  <si>
    <t>前排右插锁</t>
  </si>
  <si>
    <t>头枕总成</t>
  </si>
  <si>
    <t>注塑件</t>
  </si>
  <si>
    <t>外协件明细</t>
  </si>
  <si>
    <t>供应商名称：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</si>
  <si>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</si>
  <si>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</si>
  <si>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</si>
  <si>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</si>
  <si>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</si>
  <si>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</si>
  <si>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</si>
  <si>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</si>
  <si>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</si>
  <si>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</si>
  <si>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</si>
  <si>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</si>
  <si>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说明：外购、外协件采购时间应于报价填报日期接近</t>
  </si>
  <si>
    <t>（第3页，共8页）</t>
  </si>
  <si>
    <t>加工明细表</t>
  </si>
  <si>
    <t>厂房分摊测算表</t>
  </si>
  <si>
    <t>供应商 :北京光华荣昌汽车部件有限公司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</si>
  <si>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</si>
  <si>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</si>
  <si>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</si>
  <si>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</si>
  <si>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</si>
  <si>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</si>
  <si>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</si>
  <si>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</si>
  <si>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</si>
  <si>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</si>
  <si>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</si>
  <si>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</si>
  <si>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</si>
  <si>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</si>
  <si>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</si>
  <si>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</si>
  <si>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</si>
  <si>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</si>
  <si>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</si>
  <si>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驾驶员座椅总成</t>
  </si>
  <si>
    <t>组装</t>
  </si>
  <si>
    <t>座椅装配线</t>
  </si>
  <si>
    <t>（厂房原值-残值）/折旧年限
注：残值率按5%</t>
  </si>
  <si>
    <t>该数值取自上年度财务报表</t>
  </si>
  <si>
    <t>根据公式计算</t>
  </si>
  <si>
    <t>厂房分摊费用为制造费用的一部分，按照分配率*（该零件的材料成本+人工成本+制造费用）核算</t>
  </si>
  <si>
    <t>发泡</t>
  </si>
  <si>
    <t>环形发泡线MHB0130382</t>
  </si>
  <si>
    <t>36工位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</si>
  <si>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</si>
  <si>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</si>
  <si>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</si>
  <si>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</si>
  <si>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</si>
  <si>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</si>
  <si>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</si>
  <si>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</si>
  <si>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</si>
  <si>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</si>
  <si>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</si>
  <si>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</si>
  <si>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</si>
  <si>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</si>
  <si>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</si>
  <si>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</si>
  <si>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</si>
  <si>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</si>
  <si>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</si>
  <si>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</si>
  <si>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</si>
  <si>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</si>
  <si>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</si>
  <si>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</si>
  <si>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</si>
  <si>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</si>
  <si>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</si>
  <si>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</si>
  <si>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</si>
  <si>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</si>
  <si>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驾驶员座椅总成组装</t>
  </si>
  <si>
    <t>工位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</si>
  <si>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</si>
  <si>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</si>
  <si>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</si>
  <si>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</si>
  <si>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</si>
  <si>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</si>
  <si>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</si>
  <si>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</si>
  <si>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</si>
  <si>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</si>
  <si>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</si>
  <si>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</si>
  <si>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</si>
  <si>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</si>
  <si>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</si>
  <si>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</si>
  <si>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</si>
  <si>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</si>
  <si>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</si>
  <si>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</si>
  <si>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</si>
  <si>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</si>
  <si>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</si>
  <si>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</si>
  <si>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</si>
  <si>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</si>
  <si>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</si>
  <si>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</si>
  <si>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</si>
  <si>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</si>
  <si>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</si>
  <si>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</si>
  <si>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</si>
  <si>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</si>
  <si>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</si>
  <si>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</si>
  <si>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</si>
  <si>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</si>
  <si>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</si>
  <si>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</si>
  <si>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</si>
  <si>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</si>
  <si>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</si>
  <si>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可重复使用</t>
  </si>
  <si>
    <t>运输工装</t>
  </si>
  <si>
    <t>方管、冷板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</si>
  <si>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</si>
  <si>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</si>
  <si>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</si>
  <si>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</si>
  <si>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</si>
  <si>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</si>
  <si>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</si>
  <si>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</si>
  <si>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</si>
  <si>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</si>
  <si>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</si>
  <si>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</si>
  <si>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</si>
  <si>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</si>
  <si>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</si>
  <si>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</si>
  <si>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</si>
  <si>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</si>
  <si>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</si>
  <si>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</si>
  <si>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潍坊工厂</t>
  </si>
  <si>
    <t>福田多功能汽车厂</t>
  </si>
  <si>
    <t>厢货</t>
  </si>
  <si>
    <t>9.6m</t>
  </si>
  <si>
    <t>RDC库</t>
  </si>
  <si>
    <t>元/车</t>
  </si>
  <si>
    <t>（第7页，共8页）</t>
  </si>
  <si>
    <t>工装明细表</t>
  </si>
  <si>
    <t>供应商: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</si>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</sst>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_ "/>
    <numFmt numFmtId="179" formatCode="#,##0.00_ ;\-#,##0.00\ "/>
    <numFmt numFmtId="180" formatCode="#,##0.000_ "/>
    <numFmt numFmtId="181" formatCode="#,##0_ "/>
    <numFmt numFmtId="182" formatCode="0.0"/>
    <numFmt numFmtId="183" formatCode="0.00_ "/>
    <numFmt numFmtId="184" formatCode="#,##0_);[Red]\(#,##0\)"/>
    <numFmt numFmtId="185" formatCode="0.0000_ "/>
    <numFmt numFmtId="186" formatCode="_(* #,##0_);_(* \(#,##0\);_(* &quot;-&quot;??_);_(@_)"/>
    <numFmt numFmtId="187" formatCode="0.000"/>
    <numFmt numFmtId="188" formatCode="0.000_ "/>
    <numFmt numFmtId="189" formatCode="[$-409]yyyy/mm/dd;@"/>
    <numFmt numFmtId="190" formatCode="yyyy\.mm"/>
    <numFmt numFmtId="191" formatCode="0.00_);[Red]\(0.00\)"/>
  </numFmts>
  <fonts count="6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sz val="10"/>
      <color indexed="10"/>
      <name val="宋体"/>
      <charset val="134"/>
    </font>
    <font>
      <b/>
      <sz val="10"/>
      <color indexed="12"/>
      <name val="宋体"/>
      <charset val="134"/>
    </font>
    <font>
      <b/>
      <sz val="10"/>
      <name val="Times New Roman"/>
      <charset val="134"/>
    </font>
    <font>
      <vertAlign val="superscript"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0"/>
      <color indexed="3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18" applyNumberFormat="0" applyAlignment="0" applyProtection="0">
      <alignment vertical="center"/>
    </xf>
    <xf numFmtId="0" fontId="39" fillId="10" borderId="19" applyNumberFormat="0" applyAlignment="0" applyProtection="0">
      <alignment vertical="center"/>
    </xf>
    <xf numFmtId="0" fontId="40" fillId="10" borderId="18" applyNumberFormat="0" applyAlignment="0" applyProtection="0">
      <alignment vertical="center"/>
    </xf>
    <xf numFmtId="0" fontId="41" fillId="11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/>
    <xf numFmtId="0" fontId="50" fillId="0" borderId="0">
      <alignment vertical="top"/>
    </xf>
    <xf numFmtId="9" fontId="29" fillId="0" borderId="0" applyFon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49" fillId="0" borderId="0">
      <alignment vertical="center"/>
    </xf>
    <xf numFmtId="0" fontId="50" fillId="0" borderId="0">
      <alignment vertical="top"/>
    </xf>
    <xf numFmtId="0" fontId="49" fillId="0" borderId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176" fontId="49" fillId="0" borderId="0" applyFont="0" applyFill="0" applyBorder="0" applyAlignment="0" applyProtection="0"/>
    <xf numFmtId="177" fontId="49" fillId="0" borderId="0" applyFont="0" applyFill="0" applyBorder="0" applyAlignment="0" applyProtection="0"/>
  </cellStyleXfs>
  <cellXfs count="29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73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2" fillId="2" borderId="2" xfId="7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73" applyFont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 wrapText="1"/>
    </xf>
    <xf numFmtId="178" fontId="3" fillId="0" borderId="2" xfId="50" applyNumberFormat="1" applyFont="1" applyBorder="1" applyAlignment="1">
      <alignment horizontal="center" vertical="center" wrapText="1"/>
    </xf>
    <xf numFmtId="178" fontId="3" fillId="0" borderId="4" xfId="5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3" fillId="0" borderId="3" xfId="5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9" fontId="5" fillId="2" borderId="3" xfId="71" applyNumberFormat="1" applyFont="1" applyFill="1" applyBorder="1" applyAlignment="1">
      <alignment horizontal="center" vertical="center"/>
    </xf>
    <xf numFmtId="0" fontId="2" fillId="2" borderId="4" xfId="73" applyFont="1" applyFill="1" applyBorder="1" applyAlignment="1">
      <alignment horizontal="center" vertical="center" wrapText="1"/>
    </xf>
    <xf numFmtId="179" fontId="2" fillId="2" borderId="3" xfId="73" applyNumberFormat="1" applyFont="1" applyFill="1" applyBorder="1" applyAlignment="1">
      <alignment horizontal="center" vertical="center" wrapText="1"/>
    </xf>
    <xf numFmtId="0" fontId="2" fillId="2" borderId="3" xfId="73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3" xfId="67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7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74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10" fillId="0" borderId="0" xfId="74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center" vertical="center" wrapText="1"/>
    </xf>
    <xf numFmtId="181" fontId="3" fillId="0" borderId="3" xfId="65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73" applyFont="1" applyAlignment="1">
      <alignment vertical="center" wrapText="1"/>
    </xf>
    <xf numFmtId="0" fontId="7" fillId="0" borderId="3" xfId="73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2" fontId="4" fillId="0" borderId="3" xfId="73" applyNumberFormat="1" applyFont="1" applyBorder="1" applyAlignment="1">
      <alignment horizontal="center" vertical="center" wrapText="1"/>
    </xf>
    <xf numFmtId="9" fontId="4" fillId="0" borderId="3" xfId="73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13" fillId="0" borderId="3" xfId="73" applyFont="1" applyBorder="1" applyAlignment="1">
      <alignment horizontal="center" vertical="center" wrapText="1"/>
    </xf>
    <xf numFmtId="0" fontId="4" fillId="0" borderId="3" xfId="73" applyFont="1" applyBorder="1" applyAlignment="1">
      <alignment horizontal="center" vertical="center" wrapText="1"/>
    </xf>
    <xf numFmtId="0" fontId="4" fillId="0" borderId="3" xfId="73" applyFont="1" applyBorder="1" applyAlignment="1">
      <alignment vertical="center" wrapText="1"/>
    </xf>
    <xf numFmtId="0" fontId="14" fillId="0" borderId="0" xfId="73" applyFont="1" applyAlignment="1">
      <alignment vertical="center" wrapText="1"/>
    </xf>
    <xf numFmtId="0" fontId="15" fillId="0" borderId="0" xfId="73" applyFont="1" applyAlignment="1">
      <alignment vertical="center"/>
    </xf>
    <xf numFmtId="0" fontId="16" fillId="0" borderId="1" xfId="62" applyFont="1" applyBorder="1" applyAlignment="1">
      <alignment horizontal="center" vertical="center"/>
    </xf>
    <xf numFmtId="0" fontId="16" fillId="0" borderId="2" xfId="62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3" fillId="0" borderId="1" xfId="65" applyFont="1" applyBorder="1" applyAlignment="1">
      <alignment horizontal="center" vertical="center" wrapText="1"/>
    </xf>
    <xf numFmtId="0" fontId="3" fillId="0" borderId="2" xfId="65" applyFont="1" applyBorder="1" applyAlignment="1">
      <alignment horizontal="center" vertical="center" wrapText="1"/>
    </xf>
    <xf numFmtId="0" fontId="3" fillId="0" borderId="3" xfId="65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" xfId="61" applyFont="1" applyBorder="1">
      <alignment vertical="center"/>
    </xf>
    <xf numFmtId="0" fontId="3" fillId="0" borderId="3" xfId="61" applyFont="1" applyBorder="1" applyAlignment="1">
      <alignment horizontal="left" vertical="center"/>
    </xf>
    <xf numFmtId="9" fontId="4" fillId="0" borderId="3" xfId="65" applyNumberFormat="1" applyFont="1" applyBorder="1" applyAlignment="1">
      <alignment horizontal="center" vertical="center"/>
    </xf>
    <xf numFmtId="182" fontId="4" fillId="0" borderId="3" xfId="65" applyNumberFormat="1" applyFont="1" applyBorder="1" applyAlignment="1">
      <alignment horizontal="center" vertical="center"/>
    </xf>
    <xf numFmtId="0" fontId="4" fillId="0" borderId="3" xfId="65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65" applyFont="1" applyBorder="1" applyAlignment="1">
      <alignment horizontal="center" vertical="center"/>
    </xf>
    <xf numFmtId="185" fontId="4" fillId="0" borderId="3" xfId="65" applyNumberFormat="1" applyFont="1" applyBorder="1" applyAlignment="1">
      <alignment horizontal="center" vertical="center"/>
    </xf>
    <xf numFmtId="0" fontId="3" fillId="0" borderId="3" xfId="61" applyFont="1" applyBorder="1" applyAlignment="1">
      <alignment horizontal="center" vertical="center"/>
    </xf>
    <xf numFmtId="186" fontId="4" fillId="0" borderId="3" xfId="85" applyNumberFormat="1" applyFont="1" applyFill="1" applyBorder="1" applyAlignment="1">
      <alignment horizontal="center" vertical="center"/>
    </xf>
    <xf numFmtId="1" fontId="4" fillId="0" borderId="3" xfId="65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83" fontId="4" fillId="0" borderId="3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16" fillId="0" borderId="4" xfId="62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2" fontId="4" fillId="0" borderId="3" xfId="65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3" fillId="0" borderId="3" xfId="65" applyNumberFormat="1" applyFont="1" applyBorder="1" applyAlignment="1">
      <alignment horizontal="center" vertical="center" wrapText="1"/>
    </xf>
    <xf numFmtId="183" fontId="3" fillId="0" borderId="3" xfId="74" applyNumberFormat="1" applyFont="1" applyBorder="1" applyAlignment="1">
      <alignment horizontal="center" vertical="center" wrapText="1"/>
    </xf>
    <xf numFmtId="0" fontId="3" fillId="0" borderId="5" xfId="65" applyFont="1" applyBorder="1" applyAlignment="1">
      <alignment horizontal="center" vertical="center" wrapText="1"/>
    </xf>
    <xf numFmtId="0" fontId="3" fillId="0" borderId="6" xfId="65" applyFont="1" applyBorder="1" applyAlignment="1">
      <alignment horizontal="center" vertical="center" wrapText="1"/>
    </xf>
    <xf numFmtId="178" fontId="3" fillId="0" borderId="3" xfId="74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62" applyFont="1" applyBorder="1" applyAlignment="1" applyProtection="1">
      <alignment horizontal="center" vertical="center" wrapText="1"/>
      <protection locked="0"/>
    </xf>
    <xf numFmtId="182" fontId="3" fillId="0" borderId="3" xfId="65" applyNumberFormat="1" applyFont="1" applyBorder="1" applyAlignment="1">
      <alignment horizontal="center" vertical="center" wrapText="1"/>
    </xf>
    <xf numFmtId="49" fontId="3" fillId="0" borderId="3" xfId="62" applyNumberFormat="1" applyFont="1" applyBorder="1" applyAlignment="1">
      <alignment horizontal="center" vertical="center" wrapText="1"/>
    </xf>
    <xf numFmtId="187" fontId="3" fillId="0" borderId="3" xfId="65" applyNumberFormat="1" applyFont="1" applyBorder="1" applyAlignment="1">
      <alignment horizontal="center" vertical="center" wrapText="1"/>
    </xf>
    <xf numFmtId="0" fontId="2" fillId="0" borderId="3" xfId="62" applyFont="1" applyBorder="1" applyAlignment="1">
      <alignment horizontal="center" vertical="center" wrapText="1"/>
    </xf>
    <xf numFmtId="0" fontId="2" fillId="4" borderId="1" xfId="62" applyFont="1" applyFill="1" applyBorder="1" applyAlignment="1">
      <alignment horizontal="center" vertical="center" wrapText="1"/>
    </xf>
    <xf numFmtId="0" fontId="2" fillId="4" borderId="2" xfId="62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2" fillId="6" borderId="3" xfId="0" applyFont="1" applyFill="1" applyBorder="1" applyAlignment="1">
      <alignment horizontal="left" vertical="center"/>
    </xf>
    <xf numFmtId="0" fontId="4" fillId="0" borderId="3" xfId="67" applyFont="1" applyBorder="1" applyAlignment="1">
      <alignment horizontal="center" vertical="center"/>
    </xf>
    <xf numFmtId="0" fontId="3" fillId="3" borderId="3" xfId="65" applyFont="1" applyFill="1" applyBorder="1" applyAlignment="1">
      <alignment horizontal="center" vertical="center" wrapText="1"/>
    </xf>
    <xf numFmtId="183" fontId="3" fillId="0" borderId="3" xfId="65" applyNumberFormat="1" applyFont="1" applyBorder="1" applyAlignment="1">
      <alignment horizontal="center" vertical="center" wrapText="1"/>
    </xf>
    <xf numFmtId="183" fontId="5" fillId="0" borderId="3" xfId="67" applyNumberFormat="1" applyFont="1" applyBorder="1" applyAlignment="1">
      <alignment horizontal="center" vertical="center"/>
    </xf>
    <xf numFmtId="2" fontId="3" fillId="0" borderId="3" xfId="65" applyNumberFormat="1" applyFont="1" applyBorder="1" applyAlignment="1">
      <alignment horizontal="center" vertical="center" wrapText="1"/>
    </xf>
    <xf numFmtId="188" fontId="5" fillId="0" borderId="3" xfId="67" applyNumberFormat="1" applyFont="1" applyBorder="1" applyAlignment="1">
      <alignment horizontal="center" vertical="center"/>
    </xf>
    <xf numFmtId="2" fontId="5" fillId="0" borderId="3" xfId="67" applyNumberFormat="1" applyFont="1" applyBorder="1" applyAlignment="1">
      <alignment horizontal="center" vertical="center"/>
    </xf>
    <xf numFmtId="188" fontId="3" fillId="0" borderId="3" xfId="65" applyNumberFormat="1" applyFont="1" applyBorder="1" applyAlignment="1">
      <alignment horizontal="center" vertical="center" wrapText="1"/>
    </xf>
    <xf numFmtId="2" fontId="13" fillId="0" borderId="3" xfId="67" applyNumberFormat="1" applyFont="1" applyBorder="1" applyAlignment="1">
      <alignment horizontal="center" vertical="center" wrapText="1"/>
    </xf>
    <xf numFmtId="0" fontId="2" fillId="4" borderId="4" xfId="62" applyFont="1" applyFill="1" applyBorder="1" applyAlignment="1">
      <alignment horizontal="center" vertical="center" wrapText="1"/>
    </xf>
    <xf numFmtId="0" fontId="0" fillId="0" borderId="0" xfId="67">
      <alignment vertical="center"/>
    </xf>
    <xf numFmtId="0" fontId="1" fillId="4" borderId="3" xfId="67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2" borderId="3" xfId="67" applyFont="1" applyFill="1" applyBorder="1" applyAlignment="1">
      <alignment horizontal="left" vertical="center"/>
    </xf>
    <xf numFmtId="0" fontId="18" fillId="0" borderId="1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17" fillId="2" borderId="3" xfId="67" applyFont="1" applyFill="1" applyBorder="1">
      <alignment vertical="center"/>
    </xf>
    <xf numFmtId="0" fontId="2" fillId="2" borderId="3" xfId="67" applyFont="1" applyFill="1" applyBorder="1">
      <alignment vertical="center"/>
    </xf>
    <xf numFmtId="0" fontId="17" fillId="2" borderId="1" xfId="67" applyFont="1" applyFill="1" applyBorder="1" applyAlignment="1">
      <alignment horizontal="center" vertical="center"/>
    </xf>
    <xf numFmtId="0" fontId="2" fillId="2" borderId="2" xfId="67" applyFont="1" applyFill="1" applyBorder="1" applyAlignment="1">
      <alignment horizontal="center" vertical="center"/>
    </xf>
    <xf numFmtId="0" fontId="2" fillId="2" borderId="4" xfId="67" applyFont="1" applyFill="1" applyBorder="1" applyAlignment="1">
      <alignment horizontal="center" vertical="center"/>
    </xf>
    <xf numFmtId="0" fontId="6" fillId="0" borderId="1" xfId="67" applyFont="1" applyBorder="1" applyAlignment="1">
      <alignment horizontal="left" vertical="center"/>
    </xf>
    <xf numFmtId="0" fontId="0" fillId="2" borderId="0" xfId="67" applyFill="1">
      <alignment vertical="center"/>
    </xf>
    <xf numFmtId="0" fontId="4" fillId="2" borderId="3" xfId="67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>
      <alignment vertical="center"/>
    </xf>
    <xf numFmtId="2" fontId="13" fillId="4" borderId="3" xfId="67" applyNumberFormat="1" applyFont="1" applyFill="1" applyBorder="1" applyAlignment="1">
      <alignment horizontal="center" vertical="center" wrapText="1"/>
    </xf>
    <xf numFmtId="0" fontId="6" fillId="0" borderId="4" xfId="67" applyFont="1" applyBorder="1" applyAlignment="1">
      <alignment horizontal="left" vertical="center"/>
    </xf>
    <xf numFmtId="0" fontId="4" fillId="2" borderId="3" xfId="67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19" fillId="2" borderId="3" xfId="62" applyFont="1" applyFill="1" applyBorder="1" applyAlignment="1">
      <alignment horizontal="center" vertical="center"/>
    </xf>
    <xf numFmtId="0" fontId="6" fillId="0" borderId="3" xfId="67" applyFont="1" applyBorder="1" applyAlignment="1">
      <alignment horizontal="center" vertical="center"/>
    </xf>
    <xf numFmtId="0" fontId="3" fillId="2" borderId="3" xfId="67" applyFont="1" applyFill="1" applyBorder="1" applyAlignment="1">
      <alignment horizontal="center" vertical="center"/>
    </xf>
    <xf numFmtId="0" fontId="3" fillId="0" borderId="3" xfId="67" applyFont="1" applyBorder="1" applyAlignment="1">
      <alignment horizontal="center" vertical="center" wrapText="1"/>
    </xf>
    <xf numFmtId="0" fontId="3" fillId="2" borderId="3" xfId="62" applyFont="1" applyFill="1" applyBorder="1" applyAlignment="1">
      <alignment horizontal="center" vertical="center" wrapText="1"/>
    </xf>
    <xf numFmtId="187" fontId="3" fillId="2" borderId="3" xfId="62" applyNumberFormat="1" applyFont="1" applyFill="1" applyBorder="1" applyAlignment="1">
      <alignment horizontal="center" vertical="center" wrapText="1"/>
    </xf>
    <xf numFmtId="189" fontId="3" fillId="2" borderId="3" xfId="62" applyNumberFormat="1" applyFont="1" applyFill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/>
    </xf>
    <xf numFmtId="0" fontId="19" fillId="0" borderId="2" xfId="62" applyFont="1" applyBorder="1" applyAlignment="1">
      <alignment horizontal="center" vertical="center"/>
    </xf>
    <xf numFmtId="0" fontId="6" fillId="0" borderId="3" xfId="68" applyFont="1" applyBorder="1" applyAlignment="1">
      <alignment horizontal="left" vertical="center"/>
    </xf>
    <xf numFmtId="0" fontId="6" fillId="0" borderId="1" xfId="68" applyFont="1" applyBorder="1" applyAlignment="1">
      <alignment horizontal="left" vertical="center"/>
    </xf>
    <xf numFmtId="0" fontId="6" fillId="0" borderId="2" xfId="68" applyFont="1" applyBorder="1" applyAlignment="1">
      <alignment horizontal="left" vertical="center"/>
    </xf>
    <xf numFmtId="0" fontId="4" fillId="0" borderId="3" xfId="68" applyFont="1" applyBorder="1" applyAlignment="1">
      <alignment horizontal="center" vertical="center"/>
    </xf>
    <xf numFmtId="0" fontId="3" fillId="0" borderId="3" xfId="62" applyFont="1" applyBorder="1" applyAlignment="1">
      <alignment horizontal="center" vertical="center" wrapText="1"/>
    </xf>
    <xf numFmtId="0" fontId="3" fillId="0" borderId="5" xfId="62" applyFont="1" applyBorder="1" applyAlignment="1">
      <alignment horizontal="center" vertical="center" wrapText="1"/>
    </xf>
    <xf numFmtId="0" fontId="3" fillId="0" borderId="6" xfId="62" applyFont="1" applyBorder="1" applyAlignment="1">
      <alignment horizontal="center" vertical="center" wrapText="1"/>
    </xf>
    <xf numFmtId="0" fontId="4" fillId="0" borderId="3" xfId="68" applyFont="1" applyBorder="1">
      <alignment vertical="center"/>
    </xf>
    <xf numFmtId="0" fontId="3" fillId="0" borderId="0" xfId="62" applyFont="1" applyAlignment="1">
      <alignment vertical="center"/>
    </xf>
    <xf numFmtId="0" fontId="20" fillId="0" borderId="0" xfId="0" applyFont="1">
      <alignment vertical="center"/>
    </xf>
    <xf numFmtId="183" fontId="3" fillId="3" borderId="3" xfId="74" applyNumberFormat="1" applyFont="1" applyFill="1" applyBorder="1" applyAlignment="1">
      <alignment horizontal="center" vertical="center" wrapText="1"/>
    </xf>
    <xf numFmtId="43" fontId="3" fillId="2" borderId="3" xfId="62" applyNumberFormat="1" applyFont="1" applyFill="1" applyBorder="1" applyAlignment="1">
      <alignment horizontal="center" vertical="center" wrapText="1"/>
    </xf>
    <xf numFmtId="0" fontId="3" fillId="0" borderId="3" xfId="62" applyFont="1" applyBorder="1" applyAlignment="1">
      <alignment horizontal="center" vertical="top" wrapText="1"/>
    </xf>
    <xf numFmtId="43" fontId="3" fillId="0" borderId="3" xfId="62" applyNumberFormat="1" applyFont="1" applyBorder="1" applyAlignment="1">
      <alignment horizontal="center" vertical="center" wrapText="1"/>
    </xf>
    <xf numFmtId="183" fontId="2" fillId="0" borderId="3" xfId="62" applyNumberFormat="1" applyFont="1" applyBorder="1" applyAlignment="1">
      <alignment horizontal="center" vertical="center" wrapText="1"/>
    </xf>
    <xf numFmtId="0" fontId="6" fillId="0" borderId="1" xfId="68" applyFont="1" applyBorder="1" applyAlignment="1">
      <alignment horizontal="center" vertical="center"/>
    </xf>
    <xf numFmtId="0" fontId="6" fillId="0" borderId="2" xfId="68" applyFont="1" applyBorder="1" applyAlignment="1">
      <alignment horizontal="center" vertical="center"/>
    </xf>
    <xf numFmtId="0" fontId="6" fillId="0" borderId="4" xfId="68" applyFont="1" applyBorder="1" applyAlignment="1">
      <alignment horizontal="left" vertical="center"/>
    </xf>
    <xf numFmtId="0" fontId="3" fillId="4" borderId="3" xfId="62" applyFont="1" applyFill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0" fontId="3" fillId="0" borderId="2" xfId="62" applyFont="1" applyBorder="1" applyAlignment="1">
      <alignment horizontal="center" vertical="center" wrapText="1"/>
    </xf>
    <xf numFmtId="0" fontId="3" fillId="0" borderId="4" xfId="62" applyFont="1" applyBorder="1" applyAlignment="1">
      <alignment horizontal="center" vertical="center" wrapText="1"/>
    </xf>
    <xf numFmtId="0" fontId="3" fillId="0" borderId="3" xfId="62" applyFont="1" applyBorder="1" applyAlignment="1">
      <alignment vertical="center" wrapText="1"/>
    </xf>
    <xf numFmtId="0" fontId="19" fillId="0" borderId="4" xfId="62" applyFont="1" applyBorder="1" applyAlignment="1">
      <alignment horizontal="center" vertical="center"/>
    </xf>
    <xf numFmtId="0" fontId="3" fillId="3" borderId="3" xfId="62" applyFont="1" applyFill="1" applyBorder="1" applyAlignment="1">
      <alignment horizontal="center" vertical="center" wrapText="1"/>
    </xf>
    <xf numFmtId="183" fontId="3" fillId="0" borderId="3" xfId="62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3" xfId="62" applyFont="1" applyBorder="1" applyAlignment="1" applyProtection="1">
      <alignment horizontal="center" vertical="center"/>
      <protection locked="0"/>
    </xf>
    <xf numFmtId="183" fontId="2" fillId="0" borderId="3" xfId="74" applyNumberFormat="1" applyFont="1" applyBorder="1" applyAlignment="1" applyProtection="1">
      <alignment horizontal="left" vertical="center" wrapText="1"/>
      <protection locked="0"/>
    </xf>
    <xf numFmtId="183" fontId="17" fillId="0" borderId="3" xfId="74" applyNumberFormat="1" applyFont="1" applyBorder="1" applyAlignment="1" applyProtection="1">
      <alignment horizontal="left" vertical="center" wrapText="1"/>
      <protection locked="0"/>
    </xf>
    <xf numFmtId="183" fontId="3" fillId="0" borderId="3" xfId="74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183" fontId="2" fillId="0" borderId="3" xfId="74" applyNumberFormat="1" applyFont="1" applyBorder="1" applyAlignment="1" applyProtection="1">
      <alignment horizontal="center" vertical="center" wrapText="1"/>
      <protection locked="0"/>
    </xf>
    <xf numFmtId="183" fontId="21" fillId="0" borderId="3" xfId="74" applyNumberFormat="1" applyFont="1" applyBorder="1" applyAlignment="1" applyProtection="1">
      <alignment vertical="center" wrapText="1"/>
      <protection locked="0"/>
    </xf>
    <xf numFmtId="183" fontId="3" fillId="2" borderId="11" xfId="74" applyNumberFormat="1" applyFont="1" applyFill="1" applyBorder="1" applyProtection="1">
      <alignment vertical="center"/>
      <protection locked="0"/>
    </xf>
    <xf numFmtId="0" fontId="3" fillId="0" borderId="0" xfId="62" applyFont="1" applyAlignment="1" applyProtection="1">
      <alignment vertical="center"/>
      <protection locked="0"/>
    </xf>
    <xf numFmtId="183" fontId="4" fillId="0" borderId="3" xfId="74" applyNumberFormat="1" applyFont="1" applyBorder="1" applyAlignment="1" applyProtection="1">
      <alignment horizontal="center" vertical="center" wrapText="1"/>
      <protection locked="0"/>
    </xf>
    <xf numFmtId="183" fontId="3" fillId="3" borderId="3" xfId="74" applyNumberFormat="1" applyFont="1" applyFill="1" applyBorder="1" applyAlignment="1" applyProtection="1">
      <alignment horizontal="center" vertical="center" wrapText="1"/>
      <protection locked="0"/>
    </xf>
    <xf numFmtId="188" fontId="3" fillId="0" borderId="3" xfId="62" applyNumberFormat="1" applyFont="1" applyBorder="1" applyAlignment="1" applyProtection="1">
      <alignment horizontal="center" vertical="center" wrapText="1"/>
      <protection locked="0"/>
    </xf>
    <xf numFmtId="190" fontId="3" fillId="0" borderId="3" xfId="62" applyNumberFormat="1" applyFont="1" applyBorder="1" applyAlignment="1" applyProtection="1">
      <alignment horizontal="center" vertical="center" wrapText="1"/>
      <protection locked="0"/>
    </xf>
    <xf numFmtId="183" fontId="4" fillId="0" borderId="3" xfId="62" applyNumberFormat="1" applyFont="1" applyBorder="1" applyAlignment="1" applyProtection="1">
      <alignment horizontal="center" vertical="center" wrapText="1"/>
      <protection locked="0"/>
    </xf>
    <xf numFmtId="9" fontId="4" fillId="0" borderId="3" xfId="62" applyNumberFormat="1" applyFont="1" applyBorder="1" applyAlignment="1" applyProtection="1">
      <alignment horizontal="center" vertical="center" wrapText="1"/>
      <protection locked="0"/>
    </xf>
    <xf numFmtId="183" fontId="3" fillId="0" borderId="3" xfId="62" applyNumberFormat="1" applyFont="1" applyBorder="1" applyAlignment="1" applyProtection="1">
      <alignment horizontal="center" vertical="center" wrapText="1"/>
      <protection locked="0"/>
    </xf>
    <xf numFmtId="9" fontId="2" fillId="0" borderId="3" xfId="74" applyNumberFormat="1" applyFont="1" applyBorder="1" applyAlignment="1" applyProtection="1">
      <alignment horizontal="center" vertical="center" wrapText="1"/>
      <protection locked="0"/>
    </xf>
    <xf numFmtId="191" fontId="3" fillId="0" borderId="3" xfId="74" applyNumberFormat="1" applyFont="1" applyBorder="1" applyAlignment="1" applyProtection="1">
      <alignment horizontal="center" vertical="center" wrapText="1"/>
      <protection locked="0"/>
    </xf>
    <xf numFmtId="191" fontId="3" fillId="0" borderId="3" xfId="62" applyNumberFormat="1" applyFont="1" applyBorder="1" applyAlignment="1">
      <alignment horizontal="center" vertical="center" wrapText="1"/>
    </xf>
    <xf numFmtId="0" fontId="0" fillId="0" borderId="0" xfId="64">
      <alignment vertical="center"/>
    </xf>
    <xf numFmtId="0" fontId="22" fillId="0" borderId="1" xfId="64" applyFont="1" applyBorder="1" applyAlignment="1">
      <alignment horizontal="left" vertical="center" wrapText="1"/>
    </xf>
    <xf numFmtId="0" fontId="22" fillId="0" borderId="2" xfId="64" applyFont="1" applyBorder="1" applyAlignment="1">
      <alignment horizontal="left" vertical="center"/>
    </xf>
    <xf numFmtId="0" fontId="19" fillId="0" borderId="3" xfId="63" applyFont="1" applyBorder="1" applyAlignment="1">
      <alignment horizontal="center" vertical="center"/>
    </xf>
    <xf numFmtId="0" fontId="2" fillId="0" borderId="3" xfId="69" applyFont="1" applyBorder="1">
      <alignment vertical="center"/>
    </xf>
    <xf numFmtId="0" fontId="2" fillId="0" borderId="1" xfId="69" applyFont="1" applyBorder="1" applyAlignment="1">
      <alignment horizontal="center" vertical="center"/>
    </xf>
    <xf numFmtId="0" fontId="2" fillId="0" borderId="2" xfId="69" applyFont="1" applyBorder="1" applyAlignment="1">
      <alignment horizontal="center" vertical="center"/>
    </xf>
    <xf numFmtId="0" fontId="2" fillId="0" borderId="4" xfId="69" applyFont="1" applyBorder="1" applyAlignment="1">
      <alignment horizontal="center" vertical="center"/>
    </xf>
    <xf numFmtId="0" fontId="4" fillId="0" borderId="1" xfId="64" applyFont="1" applyBorder="1" applyAlignment="1">
      <alignment horizontal="center" vertical="center"/>
    </xf>
    <xf numFmtId="0" fontId="4" fillId="0" borderId="3" xfId="69" applyFont="1" applyBorder="1" applyAlignment="1">
      <alignment horizontal="center" vertical="center"/>
    </xf>
    <xf numFmtId="0" fontId="3" fillId="0" borderId="3" xfId="6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" fontId="3" fillId="0" borderId="3" xfId="63" applyNumberFormat="1" applyFont="1" applyBorder="1" applyAlignment="1">
      <alignment horizontal="center" vertical="center" wrapText="1"/>
    </xf>
    <xf numFmtId="0" fontId="3" fillId="0" borderId="3" xfId="69" applyFont="1" applyBorder="1" applyAlignment="1">
      <alignment horizontal="center" vertical="center" wrapText="1"/>
    </xf>
    <xf numFmtId="2" fontId="3" fillId="0" borderId="3" xfId="63" applyNumberFormat="1" applyFont="1" applyBorder="1" applyAlignment="1">
      <alignment horizontal="center" vertical="center" wrapText="1"/>
    </xf>
    <xf numFmtId="0" fontId="9" fillId="7" borderId="3" xfId="69" applyFont="1" applyFill="1" applyBorder="1" applyAlignment="1">
      <alignment horizontal="center" vertical="center"/>
    </xf>
    <xf numFmtId="0" fontId="9" fillId="7" borderId="3" xfId="69" applyFont="1" applyFill="1" applyBorder="1" applyAlignment="1">
      <alignment horizontal="center" vertical="center" wrapText="1"/>
    </xf>
    <xf numFmtId="0" fontId="23" fillId="7" borderId="3" xfId="63" applyFont="1" applyFill="1" applyBorder="1" applyAlignment="1">
      <alignment horizontal="center" vertical="center" wrapText="1"/>
    </xf>
    <xf numFmtId="0" fontId="4" fillId="0" borderId="11" xfId="64" applyFont="1" applyBorder="1" applyAlignment="1">
      <alignment horizontal="center" vertical="center"/>
    </xf>
    <xf numFmtId="0" fontId="4" fillId="0" borderId="0" xfId="64" applyFont="1">
      <alignment vertical="center"/>
    </xf>
    <xf numFmtId="0" fontId="22" fillId="0" borderId="4" xfId="64" applyFont="1" applyBorder="1" applyAlignment="1">
      <alignment horizontal="left" vertical="center"/>
    </xf>
    <xf numFmtId="0" fontId="4" fillId="0" borderId="2" xfId="64" applyFont="1" applyBorder="1" applyAlignment="1">
      <alignment horizontal="center" vertical="center"/>
    </xf>
    <xf numFmtId="0" fontId="4" fillId="0" borderId="4" xfId="64" applyFont="1" applyBorder="1" applyAlignment="1">
      <alignment horizontal="center" vertical="center"/>
    </xf>
    <xf numFmtId="0" fontId="3" fillId="6" borderId="3" xfId="63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24" fillId="0" borderId="7" xfId="72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3" xfId="72" applyFont="1" applyBorder="1" applyProtection="1">
      <alignment vertical="center"/>
      <protection locked="0"/>
    </xf>
    <xf numFmtId="0" fontId="26" fillId="0" borderId="3" xfId="72" applyFont="1" applyBorder="1" applyAlignment="1" applyProtection="1">
      <alignment horizontal="left" vertical="center"/>
      <protection locked="0"/>
    </xf>
    <xf numFmtId="0" fontId="26" fillId="0" borderId="5" xfId="72" applyFont="1" applyBorder="1" applyAlignment="1" applyProtection="1">
      <alignment horizontal="left" vertical="center"/>
      <protection locked="0"/>
    </xf>
    <xf numFmtId="0" fontId="26" fillId="0" borderId="6" xfId="72" applyFont="1" applyBorder="1" applyAlignment="1" applyProtection="1">
      <alignment horizontal="left" vertical="center"/>
      <protection locked="0"/>
    </xf>
    <xf numFmtId="1" fontId="26" fillId="0" borderId="3" xfId="72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/>
    </xf>
    <xf numFmtId="0" fontId="26" fillId="0" borderId="3" xfId="72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 wrapText="1"/>
    </xf>
    <xf numFmtId="0" fontId="27" fillId="3" borderId="3" xfId="72" applyFont="1" applyFill="1" applyBorder="1" applyAlignment="1" applyProtection="1">
      <alignment horizontal="center" vertical="center"/>
      <protection locked="0"/>
    </xf>
    <xf numFmtId="0" fontId="27" fillId="0" borderId="3" xfId="72" applyFont="1" applyBorder="1" applyAlignment="1" applyProtection="1">
      <alignment horizontal="center" vertical="center" wrapText="1"/>
      <protection locked="0"/>
    </xf>
    <xf numFmtId="0" fontId="27" fillId="0" borderId="3" xfId="72" applyFont="1" applyBorder="1" applyAlignment="1" applyProtection="1">
      <alignment horizontal="left" vertical="center" wrapText="1"/>
      <protection locked="0"/>
    </xf>
    <xf numFmtId="2" fontId="27" fillId="0" borderId="3" xfId="72" applyNumberFormat="1" applyFont="1" applyBorder="1" applyAlignment="1" applyProtection="1">
      <alignment horizontal="center" vertical="center" wrapText="1"/>
      <protection locked="0"/>
    </xf>
    <xf numFmtId="9" fontId="4" fillId="0" borderId="3" xfId="3" applyFont="1" applyFill="1" applyBorder="1" applyAlignment="1">
      <alignment horizontal="center" vertical="center"/>
    </xf>
    <xf numFmtId="0" fontId="27" fillId="0" borderId="3" xfId="72" applyFont="1" applyBorder="1" applyAlignment="1" applyProtection="1">
      <alignment horizontal="center" vertical="center"/>
      <protection locked="0"/>
    </xf>
    <xf numFmtId="2" fontId="27" fillId="0" borderId="3" xfId="72" applyNumberFormat="1" applyFont="1" applyBorder="1" applyAlignment="1" applyProtection="1">
      <alignment horizontal="center" vertical="center"/>
      <protection locked="0"/>
    </xf>
    <xf numFmtId="0" fontId="27" fillId="3" borderId="3" xfId="72" applyFont="1" applyFill="1" applyBorder="1" applyAlignment="1" applyProtection="1">
      <alignment horizontal="center" vertical="center" wrapText="1"/>
      <protection locked="0"/>
    </xf>
    <xf numFmtId="0" fontId="27" fillId="4" borderId="3" xfId="72" applyFont="1" applyFill="1" applyBorder="1" applyAlignment="1" applyProtection="1">
      <alignment horizontal="center" vertical="center"/>
      <protection locked="0"/>
    </xf>
    <xf numFmtId="0" fontId="27" fillId="4" borderId="3" xfId="72" applyFont="1" applyFill="1" applyBorder="1" applyAlignment="1" applyProtection="1">
      <alignment horizontal="center" vertical="center" wrapText="1"/>
      <protection locked="0"/>
    </xf>
    <xf numFmtId="0" fontId="27" fillId="3" borderId="3" xfId="72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27" fillId="0" borderId="1" xfId="72" applyFont="1" applyBorder="1" applyAlignment="1" applyProtection="1">
      <alignment horizontal="center" vertical="center" wrapText="1"/>
      <protection locked="0"/>
    </xf>
    <xf numFmtId="0" fontId="27" fillId="0" borderId="4" xfId="72" applyFont="1" applyBorder="1" applyAlignment="1" applyProtection="1">
      <alignment horizontal="center" vertical="center" wrapText="1"/>
      <protection locked="0"/>
    </xf>
    <xf numFmtId="185" fontId="27" fillId="0" borderId="3" xfId="72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43" fontId="0" fillId="0" borderId="0" xfId="0" applyNumberFormat="1">
      <alignment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ET_STYLE_NoName_00_" xfId="50"/>
    <cellStyle name="百分比 2" xfId="51"/>
    <cellStyle name="差_KING" xfId="52"/>
    <cellStyle name="差_mypersonnel" xfId="53"/>
    <cellStyle name="差_mypersonnel_1" xfId="54"/>
    <cellStyle name="差_mypersonnel_2" xfId="55"/>
    <cellStyle name="差_mypersonnel_3" xfId="56"/>
    <cellStyle name="差_RESULTS" xfId="57"/>
    <cellStyle name="差_RESULTS_1" xfId="58"/>
    <cellStyle name="差_RESULTS_2" xfId="59"/>
    <cellStyle name="差_RESULTS_3" xfId="60"/>
    <cellStyle name="常规 10" xfId="61"/>
    <cellStyle name="常规 2" xfId="62"/>
    <cellStyle name="常规 2 3" xfId="63"/>
    <cellStyle name="常规 2 4" xfId="64"/>
    <cellStyle name="常规 3" xfId="65"/>
    <cellStyle name="常规 3 2" xfId="66"/>
    <cellStyle name="常规 3 25" xfId="67"/>
    <cellStyle name="常规 4" xfId="68"/>
    <cellStyle name="常规 4 2" xfId="69"/>
    <cellStyle name="常规 6" xfId="70"/>
    <cellStyle name="常规_包装报价表1" xfId="71"/>
    <cellStyle name="常规_产品报价单" xfId="72"/>
    <cellStyle name="常规_东风神龙成本报价单（中文版）" xfId="73"/>
    <cellStyle name="常规_上汽汽车零部件包装，运输仓储费用报价表 " xfId="74"/>
    <cellStyle name="好_KING" xfId="75"/>
    <cellStyle name="好_mypersonnel" xfId="76"/>
    <cellStyle name="好_mypersonnel_1" xfId="77"/>
    <cellStyle name="好_mypersonnel_2" xfId="78"/>
    <cellStyle name="好_mypersonnel_3" xfId="79"/>
    <cellStyle name="好_RESULTS" xfId="80"/>
    <cellStyle name="好_RESULTS_1" xfId="81"/>
    <cellStyle name="好_RESULTS_2" xfId="82"/>
    <cellStyle name="好_RESULTS_3" xfId="83"/>
    <cellStyle name="货币 2" xfId="84"/>
    <cellStyle name="千位分隔 2" xfId="8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1" Type="http://www.wps.cn/officeDocument/2023/relationships/customStorage" Target="customStorage/customStorage.xml"/><Relationship Id="rId90" Type="http://schemas.openxmlformats.org/officeDocument/2006/relationships/styles" Target="styles.xml"/><Relationship Id="rId9" Type="http://schemas.openxmlformats.org/officeDocument/2006/relationships/worksheet" Target="worksheets/sheet9.xml"/><Relationship Id="rId89" Type="http://schemas.openxmlformats.org/officeDocument/2006/relationships/sharedStrings" Target="sharedStrings.xml"/><Relationship Id="rId88" Type="http://schemas.openxmlformats.org/officeDocument/2006/relationships/theme" Target="theme/theme1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0</xdr:col>
      <xdr:colOff>678180</xdr:colOff>
      <xdr:row>3</xdr:row>
      <xdr:rowOff>15240</xdr:rowOff>
    </xdr:to>
    <xdr:pic>
      <xdr:nvPicPr>
        <xdr:cNvPr id="105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680"/>
          <a:ext cx="678180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106680</xdr:rowOff>
    </xdr:from>
    <xdr:to>
      <xdr:col>0</xdr:col>
      <xdr:colOff>723900</xdr:colOff>
      <xdr:row>3</xdr:row>
      <xdr:rowOff>7620</xdr:rowOff>
    </xdr:to>
    <xdr:pic>
      <xdr:nvPicPr>
        <xdr:cNvPr id="1054" name="图片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106680"/>
          <a:ext cx="67818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4"/>
  <sheetViews>
    <sheetView tabSelected="1" view="pageBreakPreview" zoomScaleNormal="85" topLeftCell="A18" workbookViewId="0">
      <selection activeCell="L11" sqref="L11"/>
    </sheetView>
  </sheetViews>
  <sheetFormatPr defaultColWidth="9" defaultRowHeight="13.5" outlineLevelCol="6"/>
  <cols>
    <col min="1" max="1" width="35" customWidth="1"/>
    <col min="2" max="2" width="10.5" customWidth="1"/>
    <col min="3" max="3" width="24" customWidth="1"/>
    <col min="4" max="4" width="23.75" customWidth="1"/>
    <col min="5" max="5" width="10.875" customWidth="1"/>
    <col min="6" max="6" width="12.75" customWidth="1"/>
    <col min="7" max="7" width="24.75" customWidth="1"/>
  </cols>
  <sheetData>
    <row r="1" ht="14.45" customHeight="1" spans="1:7">
      <c r="A1" s="259"/>
      <c r="B1" s="260" t="s">
        <v>0</v>
      </c>
      <c r="C1" s="261"/>
      <c r="D1" s="261"/>
      <c r="E1" s="261"/>
      <c r="F1" s="262"/>
      <c r="G1" s="263" t="s">
        <v>1</v>
      </c>
    </row>
    <row r="2" ht="14.45" customHeight="1" spans="1:7">
      <c r="A2" s="259"/>
      <c r="B2" s="264"/>
      <c r="C2" s="49"/>
      <c r="D2" s="49"/>
      <c r="E2" s="49"/>
      <c r="F2" s="265"/>
      <c r="G2" s="263" t="s">
        <v>2</v>
      </c>
    </row>
    <row r="3" ht="14.45" customHeight="1" spans="1:7">
      <c r="A3" s="259"/>
      <c r="B3" s="264"/>
      <c r="C3" s="49"/>
      <c r="D3" s="49"/>
      <c r="E3" s="49"/>
      <c r="F3" s="265"/>
      <c r="G3" s="263" t="s">
        <v>3</v>
      </c>
    </row>
    <row r="4" ht="14.45" customHeight="1" spans="1:7">
      <c r="A4" s="259"/>
      <c r="B4" s="266"/>
      <c r="C4" s="267"/>
      <c r="D4" s="267"/>
      <c r="E4" s="267"/>
      <c r="F4" s="268"/>
      <c r="G4" s="269" t="s">
        <v>4</v>
      </c>
    </row>
    <row r="5" ht="20.1" customHeight="1" spans="1:7">
      <c r="A5" s="270" t="s">
        <v>5</v>
      </c>
      <c r="B5" s="270"/>
      <c r="C5" s="270"/>
      <c r="D5" s="271" t="s">
        <v>6</v>
      </c>
      <c r="E5" s="270" t="s">
        <v>7</v>
      </c>
      <c r="F5" s="270"/>
      <c r="G5" s="270"/>
    </row>
    <row r="6" ht="20.1" customHeight="1" spans="1:7">
      <c r="A6" s="270" t="s">
        <v>8</v>
      </c>
      <c r="B6" s="270"/>
      <c r="C6" s="270"/>
      <c r="D6" s="272"/>
      <c r="E6" s="270" t="s">
        <v>9</v>
      </c>
      <c r="F6" s="270"/>
      <c r="G6" s="270" t="s">
        <v>10</v>
      </c>
    </row>
    <row r="7" ht="20.1" customHeight="1" spans="1:7">
      <c r="A7" s="270" t="s">
        <v>11</v>
      </c>
      <c r="B7" s="273" t="s">
        <v>12</v>
      </c>
      <c r="C7" s="273"/>
      <c r="D7" s="274" t="s">
        <v>13</v>
      </c>
      <c r="E7" s="37" t="s">
        <v>14</v>
      </c>
      <c r="F7" s="37" t="s">
        <v>15</v>
      </c>
      <c r="G7" s="37" t="s">
        <v>16</v>
      </c>
    </row>
    <row r="8" ht="28.35" customHeight="1" spans="1:7">
      <c r="A8" s="270" t="s">
        <v>17</v>
      </c>
      <c r="B8" s="275" t="s">
        <v>18</v>
      </c>
      <c r="C8" s="275"/>
      <c r="D8" s="274" t="s">
        <v>19</v>
      </c>
      <c r="E8" s="37" t="s">
        <v>20</v>
      </c>
      <c r="F8" s="37" t="s">
        <v>20</v>
      </c>
      <c r="G8" s="37" t="s">
        <v>20</v>
      </c>
    </row>
    <row r="9" ht="20.1" customHeight="1" spans="1:7">
      <c r="A9" s="270" t="s">
        <v>21</v>
      </c>
      <c r="B9" s="270"/>
      <c r="C9" s="270"/>
      <c r="D9" s="276" t="s">
        <v>22</v>
      </c>
      <c r="E9" s="37" t="s">
        <v>20</v>
      </c>
      <c r="F9" s="37" t="s">
        <v>20</v>
      </c>
      <c r="G9" s="37" t="s">
        <v>20</v>
      </c>
    </row>
    <row r="10" ht="20.1" customHeight="1" spans="1:7">
      <c r="A10" s="277" t="s">
        <v>23</v>
      </c>
      <c r="B10" s="277"/>
      <c r="C10" s="277"/>
      <c r="D10" s="277"/>
      <c r="E10" s="277"/>
      <c r="F10" s="277"/>
      <c r="G10" s="277"/>
    </row>
    <row r="11" ht="20.1" customHeight="1" spans="1:7">
      <c r="A11" s="278" t="s">
        <v>24</v>
      </c>
      <c r="B11" s="278" t="s">
        <v>25</v>
      </c>
      <c r="C11" s="278"/>
      <c r="D11" s="278" t="s">
        <v>26</v>
      </c>
      <c r="E11" s="259" t="s">
        <v>27</v>
      </c>
      <c r="F11" s="259"/>
      <c r="G11" s="37" t="s">
        <v>28</v>
      </c>
    </row>
    <row r="12" ht="20.1" customHeight="1" spans="1:7">
      <c r="A12" s="279" t="s">
        <v>29</v>
      </c>
      <c r="B12" s="279"/>
      <c r="C12" s="279"/>
      <c r="D12" s="280">
        <f>D13+D14+D15</f>
        <v>386.059954728176</v>
      </c>
      <c r="E12" s="281">
        <f>D12/D$30</f>
        <v>0.696994790312705</v>
      </c>
      <c r="F12" s="281"/>
      <c r="G12" s="37" t="s">
        <v>20</v>
      </c>
    </row>
    <row r="13" ht="20.1" customHeight="1" spans="1:7">
      <c r="A13" s="282">
        <v>1</v>
      </c>
      <c r="B13" s="278" t="s">
        <v>30</v>
      </c>
      <c r="C13" s="278"/>
      <c r="D13" s="283">
        <f>原材料明细!R8</f>
        <v>76.0170258350442</v>
      </c>
      <c r="E13" s="281">
        <f t="shared" ref="E13:E30" si="0">D13/D$30</f>
        <v>0.137241561403067</v>
      </c>
      <c r="F13" s="281"/>
      <c r="G13" s="37" t="s">
        <v>20</v>
      </c>
    </row>
    <row r="14" ht="20.1" customHeight="1" spans="1:7">
      <c r="A14" s="282">
        <v>2</v>
      </c>
      <c r="B14" s="284" t="s">
        <v>31</v>
      </c>
      <c r="C14" s="284"/>
      <c r="D14" s="283">
        <f>外购外协件明细!O15</f>
        <v>310.042928893132</v>
      </c>
      <c r="E14" s="281">
        <f t="shared" si="0"/>
        <v>0.559753228909639</v>
      </c>
      <c r="F14" s="281"/>
      <c r="G14" s="37" t="s">
        <v>20</v>
      </c>
    </row>
    <row r="15" ht="20.1" customHeight="1" spans="1:7">
      <c r="A15" s="285">
        <v>3</v>
      </c>
      <c r="B15" s="286" t="s">
        <v>32</v>
      </c>
      <c r="C15" s="286"/>
      <c r="D15" s="283">
        <f>外购外协件明细!Q24</f>
        <v>0</v>
      </c>
      <c r="E15" s="281">
        <f t="shared" si="0"/>
        <v>0</v>
      </c>
      <c r="F15" s="281"/>
      <c r="G15" s="37" t="s">
        <v>20</v>
      </c>
    </row>
    <row r="16" ht="20.1" customHeight="1" spans="1:7">
      <c r="A16" s="279" t="s">
        <v>33</v>
      </c>
      <c r="B16" s="279"/>
      <c r="C16" s="279"/>
      <c r="D16" s="280">
        <f>加工明细!P9</f>
        <v>30.6818181818182</v>
      </c>
      <c r="E16" s="281">
        <f t="shared" si="0"/>
        <v>0.0553931252597957</v>
      </c>
      <c r="F16" s="281"/>
      <c r="G16" s="37" t="s">
        <v>20</v>
      </c>
    </row>
    <row r="17" ht="20.1" customHeight="1" spans="1:7">
      <c r="A17" s="279" t="s">
        <v>34</v>
      </c>
      <c r="B17" s="279"/>
      <c r="C17" s="279"/>
      <c r="D17" s="280">
        <f>加工明细!Q10</f>
        <v>13.0611463882477</v>
      </c>
      <c r="E17" s="281">
        <f t="shared" si="0"/>
        <v>0.0235806663618609</v>
      </c>
      <c r="F17" s="281"/>
      <c r="G17" s="37" t="s">
        <v>20</v>
      </c>
    </row>
    <row r="18" ht="20.1" customHeight="1" spans="1:7">
      <c r="A18" s="279" t="s">
        <v>35</v>
      </c>
      <c r="B18" s="279"/>
      <c r="C18" s="279"/>
      <c r="D18" s="280">
        <f>D12+D16+D17</f>
        <v>429.802919298242</v>
      </c>
      <c r="E18" s="281">
        <f t="shared" si="0"/>
        <v>0.775968581934362</v>
      </c>
      <c r="F18" s="281"/>
      <c r="G18" s="37" t="s">
        <v>20</v>
      </c>
    </row>
    <row r="19" ht="20.1" customHeight="1" spans="1:7">
      <c r="A19" s="279" t="s">
        <v>36</v>
      </c>
      <c r="B19" s="279"/>
      <c r="C19" s="279"/>
      <c r="D19" s="280">
        <f>D20+D21+D22</f>
        <v>25.7881751578945</v>
      </c>
      <c r="E19" s="281">
        <f t="shared" si="0"/>
        <v>0.0465581149160617</v>
      </c>
      <c r="F19" s="281"/>
      <c r="G19" s="37" t="s">
        <v>20</v>
      </c>
    </row>
    <row r="20" ht="20.1" customHeight="1" spans="1:7">
      <c r="A20" s="282">
        <v>4</v>
      </c>
      <c r="B20" s="278" t="s">
        <v>37</v>
      </c>
      <c r="C20" s="278"/>
      <c r="D20" s="283">
        <f>期间费用!C6</f>
        <v>8.59605838596484</v>
      </c>
      <c r="E20" s="281">
        <f t="shared" si="0"/>
        <v>0.0155193716386872</v>
      </c>
      <c r="F20" s="281"/>
      <c r="G20" s="37" t="s">
        <v>20</v>
      </c>
    </row>
    <row r="21" ht="20.1" customHeight="1" spans="1:7">
      <c r="A21" s="282">
        <v>5</v>
      </c>
      <c r="B21" s="278" t="s">
        <v>38</v>
      </c>
      <c r="C21" s="278"/>
      <c r="D21" s="283">
        <f>期间费用!C7</f>
        <v>4.29802919298242</v>
      </c>
      <c r="E21" s="281">
        <f t="shared" si="0"/>
        <v>0.00775968581934362</v>
      </c>
      <c r="F21" s="281"/>
      <c r="G21" s="37" t="s">
        <v>20</v>
      </c>
    </row>
    <row r="22" ht="20.1" customHeight="1" spans="1:7">
      <c r="A22" s="282">
        <v>6</v>
      </c>
      <c r="B22" s="278" t="s">
        <v>39</v>
      </c>
      <c r="C22" s="278"/>
      <c r="D22" s="283">
        <f>期间费用!C8</f>
        <v>12.8940875789473</v>
      </c>
      <c r="E22" s="281">
        <f t="shared" si="0"/>
        <v>0.0232790574580308</v>
      </c>
      <c r="F22" s="281"/>
      <c r="G22" s="37" t="s">
        <v>20</v>
      </c>
    </row>
    <row r="23" ht="20.1" customHeight="1" spans="1:7">
      <c r="A23" s="287" t="s">
        <v>40</v>
      </c>
      <c r="B23" s="287"/>
      <c r="C23" s="287"/>
      <c r="D23" s="280">
        <f>(D18+D19)*0.05</f>
        <v>22.7795547228068</v>
      </c>
      <c r="E23" s="281">
        <f t="shared" si="0"/>
        <v>0.0411263348425212</v>
      </c>
      <c r="F23" s="281"/>
      <c r="G23" s="37" t="s">
        <v>20</v>
      </c>
    </row>
    <row r="24" ht="20.1" customHeight="1" spans="1:7">
      <c r="A24" s="279" t="s">
        <v>41</v>
      </c>
      <c r="B24" s="279"/>
      <c r="C24" s="279"/>
      <c r="D24" s="280">
        <f>D18+D19+D23</f>
        <v>478.370649178943</v>
      </c>
      <c r="E24" s="281">
        <f t="shared" si="0"/>
        <v>0.863653031692944</v>
      </c>
      <c r="F24" s="281"/>
      <c r="G24" s="37" t="s">
        <v>20</v>
      </c>
    </row>
    <row r="25" ht="20.1" customHeight="1" spans="1:7">
      <c r="A25" s="279" t="s">
        <v>42</v>
      </c>
      <c r="B25" s="279"/>
      <c r="C25" s="279"/>
      <c r="D25" s="280">
        <f>D24*0.13</f>
        <v>62.1881843932626</v>
      </c>
      <c r="E25" s="281">
        <f t="shared" si="0"/>
        <v>0.112274894120083</v>
      </c>
      <c r="F25" s="281"/>
      <c r="G25" s="288" t="s">
        <v>43</v>
      </c>
    </row>
    <row r="26" ht="20.1" customHeight="1" spans="1:7">
      <c r="A26" s="279" t="s">
        <v>44</v>
      </c>
      <c r="B26" s="289" t="s">
        <v>20</v>
      </c>
      <c r="C26" s="290"/>
      <c r="D26" s="280">
        <f>D24+D25</f>
        <v>540.558833572206</v>
      </c>
      <c r="E26" s="281">
        <f t="shared" si="0"/>
        <v>0.975927925813027</v>
      </c>
      <c r="F26" s="281"/>
      <c r="G26" s="37" t="s">
        <v>20</v>
      </c>
    </row>
    <row r="27" ht="20.1" customHeight="1" spans="1:7">
      <c r="A27" s="279" t="s">
        <v>45</v>
      </c>
      <c r="B27" s="289" t="s">
        <v>20</v>
      </c>
      <c r="C27" s="290"/>
      <c r="D27" s="280">
        <f>工装明细!P7</f>
        <v>0</v>
      </c>
      <c r="E27" s="281">
        <f t="shared" si="0"/>
        <v>0</v>
      </c>
      <c r="F27" s="281"/>
      <c r="G27" s="288" t="s">
        <v>46</v>
      </c>
    </row>
    <row r="28" ht="20.1" customHeight="1" spans="1:7">
      <c r="A28" s="279" t="s">
        <v>47</v>
      </c>
      <c r="B28" s="289" t="s">
        <v>20</v>
      </c>
      <c r="C28" s="290"/>
      <c r="D28" s="280">
        <f>包装运输明细!S7</f>
        <v>0</v>
      </c>
      <c r="E28" s="281">
        <f t="shared" si="0"/>
        <v>0</v>
      </c>
      <c r="F28" s="281"/>
      <c r="G28" s="288" t="s">
        <v>46</v>
      </c>
    </row>
    <row r="29" ht="20.1" customHeight="1" spans="1:7">
      <c r="A29" s="279" t="s">
        <v>48</v>
      </c>
      <c r="B29" s="289" t="s">
        <v>20</v>
      </c>
      <c r="C29" s="290"/>
      <c r="D29" s="280">
        <f>包装运输明细!S11</f>
        <v>13.3333333333333</v>
      </c>
      <c r="E29" s="281">
        <f t="shared" si="0"/>
        <v>0.0240720741869729</v>
      </c>
      <c r="F29" s="281"/>
      <c r="G29" s="288" t="s">
        <v>49</v>
      </c>
    </row>
    <row r="30" ht="20.1" customHeight="1" spans="1:7">
      <c r="A30" s="279" t="s">
        <v>50</v>
      </c>
      <c r="B30" s="289" t="s">
        <v>20</v>
      </c>
      <c r="C30" s="290"/>
      <c r="D30" s="291">
        <f>D26+D27+D28+D29</f>
        <v>553.892166905539</v>
      </c>
      <c r="E30" s="281">
        <f t="shared" si="0"/>
        <v>1</v>
      </c>
      <c r="F30" s="281"/>
      <c r="G30" s="37" t="s">
        <v>20</v>
      </c>
    </row>
    <row r="31" s="258" customFormat="1" ht="20.1" customHeight="1" spans="1:7">
      <c r="A31"/>
      <c r="B31" t="s">
        <v>51</v>
      </c>
      <c r="C31"/>
      <c r="D31"/>
      <c r="E31"/>
      <c r="F31"/>
      <c r="G31"/>
    </row>
    <row r="32" ht="24.95" customHeight="1" spans="1:7">
      <c r="A32" s="292" t="s">
        <v>52</v>
      </c>
      <c r="B32" s="292"/>
      <c r="C32" s="292"/>
      <c r="D32" s="293" t="s">
        <v>53</v>
      </c>
      <c r="E32" s="294" t="s">
        <v>54</v>
      </c>
      <c r="F32" s="294"/>
      <c r="G32" s="294"/>
    </row>
    <row r="33" spans="4:4">
      <c r="D33" s="295"/>
    </row>
    <row r="34" spans="4:4">
      <c r="D34" s="295"/>
    </row>
  </sheetData>
  <mergeCells count="52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B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B20:C20"/>
    <mergeCell ref="E20:F20"/>
    <mergeCell ref="B21:C21"/>
    <mergeCell ref="E21:F21"/>
    <mergeCell ref="B22:C22"/>
    <mergeCell ref="E22:F22"/>
    <mergeCell ref="A23:C23"/>
    <mergeCell ref="E23:F23"/>
    <mergeCell ref="A24:C24"/>
    <mergeCell ref="E24:F24"/>
    <mergeCell ref="A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E32:G32"/>
    <mergeCell ref="A1:A4"/>
    <mergeCell ref="D5:D6"/>
    <mergeCell ref="B1:F4"/>
  </mergeCells>
  <printOptions horizontalCentered="1"/>
  <pageMargins left="0.314583333333333" right="0.118055555555556" top="0.747916666666667" bottom="0.747916666666667" header="0.314583333333333" footer="0.314583333333333"/>
  <pageSetup paperSize="9" scale="75" orientation="landscape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875" defaultRowHeight="13.5"/>
  <cols>
    <col min="1" max="1" width="5.75" style="230" customWidth="1"/>
    <col min="2" max="2" width="13.75" style="230" customWidth="1"/>
    <col min="3" max="3" width="15.5" style="230" customWidth="1"/>
    <col min="4" max="4" width="24.125" style="230" customWidth="1"/>
    <col min="5" max="5" width="19.5" style="230" customWidth="1"/>
    <col min="6" max="6" width="11.125" style="230" customWidth="1"/>
    <col min="7" max="7" width="13.625" style="230" customWidth="1"/>
    <col min="8" max="9" width="25.5" style="230" customWidth="1"/>
    <col min="10" max="10" width="13.75" style="230" customWidth="1"/>
    <col min="11" max="11" width="5.5" style="230" customWidth="1"/>
    <col min="12" max="12" width="10.75" style="230" customWidth="1"/>
    <col min="13" max="16384" width="8.875" style="230"/>
  </cols>
  <sheetData>
    <row r="1" ht="36.6" customHeight="1" spans="1:10">
      <c r="A1" s="231" t="s">
        <v>55</v>
      </c>
      <c r="B1" s="232"/>
      <c r="C1" s="232"/>
      <c r="D1" s="232"/>
      <c r="E1" s="232"/>
      <c r="F1" s="232"/>
      <c r="G1" s="232"/>
      <c r="H1" s="232"/>
      <c r="I1" s="232"/>
      <c r="J1" s="254"/>
    </row>
    <row r="2" ht="20.45" customHeight="1" spans="1:10">
      <c r="A2" s="233" t="s">
        <v>56</v>
      </c>
      <c r="B2" s="233"/>
      <c r="C2" s="233"/>
      <c r="D2" s="233"/>
      <c r="E2" s="233"/>
      <c r="F2" s="233"/>
      <c r="G2" s="233"/>
      <c r="H2" s="233"/>
      <c r="I2" s="233"/>
      <c r="J2" s="233"/>
    </row>
    <row r="3" ht="14.45" customHeight="1" spans="1:10">
      <c r="A3" s="234" t="s">
        <v>57</v>
      </c>
      <c r="B3" s="234"/>
      <c r="C3" s="235"/>
      <c r="D3" s="236"/>
      <c r="E3" s="236"/>
      <c r="F3" s="237"/>
      <c r="G3" s="234" t="s">
        <v>58</v>
      </c>
      <c r="H3" s="235"/>
      <c r="I3" s="236"/>
      <c r="J3" s="237"/>
    </row>
    <row r="4" spans="1:10">
      <c r="A4" s="234" t="s">
        <v>59</v>
      </c>
      <c r="B4" s="234"/>
      <c r="C4" s="235"/>
      <c r="D4" s="236"/>
      <c r="E4" s="236"/>
      <c r="F4" s="237"/>
      <c r="G4" s="234" t="s">
        <v>60</v>
      </c>
      <c r="H4" s="238"/>
      <c r="I4" s="255"/>
      <c r="J4" s="256"/>
    </row>
    <row r="5" ht="26.45" customHeight="1" spans="1:10">
      <c r="A5" s="239" t="s">
        <v>61</v>
      </c>
      <c r="B5" s="239" t="s">
        <v>62</v>
      </c>
      <c r="C5" s="240" t="s">
        <v>63</v>
      </c>
      <c r="D5" s="240" t="s">
        <v>64</v>
      </c>
      <c r="E5" s="240" t="s">
        <v>65</v>
      </c>
      <c r="F5" s="240" t="s">
        <v>66</v>
      </c>
      <c r="G5" s="240" t="s">
        <v>67</v>
      </c>
      <c r="H5" s="240" t="s">
        <v>68</v>
      </c>
      <c r="I5" s="240" t="s">
        <v>69</v>
      </c>
      <c r="J5" s="240" t="s">
        <v>28</v>
      </c>
    </row>
    <row r="6" spans="1:10">
      <c r="A6" s="239">
        <v>1</v>
      </c>
      <c r="B6" s="241">
        <v>1</v>
      </c>
      <c r="C6" s="242" t="s">
        <v>70</v>
      </c>
      <c r="D6" s="242" t="s">
        <v>71</v>
      </c>
      <c r="E6" s="242" t="s">
        <v>72</v>
      </c>
      <c r="F6" s="242" t="s">
        <v>73</v>
      </c>
      <c r="G6" s="242" t="s">
        <v>20</v>
      </c>
      <c r="H6" s="243">
        <v>1178</v>
      </c>
      <c r="I6" s="240" t="s">
        <v>74</v>
      </c>
      <c r="J6" s="257"/>
    </row>
    <row r="7" spans="1:10">
      <c r="A7" s="239">
        <v>2</v>
      </c>
      <c r="B7" s="241">
        <v>2</v>
      </c>
      <c r="C7" s="242" t="s">
        <v>75</v>
      </c>
      <c r="D7" s="242" t="s">
        <v>76</v>
      </c>
      <c r="E7" s="242" t="s">
        <v>72</v>
      </c>
      <c r="F7" s="242" t="s">
        <v>73</v>
      </c>
      <c r="G7" s="242" t="s">
        <v>20</v>
      </c>
      <c r="H7" s="243">
        <v>36.65</v>
      </c>
      <c r="I7" s="242" t="s">
        <v>20</v>
      </c>
      <c r="J7" s="257"/>
    </row>
    <row r="8" spans="1:10">
      <c r="A8" s="239">
        <v>3</v>
      </c>
      <c r="B8" s="241">
        <v>3</v>
      </c>
      <c r="C8" s="242" t="s">
        <v>77</v>
      </c>
      <c r="D8" s="242" t="s">
        <v>78</v>
      </c>
      <c r="E8" s="242" t="s">
        <v>72</v>
      </c>
      <c r="F8" s="242" t="s">
        <v>73</v>
      </c>
      <c r="G8" s="242" t="s">
        <v>79</v>
      </c>
      <c r="H8" s="243">
        <v>18.6</v>
      </c>
      <c r="I8" s="242" t="s">
        <v>20</v>
      </c>
      <c r="J8" s="257"/>
    </row>
    <row r="9" spans="1:10">
      <c r="A9" s="239">
        <v>4</v>
      </c>
      <c r="B9" s="241">
        <v>3</v>
      </c>
      <c r="C9" s="242" t="s">
        <v>80</v>
      </c>
      <c r="D9" s="242" t="s">
        <v>81</v>
      </c>
      <c r="E9" s="242" t="s">
        <v>72</v>
      </c>
      <c r="F9" s="242" t="s">
        <v>82</v>
      </c>
      <c r="G9" s="242" t="s">
        <v>79</v>
      </c>
      <c r="H9" s="243">
        <v>4.49</v>
      </c>
      <c r="I9" s="242" t="s">
        <v>20</v>
      </c>
      <c r="J9" s="257"/>
    </row>
    <row r="10" spans="1:10">
      <c r="A10" s="239">
        <v>5</v>
      </c>
      <c r="B10" s="241">
        <v>3</v>
      </c>
      <c r="C10" s="242" t="s">
        <v>83</v>
      </c>
      <c r="D10" s="242" t="s">
        <v>84</v>
      </c>
      <c r="E10" s="242" t="s">
        <v>72</v>
      </c>
      <c r="F10" s="242" t="s">
        <v>82</v>
      </c>
      <c r="G10" s="242" t="s">
        <v>79</v>
      </c>
      <c r="H10" s="243">
        <v>3.77</v>
      </c>
      <c r="I10" s="242" t="s">
        <v>20</v>
      </c>
      <c r="J10" s="257"/>
    </row>
    <row r="11" spans="1:10">
      <c r="A11" s="239">
        <v>6</v>
      </c>
      <c r="B11" s="241">
        <v>3</v>
      </c>
      <c r="C11" s="242" t="s">
        <v>85</v>
      </c>
      <c r="D11" s="242" t="s">
        <v>86</v>
      </c>
      <c r="E11" s="242" t="s">
        <v>87</v>
      </c>
      <c r="F11" s="244" t="s">
        <v>88</v>
      </c>
      <c r="G11" s="242" t="s">
        <v>20</v>
      </c>
      <c r="H11" s="245">
        <v>0.064</v>
      </c>
      <c r="I11" s="242" t="s">
        <v>20</v>
      </c>
      <c r="J11" s="257"/>
    </row>
    <row r="12" spans="1:10">
      <c r="A12" s="239">
        <v>7</v>
      </c>
      <c r="B12" s="241">
        <v>2</v>
      </c>
      <c r="C12" s="242" t="s">
        <v>89</v>
      </c>
      <c r="D12" s="242" t="s">
        <v>90</v>
      </c>
      <c r="E12" s="242" t="s">
        <v>87</v>
      </c>
      <c r="F12" s="242" t="s">
        <v>88</v>
      </c>
      <c r="G12" s="242" t="s">
        <v>20</v>
      </c>
      <c r="H12" s="245">
        <v>0.084</v>
      </c>
      <c r="I12" s="242" t="s">
        <v>20</v>
      </c>
      <c r="J12" s="257"/>
    </row>
    <row r="13" spans="1:10">
      <c r="A13" s="239">
        <v>8</v>
      </c>
      <c r="B13" s="241">
        <v>2</v>
      </c>
      <c r="C13" s="242" t="s">
        <v>91</v>
      </c>
      <c r="D13" s="242" t="s">
        <v>92</v>
      </c>
      <c r="E13" s="242" t="s">
        <v>87</v>
      </c>
      <c r="F13" s="242" t="s">
        <v>88</v>
      </c>
      <c r="G13" s="242" t="s">
        <v>20</v>
      </c>
      <c r="H13" s="245">
        <v>0.0358</v>
      </c>
      <c r="I13" s="242" t="s">
        <v>20</v>
      </c>
      <c r="J13" s="257"/>
    </row>
    <row r="14" spans="1:10">
      <c r="A14" s="239">
        <v>9</v>
      </c>
      <c r="B14" s="241">
        <v>2</v>
      </c>
      <c r="C14" s="242" t="s">
        <v>93</v>
      </c>
      <c r="D14" s="242" t="s">
        <v>76</v>
      </c>
      <c r="E14" s="242" t="s">
        <v>72</v>
      </c>
      <c r="F14" s="242" t="s">
        <v>73</v>
      </c>
      <c r="G14" s="242" t="s">
        <v>79</v>
      </c>
      <c r="H14" s="243">
        <v>77.45</v>
      </c>
      <c r="I14" s="242" t="s">
        <v>20</v>
      </c>
      <c r="J14" s="257"/>
    </row>
    <row r="15" spans="1:10">
      <c r="A15" s="239">
        <v>10</v>
      </c>
      <c r="B15" s="241">
        <v>3</v>
      </c>
      <c r="C15" s="242" t="s">
        <v>77</v>
      </c>
      <c r="D15" s="242" t="s">
        <v>78</v>
      </c>
      <c r="E15" s="242" t="s">
        <v>72</v>
      </c>
      <c r="F15" s="242" t="s">
        <v>82</v>
      </c>
      <c r="G15" s="242" t="s">
        <v>79</v>
      </c>
      <c r="H15" s="243">
        <v>18.6</v>
      </c>
      <c r="I15" s="242" t="s">
        <v>20</v>
      </c>
      <c r="J15" s="257"/>
    </row>
    <row r="16" spans="1:10">
      <c r="A16" s="239">
        <v>11</v>
      </c>
      <c r="B16" s="241">
        <v>3</v>
      </c>
      <c r="C16" s="242" t="s">
        <v>94</v>
      </c>
      <c r="D16" s="242" t="s">
        <v>81</v>
      </c>
      <c r="E16" s="242" t="s">
        <v>72</v>
      </c>
      <c r="F16" s="242" t="s">
        <v>82</v>
      </c>
      <c r="G16" s="242" t="s">
        <v>79</v>
      </c>
      <c r="H16" s="243">
        <v>8.71</v>
      </c>
      <c r="I16" s="242" t="s">
        <v>20</v>
      </c>
      <c r="J16" s="257"/>
    </row>
    <row r="17" spans="1:10">
      <c r="A17" s="239">
        <v>12</v>
      </c>
      <c r="B17" s="241">
        <v>3</v>
      </c>
      <c r="C17" s="242" t="s">
        <v>95</v>
      </c>
      <c r="D17" s="242" t="s">
        <v>84</v>
      </c>
      <c r="E17" s="242" t="s">
        <v>72</v>
      </c>
      <c r="F17" s="242" t="s">
        <v>82</v>
      </c>
      <c r="G17" s="242" t="s">
        <v>79</v>
      </c>
      <c r="H17" s="243">
        <v>9.73</v>
      </c>
      <c r="I17" s="242" t="s">
        <v>20</v>
      </c>
      <c r="J17" s="257"/>
    </row>
    <row r="18" spans="1:10">
      <c r="A18" s="239">
        <v>13</v>
      </c>
      <c r="B18" s="241">
        <v>3</v>
      </c>
      <c r="C18" s="242" t="s">
        <v>85</v>
      </c>
      <c r="D18" s="242" t="s">
        <v>86</v>
      </c>
      <c r="E18" s="242" t="s">
        <v>87</v>
      </c>
      <c r="F18" s="244" t="s">
        <v>96</v>
      </c>
      <c r="G18" s="242" t="s">
        <v>20</v>
      </c>
      <c r="H18" s="245">
        <v>0.064</v>
      </c>
      <c r="I18" s="242" t="s">
        <v>20</v>
      </c>
      <c r="J18" s="257"/>
    </row>
    <row r="19" spans="1:10">
      <c r="A19" s="239" t="s">
        <v>97</v>
      </c>
      <c r="B19" s="239" t="s">
        <v>97</v>
      </c>
      <c r="C19" s="246" t="s">
        <v>97</v>
      </c>
      <c r="D19" s="247" t="s">
        <v>97</v>
      </c>
      <c r="E19" s="247" t="s">
        <v>97</v>
      </c>
      <c r="F19" s="240" t="s">
        <v>97</v>
      </c>
      <c r="G19" s="240" t="s">
        <v>97</v>
      </c>
      <c r="H19" s="248" t="s">
        <v>97</v>
      </c>
      <c r="I19" s="242" t="s">
        <v>20</v>
      </c>
      <c r="J19" s="257"/>
    </row>
    <row r="20" ht="26.45" customHeight="1" spans="1:10">
      <c r="A20" s="249" t="s">
        <v>98</v>
      </c>
      <c r="B20" s="250" t="s">
        <v>99</v>
      </c>
      <c r="C20" s="251" t="s">
        <v>100</v>
      </c>
      <c r="D20" s="251" t="s">
        <v>101</v>
      </c>
      <c r="E20" s="251" t="s">
        <v>102</v>
      </c>
      <c r="F20" s="251" t="s">
        <v>103</v>
      </c>
      <c r="G20" s="251" t="s">
        <v>104</v>
      </c>
      <c r="H20" s="251" t="s">
        <v>105</v>
      </c>
      <c r="I20" s="251" t="s">
        <v>106</v>
      </c>
      <c r="J20" s="251" t="s">
        <v>107</v>
      </c>
    </row>
    <row r="21" spans="1:9">
      <c r="A21" s="252" t="s">
        <v>108</v>
      </c>
      <c r="B21" s="252"/>
      <c r="C21" s="252"/>
      <c r="D21" s="253"/>
      <c r="E21" s="253"/>
      <c r="F21" s="253"/>
      <c r="G21" s="253"/>
      <c r="H21" s="253"/>
      <c r="I21" s="253"/>
    </row>
    <row r="22" spans="1:9">
      <c r="A22" s="253"/>
      <c r="B22" s="253"/>
      <c r="C22" s="253"/>
      <c r="D22" s="253"/>
      <c r="E22" s="253"/>
      <c r="F22" s="253"/>
      <c r="G22" s="253"/>
      <c r="H22" s="253"/>
      <c r="I22" s="253"/>
    </row>
    <row r="23" spans="1:9">
      <c r="A23" s="253"/>
      <c r="B23" s="253"/>
      <c r="C23" s="253"/>
      <c r="D23" s="253"/>
      <c r="E23" s="253"/>
      <c r="F23" s="253"/>
      <c r="G23" s="253"/>
      <c r="H23" s="253"/>
      <c r="I23" s="253"/>
    </row>
  </sheetData>
  <mergeCells count="7">
    <mergeCell ref="A1:J1"/>
    <mergeCell ref="A2:J2"/>
    <mergeCell ref="C3:F3"/>
    <mergeCell ref="H3:J3"/>
    <mergeCell ref="C4:F4"/>
    <mergeCell ref="H4:J4"/>
    <mergeCell ref="A21:C21"/>
  </mergeCells>
  <pageMargins left="0.7" right="0.7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S10"/>
  <sheetViews>
    <sheetView workbookViewId="0">
      <selection activeCell="A3" sqref="A3:O3"/>
    </sheetView>
  </sheetViews>
  <sheetFormatPr defaultColWidth="9" defaultRowHeight="13.5"/>
  <cols>
    <col min="1" max="1" width="9" style="208" customWidth="1"/>
    <col min="2" max="2" width="20.5" style="208" customWidth="1"/>
    <col min="3" max="3" width="11.125" style="208" customWidth="1"/>
    <col min="4" max="4" width="11.625" style="208" customWidth="1"/>
    <col min="5" max="5" width="11.375" style="208" hidden="1" customWidth="1"/>
    <col min="6" max="6" width="9.75" style="209" hidden="1" customWidth="1"/>
    <col min="7" max="7" width="20.875" style="208" hidden="1" customWidth="1"/>
    <col min="8" max="8" width="6.625" style="208" hidden="1" customWidth="1"/>
    <col min="9" max="9" width="8.5" style="208" customWidth="1"/>
    <col min="10" max="10" width="12" style="208" customWidth="1"/>
    <col min="11" max="11" width="10.75" style="208" customWidth="1"/>
    <col min="12" max="12" width="10.125" style="208" customWidth="1"/>
    <col min="13" max="13" width="12.625" style="208" customWidth="1"/>
    <col min="14" max="14" width="10.125" style="208" customWidth="1"/>
    <col min="15" max="15" width="9" style="208" customWidth="1"/>
    <col min="16" max="16" width="8.75" style="208" customWidth="1"/>
    <col min="17" max="17" width="11" style="208" customWidth="1"/>
    <col min="18" max="18" width="10.625" style="208" customWidth="1"/>
    <col min="19" max="19" width="10.5" style="208" customWidth="1"/>
    <col min="20" max="16384" width="9" style="208"/>
  </cols>
  <sheetData>
    <row r="1" ht="20.25" spans="1:19">
      <c r="A1" s="210" t="s">
        <v>109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>
      <c r="A2" s="211" t="s">
        <v>110</v>
      </c>
      <c r="B2" s="211"/>
      <c r="C2" s="211" t="s">
        <v>111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19">
      <c r="A3" s="212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 t="s">
        <v>113</v>
      </c>
      <c r="Q3" s="211"/>
      <c r="R3" s="211"/>
      <c r="S3" s="211"/>
    </row>
    <row r="4" spans="1:19">
      <c r="A4" s="213" t="s">
        <v>61</v>
      </c>
      <c r="B4" s="213" t="s">
        <v>63</v>
      </c>
      <c r="C4" s="213" t="s">
        <v>64</v>
      </c>
      <c r="D4" s="213" t="s">
        <v>114</v>
      </c>
      <c r="E4" s="213" t="s">
        <v>30</v>
      </c>
      <c r="F4" s="213"/>
      <c r="G4" s="213"/>
      <c r="H4" s="213"/>
      <c r="I4" s="213"/>
      <c r="J4" s="213"/>
      <c r="K4" s="213" t="s">
        <v>115</v>
      </c>
      <c r="L4" s="213"/>
      <c r="M4" s="213" t="s">
        <v>116</v>
      </c>
      <c r="N4" s="213"/>
      <c r="O4" s="213"/>
      <c r="P4" s="213" t="s">
        <v>117</v>
      </c>
      <c r="Q4" s="221" t="s">
        <v>118</v>
      </c>
      <c r="R4" s="213" t="s">
        <v>119</v>
      </c>
      <c r="S4" s="213" t="s">
        <v>28</v>
      </c>
    </row>
    <row r="5" ht="36" spans="1:19">
      <c r="A5" s="213"/>
      <c r="B5" s="213"/>
      <c r="C5" s="213"/>
      <c r="D5" s="213"/>
      <c r="E5" s="213" t="s">
        <v>120</v>
      </c>
      <c r="F5" s="213" t="s">
        <v>121</v>
      </c>
      <c r="G5" s="213" t="s">
        <v>122</v>
      </c>
      <c r="H5" s="213" t="s">
        <v>123</v>
      </c>
      <c r="I5" s="213" t="s">
        <v>124</v>
      </c>
      <c r="J5" s="220" t="s">
        <v>125</v>
      </c>
      <c r="K5" s="213" t="s">
        <v>120</v>
      </c>
      <c r="L5" s="213" t="s">
        <v>126</v>
      </c>
      <c r="M5" s="213" t="s">
        <v>127</v>
      </c>
      <c r="N5" s="221" t="s">
        <v>128</v>
      </c>
      <c r="O5" s="213" t="s">
        <v>129</v>
      </c>
      <c r="P5" s="213"/>
      <c r="Q5" s="221"/>
      <c r="R5" s="213"/>
      <c r="S5" s="213"/>
    </row>
    <row r="6" spans="1:19">
      <c r="A6" s="131">
        <v>1</v>
      </c>
      <c r="B6" s="214" t="s">
        <v>20</v>
      </c>
      <c r="C6" s="132" t="s">
        <v>130</v>
      </c>
      <c r="D6" s="133">
        <v>1</v>
      </c>
      <c r="E6" s="133" t="s">
        <v>20</v>
      </c>
      <c r="F6" s="133" t="s">
        <v>20</v>
      </c>
      <c r="G6" s="133" t="s">
        <v>20</v>
      </c>
      <c r="H6" s="133" t="s">
        <v>20</v>
      </c>
      <c r="I6" s="222">
        <v>22.08</v>
      </c>
      <c r="J6" s="223" t="s">
        <v>20</v>
      </c>
      <c r="K6" s="133" t="s">
        <v>20</v>
      </c>
      <c r="L6" s="133" t="s">
        <v>20</v>
      </c>
      <c r="M6" s="224">
        <v>1.674739</v>
      </c>
      <c r="N6" s="224">
        <v>1.52</v>
      </c>
      <c r="O6" s="225">
        <f>N6/M6</f>
        <v>0.907604110252404</v>
      </c>
      <c r="P6" s="226">
        <f>3/1.13</f>
        <v>2.65486725663717</v>
      </c>
      <c r="Q6" s="229">
        <f>P6*(M6-N6)</f>
        <v>0.410811504424779</v>
      </c>
      <c r="R6" s="229">
        <f>D6*(I6*M6-Q6)</f>
        <v>36.5674256155752</v>
      </c>
      <c r="S6" s="213" t="s">
        <v>20</v>
      </c>
    </row>
    <row r="7" spans="1:19">
      <c r="A7" s="131">
        <v>2</v>
      </c>
      <c r="B7" s="132" t="s">
        <v>20</v>
      </c>
      <c r="C7" s="132" t="s">
        <v>131</v>
      </c>
      <c r="D7" s="133">
        <v>1</v>
      </c>
      <c r="E7" s="133" t="s">
        <v>20</v>
      </c>
      <c r="F7" s="133" t="s">
        <v>20</v>
      </c>
      <c r="G7" s="133" t="s">
        <v>20</v>
      </c>
      <c r="H7" s="133" t="s">
        <v>20</v>
      </c>
      <c r="I7" s="222">
        <v>22.08</v>
      </c>
      <c r="J7" s="223" t="s">
        <v>20</v>
      </c>
      <c r="K7" s="133" t="s">
        <v>20</v>
      </c>
      <c r="L7" s="133" t="s">
        <v>20</v>
      </c>
      <c r="M7" s="224">
        <v>1.801245</v>
      </c>
      <c r="N7" s="224">
        <v>1.68</v>
      </c>
      <c r="O7" s="225">
        <f>N7/M7</f>
        <v>0.932688223978415</v>
      </c>
      <c r="P7" s="226">
        <f>3/1.13</f>
        <v>2.65486725663717</v>
      </c>
      <c r="Q7" s="229">
        <f>P7*(M7-N7)</f>
        <v>0.321889380530974</v>
      </c>
      <c r="R7" s="229">
        <f>D7*(I7*M7-Q7)</f>
        <v>39.449600219469</v>
      </c>
      <c r="S7" s="213" t="s">
        <v>20</v>
      </c>
    </row>
    <row r="8" spans="1:19">
      <c r="A8" s="215" t="s">
        <v>20</v>
      </c>
      <c r="B8" s="216" t="s">
        <v>132</v>
      </c>
      <c r="C8" s="217" t="s">
        <v>20</v>
      </c>
      <c r="D8" s="213" t="s">
        <v>20</v>
      </c>
      <c r="E8" s="213" t="s">
        <v>20</v>
      </c>
      <c r="F8" s="213" t="s">
        <v>20</v>
      </c>
      <c r="G8" s="213" t="s">
        <v>20</v>
      </c>
      <c r="H8" s="213" t="s">
        <v>20</v>
      </c>
      <c r="I8" s="213" t="s">
        <v>20</v>
      </c>
      <c r="J8" s="223" t="s">
        <v>20</v>
      </c>
      <c r="K8" s="213" t="s">
        <v>20</v>
      </c>
      <c r="L8" s="213" t="s">
        <v>20</v>
      </c>
      <c r="M8" s="216">
        <f>M6*D6</f>
        <v>1.674739</v>
      </c>
      <c r="N8" s="216">
        <f>D6*N6</f>
        <v>1.52</v>
      </c>
      <c r="O8" s="227">
        <f>N8/M8</f>
        <v>0.907604110252404</v>
      </c>
      <c r="P8" s="228" t="s">
        <v>20</v>
      </c>
      <c r="Q8" s="229">
        <f>SUM(Q6:Q7)</f>
        <v>0.732700884955753</v>
      </c>
      <c r="R8" s="229">
        <f>SUM(R6:R7)</f>
        <v>76.0170258350442</v>
      </c>
      <c r="S8" s="213" t="s">
        <v>20</v>
      </c>
    </row>
    <row r="9" ht="21.6" customHeight="1" spans="1:2">
      <c r="A9" s="218"/>
      <c r="B9" s="219" t="s">
        <v>133</v>
      </c>
    </row>
    <row r="10" ht="20.1" customHeight="1" spans="2:4">
      <c r="B10" s="209" t="s">
        <v>134</v>
      </c>
      <c r="C10" s="209"/>
      <c r="D10" s="209"/>
    </row>
  </sheetData>
  <sheetProtection insertRows="0" autoFilter="0"/>
  <mergeCells count="17">
    <mergeCell ref="A1:S1"/>
    <mergeCell ref="A2:B2"/>
    <mergeCell ref="C2:S2"/>
    <mergeCell ref="A3:O3"/>
    <mergeCell ref="P3:S3"/>
    <mergeCell ref="E4:J4"/>
    <mergeCell ref="K4:L4"/>
    <mergeCell ref="M4:O4"/>
    <mergeCell ref="B10:D10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scale="78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27"/>
  <sheetViews>
    <sheetView view="pageBreakPreview" zoomScaleNormal="85" workbookViewId="0">
      <selection activeCell="O7" sqref="O7"/>
    </sheetView>
  </sheetViews>
  <sheetFormatPr defaultColWidth="9" defaultRowHeight="13.5"/>
  <cols>
    <col min="2" max="2" width="15.375" customWidth="1"/>
    <col min="3" max="3" width="23.25" customWidth="1"/>
    <col min="4" max="4" width="26.75" customWidth="1"/>
    <col min="5" max="5" width="11.125" customWidth="1"/>
    <col min="8" max="8" width="11.75" customWidth="1"/>
    <col min="13" max="13" width="9.875" customWidth="1"/>
  </cols>
  <sheetData>
    <row r="1" ht="20.25" spans="1:16">
      <c r="A1" s="173" t="s">
        <v>135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>
      <c r="A2" s="155" t="s">
        <v>136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>
      <c r="A3" s="159" t="s">
        <v>137</v>
      </c>
      <c r="B3" s="159"/>
      <c r="C3" s="155" t="s">
        <v>138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 t="s">
        <v>113</v>
      </c>
      <c r="O3" s="155"/>
      <c r="P3" s="155"/>
    </row>
    <row r="4" spans="1:16">
      <c r="A4" s="174" t="s">
        <v>61</v>
      </c>
      <c r="B4" s="128" t="s">
        <v>63</v>
      </c>
      <c r="C4" s="128" t="s">
        <v>64</v>
      </c>
      <c r="D4" s="128" t="s">
        <v>139</v>
      </c>
      <c r="E4" s="128"/>
      <c r="F4" s="128" t="s">
        <v>114</v>
      </c>
      <c r="G4" s="128" t="s">
        <v>140</v>
      </c>
      <c r="H4" s="128" t="s">
        <v>125</v>
      </c>
      <c r="I4" s="142" t="s">
        <v>30</v>
      </c>
      <c r="J4" s="142"/>
      <c r="K4" s="142"/>
      <c r="L4" s="142"/>
      <c r="M4" s="142"/>
      <c r="N4" s="142"/>
      <c r="O4" s="137" t="s">
        <v>141</v>
      </c>
      <c r="P4" s="137" t="s">
        <v>28</v>
      </c>
    </row>
    <row r="5" ht="21.75" customHeight="1" spans="1:16">
      <c r="A5" s="174"/>
      <c r="B5" s="128"/>
      <c r="C5" s="128"/>
      <c r="D5" s="128" t="s">
        <v>120</v>
      </c>
      <c r="E5" s="128" t="s">
        <v>126</v>
      </c>
      <c r="F5" s="128"/>
      <c r="G5" s="128"/>
      <c r="H5" s="128" t="s">
        <v>125</v>
      </c>
      <c r="I5" s="128" t="s">
        <v>120</v>
      </c>
      <c r="J5" s="128" t="s">
        <v>121</v>
      </c>
      <c r="K5" s="128" t="s">
        <v>122</v>
      </c>
      <c r="L5" s="128"/>
      <c r="M5" s="128" t="s">
        <v>123</v>
      </c>
      <c r="N5" s="192" t="s">
        <v>142</v>
      </c>
      <c r="O5" s="137"/>
      <c r="P5" s="137"/>
    </row>
    <row r="6" spans="1:16">
      <c r="A6" s="175">
        <v>1</v>
      </c>
      <c r="B6" s="176" t="s">
        <v>20</v>
      </c>
      <c r="C6" s="176" t="s">
        <v>143</v>
      </c>
      <c r="D6" s="177" t="s">
        <v>20</v>
      </c>
      <c r="E6" s="177" t="s">
        <v>20</v>
      </c>
      <c r="F6" s="177">
        <v>1</v>
      </c>
      <c r="G6" s="178">
        <v>12.98</v>
      </c>
      <c r="H6" s="179" t="s">
        <v>20</v>
      </c>
      <c r="I6" s="177" t="s">
        <v>20</v>
      </c>
      <c r="J6" s="177" t="s">
        <v>20</v>
      </c>
      <c r="K6" s="177" t="s">
        <v>20</v>
      </c>
      <c r="L6" s="177" t="s">
        <v>20</v>
      </c>
      <c r="M6" s="177" t="s">
        <v>20</v>
      </c>
      <c r="N6" s="177" t="s">
        <v>20</v>
      </c>
      <c r="O6" s="193">
        <f t="shared" ref="O6:O14" si="0">F6*G6</f>
        <v>12.98</v>
      </c>
      <c r="P6" s="194" t="s">
        <v>20</v>
      </c>
    </row>
    <row r="7" spans="1:16">
      <c r="A7" s="175">
        <v>2</v>
      </c>
      <c r="B7" s="176" t="s">
        <v>20</v>
      </c>
      <c r="C7" s="176" t="s">
        <v>144</v>
      </c>
      <c r="D7" s="177" t="s">
        <v>20</v>
      </c>
      <c r="E7" s="177" t="s">
        <v>20</v>
      </c>
      <c r="F7" s="177">
        <v>1</v>
      </c>
      <c r="G7" s="178">
        <v>0</v>
      </c>
      <c r="H7" s="179" t="s">
        <v>20</v>
      </c>
      <c r="I7" s="177" t="s">
        <v>20</v>
      </c>
      <c r="J7" s="177" t="s">
        <v>20</v>
      </c>
      <c r="K7" s="177" t="s">
        <v>20</v>
      </c>
      <c r="L7" s="177" t="s">
        <v>20</v>
      </c>
      <c r="M7" s="177" t="s">
        <v>20</v>
      </c>
      <c r="N7" s="177" t="s">
        <v>20</v>
      </c>
      <c r="O7" s="195">
        <f t="shared" si="0"/>
        <v>0</v>
      </c>
      <c r="P7" s="194" t="s">
        <v>20</v>
      </c>
    </row>
    <row r="8" spans="1:16">
      <c r="A8" s="175">
        <v>3</v>
      </c>
      <c r="B8" s="176" t="s">
        <v>20</v>
      </c>
      <c r="C8" s="176" t="s">
        <v>145</v>
      </c>
      <c r="D8" s="177" t="s">
        <v>20</v>
      </c>
      <c r="E8" s="177" t="s">
        <v>20</v>
      </c>
      <c r="F8" s="177">
        <v>1</v>
      </c>
      <c r="G8" s="178">
        <v>4.222074</v>
      </c>
      <c r="H8" s="179" t="s">
        <v>20</v>
      </c>
      <c r="I8" s="177" t="s">
        <v>20</v>
      </c>
      <c r="J8" s="177" t="s">
        <v>20</v>
      </c>
      <c r="K8" s="177" t="s">
        <v>20</v>
      </c>
      <c r="L8" s="177" t="s">
        <v>20</v>
      </c>
      <c r="M8" s="177" t="s">
        <v>20</v>
      </c>
      <c r="N8" s="177" t="s">
        <v>20</v>
      </c>
      <c r="O8" s="195">
        <f t="shared" si="0"/>
        <v>4.222074</v>
      </c>
      <c r="P8" s="194" t="s">
        <v>20</v>
      </c>
    </row>
    <row r="9" spans="1:16">
      <c r="A9" s="175">
        <v>4</v>
      </c>
      <c r="B9" s="176" t="s">
        <v>20</v>
      </c>
      <c r="C9" s="176" t="s">
        <v>146</v>
      </c>
      <c r="D9" s="177" t="s">
        <v>20</v>
      </c>
      <c r="E9" s="177" t="s">
        <v>20</v>
      </c>
      <c r="F9" s="177">
        <v>1</v>
      </c>
      <c r="G9" s="178">
        <v>88.752615186089</v>
      </c>
      <c r="H9" s="179" t="s">
        <v>20</v>
      </c>
      <c r="I9" s="177" t="s">
        <v>20</v>
      </c>
      <c r="J9" s="177" t="s">
        <v>20</v>
      </c>
      <c r="K9" s="177" t="s">
        <v>20</v>
      </c>
      <c r="L9" s="177" t="s">
        <v>20</v>
      </c>
      <c r="M9" s="177" t="s">
        <v>20</v>
      </c>
      <c r="N9" s="177" t="s">
        <v>20</v>
      </c>
      <c r="O9" s="195">
        <f t="shared" si="0"/>
        <v>88.752615186089</v>
      </c>
      <c r="P9" s="194" t="s">
        <v>20</v>
      </c>
    </row>
    <row r="10" spans="1:16">
      <c r="A10" s="175">
        <v>5</v>
      </c>
      <c r="B10" s="176" t="s">
        <v>20</v>
      </c>
      <c r="C10" s="176" t="s">
        <v>147</v>
      </c>
      <c r="D10" s="177" t="s">
        <v>20</v>
      </c>
      <c r="E10" s="177" t="s">
        <v>20</v>
      </c>
      <c r="F10" s="177">
        <v>1</v>
      </c>
      <c r="G10" s="178">
        <v>101.388239707043</v>
      </c>
      <c r="H10" s="179" t="s">
        <v>20</v>
      </c>
      <c r="I10" s="177" t="s">
        <v>20</v>
      </c>
      <c r="J10" s="177" t="s">
        <v>20</v>
      </c>
      <c r="K10" s="177" t="s">
        <v>20</v>
      </c>
      <c r="L10" s="177" t="s">
        <v>20</v>
      </c>
      <c r="M10" s="177" t="s">
        <v>20</v>
      </c>
      <c r="N10" s="177" t="s">
        <v>20</v>
      </c>
      <c r="O10" s="195">
        <f t="shared" si="0"/>
        <v>101.388239707043</v>
      </c>
      <c r="P10" s="194" t="s">
        <v>20</v>
      </c>
    </row>
    <row r="11" spans="1:16">
      <c r="A11" s="175">
        <v>6</v>
      </c>
      <c r="B11" s="176" t="s">
        <v>20</v>
      </c>
      <c r="C11" s="176" t="s">
        <v>148</v>
      </c>
      <c r="D11" s="177" t="s">
        <v>20</v>
      </c>
      <c r="E11" s="177" t="s">
        <v>20</v>
      </c>
      <c r="F11" s="177">
        <v>1</v>
      </c>
      <c r="G11" s="178">
        <v>71.81</v>
      </c>
      <c r="H11" s="179" t="s">
        <v>20</v>
      </c>
      <c r="I11" s="177" t="s">
        <v>20</v>
      </c>
      <c r="J11" s="177" t="s">
        <v>20</v>
      </c>
      <c r="K11" s="177" t="s">
        <v>20</v>
      </c>
      <c r="L11" s="177" t="s">
        <v>20</v>
      </c>
      <c r="M11" s="177" t="s">
        <v>20</v>
      </c>
      <c r="N11" s="177" t="s">
        <v>20</v>
      </c>
      <c r="O11" s="195">
        <f t="shared" si="0"/>
        <v>71.81</v>
      </c>
      <c r="P11" s="194" t="s">
        <v>20</v>
      </c>
    </row>
    <row r="12" spans="1:16">
      <c r="A12" s="175">
        <v>7</v>
      </c>
      <c r="B12" s="176" t="s">
        <v>20</v>
      </c>
      <c r="C12" s="176" t="s">
        <v>149</v>
      </c>
      <c r="D12" s="177" t="s">
        <v>20</v>
      </c>
      <c r="E12" s="177" t="s">
        <v>20</v>
      </c>
      <c r="F12" s="177">
        <v>1</v>
      </c>
      <c r="G12" s="178">
        <v>0</v>
      </c>
      <c r="H12" s="179" t="s">
        <v>20</v>
      </c>
      <c r="I12" s="177" t="s">
        <v>20</v>
      </c>
      <c r="J12" s="177" t="s">
        <v>20</v>
      </c>
      <c r="K12" s="177" t="s">
        <v>20</v>
      </c>
      <c r="L12" s="177" t="s">
        <v>20</v>
      </c>
      <c r="M12" s="177" t="s">
        <v>20</v>
      </c>
      <c r="N12" s="177" t="s">
        <v>20</v>
      </c>
      <c r="O12" s="195">
        <f t="shared" si="0"/>
        <v>0</v>
      </c>
      <c r="P12" s="194" t="s">
        <v>20</v>
      </c>
    </row>
    <row r="13" spans="1:16">
      <c r="A13" s="175">
        <v>8</v>
      </c>
      <c r="B13" s="176" t="s">
        <v>20</v>
      </c>
      <c r="C13" s="176" t="s">
        <v>150</v>
      </c>
      <c r="D13" s="177" t="s">
        <v>20</v>
      </c>
      <c r="E13" s="177" t="s">
        <v>20</v>
      </c>
      <c r="F13" s="177">
        <v>1</v>
      </c>
      <c r="G13" s="178">
        <v>15.86</v>
      </c>
      <c r="H13" s="179" t="s">
        <v>20</v>
      </c>
      <c r="I13" s="177" t="s">
        <v>20</v>
      </c>
      <c r="J13" s="177" t="s">
        <v>20</v>
      </c>
      <c r="K13" s="177" t="s">
        <v>20</v>
      </c>
      <c r="L13" s="177" t="s">
        <v>20</v>
      </c>
      <c r="M13" s="177" t="s">
        <v>20</v>
      </c>
      <c r="N13" s="177" t="s">
        <v>20</v>
      </c>
      <c r="O13" s="195">
        <f t="shared" si="0"/>
        <v>15.86</v>
      </c>
      <c r="P13" s="194" t="s">
        <v>20</v>
      </c>
    </row>
    <row r="14" spans="1:16">
      <c r="A14" s="175">
        <v>9</v>
      </c>
      <c r="B14" s="176" t="s">
        <v>20</v>
      </c>
      <c r="C14" s="176" t="s">
        <v>151</v>
      </c>
      <c r="D14" s="177" t="s">
        <v>20</v>
      </c>
      <c r="E14" s="177" t="s">
        <v>20</v>
      </c>
      <c r="F14" s="177">
        <v>1</v>
      </c>
      <c r="G14" s="178">
        <v>15.03</v>
      </c>
      <c r="H14" s="179" t="s">
        <v>20</v>
      </c>
      <c r="I14" s="177" t="s">
        <v>20</v>
      </c>
      <c r="J14" s="177" t="s">
        <v>20</v>
      </c>
      <c r="K14" s="177" t="s">
        <v>20</v>
      </c>
      <c r="L14" s="177" t="s">
        <v>20</v>
      </c>
      <c r="M14" s="177" t="s">
        <v>20</v>
      </c>
      <c r="N14" s="177" t="s">
        <v>20</v>
      </c>
      <c r="O14" s="195">
        <f t="shared" si="0"/>
        <v>15.03</v>
      </c>
      <c r="P14" s="194" t="s">
        <v>20</v>
      </c>
    </row>
    <row r="15" ht="14.25" customHeight="1" spans="1:16">
      <c r="A15" s="177" t="s">
        <v>20</v>
      </c>
      <c r="B15" s="137" t="s">
        <v>132</v>
      </c>
      <c r="C15" s="177" t="s">
        <v>20</v>
      </c>
      <c r="D15" s="177" t="s">
        <v>20</v>
      </c>
      <c r="E15" s="177" t="s">
        <v>20</v>
      </c>
      <c r="F15" s="177" t="s">
        <v>20</v>
      </c>
      <c r="G15" s="177" t="s">
        <v>20</v>
      </c>
      <c r="H15" s="177" t="s">
        <v>20</v>
      </c>
      <c r="I15" s="177" t="s">
        <v>20</v>
      </c>
      <c r="J15" s="177" t="s">
        <v>20</v>
      </c>
      <c r="K15" s="177" t="s">
        <v>20</v>
      </c>
      <c r="L15" s="177" t="s">
        <v>20</v>
      </c>
      <c r="M15" s="177" t="s">
        <v>20</v>
      </c>
      <c r="N15" s="177" t="s">
        <v>20</v>
      </c>
      <c r="O15" s="196">
        <f>SUM(O6:O14)</f>
        <v>310.042928893132</v>
      </c>
      <c r="P15" s="194" t="s">
        <v>20</v>
      </c>
    </row>
    <row r="16" spans="1:2">
      <c r="A16" s="49"/>
      <c r="B16" s="49"/>
    </row>
    <row r="18" ht="22.35" customHeight="1" spans="1:18">
      <c r="A18" s="180" t="s">
        <v>152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205"/>
    </row>
    <row r="19" ht="24" customHeight="1" spans="1:18">
      <c r="A19" s="182" t="s">
        <v>153</v>
      </c>
      <c r="B19" s="182"/>
      <c r="C19" s="182"/>
      <c r="D19" s="182"/>
      <c r="E19" s="182"/>
      <c r="F19" s="182"/>
      <c r="G19" s="182"/>
      <c r="H19" s="182"/>
      <c r="I19" s="197"/>
      <c r="J19" s="198"/>
      <c r="K19" s="198"/>
      <c r="L19" s="198"/>
      <c r="M19" s="198"/>
      <c r="N19" s="198"/>
      <c r="O19" s="198"/>
      <c r="P19" s="198"/>
      <c r="Q19" s="198"/>
      <c r="R19" s="198"/>
    </row>
    <row r="20" spans="1:18">
      <c r="A20" s="183" t="s">
        <v>137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99"/>
      <c r="P20" s="182" t="s">
        <v>113</v>
      </c>
      <c r="Q20" s="182"/>
      <c r="R20" s="182"/>
    </row>
    <row r="21" ht="20.1" customHeight="1" spans="1:18">
      <c r="A21" s="185" t="s">
        <v>61</v>
      </c>
      <c r="B21" s="186" t="s">
        <v>63</v>
      </c>
      <c r="C21" s="186" t="s">
        <v>64</v>
      </c>
      <c r="D21" s="186" t="s">
        <v>154</v>
      </c>
      <c r="E21" s="186"/>
      <c r="F21" s="186" t="s">
        <v>114</v>
      </c>
      <c r="G21" s="187" t="s">
        <v>155</v>
      </c>
      <c r="H21" s="128" t="s">
        <v>156</v>
      </c>
      <c r="I21" s="200" t="s">
        <v>123</v>
      </c>
      <c r="J21" s="200" t="s">
        <v>157</v>
      </c>
      <c r="K21" s="201" t="s">
        <v>158</v>
      </c>
      <c r="L21" s="202"/>
      <c r="M21" s="202"/>
      <c r="N21" s="202"/>
      <c r="O21" s="202"/>
      <c r="P21" s="203"/>
      <c r="Q21" s="206" t="s">
        <v>159</v>
      </c>
      <c r="R21" s="186" t="s">
        <v>28</v>
      </c>
    </row>
    <row r="22" ht="29.1" customHeight="1" spans="1:18">
      <c r="A22" s="185"/>
      <c r="B22" s="186"/>
      <c r="C22" s="186"/>
      <c r="D22" s="186" t="s">
        <v>120</v>
      </c>
      <c r="E22" s="186" t="s">
        <v>126</v>
      </c>
      <c r="F22" s="186"/>
      <c r="G22" s="188"/>
      <c r="H22" s="128" t="s">
        <v>125</v>
      </c>
      <c r="I22" s="200"/>
      <c r="J22" s="200"/>
      <c r="K22" s="204" t="s">
        <v>160</v>
      </c>
      <c r="L22" s="204" t="s">
        <v>161</v>
      </c>
      <c r="M22" s="186" t="s">
        <v>162</v>
      </c>
      <c r="N22" s="186" t="s">
        <v>163</v>
      </c>
      <c r="O22" s="186" t="s">
        <v>164</v>
      </c>
      <c r="P22" s="186" t="s">
        <v>165</v>
      </c>
      <c r="Q22" s="206"/>
      <c r="R22" s="186"/>
    </row>
    <row r="23" ht="33" customHeight="1" spans="1:18">
      <c r="A23" s="131">
        <v>1</v>
      </c>
      <c r="B23" s="132" t="s">
        <v>20</v>
      </c>
      <c r="C23" s="132" t="s">
        <v>20</v>
      </c>
      <c r="D23" s="132" t="s">
        <v>20</v>
      </c>
      <c r="E23" s="132" t="s">
        <v>20</v>
      </c>
      <c r="F23" s="132" t="s">
        <v>20</v>
      </c>
      <c r="G23" s="132" t="s">
        <v>20</v>
      </c>
      <c r="H23" s="132" t="s">
        <v>20</v>
      </c>
      <c r="I23" s="132" t="s">
        <v>20</v>
      </c>
      <c r="J23" s="132" t="s">
        <v>20</v>
      </c>
      <c r="K23" s="132" t="s">
        <v>20</v>
      </c>
      <c r="L23" s="132" t="s">
        <v>20</v>
      </c>
      <c r="M23" s="132" t="s">
        <v>20</v>
      </c>
      <c r="N23" s="132" t="s">
        <v>20</v>
      </c>
      <c r="O23" s="132" t="s">
        <v>20</v>
      </c>
      <c r="P23" s="132" t="s">
        <v>20</v>
      </c>
      <c r="Q23" s="207">
        <v>0</v>
      </c>
      <c r="R23" s="132" t="s">
        <v>20</v>
      </c>
    </row>
    <row r="24" spans="1:18">
      <c r="A24" s="189" t="s">
        <v>20</v>
      </c>
      <c r="B24" s="137" t="s">
        <v>132</v>
      </c>
      <c r="C24" s="132" t="s">
        <v>20</v>
      </c>
      <c r="D24" s="132" t="s">
        <v>20</v>
      </c>
      <c r="E24" s="132" t="s">
        <v>20</v>
      </c>
      <c r="F24" s="132" t="s">
        <v>20</v>
      </c>
      <c r="G24" s="132" t="s">
        <v>20</v>
      </c>
      <c r="H24" s="132" t="s">
        <v>20</v>
      </c>
      <c r="I24" s="132" t="s">
        <v>20</v>
      </c>
      <c r="J24" s="132" t="s">
        <v>20</v>
      </c>
      <c r="K24" s="132" t="s">
        <v>20</v>
      </c>
      <c r="L24" s="132" t="s">
        <v>20</v>
      </c>
      <c r="M24" s="132" t="s">
        <v>20</v>
      </c>
      <c r="N24" s="132" t="s">
        <v>20</v>
      </c>
      <c r="O24" s="132" t="s">
        <v>20</v>
      </c>
      <c r="P24" s="132" t="s">
        <v>20</v>
      </c>
      <c r="Q24" s="196">
        <f>SUM(Q23:Q23)</f>
        <v>0</v>
      </c>
      <c r="R24" s="132" t="s">
        <v>20</v>
      </c>
    </row>
    <row r="25" spans="2:2">
      <c r="B25" s="190" t="s">
        <v>166</v>
      </c>
    </row>
    <row r="26" spans="3:8">
      <c r="C26" t="s">
        <v>167</v>
      </c>
      <c r="H26" s="191"/>
    </row>
    <row r="27" spans="8:8">
      <c r="H27" s="191"/>
    </row>
  </sheetData>
  <autoFilter xmlns:etc="http://www.wps.cn/officeDocument/2017/etCustomData" ref="A5:S15" etc:filterBottomFollowUsedRange="0">
    <extLst/>
  </autoFilter>
  <mergeCells count="33">
    <mergeCell ref="A1:P1"/>
    <mergeCell ref="A2:P2"/>
    <mergeCell ref="C3:M3"/>
    <mergeCell ref="N3:P3"/>
    <mergeCell ref="D4:E4"/>
    <mergeCell ref="I4:N4"/>
    <mergeCell ref="K5:L5"/>
    <mergeCell ref="A16:B16"/>
    <mergeCell ref="A18:R18"/>
    <mergeCell ref="A19:H19"/>
    <mergeCell ref="I19:R19"/>
    <mergeCell ref="A20:O20"/>
    <mergeCell ref="P20:R20"/>
    <mergeCell ref="D21:E21"/>
    <mergeCell ref="K21:P21"/>
    <mergeCell ref="A4:A5"/>
    <mergeCell ref="A21:A22"/>
    <mergeCell ref="B4:B5"/>
    <mergeCell ref="B21:B22"/>
    <mergeCell ref="C4:C5"/>
    <mergeCell ref="C21:C22"/>
    <mergeCell ref="F4:F5"/>
    <mergeCell ref="F21:F22"/>
    <mergeCell ref="G4:G5"/>
    <mergeCell ref="G21:G22"/>
    <mergeCell ref="H4:H5"/>
    <mergeCell ref="H21:H22"/>
    <mergeCell ref="I21:I22"/>
    <mergeCell ref="J21:J22"/>
    <mergeCell ref="O4:O5"/>
    <mergeCell ref="P4:P5"/>
    <mergeCell ref="Q21:Q22"/>
    <mergeCell ref="R21:R22"/>
  </mergeCells>
  <printOptions horizontalCentered="1"/>
  <pageMargins left="0.31496062992126" right="0.31496062992126" top="0.748031496062992" bottom="0.748031496062992" header="0.31496062992126" footer="0.31496062992126"/>
  <pageSetup paperSize="9" scale="66" orientation="landscape" horizontalDpi="300" verticalDpi="300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Y15"/>
  <sheetViews>
    <sheetView view="pageBreakPreview" zoomScaleNormal="100" workbookViewId="0">
      <selection activeCell="W9" sqref="W9"/>
    </sheetView>
  </sheetViews>
  <sheetFormatPr defaultColWidth="9" defaultRowHeight="13.5"/>
  <cols>
    <col min="2" max="2" width="15.5" customWidth="1"/>
    <col min="3" max="3" width="20.75" customWidth="1"/>
    <col min="4" max="4" width="11.125" customWidth="1"/>
    <col min="5" max="5" width="13.875" customWidth="1"/>
    <col min="6" max="6" width="19.125" customWidth="1"/>
    <col min="7" max="7" width="11.5" customWidth="1"/>
    <col min="8" max="8" width="9.375" customWidth="1"/>
    <col min="10" max="10" width="16.5" customWidth="1"/>
    <col min="11" max="11" width="18.875" customWidth="1"/>
    <col min="17" max="17" width="10.875" customWidth="1"/>
    <col min="20" max="20" width="9.625" customWidth="1"/>
    <col min="21" max="21" width="7.625" customWidth="1"/>
    <col min="23" max="23" width="13.125" customWidth="1"/>
    <col min="24" max="24" width="10.5" customWidth="1"/>
    <col min="25" max="25" width="23.75" customWidth="1"/>
  </cols>
  <sheetData>
    <row r="1" ht="23.25" customHeight="1" spans="1:25">
      <c r="A1" s="124" t="s">
        <v>168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52"/>
      <c r="S1" s="153" t="s">
        <v>169</v>
      </c>
      <c r="T1" s="153"/>
      <c r="U1" s="153"/>
      <c r="V1" s="153"/>
      <c r="W1" s="153"/>
      <c r="X1" s="153"/>
      <c r="Y1" s="153"/>
    </row>
    <row r="2" spans="1:25">
      <c r="A2" s="125" t="s">
        <v>170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54"/>
      <c r="R2" s="152"/>
      <c r="S2" s="155" t="s">
        <v>110</v>
      </c>
      <c r="T2" s="155"/>
      <c r="U2" s="155"/>
      <c r="V2" s="156" t="s">
        <v>111</v>
      </c>
      <c r="W2" s="157"/>
      <c r="X2" s="157"/>
      <c r="Y2" s="157"/>
    </row>
    <row r="3" spans="1:25">
      <c r="A3" s="5" t="str">
        <f>原材料明细!A3</f>
        <v>零件图号/名称: P168100000334/副驾驶员座椅总成</v>
      </c>
      <c r="B3" s="6"/>
      <c r="C3" s="6"/>
      <c r="D3" s="6"/>
      <c r="E3" s="6"/>
      <c r="F3" s="6"/>
      <c r="G3" s="6"/>
      <c r="H3" s="6"/>
      <c r="I3" s="6"/>
      <c r="J3" s="6"/>
      <c r="K3" s="6"/>
      <c r="L3" s="59"/>
      <c r="M3" s="141" t="s">
        <v>113</v>
      </c>
      <c r="N3" s="141"/>
      <c r="O3" s="141"/>
      <c r="P3" s="141"/>
      <c r="Q3" s="141"/>
      <c r="R3" s="152"/>
      <c r="S3" s="158" t="s">
        <v>59</v>
      </c>
      <c r="T3" s="159"/>
      <c r="U3" s="160" t="s">
        <v>138</v>
      </c>
      <c r="V3" s="161"/>
      <c r="W3" s="162"/>
      <c r="X3" s="163" t="s">
        <v>113</v>
      </c>
      <c r="Y3" s="170"/>
    </row>
    <row r="4" s="68" customFormat="1" ht="39" customHeight="1" spans="1:25">
      <c r="A4" s="127" t="s">
        <v>61</v>
      </c>
      <c r="B4" s="128" t="s">
        <v>63</v>
      </c>
      <c r="C4" s="128" t="s">
        <v>64</v>
      </c>
      <c r="D4" s="128" t="s">
        <v>114</v>
      </c>
      <c r="E4" s="97" t="s">
        <v>171</v>
      </c>
      <c r="F4" s="97" t="s">
        <v>172</v>
      </c>
      <c r="G4" s="97"/>
      <c r="H4" s="129" t="s">
        <v>173</v>
      </c>
      <c r="I4" s="97" t="s">
        <v>174</v>
      </c>
      <c r="J4" s="97" t="s">
        <v>175</v>
      </c>
      <c r="K4" s="142" t="s">
        <v>176</v>
      </c>
      <c r="L4" s="142"/>
      <c r="M4" s="142"/>
      <c r="N4" s="142"/>
      <c r="O4" s="142"/>
      <c r="P4" s="97" t="s">
        <v>177</v>
      </c>
      <c r="Q4" s="97"/>
      <c r="R4" s="164"/>
      <c r="S4" s="165" t="s">
        <v>61</v>
      </c>
      <c r="T4" s="87" t="s">
        <v>178</v>
      </c>
      <c r="U4" s="87"/>
      <c r="V4" s="87" t="s">
        <v>179</v>
      </c>
      <c r="W4" s="87"/>
      <c r="X4" s="87" t="s">
        <v>180</v>
      </c>
      <c r="Y4" s="171" t="s">
        <v>181</v>
      </c>
    </row>
    <row r="5" s="68" customFormat="1" ht="33.75" customHeight="1" spans="1:25">
      <c r="A5" s="127"/>
      <c r="B5" s="128"/>
      <c r="C5" s="128"/>
      <c r="D5" s="128"/>
      <c r="E5" s="97"/>
      <c r="F5" s="97" t="s">
        <v>182</v>
      </c>
      <c r="G5" s="97" t="s">
        <v>122</v>
      </c>
      <c r="H5" s="130"/>
      <c r="I5" s="97"/>
      <c r="J5" s="97"/>
      <c r="K5" s="143" t="s">
        <v>183</v>
      </c>
      <c r="L5" s="97" t="s">
        <v>184</v>
      </c>
      <c r="M5" s="97" t="s">
        <v>185</v>
      </c>
      <c r="N5" s="97" t="s">
        <v>186</v>
      </c>
      <c r="O5" s="97" t="s">
        <v>187</v>
      </c>
      <c r="P5" s="97" t="s">
        <v>188</v>
      </c>
      <c r="Q5" s="97" t="s">
        <v>189</v>
      </c>
      <c r="R5" s="164"/>
      <c r="S5" s="37">
        <v>1</v>
      </c>
      <c r="T5" s="39">
        <v>0</v>
      </c>
      <c r="U5" s="40"/>
      <c r="V5" s="39">
        <v>0</v>
      </c>
      <c r="W5" s="40"/>
      <c r="X5" s="65">
        <v>0</v>
      </c>
      <c r="Y5" s="65">
        <v>0</v>
      </c>
    </row>
    <row r="6" s="68" customFormat="1" ht="30.6" customHeight="1" spans="1:25">
      <c r="A6" s="131">
        <v>1</v>
      </c>
      <c r="B6" s="132" t="s">
        <v>20</v>
      </c>
      <c r="C6" s="132" t="s">
        <v>190</v>
      </c>
      <c r="D6" s="133">
        <v>1</v>
      </c>
      <c r="E6" s="12" t="s">
        <v>191</v>
      </c>
      <c r="F6" s="105" t="s">
        <v>192</v>
      </c>
      <c r="G6" s="114" t="s">
        <v>20</v>
      </c>
      <c r="H6" s="134">
        <v>2</v>
      </c>
      <c r="I6" s="97">
        <v>18</v>
      </c>
      <c r="J6" s="144">
        <v>0.426136363636364</v>
      </c>
      <c r="K6" s="145">
        <f>J6/10*I6</f>
        <v>0.767045454545455</v>
      </c>
      <c r="L6" s="146">
        <f>制造费率测算明细!T6</f>
        <v>0.308378011067708</v>
      </c>
      <c r="M6" s="146">
        <f>制造费率测算明细!U6</f>
        <v>0.0125</v>
      </c>
      <c r="N6" s="146">
        <f>制造费率测算明细!V6</f>
        <v>0.0296042890625</v>
      </c>
      <c r="O6" s="147">
        <f>SUM(K6:N6)</f>
        <v>1.11752775467566</v>
      </c>
      <c r="P6" s="148">
        <f>D6*H6*I6*J6</f>
        <v>15.3409090909091</v>
      </c>
      <c r="Q6" s="148">
        <f>D6*O6</f>
        <v>1.11752775467566</v>
      </c>
      <c r="R6" s="164"/>
      <c r="S6" s="166" t="s">
        <v>98</v>
      </c>
      <c r="T6" s="167" t="s">
        <v>193</v>
      </c>
      <c r="U6" s="166"/>
      <c r="V6" s="166" t="s">
        <v>194</v>
      </c>
      <c r="W6" s="166"/>
      <c r="X6" s="168" t="s">
        <v>195</v>
      </c>
      <c r="Y6" s="172" t="s">
        <v>196</v>
      </c>
    </row>
    <row r="7" s="68" customFormat="1" ht="20.1" customHeight="1" spans="1:25">
      <c r="A7" s="127">
        <v>2</v>
      </c>
      <c r="B7" s="135" t="s">
        <v>20</v>
      </c>
      <c r="C7" s="105" t="s">
        <v>130</v>
      </c>
      <c r="D7" s="105">
        <v>1</v>
      </c>
      <c r="E7" s="104" t="s">
        <v>197</v>
      </c>
      <c r="F7" s="105" t="s">
        <v>198</v>
      </c>
      <c r="G7" s="37" t="s">
        <v>199</v>
      </c>
      <c r="H7" s="136">
        <v>1</v>
      </c>
      <c r="I7" s="97">
        <v>18</v>
      </c>
      <c r="J7" s="149">
        <v>0.426136363636364</v>
      </c>
      <c r="K7" s="145">
        <f>J7/10*I7</f>
        <v>0.767045454545455</v>
      </c>
      <c r="L7" s="146">
        <f>制造费率测算明细!T7</f>
        <v>2.12769470350477</v>
      </c>
      <c r="M7" s="146">
        <f>制造费率测算明细!U7</f>
        <v>2.52</v>
      </c>
      <c r="N7" s="146">
        <f>制造费率测算明细!V7</f>
        <v>0.557069158735796</v>
      </c>
      <c r="O7" s="147">
        <f>SUM(K7:N7)</f>
        <v>5.97180931678602</v>
      </c>
      <c r="P7" s="148">
        <f>D7*H7*I7*J7</f>
        <v>7.67045454545455</v>
      </c>
      <c r="Q7" s="148">
        <f>D7*O7</f>
        <v>5.97180931678602</v>
      </c>
      <c r="R7" s="164"/>
      <c r="S7" s="164"/>
      <c r="T7" s="164"/>
      <c r="U7" s="164"/>
      <c r="V7" s="164"/>
      <c r="W7" s="164"/>
      <c r="X7" s="164"/>
      <c r="Y7" s="164"/>
    </row>
    <row r="8" s="68" customFormat="1" ht="20.1" customHeight="1" spans="1:25">
      <c r="A8" s="127">
        <v>3</v>
      </c>
      <c r="B8" s="135" t="s">
        <v>20</v>
      </c>
      <c r="C8" s="105" t="s">
        <v>131</v>
      </c>
      <c r="D8" s="105">
        <v>1</v>
      </c>
      <c r="E8" s="104" t="s">
        <v>197</v>
      </c>
      <c r="F8" s="105" t="s">
        <v>198</v>
      </c>
      <c r="G8" s="37" t="s">
        <v>199</v>
      </c>
      <c r="H8" s="136">
        <v>1</v>
      </c>
      <c r="I8" s="97">
        <v>18</v>
      </c>
      <c r="J8" s="149">
        <v>0.426136363636364</v>
      </c>
      <c r="K8" s="145">
        <f>J8/10*I8</f>
        <v>0.767045454545455</v>
      </c>
      <c r="L8" s="146">
        <f>制造费率测算明细!T8</f>
        <v>2.12769470350477</v>
      </c>
      <c r="M8" s="146">
        <f>制造费率测算明细!U8</f>
        <v>2.52</v>
      </c>
      <c r="N8" s="146">
        <f>制造费率测算明细!V8</f>
        <v>0.557069158735796</v>
      </c>
      <c r="O8" s="147">
        <f>SUM(K8:N8)</f>
        <v>5.97180931678602</v>
      </c>
      <c r="P8" s="148">
        <f>D8*H8*I8*J8</f>
        <v>7.67045454545455</v>
      </c>
      <c r="Q8" s="148">
        <f>D8*O8</f>
        <v>5.97180931678602</v>
      </c>
      <c r="R8" s="164"/>
      <c r="S8" s="164"/>
      <c r="T8" s="164"/>
      <c r="U8" s="164"/>
      <c r="V8" s="164"/>
      <c r="W8" s="164"/>
      <c r="X8" s="164"/>
      <c r="Y8" s="164"/>
    </row>
    <row r="9" s="68" customFormat="1" ht="20.1" customHeight="1" spans="1:25">
      <c r="A9" s="135" t="s">
        <v>20</v>
      </c>
      <c r="B9" s="137" t="s">
        <v>200</v>
      </c>
      <c r="C9" s="135" t="s">
        <v>20</v>
      </c>
      <c r="D9" s="135" t="s">
        <v>20</v>
      </c>
      <c r="E9" s="135" t="s">
        <v>20</v>
      </c>
      <c r="F9" s="135" t="s">
        <v>20</v>
      </c>
      <c r="G9" s="135" t="s">
        <v>20</v>
      </c>
      <c r="H9" s="135" t="s">
        <v>20</v>
      </c>
      <c r="I9" s="135" t="s">
        <v>20</v>
      </c>
      <c r="J9" s="135" t="s">
        <v>20</v>
      </c>
      <c r="K9" s="135" t="s">
        <v>20</v>
      </c>
      <c r="L9" s="135" t="s">
        <v>20</v>
      </c>
      <c r="M9" s="135" t="s">
        <v>20</v>
      </c>
      <c r="N9" s="135" t="s">
        <v>20</v>
      </c>
      <c r="O9" s="135" t="s">
        <v>20</v>
      </c>
      <c r="P9" s="150">
        <f>SUM(P6:P8)</f>
        <v>30.6818181818182</v>
      </c>
      <c r="Q9" s="150">
        <f>SUM(Q6:Q8)</f>
        <v>13.0611463882477</v>
      </c>
      <c r="R9" s="164"/>
      <c r="S9" s="164"/>
      <c r="T9" s="164"/>
      <c r="U9" s="164"/>
      <c r="V9" s="164"/>
      <c r="W9" s="164"/>
      <c r="X9" s="164"/>
      <c r="Y9" s="164"/>
    </row>
    <row r="10" s="68" customFormat="1" ht="27" customHeight="1" spans="1:25">
      <c r="A10" s="138" t="s">
        <v>201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51"/>
      <c r="Q10" s="169">
        <f>Q9+Y5</f>
        <v>13.0611463882477</v>
      </c>
      <c r="R10" s="164"/>
      <c r="S10" s="164"/>
      <c r="T10" s="164"/>
      <c r="U10" s="164"/>
      <c r="V10" s="164"/>
      <c r="W10" s="164"/>
      <c r="X10" s="164"/>
      <c r="Y10" s="164"/>
    </row>
    <row r="11" spans="2:10">
      <c r="B11" s="140" t="s">
        <v>202</v>
      </c>
      <c r="J11" s="1"/>
    </row>
    <row r="12" spans="2:2">
      <c r="B12" s="68" t="s">
        <v>203</v>
      </c>
    </row>
    <row r="13" spans="2:2">
      <c r="B13" s="68" t="s">
        <v>204</v>
      </c>
    </row>
    <row r="14" spans="2:2">
      <c r="B14" s="68" t="s">
        <v>205</v>
      </c>
    </row>
    <row r="15" spans="2:2">
      <c r="B15" t="s">
        <v>206</v>
      </c>
    </row>
  </sheetData>
  <mergeCells count="27">
    <mergeCell ref="A1:Q1"/>
    <mergeCell ref="S1:Y1"/>
    <mergeCell ref="A2:Q2"/>
    <mergeCell ref="S2:U2"/>
    <mergeCell ref="V2:Y2"/>
    <mergeCell ref="A3:L3"/>
    <mergeCell ref="M3:Q3"/>
    <mergeCell ref="U3:W3"/>
    <mergeCell ref="X3:Y3"/>
    <mergeCell ref="F4:G4"/>
    <mergeCell ref="K4:O4"/>
    <mergeCell ref="P4:Q4"/>
    <mergeCell ref="T4:U4"/>
    <mergeCell ref="V4:W4"/>
    <mergeCell ref="T5:U5"/>
    <mergeCell ref="V5:W5"/>
    <mergeCell ref="T6:U6"/>
    <mergeCell ref="V6:W6"/>
    <mergeCell ref="A10:P10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66" orientation="landscape" horizontalDpi="300" verticalDpi="300"/>
  <headerFooter/>
  <colBreaks count="1" manualBreakCount="1">
    <brk id="17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V14"/>
  <sheetViews>
    <sheetView view="pageBreakPreview" zoomScaleNormal="100" workbookViewId="0">
      <selection activeCell="L22" sqref="L22"/>
    </sheetView>
  </sheetViews>
  <sheetFormatPr defaultColWidth="9" defaultRowHeight="13.5"/>
  <cols>
    <col min="1" max="1" width="5.625" style="49" customWidth="1"/>
    <col min="2" max="2" width="10.5" customWidth="1"/>
    <col min="3" max="3" width="12.625" customWidth="1"/>
    <col min="4" max="4" width="9.125" customWidth="1"/>
    <col min="5" max="5" width="11.875" customWidth="1"/>
    <col min="6" max="6" width="11" customWidth="1"/>
    <col min="7" max="7" width="10.125" customWidth="1"/>
    <col min="8" max="8" width="8.125" customWidth="1"/>
    <col min="9" max="9" width="11.875" customWidth="1"/>
    <col min="10" max="10" width="6.75" customWidth="1"/>
    <col min="11" max="11" width="8" customWidth="1"/>
    <col min="12" max="12" width="8.625" customWidth="1"/>
    <col min="13" max="13" width="10.5" style="49" customWidth="1"/>
    <col min="14" max="14" width="6.875" style="49" customWidth="1"/>
    <col min="15" max="15" width="10.125" style="49" customWidth="1"/>
    <col min="16" max="16" width="7.125" style="49" customWidth="1"/>
    <col min="17" max="17" width="9.125" style="49" customWidth="1"/>
    <col min="18" max="18" width="8.375" style="49" customWidth="1"/>
    <col min="19" max="19" width="8.5" style="49" customWidth="1"/>
    <col min="20" max="20" width="9" customWidth="1"/>
    <col min="21" max="21" width="11.375" customWidth="1"/>
    <col min="22" max="22" width="10.75" customWidth="1"/>
  </cols>
  <sheetData>
    <row r="1" ht="20.25" spans="1:22">
      <c r="A1" s="91" t="s">
        <v>207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121"/>
    </row>
    <row r="2" spans="1:22">
      <c r="A2" s="93" t="str">
        <f>加工明细!A2</f>
        <v>供应商 :北京光华荣昌汽车部件有限公司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122"/>
    </row>
    <row r="3" spans="1:22">
      <c r="A3" s="5" t="str">
        <f>加工明细!A3</f>
        <v>零件图号/名称: P168100000334/副驾驶员座椅总成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9"/>
    </row>
    <row r="4" ht="21.75" customHeight="1" spans="1:22">
      <c r="A4" s="37" t="s">
        <v>61</v>
      </c>
      <c r="B4" s="37" t="s">
        <v>171</v>
      </c>
      <c r="C4" s="95" t="s">
        <v>208</v>
      </c>
      <c r="D4" s="96"/>
      <c r="E4" s="96"/>
      <c r="F4" s="96"/>
      <c r="G4" s="96"/>
      <c r="H4" s="96"/>
      <c r="I4" s="96"/>
      <c r="J4" s="37" t="s">
        <v>209</v>
      </c>
      <c r="K4" s="37"/>
      <c r="L4" s="37"/>
      <c r="M4" s="37"/>
      <c r="N4" s="37"/>
      <c r="O4" s="108" t="s">
        <v>210</v>
      </c>
      <c r="P4" s="109"/>
      <c r="Q4" s="53" t="s">
        <v>211</v>
      </c>
      <c r="R4" s="53"/>
      <c r="S4" s="53"/>
      <c r="T4" s="45" t="s">
        <v>212</v>
      </c>
      <c r="U4" s="45" t="s">
        <v>213</v>
      </c>
      <c r="V4" s="45" t="s">
        <v>214</v>
      </c>
    </row>
    <row r="5" ht="54.75" customHeight="1" spans="1:22">
      <c r="A5" s="37"/>
      <c r="B5" s="37"/>
      <c r="C5" s="97" t="s">
        <v>182</v>
      </c>
      <c r="D5" s="97" t="s">
        <v>122</v>
      </c>
      <c r="E5" s="45" t="s">
        <v>215</v>
      </c>
      <c r="F5" s="45" t="s">
        <v>216</v>
      </c>
      <c r="G5" s="45" t="s">
        <v>217</v>
      </c>
      <c r="H5" s="45" t="s">
        <v>218</v>
      </c>
      <c r="I5" s="110" t="s">
        <v>219</v>
      </c>
      <c r="J5" s="111" t="s">
        <v>220</v>
      </c>
      <c r="K5" s="111" t="s">
        <v>221</v>
      </c>
      <c r="L5" s="111" t="s">
        <v>222</v>
      </c>
      <c r="M5" s="45" t="s">
        <v>223</v>
      </c>
      <c r="N5" s="45" t="s">
        <v>224</v>
      </c>
      <c r="O5" s="45" t="s">
        <v>225</v>
      </c>
      <c r="P5" s="45" t="s">
        <v>226</v>
      </c>
      <c r="Q5" s="45" t="s">
        <v>227</v>
      </c>
      <c r="R5" s="45" t="s">
        <v>228</v>
      </c>
      <c r="S5" s="45" t="s">
        <v>229</v>
      </c>
      <c r="T5" s="45"/>
      <c r="U5" s="45"/>
      <c r="V5" s="45"/>
    </row>
    <row r="6" spans="1:22">
      <c r="A6" s="98">
        <v>1</v>
      </c>
      <c r="B6" s="99" t="s">
        <v>230</v>
      </c>
      <c r="C6" s="99" t="s">
        <v>192</v>
      </c>
      <c r="D6" s="99" t="s">
        <v>20</v>
      </c>
      <c r="E6" s="100">
        <v>833656.78</v>
      </c>
      <c r="F6" s="101">
        <v>0.05</v>
      </c>
      <c r="G6" s="102">
        <v>197993.48525</v>
      </c>
      <c r="H6" s="103">
        <v>10</v>
      </c>
      <c r="I6" s="112">
        <v>6</v>
      </c>
      <c r="J6" s="103">
        <v>2.5</v>
      </c>
      <c r="K6" s="101">
        <v>0.5</v>
      </c>
      <c r="L6" s="103">
        <v>0</v>
      </c>
      <c r="M6" s="113">
        <v>0.6</v>
      </c>
      <c r="N6" s="114">
        <v>0</v>
      </c>
      <c r="O6" s="115">
        <v>1250.48517</v>
      </c>
      <c r="P6" s="116">
        <v>2500.97034</v>
      </c>
      <c r="Q6" s="103">
        <v>8</v>
      </c>
      <c r="R6" s="103">
        <v>264</v>
      </c>
      <c r="S6" s="103">
        <v>2112</v>
      </c>
      <c r="T6" s="123">
        <f>(G6-E6*F6)/(H6-I6)/S6/60</f>
        <v>0.308378011067708</v>
      </c>
      <c r="U6" s="123">
        <f>J6*K6*M6/60+L6*N6/60</f>
        <v>0.0125</v>
      </c>
      <c r="V6" s="123">
        <f>(O6+P6)/S6/60</f>
        <v>0.0296042890625</v>
      </c>
    </row>
    <row r="7" ht="24" spans="1:22">
      <c r="A7" s="98">
        <v>2</v>
      </c>
      <c r="B7" s="104" t="s">
        <v>130</v>
      </c>
      <c r="C7" s="105" t="s">
        <v>198</v>
      </c>
      <c r="D7" s="37" t="s">
        <v>231</v>
      </c>
      <c r="E7" s="106">
        <v>15687067.51</v>
      </c>
      <c r="F7" s="101">
        <v>0.05</v>
      </c>
      <c r="G7" s="107">
        <v>1862839.2668125</v>
      </c>
      <c r="H7" s="37">
        <v>10</v>
      </c>
      <c r="I7" s="39">
        <v>6</v>
      </c>
      <c r="J7" s="12">
        <v>360</v>
      </c>
      <c r="K7" s="117">
        <v>0.7</v>
      </c>
      <c r="L7" s="37">
        <v>0</v>
      </c>
      <c r="M7" s="118">
        <v>0.6</v>
      </c>
      <c r="N7" s="119">
        <v>0</v>
      </c>
      <c r="O7" s="120">
        <v>23530.601265</v>
      </c>
      <c r="P7" s="120">
        <v>47061.20253</v>
      </c>
      <c r="Q7" s="37">
        <v>8</v>
      </c>
      <c r="R7" s="37">
        <v>264</v>
      </c>
      <c r="S7" s="37">
        <v>2112</v>
      </c>
      <c r="T7" s="123">
        <f>(G7-E7*F7)/(H7-I7)/S7/60</f>
        <v>2.12769470350477</v>
      </c>
      <c r="U7" s="123">
        <f>J7*K7*M7/60+L7*N7/60</f>
        <v>2.52</v>
      </c>
      <c r="V7" s="123">
        <f>(O7+P7)/S7/60</f>
        <v>0.557069158735796</v>
      </c>
    </row>
    <row r="8" ht="45.6" customHeight="1" spans="1:22">
      <c r="A8" s="98">
        <v>3</v>
      </c>
      <c r="B8" s="104" t="s">
        <v>131</v>
      </c>
      <c r="C8" s="105" t="s">
        <v>198</v>
      </c>
      <c r="D8" s="37" t="s">
        <v>231</v>
      </c>
      <c r="E8" s="106">
        <v>15687067.51</v>
      </c>
      <c r="F8" s="101">
        <v>0.05</v>
      </c>
      <c r="G8" s="107">
        <v>1862839.2668125</v>
      </c>
      <c r="H8" s="37">
        <v>10</v>
      </c>
      <c r="I8" s="39">
        <v>6</v>
      </c>
      <c r="J8" s="12">
        <v>360</v>
      </c>
      <c r="K8" s="117">
        <v>0.7</v>
      </c>
      <c r="L8" s="37">
        <v>0</v>
      </c>
      <c r="M8" s="118">
        <v>0.6</v>
      </c>
      <c r="N8" s="119">
        <v>0</v>
      </c>
      <c r="O8" s="120">
        <v>23530.601265</v>
      </c>
      <c r="P8" s="120">
        <v>47061.20253</v>
      </c>
      <c r="Q8" s="37">
        <v>8</v>
      </c>
      <c r="R8" s="37">
        <v>264</v>
      </c>
      <c r="S8" s="37">
        <v>2112</v>
      </c>
      <c r="T8" s="123">
        <f>(G8-E8*F8)/(H8-I8)/S8/60</f>
        <v>2.12769470350477</v>
      </c>
      <c r="U8" s="123">
        <f>J8*K8*M8/60+L8*N8/60</f>
        <v>2.52</v>
      </c>
      <c r="V8" s="123">
        <f>(O8+P8)/S8/60</f>
        <v>0.557069158735796</v>
      </c>
    </row>
    <row r="9" spans="2:2">
      <c r="B9" s="50" t="s">
        <v>202</v>
      </c>
    </row>
    <row r="10" spans="2:2">
      <c r="B10" s="68" t="s">
        <v>232</v>
      </c>
    </row>
    <row r="11" spans="2:2">
      <c r="B11" s="68" t="s">
        <v>233</v>
      </c>
    </row>
    <row r="12" spans="2:2">
      <c r="B12" s="68" t="s">
        <v>234</v>
      </c>
    </row>
    <row r="13" spans="2:2">
      <c r="B13" s="68" t="s">
        <v>235</v>
      </c>
    </row>
    <row r="14" spans="2:2">
      <c r="B14" t="s">
        <v>236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rintOptions horizontalCentered="1"/>
  <pageMargins left="0.393700787401575" right="0.393700787401575" top="0.748031496062992" bottom="0.748031496062992" header="0.31496062992126" footer="0.31496062992126"/>
  <pageSetup paperSize="9" scale="63" orientation="landscape" horizontalDpi="300" verticalDpi="300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9"/>
  <sheetViews>
    <sheetView view="pageBreakPreview" zoomScale="115" zoomScaleNormal="100" workbookViewId="0">
      <selection activeCell="F22" sqref="F22"/>
    </sheetView>
  </sheetViews>
  <sheetFormatPr defaultColWidth="9" defaultRowHeight="13.5" outlineLevelCol="6"/>
  <cols>
    <col min="1" max="1" width="9" style="69"/>
    <col min="2" max="2" width="14.125" style="69" customWidth="1"/>
    <col min="3" max="3" width="10.375" style="69" customWidth="1"/>
    <col min="4" max="4" width="9" style="69"/>
    <col min="5" max="6" width="14.5" style="69" customWidth="1"/>
    <col min="7" max="7" width="20.125" style="69" customWidth="1"/>
    <col min="8" max="16384" width="9" style="69"/>
  </cols>
  <sheetData>
    <row r="1" ht="20.25" customHeight="1" spans="1:7">
      <c r="A1" s="70" t="s">
        <v>237</v>
      </c>
      <c r="B1" s="70"/>
      <c r="C1" s="70"/>
      <c r="D1" s="70"/>
      <c r="E1" s="70"/>
      <c r="F1" s="70"/>
      <c r="G1" s="70"/>
    </row>
    <row r="2" customFormat="1" ht="18.75" customHeight="1" spans="1:7">
      <c r="A2" s="71" t="s">
        <v>110</v>
      </c>
      <c r="B2" s="35" t="s">
        <v>111</v>
      </c>
      <c r="C2" s="36"/>
      <c r="D2" s="36"/>
      <c r="E2" s="36"/>
      <c r="F2" s="36"/>
      <c r="G2" s="60"/>
    </row>
    <row r="3" customFormat="1" ht="18.75" customHeight="1" spans="1:7">
      <c r="A3" s="72" t="str">
        <f>原材料明细!A3</f>
        <v>零件图号/名称: P168100000334/副驾驶员座椅总成</v>
      </c>
      <c r="B3" s="73"/>
      <c r="C3" s="73"/>
      <c r="D3" s="73"/>
      <c r="E3" s="73"/>
      <c r="F3" s="74" t="s">
        <v>113</v>
      </c>
      <c r="G3" s="75"/>
    </row>
    <row r="4" ht="27" customHeight="1" spans="1:7">
      <c r="A4" s="53" t="s">
        <v>61</v>
      </c>
      <c r="B4" s="76" t="s">
        <v>238</v>
      </c>
      <c r="C4" s="77" t="s">
        <v>239</v>
      </c>
      <c r="D4" s="53" t="s">
        <v>240</v>
      </c>
      <c r="E4" s="53" t="s">
        <v>241</v>
      </c>
      <c r="F4" s="78" t="s">
        <v>242</v>
      </c>
      <c r="G4" s="79" t="s">
        <v>243</v>
      </c>
    </row>
    <row r="5" ht="27" customHeight="1" spans="1:7">
      <c r="A5" s="53"/>
      <c r="B5" s="76"/>
      <c r="C5" s="77"/>
      <c r="D5" s="53"/>
      <c r="E5" s="53"/>
      <c r="F5" s="80"/>
      <c r="G5" s="81"/>
    </row>
    <row r="6" ht="24" spans="1:7">
      <c r="A6" s="38">
        <v>1</v>
      </c>
      <c r="B6" s="82" t="s">
        <v>244</v>
      </c>
      <c r="C6" s="83">
        <f>D6*汇总表!$D$18</f>
        <v>8.59605838596484</v>
      </c>
      <c r="D6" s="84">
        <v>0.02</v>
      </c>
      <c r="E6" s="53" t="s">
        <v>20</v>
      </c>
      <c r="F6" s="85" t="s">
        <v>20</v>
      </c>
      <c r="G6" s="85" t="s">
        <v>20</v>
      </c>
    </row>
    <row r="7" spans="1:7">
      <c r="A7" s="38">
        <v>2</v>
      </c>
      <c r="B7" s="76" t="s">
        <v>38</v>
      </c>
      <c r="C7" s="83">
        <f>D7*汇总表!$D$18</f>
        <v>4.29802919298242</v>
      </c>
      <c r="D7" s="84">
        <v>0.01</v>
      </c>
      <c r="E7" s="53" t="s">
        <v>20</v>
      </c>
      <c r="F7" s="85" t="s">
        <v>20</v>
      </c>
      <c r="G7" s="85" t="s">
        <v>20</v>
      </c>
    </row>
    <row r="8" ht="21" customHeight="1" spans="1:7">
      <c r="A8" s="38">
        <v>3</v>
      </c>
      <c r="B8" s="76" t="s">
        <v>245</v>
      </c>
      <c r="C8" s="83">
        <f>D8*汇总表!$D$18</f>
        <v>12.8940875789473</v>
      </c>
      <c r="D8" s="84">
        <v>0.03</v>
      </c>
      <c r="E8" s="53" t="s">
        <v>20</v>
      </c>
      <c r="F8" s="85" t="s">
        <v>20</v>
      </c>
      <c r="G8" s="85" t="s">
        <v>20</v>
      </c>
    </row>
    <row r="9" ht="24.75" customHeight="1" spans="1:7">
      <c r="A9" s="86" t="s">
        <v>246</v>
      </c>
      <c r="B9" s="86" t="s">
        <v>247</v>
      </c>
      <c r="C9" s="86"/>
      <c r="D9" s="86"/>
      <c r="E9" s="86"/>
      <c r="F9" s="86"/>
      <c r="G9" s="86"/>
    </row>
    <row r="10" spans="1:7">
      <c r="A10" s="87" t="s">
        <v>61</v>
      </c>
      <c r="B10" s="87" t="s">
        <v>248</v>
      </c>
      <c r="C10" s="87"/>
      <c r="D10" s="87" t="s">
        <v>249</v>
      </c>
      <c r="E10" s="87"/>
      <c r="F10" s="87" t="s">
        <v>250</v>
      </c>
      <c r="G10" s="87"/>
    </row>
    <row r="11" spans="1:7">
      <c r="A11" s="87">
        <v>1</v>
      </c>
      <c r="B11" s="87" t="s">
        <v>251</v>
      </c>
      <c r="C11" s="87"/>
      <c r="D11" s="87">
        <v>4</v>
      </c>
      <c r="E11" s="87"/>
      <c r="F11" s="87">
        <v>0</v>
      </c>
      <c r="G11" s="87"/>
    </row>
    <row r="12" spans="1:7">
      <c r="A12" s="87">
        <v>2</v>
      </c>
      <c r="B12" s="87" t="s">
        <v>252</v>
      </c>
      <c r="C12" s="87"/>
      <c r="D12" s="87">
        <v>3</v>
      </c>
      <c r="E12" s="87"/>
      <c r="F12" s="87">
        <v>0</v>
      </c>
      <c r="G12" s="87"/>
    </row>
    <row r="13" spans="1:7">
      <c r="A13" s="87">
        <v>3</v>
      </c>
      <c r="B13" s="87" t="s">
        <v>253</v>
      </c>
      <c r="C13" s="88" t="s">
        <v>254</v>
      </c>
      <c r="D13" s="87">
        <v>18</v>
      </c>
      <c r="E13" s="87"/>
      <c r="F13" s="87">
        <v>0</v>
      </c>
      <c r="G13" s="87"/>
    </row>
    <row r="14" ht="24" spans="1:7">
      <c r="A14" s="87"/>
      <c r="B14" s="87"/>
      <c r="C14" s="87" t="s">
        <v>255</v>
      </c>
      <c r="D14" s="87">
        <v>4</v>
      </c>
      <c r="E14" s="87"/>
      <c r="F14" s="87">
        <v>0</v>
      </c>
      <c r="G14" s="87"/>
    </row>
    <row r="15" spans="2:2">
      <c r="B15" s="89" t="s">
        <v>202</v>
      </c>
    </row>
    <row r="16" spans="2:2">
      <c r="B16" s="90" t="s">
        <v>256</v>
      </c>
    </row>
    <row r="17" spans="2:2">
      <c r="B17" s="90" t="s">
        <v>257</v>
      </c>
    </row>
    <row r="18" spans="2:2">
      <c r="B18" s="90" t="s">
        <v>258</v>
      </c>
    </row>
    <row r="19" customFormat="1" spans="1:7">
      <c r="A19" s="69"/>
      <c r="B19" t="s">
        <v>259</v>
      </c>
      <c r="C19" s="69"/>
      <c r="D19" s="69"/>
      <c r="E19" s="69"/>
      <c r="F19" s="69"/>
      <c r="G19" s="69"/>
    </row>
  </sheetData>
  <mergeCells count="26">
    <mergeCell ref="A1:G1"/>
    <mergeCell ref="B2:G2"/>
    <mergeCell ref="F3:G3"/>
    <mergeCell ref="A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D13:E13"/>
    <mergeCell ref="F13:G13"/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scale="66" orientation="portrait" horizontalDpi="300" verticalDpi="300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S44"/>
  <sheetViews>
    <sheetView view="pageBreakPreview" zoomScale="85" zoomScaleNormal="100" workbookViewId="0">
      <selection activeCell="S14" sqref="S14"/>
    </sheetView>
  </sheetViews>
  <sheetFormatPr defaultColWidth="9" defaultRowHeight="13.5"/>
  <cols>
    <col min="1" max="1" width="11.5" customWidth="1"/>
    <col min="2" max="2" width="15.125" customWidth="1"/>
    <col min="3" max="3" width="11.125" customWidth="1"/>
    <col min="4" max="4" width="12.5" customWidth="1"/>
    <col min="5" max="5" width="14.875" customWidth="1"/>
    <col min="6" max="6" width="15.75" customWidth="1"/>
    <col min="7" max="7" width="14.5" customWidth="1"/>
    <col min="8" max="8" width="19.125" customWidth="1"/>
    <col min="9" max="9" width="12.625" customWidth="1"/>
    <col min="10" max="10" width="11.5" customWidth="1"/>
    <col min="11" max="11" width="14.875" customWidth="1"/>
    <col min="12" max="12" width="13.125" customWidth="1"/>
    <col min="13" max="13" width="11.125" customWidth="1"/>
    <col min="15" max="15" width="13.875" customWidth="1"/>
    <col min="16" max="16" width="13.125" customWidth="1"/>
    <col min="17" max="17" width="16.75" customWidth="1"/>
    <col min="18" max="18" width="15.5" customWidth="1"/>
    <col min="19" max="19" width="23.75" customWidth="1"/>
  </cols>
  <sheetData>
    <row r="1" ht="20.25" spans="1:19">
      <c r="A1" s="31" t="s">
        <v>260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18.75" customHeight="1" spans="1:19">
      <c r="A2" s="32" t="s">
        <v>110</v>
      </c>
      <c r="B2" s="32"/>
      <c r="C2" s="32"/>
      <c r="D2" s="33" t="s">
        <v>111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58"/>
    </row>
    <row r="3" ht="18.75" customHeight="1" spans="1:19">
      <c r="A3" s="7" t="s">
        <v>59</v>
      </c>
      <c r="B3" s="7"/>
      <c r="C3" s="5" t="str">
        <f>外购外协件明细!C3</f>
        <v>P168100000334/副驾驶员座椅总成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9"/>
    </row>
    <row r="4" spans="1:19">
      <c r="A4" s="35" t="s">
        <v>261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60"/>
    </row>
    <row r="5" ht="24" spans="1:19">
      <c r="A5" s="37" t="s">
        <v>61</v>
      </c>
      <c r="B5" s="38" t="s">
        <v>262</v>
      </c>
      <c r="C5" s="38" t="s">
        <v>263</v>
      </c>
      <c r="D5" s="38"/>
      <c r="E5" s="37" t="s">
        <v>264</v>
      </c>
      <c r="F5" s="37"/>
      <c r="G5" s="37" t="s">
        <v>265</v>
      </c>
      <c r="H5" s="37"/>
      <c r="I5" s="37" t="s">
        <v>266</v>
      </c>
      <c r="J5" s="37"/>
      <c r="K5" s="53" t="s">
        <v>267</v>
      </c>
      <c r="L5" s="53" t="s">
        <v>268</v>
      </c>
      <c r="M5" s="53" t="s">
        <v>269</v>
      </c>
      <c r="N5" s="39" t="s">
        <v>270</v>
      </c>
      <c r="O5" s="40"/>
      <c r="P5" s="54" t="s">
        <v>271</v>
      </c>
      <c r="Q5" s="61"/>
      <c r="R5" s="62" t="s">
        <v>272</v>
      </c>
      <c r="S5" s="63" t="s">
        <v>273</v>
      </c>
    </row>
    <row r="6" ht="27" customHeight="1" spans="1:19">
      <c r="A6" s="37">
        <v>1</v>
      </c>
      <c r="B6" s="37" t="s">
        <v>274</v>
      </c>
      <c r="C6" s="39" t="s">
        <v>275</v>
      </c>
      <c r="D6" s="40"/>
      <c r="E6" s="39" t="s">
        <v>276</v>
      </c>
      <c r="F6" s="40"/>
      <c r="G6" s="39" t="s">
        <v>277</v>
      </c>
      <c r="H6" s="40"/>
      <c r="I6" s="39" t="s">
        <v>20</v>
      </c>
      <c r="J6" s="40"/>
      <c r="K6" s="37">
        <v>220</v>
      </c>
      <c r="L6" s="37">
        <v>180</v>
      </c>
      <c r="M6" s="37">
        <v>160</v>
      </c>
      <c r="N6" s="39">
        <v>0</v>
      </c>
      <c r="O6" s="40"/>
      <c r="P6" s="39">
        <v>0</v>
      </c>
      <c r="Q6" s="40"/>
      <c r="R6" s="64">
        <v>0</v>
      </c>
      <c r="S6" s="65">
        <v>0</v>
      </c>
    </row>
    <row r="7" spans="1:19">
      <c r="A7" s="15" t="s">
        <v>132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29"/>
      <c r="S7" s="65">
        <f>SUM(S6:S6)</f>
        <v>0</v>
      </c>
    </row>
    <row r="8" spans="1:19">
      <c r="A8" s="42" t="s">
        <v>278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66"/>
    </row>
    <row r="9" ht="50.45" customHeight="1" spans="1:19">
      <c r="A9" s="37" t="s">
        <v>61</v>
      </c>
      <c r="B9" s="44" t="s">
        <v>279</v>
      </c>
      <c r="C9" s="44" t="s">
        <v>280</v>
      </c>
      <c r="D9" s="37" t="s">
        <v>281</v>
      </c>
      <c r="E9" s="37" t="s">
        <v>282</v>
      </c>
      <c r="F9" s="45" t="s">
        <v>283</v>
      </c>
      <c r="G9" s="46" t="s">
        <v>284</v>
      </c>
      <c r="H9" s="46" t="s">
        <v>285</v>
      </c>
      <c r="I9" s="46" t="s">
        <v>286</v>
      </c>
      <c r="J9" s="46" t="s">
        <v>287</v>
      </c>
      <c r="K9" s="46" t="s">
        <v>288</v>
      </c>
      <c r="L9" s="46" t="s">
        <v>289</v>
      </c>
      <c r="M9" s="46" t="s">
        <v>290</v>
      </c>
      <c r="N9" s="46" t="s">
        <v>291</v>
      </c>
      <c r="O9" s="46" t="s">
        <v>292</v>
      </c>
      <c r="P9" s="46" t="s">
        <v>293</v>
      </c>
      <c r="Q9" s="46" t="s">
        <v>123</v>
      </c>
      <c r="R9" s="46" t="s">
        <v>294</v>
      </c>
      <c r="S9" s="46" t="s">
        <v>295</v>
      </c>
    </row>
    <row r="10" ht="50.45" customHeight="1" spans="1:19">
      <c r="A10" s="37">
        <v>1</v>
      </c>
      <c r="B10" s="37" t="s">
        <v>296</v>
      </c>
      <c r="C10" s="37" t="s">
        <v>297</v>
      </c>
      <c r="D10" s="37" t="s">
        <v>298</v>
      </c>
      <c r="E10" s="37" t="s">
        <v>299</v>
      </c>
      <c r="F10" s="37">
        <v>12</v>
      </c>
      <c r="G10" s="37" t="s">
        <v>300</v>
      </c>
      <c r="H10" s="37">
        <v>8</v>
      </c>
      <c r="I10" s="37" t="s">
        <v>301</v>
      </c>
      <c r="J10" s="37">
        <v>9.6</v>
      </c>
      <c r="K10" s="37">
        <v>2.5</v>
      </c>
      <c r="L10" s="37">
        <v>2.6</v>
      </c>
      <c r="M10" s="55" t="s">
        <v>302</v>
      </c>
      <c r="N10" s="45" t="s">
        <v>20</v>
      </c>
      <c r="O10" s="37">
        <v>5</v>
      </c>
      <c r="P10" s="37">
        <v>30</v>
      </c>
      <c r="Q10" s="37" t="s">
        <v>303</v>
      </c>
      <c r="R10" s="37">
        <v>400</v>
      </c>
      <c r="S10" s="65">
        <f>R10/P10</f>
        <v>13.3333333333333</v>
      </c>
    </row>
    <row r="11" spans="1:19">
      <c r="A11" s="15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29"/>
      <c r="S11" s="67">
        <f>SUM(S10:S10)</f>
        <v>13.3333333333333</v>
      </c>
    </row>
    <row r="12" ht="26.1" customHeight="1" spans="2:2">
      <c r="B12" t="s">
        <v>304</v>
      </c>
    </row>
    <row r="13" ht="26.1" customHeight="1" spans="19:19">
      <c r="S13" s="68"/>
    </row>
    <row r="14" spans="1:19">
      <c r="A14" s="47"/>
      <c r="B14" s="48"/>
      <c r="C14" s="47"/>
      <c r="D14" s="47"/>
      <c r="E14" s="47"/>
      <c r="F14" s="47"/>
      <c r="G14" s="47"/>
      <c r="H14" s="47"/>
      <c r="I14" s="56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">
      <c r="A15" s="49"/>
    </row>
    <row r="16" spans="1:2">
      <c r="A16" s="49"/>
      <c r="B16" s="50"/>
    </row>
    <row r="21" ht="16.5" spans="6:19">
      <c r="F21" s="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3" ht="16.5" spans="2:17"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7"/>
      <c r="P23" s="51"/>
      <c r="Q23" s="51"/>
    </row>
    <row r="26" ht="24" customHeight="1"/>
    <row r="27" customHeight="1"/>
    <row r="28" ht="24" customHeight="1"/>
    <row r="29" ht="24.6" customHeight="1"/>
    <row r="30" ht="27" customHeight="1"/>
    <row r="31" customHeight="1"/>
    <row r="32" ht="19.5" customHeight="1"/>
    <row r="34" ht="14.45" customHeight="1"/>
    <row r="35" customHeight="1"/>
    <row r="36" customHeight="1"/>
    <row r="37" ht="14.45" customHeight="1"/>
    <row r="38" spans="1:1">
      <c r="A38" s="49"/>
    </row>
    <row r="39" spans="1:1">
      <c r="A39" s="49"/>
    </row>
    <row r="40" ht="14.45" customHeight="1" spans="1:1">
      <c r="A40" s="49"/>
    </row>
    <row r="41" spans="1:1">
      <c r="A41" s="49"/>
    </row>
    <row r="42" spans="1:1">
      <c r="A42" s="49"/>
    </row>
    <row r="43" ht="14.45" customHeight="1" spans="1:1">
      <c r="A43" s="49"/>
    </row>
    <row r="44" spans="1:1">
      <c r="A44" s="49"/>
    </row>
  </sheetData>
  <mergeCells count="19">
    <mergeCell ref="A1:S1"/>
    <mergeCell ref="A2:C2"/>
    <mergeCell ref="D2:S2"/>
    <mergeCell ref="C3:S3"/>
    <mergeCell ref="A4:S4"/>
    <mergeCell ref="C5:D5"/>
    <mergeCell ref="E5:F5"/>
    <mergeCell ref="G5:H5"/>
    <mergeCell ref="I5:J5"/>
    <mergeCell ref="N5:O5"/>
    <mergeCell ref="P5:Q5"/>
    <mergeCell ref="C6:D6"/>
    <mergeCell ref="E6:F6"/>
    <mergeCell ref="G6:H6"/>
    <mergeCell ref="I6:J6"/>
    <mergeCell ref="N6:O6"/>
    <mergeCell ref="P6:Q6"/>
    <mergeCell ref="A7:R7"/>
    <mergeCell ref="A11:R11"/>
  </mergeCells>
  <printOptions horizontalCentered="1"/>
  <pageMargins left="0.31496062992126" right="0.31496062992126" top="0.551181102362205" bottom="0.354330708661417" header="0.31496062992126" footer="0.31496062992126"/>
  <pageSetup paperSize="9" scale="35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7"/>
  <sheetViews>
    <sheetView view="pageBreakPreview" zoomScaleNormal="100" workbookViewId="0">
      <selection activeCell="F28" sqref="F28"/>
    </sheetView>
  </sheetViews>
  <sheetFormatPr defaultColWidth="9" defaultRowHeight="13.5" outlineLevelRow="6"/>
  <cols>
    <col min="1" max="1" width="6.625" customWidth="1"/>
    <col min="2" max="2" width="10.625" style="1" customWidth="1"/>
    <col min="3" max="3" width="13.125" style="1" customWidth="1"/>
    <col min="5" max="5" width="7.625" customWidth="1"/>
    <col min="6" max="6" width="6.125" customWidth="1"/>
    <col min="7" max="7" width="10.125" customWidth="1"/>
    <col min="8" max="8" width="12.125" customWidth="1"/>
    <col min="10" max="11" width="6.75" customWidth="1"/>
    <col min="12" max="12" width="11" customWidth="1"/>
    <col min="13" max="13" width="12.125" customWidth="1"/>
    <col min="14" max="14" width="10.125" customWidth="1"/>
    <col min="15" max="15" width="12.75" customWidth="1"/>
    <col min="16" max="16" width="9.625" customWidth="1"/>
    <col min="17" max="17" width="11.375" customWidth="1"/>
  </cols>
  <sheetData>
    <row r="1" ht="20.25" spans="1:17">
      <c r="A1" s="2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8"/>
    </row>
    <row r="2" spans="1:17">
      <c r="A2" s="4" t="s">
        <v>306</v>
      </c>
      <c r="B2" s="5" t="s">
        <v>111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7" t="str">
        <f>加工明细!A3</f>
        <v>零件图号/名称: P168100000334/副驾驶员座椅总成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5" t="s">
        <v>307</v>
      </c>
      <c r="Q3" s="29"/>
    </row>
    <row r="4" ht="20.45" customHeight="1" spans="1:17">
      <c r="A4" s="8" t="s">
        <v>61</v>
      </c>
      <c r="B4" s="8" t="s">
        <v>64</v>
      </c>
      <c r="C4" s="8" t="s">
        <v>308</v>
      </c>
      <c r="D4" s="8" t="s">
        <v>171</v>
      </c>
      <c r="E4" s="8" t="s">
        <v>160</v>
      </c>
      <c r="F4" s="8" t="s">
        <v>309</v>
      </c>
      <c r="G4" s="8" t="s">
        <v>310</v>
      </c>
      <c r="H4" s="8" t="s">
        <v>311</v>
      </c>
      <c r="I4" s="8" t="s">
        <v>312</v>
      </c>
      <c r="J4" s="16" t="s">
        <v>313</v>
      </c>
      <c r="K4" s="16"/>
      <c r="L4" s="17" t="s">
        <v>314</v>
      </c>
      <c r="M4" s="18"/>
      <c r="N4" s="19"/>
      <c r="O4" s="20" t="s">
        <v>315</v>
      </c>
      <c r="P4" s="20" t="s">
        <v>316</v>
      </c>
      <c r="Q4" s="20" t="s">
        <v>28</v>
      </c>
    </row>
    <row r="5" ht="24" spans="1:17">
      <c r="A5" s="8"/>
      <c r="B5" s="8"/>
      <c r="C5" s="8"/>
      <c r="D5" s="8"/>
      <c r="E5" s="8"/>
      <c r="F5" s="8"/>
      <c r="G5" s="8"/>
      <c r="H5" s="8"/>
      <c r="I5" s="8"/>
      <c r="J5" s="16" t="s">
        <v>120</v>
      </c>
      <c r="K5" s="16" t="s">
        <v>317</v>
      </c>
      <c r="L5" s="16" t="s">
        <v>318</v>
      </c>
      <c r="M5" s="21" t="s">
        <v>319</v>
      </c>
      <c r="N5" s="21" t="s">
        <v>132</v>
      </c>
      <c r="O5" s="22"/>
      <c r="P5" s="22"/>
      <c r="Q5" s="22"/>
    </row>
    <row r="6" spans="1:17">
      <c r="A6" s="8" t="s">
        <v>20</v>
      </c>
      <c r="B6" s="9" t="s">
        <v>20</v>
      </c>
      <c r="C6" s="10" t="s">
        <v>20</v>
      </c>
      <c r="D6" s="11" t="s">
        <v>20</v>
      </c>
      <c r="E6" s="12" t="s">
        <v>20</v>
      </c>
      <c r="F6" s="12" t="s">
        <v>20</v>
      </c>
      <c r="G6" s="12" t="s">
        <v>20</v>
      </c>
      <c r="H6" s="8" t="s">
        <v>20</v>
      </c>
      <c r="I6" s="8" t="s">
        <v>20</v>
      </c>
      <c r="J6" s="8" t="s">
        <v>20</v>
      </c>
      <c r="K6" s="8" t="s">
        <v>20</v>
      </c>
      <c r="L6" s="8" t="s">
        <v>20</v>
      </c>
      <c r="M6" s="8">
        <v>0</v>
      </c>
      <c r="N6" s="8" t="s">
        <v>20</v>
      </c>
      <c r="O6" s="23">
        <v>100000</v>
      </c>
      <c r="P6" s="24">
        <f>M6/O6</f>
        <v>0</v>
      </c>
      <c r="Q6" s="30" t="s">
        <v>20</v>
      </c>
    </row>
    <row r="7" spans="1:17">
      <c r="A7" s="13" t="s">
        <v>132</v>
      </c>
      <c r="B7" s="14"/>
      <c r="C7" s="14"/>
      <c r="D7" s="14"/>
      <c r="E7" s="14"/>
      <c r="F7" s="14"/>
      <c r="G7" s="14"/>
      <c r="H7" s="14"/>
      <c r="I7" s="14"/>
      <c r="J7" s="14"/>
      <c r="K7" s="25"/>
      <c r="L7" s="26">
        <f>SUM(L6:L6)</f>
        <v>0</v>
      </c>
      <c r="M7" s="8">
        <f>SUM(M6:M6)</f>
        <v>0</v>
      </c>
      <c r="N7" s="8">
        <f>SUM(N6:N6)</f>
        <v>0</v>
      </c>
      <c r="O7" s="27" t="s">
        <v>20</v>
      </c>
      <c r="P7" s="26">
        <f>SUM(P6:P6)</f>
        <v>0</v>
      </c>
      <c r="Q7" s="27" t="s">
        <v>20</v>
      </c>
    </row>
  </sheetData>
  <mergeCells count="19">
    <mergeCell ref="A1:Q1"/>
    <mergeCell ref="B2:Q2"/>
    <mergeCell ref="A3:O3"/>
    <mergeCell ref="P3:Q3"/>
    <mergeCell ref="J4:K4"/>
    <mergeCell ref="L4:N4"/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scale="76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87</vt:i4>
      </vt:variant>
    </vt:vector>
  </HeadingPairs>
  <TitlesOfParts>
    <vt:vector size="87" baseType="lpstr">
      <vt:lpstr>KING</vt:lpstr>
      <vt:lpstr>results</vt:lpstr>
      <vt:lpstr>results_2</vt:lpstr>
      <vt:lpstr>results_3</vt:lpstr>
      <vt:lpstr>results_4</vt:lpstr>
      <vt:lpstr>results_5</vt:lpstr>
      <vt:lpstr>results_6</vt:lpstr>
      <vt:lpstr>results_7</vt:lpstr>
      <vt:lpstr>results_8</vt:lpstr>
      <vt:lpstr>results_9</vt:lpstr>
      <vt:lpstr>results_10</vt:lpstr>
      <vt:lpstr>results_11</vt:lpstr>
      <vt:lpstr>results_12</vt:lpstr>
      <vt:lpstr>results_13</vt:lpstr>
      <vt:lpstr>results_14</vt:lpstr>
      <vt:lpstr>results_15</vt:lpstr>
      <vt:lpstr>results_16</vt:lpstr>
      <vt:lpstr>results_17</vt:lpstr>
      <vt:lpstr>results_18</vt:lpstr>
      <vt:lpstr>results_19</vt:lpstr>
      <vt:lpstr>results_20</vt:lpstr>
      <vt:lpstr>results_21</vt:lpstr>
      <vt:lpstr>results_22</vt:lpstr>
      <vt:lpstr>Kangatang</vt:lpstr>
      <vt:lpstr>Kangatang_2</vt:lpstr>
      <vt:lpstr>Kangatang_3</vt:lpstr>
      <vt:lpstr>Kangatang_4</vt:lpstr>
      <vt:lpstr>Kangatang_5</vt:lpstr>
      <vt:lpstr>Kangatang_6</vt:lpstr>
      <vt:lpstr>Kangatang_7</vt:lpstr>
      <vt:lpstr>Kangatang_8</vt:lpstr>
      <vt:lpstr>Kangatang_9</vt:lpstr>
      <vt:lpstr>Kangatang_10</vt:lpstr>
      <vt:lpstr>Kangatang_11</vt:lpstr>
      <vt:lpstr>Kangatang_12</vt:lpstr>
      <vt:lpstr>Kangatang_13</vt:lpstr>
      <vt:lpstr>Kangatang_14</vt:lpstr>
      <vt:lpstr>Kangatang_15</vt:lpstr>
      <vt:lpstr>Kangatang_16</vt:lpstr>
      <vt:lpstr>Kangatang_17</vt:lpstr>
      <vt:lpstr>Kangatang_18</vt:lpstr>
      <vt:lpstr>Kangatang_19</vt:lpstr>
      <vt:lpstr>Kangatang_20</vt:lpstr>
      <vt:lpstr>Kangatang_21</vt:lpstr>
      <vt:lpstr>Kangatang_22</vt:lpstr>
      <vt:lpstr>Kangatang_23</vt:lpstr>
      <vt:lpstr>Kangatang_24</vt:lpstr>
      <vt:lpstr>Kangatang_25</vt:lpstr>
      <vt:lpstr>Kangatang_26</vt:lpstr>
      <vt:lpstr>Kangatang_27</vt:lpstr>
      <vt:lpstr>Kangatang_28</vt:lpstr>
      <vt:lpstr>Kangatang_29</vt:lpstr>
      <vt:lpstr>Kangatang_30</vt:lpstr>
      <vt:lpstr>Kangatang_31</vt:lpstr>
      <vt:lpstr>Kangatang_32</vt:lpstr>
      <vt:lpstr>Kangatang_33</vt:lpstr>
      <vt:lpstr>Kangatang_34</vt:lpstr>
      <vt:lpstr>Kangatang_35</vt:lpstr>
      <vt:lpstr>Kangatang_36</vt:lpstr>
      <vt:lpstr>Kangatang_37</vt:lpstr>
      <vt:lpstr>Kangatang_38</vt:lpstr>
      <vt:lpstr>Kangatang_39</vt:lpstr>
      <vt:lpstr>Kangatang_40</vt:lpstr>
      <vt:lpstr>Kangatang_41</vt:lpstr>
      <vt:lpstr>Kangatang_42</vt:lpstr>
      <vt:lpstr>Kangatang_43</vt:lpstr>
      <vt:lpstr>Kangatang_44</vt:lpstr>
      <vt:lpstr>Kangatang_45</vt:lpstr>
      <vt:lpstr>Kangatang_46</vt:lpstr>
      <vt:lpstr>Kangatang_47</vt:lpstr>
      <vt:lpstr>Kangatang_48</vt:lpstr>
      <vt:lpstr>Kangatang_49</vt:lpstr>
      <vt:lpstr>Kangatang_50</vt:lpstr>
      <vt:lpstr>Kangatang_51</vt:lpstr>
      <vt:lpstr>Kangatang_52</vt:lpstr>
      <vt:lpstr>Kangatang_53</vt:lpstr>
      <vt:lpstr>Kangatang_54</vt:lpstr>
      <vt:lpstr>Kangatang_55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...</cp:lastModifiedBy>
  <dcterms:created xsi:type="dcterms:W3CDTF">2014-04-03T05:19:00Z</dcterms:created>
  <cp:lastPrinted>2016-09-23T08:06:00Z</cp:lastPrinted>
  <dcterms:modified xsi:type="dcterms:W3CDTF">2025-06-18T02:33:05Z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2052-12.1.0.21541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AFCE5725D0D4444CAA883365BEFB3F4C_12</vt:lpwstr>
  </property>
  <property fmtid="{D5CDD505-2E9C-101B-9397-08002B2CF9AE}" pid="1033" name="KSOReadingLayout">
    <vt:bool>true</vt:bool>
  </property>
</Properties>
</file>