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ngyaqian2\Desktop\光华荣昌\"/>
    </mc:Choice>
  </mc:AlternateContent>
  <xr:revisionPtr revIDLastSave="0" documentId="13_ncr:1_{6E797520-485A-43BE-89BF-E63D9AE91F9D}" xr6:coauthVersionLast="47" xr6:coauthVersionMax="47" xr10:uidLastSave="{00000000-0000-0000-0000-000000000000}"/>
  <bookViews>
    <workbookView xWindow="-120" yWindow="-120" windowWidth="29040" windowHeight="15840" tabRatio="719" firstSheet="78" activeTab="78" xr2:uid="{00000000-000D-0000-FFFF-FFFF00000000}"/>
  </bookViews>
  <sheets>
    <sheet name="KING" sheetId="16" state="veryHidden" r:id="rId1"/>
    <sheet name="results" sheetId="17" state="hidden" r:id="rId2"/>
    <sheet name="results_2" sheetId="19" state="veryHidden" r:id="rId3"/>
    <sheet name="results_3" sheetId="20" state="veryHidden" r:id="rId4"/>
    <sheet name="results_4" sheetId="21" state="veryHidden" r:id="rId5"/>
    <sheet name="results_5" sheetId="22" state="veryHidden" r:id="rId6"/>
    <sheet name="results_6" sheetId="23" state="veryHidden" r:id="rId7"/>
    <sheet name="results_7" sheetId="24" state="veryHidden" r:id="rId8"/>
    <sheet name="results_8" sheetId="25" state="veryHidden" r:id="rId9"/>
    <sheet name="results_9" sheetId="26" state="veryHidden" r:id="rId10"/>
    <sheet name="results_10" sheetId="28" state="veryHidden" r:id="rId11"/>
    <sheet name="results_11" sheetId="29" state="veryHidden" r:id="rId12"/>
    <sheet name="results_12" sheetId="30" state="veryHidden" r:id="rId13"/>
    <sheet name="results_13" sheetId="31" state="veryHidden" r:id="rId14"/>
    <sheet name="results_14" sheetId="32" state="veryHidden" r:id="rId15"/>
    <sheet name="results_15" sheetId="33" state="veryHidden" r:id="rId16"/>
    <sheet name="results_16" sheetId="34" state="veryHidden" r:id="rId17"/>
    <sheet name="results_17" sheetId="35" state="veryHidden" r:id="rId18"/>
    <sheet name="results_18" sheetId="36" state="veryHidden" r:id="rId19"/>
    <sheet name="results_19" sheetId="37" state="veryHidden" r:id="rId20"/>
    <sheet name="results_20" sheetId="38" state="veryHidden" r:id="rId21"/>
    <sheet name="results_21" sheetId="39" state="veryHidden" r:id="rId22"/>
    <sheet name="results_22" sheetId="40" state="veryHidden" r:id="rId23"/>
    <sheet name="Kangatang" sheetId="41" state="veryHidden" r:id="rId24"/>
    <sheet name="Kangatang_2" sheetId="42" state="veryHidden" r:id="rId25"/>
    <sheet name="Kangatang_3" sheetId="43" state="veryHidden" r:id="rId26"/>
    <sheet name="Kangatang_4" sheetId="44" state="veryHidden" r:id="rId27"/>
    <sheet name="Kangatang_5" sheetId="45" state="veryHidden" r:id="rId28"/>
    <sheet name="Kangatang_6" sheetId="46" state="veryHidden" r:id="rId29"/>
    <sheet name="Kangatang_7" sheetId="47" state="veryHidden" r:id="rId30"/>
    <sheet name="Kangatang_8" sheetId="48" state="veryHidden" r:id="rId31"/>
    <sheet name="Kangatang_9" sheetId="49" state="veryHidden" r:id="rId32"/>
    <sheet name="Kangatang_10" sheetId="50" state="veryHidden" r:id="rId33"/>
    <sheet name="Kangatang_11" sheetId="51" state="veryHidden" r:id="rId34"/>
    <sheet name="Kangatang_12" sheetId="52" state="veryHidden" r:id="rId35"/>
    <sheet name="Kangatang_13" sheetId="53" state="veryHidden" r:id="rId36"/>
    <sheet name="Kangatang_14" sheetId="54" state="veryHidden" r:id="rId37"/>
    <sheet name="Kangatang_15" sheetId="55" state="veryHidden" r:id="rId38"/>
    <sheet name="Kangatang_16" sheetId="56" state="veryHidden" r:id="rId39"/>
    <sheet name="Kangatang_17" sheetId="57" state="veryHidden" r:id="rId40"/>
    <sheet name="Kangatang_18" sheetId="58" state="veryHidden" r:id="rId41"/>
    <sheet name="Kangatang_19" sheetId="59" state="veryHidden" r:id="rId42"/>
    <sheet name="Kangatang_20" sheetId="60" state="veryHidden" r:id="rId43"/>
    <sheet name="Kangatang_21" sheetId="61" state="veryHidden" r:id="rId44"/>
    <sheet name="Kangatang_22" sheetId="62" state="veryHidden" r:id="rId45"/>
    <sheet name="Kangatang_23" sheetId="63" state="veryHidden" r:id="rId46"/>
    <sheet name="Kangatang_24" sheetId="64" state="veryHidden" r:id="rId47"/>
    <sheet name="Kangatang_25" sheetId="65" state="veryHidden" r:id="rId48"/>
    <sheet name="Kangatang_26" sheetId="66" state="veryHidden" r:id="rId49"/>
    <sheet name="Kangatang_27" sheetId="67" state="veryHidden" r:id="rId50"/>
    <sheet name="Kangatang_28" sheetId="68" state="veryHidden" r:id="rId51"/>
    <sheet name="Kangatang_29" sheetId="69" state="veryHidden" r:id="rId52"/>
    <sheet name="Kangatang_30" sheetId="70" state="veryHidden" r:id="rId53"/>
    <sheet name="Kangatang_31" sheetId="71" state="veryHidden" r:id="rId54"/>
    <sheet name="Kangatang_32" sheetId="72" state="veryHidden" r:id="rId55"/>
    <sheet name="Kangatang_33" sheetId="73" state="veryHidden" r:id="rId56"/>
    <sheet name="Kangatang_34" sheetId="74" state="veryHidden" r:id="rId57"/>
    <sheet name="Kangatang_35" sheetId="75" state="veryHidden" r:id="rId58"/>
    <sheet name="Kangatang_36" sheetId="76" state="veryHidden" r:id="rId59"/>
    <sheet name="Kangatang_37" sheetId="77" state="veryHidden" r:id="rId60"/>
    <sheet name="Kangatang_38" sheetId="78" state="veryHidden" r:id="rId61"/>
    <sheet name="Kangatang_39" sheetId="79" state="veryHidden" r:id="rId62"/>
    <sheet name="Kangatang_40" sheetId="80" state="veryHidden" r:id="rId63"/>
    <sheet name="Kangatang_41" sheetId="81" state="veryHidden" r:id="rId64"/>
    <sheet name="Kangatang_42" sheetId="82" state="veryHidden" r:id="rId65"/>
    <sheet name="Kangatang_43" sheetId="83" state="veryHidden" r:id="rId66"/>
    <sheet name="Kangatang_44" sheetId="84" state="veryHidden" r:id="rId67"/>
    <sheet name="Kangatang_45" sheetId="85" state="veryHidden" r:id="rId68"/>
    <sheet name="Kangatang_46" sheetId="86" state="veryHidden" r:id="rId69"/>
    <sheet name="Kangatang_47" sheetId="87" state="veryHidden" r:id="rId70"/>
    <sheet name="Kangatang_48" sheetId="88" state="veryHidden" r:id="rId71"/>
    <sheet name="Kangatang_49" sheetId="89" state="veryHidden" r:id="rId72"/>
    <sheet name="Kangatang_50" sheetId="90" state="veryHidden" r:id="rId73"/>
    <sheet name="Kangatang_51" sheetId="91" state="veryHidden" r:id="rId74"/>
    <sheet name="Kangatang_52" sheetId="92" state="veryHidden" r:id="rId75"/>
    <sheet name="Kangatang_53" sheetId="93" state="veryHidden" r:id="rId76"/>
    <sheet name="Kangatang_54" sheetId="94" state="veryHidden" r:id="rId77"/>
    <sheet name="Kangatang_55" sheetId="95" state="veryHidden" r:id="rId78"/>
    <sheet name="汇总表" sheetId="1" r:id="rId79"/>
    <sheet name="BOM" sheetId="18" state="hidden" r:id="rId80"/>
    <sheet name="原材料明细" sheetId="2" r:id="rId81"/>
    <sheet name="外购外协件明细" sheetId="3" r:id="rId82"/>
    <sheet name="加工明细" sheetId="4" r:id="rId83"/>
    <sheet name="制造费率测算明细" sheetId="15" r:id="rId84"/>
    <sheet name="期间费用" sheetId="9" r:id="rId85"/>
    <sheet name="包装运输明细" sheetId="10" r:id="rId86"/>
    <sheet name="工装明细" sheetId="14" r:id="rId87"/>
  </sheets>
  <definedNames>
    <definedName name="_xlnm._FilterDatabase" localSheetId="81" hidden="1">外购外协件明细!$A$5:$S$15</definedName>
    <definedName name="_xlnm.Print_Area" localSheetId="85">包装运输明细!$A$1:$S$44</definedName>
    <definedName name="_xlnm.Print_Area" localSheetId="84">期间费用!$A$1:$G$20</definedName>
  </definedNames>
  <calcPr calcId="191029"/>
</workbook>
</file>

<file path=xl/calcChain.xml><?xml version="1.0" encoding="utf-8"?>
<calcChain xmlns="http://schemas.openxmlformats.org/spreadsheetml/2006/main">
  <c r="A3" i="4" l="1"/>
  <c r="P7" i="14"/>
  <c r="N7" i="14"/>
  <c r="M7" i="14"/>
  <c r="L7" i="14"/>
  <c r="P6" i="14"/>
  <c r="A3" i="14"/>
  <c r="S11" i="10"/>
  <c r="S10" i="10"/>
  <c r="S7" i="10"/>
  <c r="C3" i="10"/>
  <c r="Q10" i="4"/>
  <c r="D17" i="1"/>
  <c r="D18" i="1"/>
  <c r="C8" i="9"/>
  <c r="C7" i="9"/>
  <c r="C6" i="9"/>
  <c r="A3" i="9"/>
  <c r="V8" i="15"/>
  <c r="U8" i="15"/>
  <c r="T8" i="15"/>
  <c r="V7" i="15"/>
  <c r="U7" i="15"/>
  <c r="T7" i="15"/>
  <c r="V6" i="15"/>
  <c r="U6" i="15"/>
  <c r="T6" i="15"/>
  <c r="A3" i="15"/>
  <c r="A2" i="15"/>
  <c r="Q9" i="4"/>
  <c r="P9" i="4"/>
  <c r="Q8" i="4"/>
  <c r="P8" i="4"/>
  <c r="O8" i="4"/>
  <c r="N8" i="4"/>
  <c r="M8" i="4"/>
  <c r="L8" i="4"/>
  <c r="K8" i="4"/>
  <c r="Q7" i="4"/>
  <c r="P7" i="4"/>
  <c r="O7" i="4"/>
  <c r="N7" i="4"/>
  <c r="M7" i="4"/>
  <c r="L7" i="4"/>
  <c r="K7" i="4"/>
  <c r="Q6" i="4"/>
  <c r="P6" i="4"/>
  <c r="O6" i="4"/>
  <c r="N6" i="4"/>
  <c r="M6" i="4"/>
  <c r="L6" i="4"/>
  <c r="K6" i="4"/>
  <c r="Q24" i="3"/>
  <c r="O15" i="3"/>
  <c r="O14" i="3"/>
  <c r="O13" i="3"/>
  <c r="O12" i="3"/>
  <c r="O11" i="3"/>
  <c r="O10" i="3"/>
  <c r="O9" i="3"/>
  <c r="O8" i="3"/>
  <c r="O7" i="3"/>
  <c r="O6" i="3"/>
  <c r="R8" i="2"/>
  <c r="Q8" i="2"/>
  <c r="O8" i="2"/>
  <c r="N8" i="2"/>
  <c r="M8" i="2"/>
  <c r="R7" i="2"/>
  <c r="Q7" i="2"/>
  <c r="P7" i="2"/>
  <c r="O7" i="2"/>
  <c r="R6" i="2"/>
  <c r="Q6" i="2"/>
  <c r="P6" i="2"/>
  <c r="O6" i="2"/>
  <c r="D20" i="1"/>
  <c r="D21" i="1"/>
  <c r="D22" i="1"/>
  <c r="D19" i="1"/>
  <c r="D23" i="1"/>
  <c r="D24" i="1"/>
  <c r="D25" i="1"/>
  <c r="D26" i="1"/>
  <c r="D28" i="1"/>
  <c r="D30" i="1"/>
  <c r="E30" i="1"/>
  <c r="E29" i="1"/>
  <c r="D29" i="1"/>
  <c r="E28" i="1"/>
  <c r="E27" i="1"/>
  <c r="D27" i="1"/>
  <c r="E26" i="1"/>
  <c r="E25" i="1"/>
  <c r="E24" i="1"/>
  <c r="E23" i="1"/>
  <c r="E22" i="1"/>
  <c r="E21" i="1"/>
  <c r="E20" i="1"/>
  <c r="E19" i="1"/>
  <c r="E18" i="1"/>
  <c r="E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<sst xmlns="http://schemas.openxmlformats.org/spreadsheetml/2006/main" count="715" uniqueCount="324">
  <si>
    <t>北汽福田汽车股份有限公司采购零部件报价表</t>
  </si>
  <si>
    <t>编号：QR10011-052A</t>
  </si>
  <si>
    <r>
      <rPr>
        <sz val="11"/>
        <color theme="1"/>
        <rFont val="宋体"/>
        <family val="3"/>
        <charset val="134"/>
        <scheme val="minor"/>
      </rPr>
      <t xml:space="preserve">生效日期: </t>
    </r>
    <r>
      <rPr>
        <sz val="11"/>
        <color indexed="8"/>
        <rFont val="宋体"/>
        <family val="3"/>
        <charset val="134"/>
      </rPr>
      <t>XX</t>
    </r>
    <r>
      <rPr>
        <sz val="11"/>
        <color indexed="8"/>
        <rFont val="宋体"/>
        <family val="3"/>
        <charset val="134"/>
      </rPr>
      <t>-</t>
    </r>
    <r>
      <rPr>
        <sz val="11"/>
        <color indexed="8"/>
        <rFont val="宋体"/>
        <family val="3"/>
        <charset val="134"/>
      </rPr>
      <t>XX</t>
    </r>
    <r>
      <rPr>
        <sz val="11"/>
        <color indexed="8"/>
        <rFont val="宋体"/>
        <family val="3"/>
        <charset val="134"/>
      </rPr>
      <t>-</t>
    </r>
    <r>
      <rPr>
        <sz val="11"/>
        <color indexed="8"/>
        <rFont val="宋体"/>
        <family val="3"/>
        <charset val="134"/>
      </rPr>
      <t>XX</t>
    </r>
  </si>
  <si>
    <t>保存期限：10年</t>
  </si>
  <si>
    <t>□普通■秘密□机密□绝密</t>
  </si>
  <si>
    <t>供应商名称（盖章）：北京光华荣昌汽车部件有限公司</t>
  </si>
  <si>
    <t>币种：人民币（元）</t>
  </si>
  <si>
    <t>供应商代码：A1093</t>
  </si>
  <si>
    <t>税：不含税(注明除外)</t>
  </si>
  <si>
    <t>填表日期：2025年06月10日</t>
  </si>
  <si>
    <t>零件件号：</t>
  </si>
  <si>
    <t>P168100000334</t>
  </si>
  <si>
    <t>年份</t>
  </si>
  <si>
    <t>SOP+1</t>
  </si>
  <si>
    <t>SOP+2</t>
  </si>
  <si>
    <t>SOP+3</t>
  </si>
  <si>
    <t>零件名称：</t>
  </si>
  <si>
    <t>副驾驶员座椅总成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</si>
  <si>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</si>
  <si>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</si>
  <si>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1      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</si>
  <si>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</si>
  <si>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</si>
  <si>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</si>
  <si>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</si>
  <si>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</si>
  <si>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</si>
  <si>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</si>
  <si>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indexed="12"/>
        <rFont val="宋体"/>
        <family val="3"/>
        <charset val="134"/>
      </rPr>
      <t>=（1+2+3）</t>
    </r>
  </si>
  <si>
    <t>原材料</t>
  </si>
  <si>
    <t>外购件</t>
  </si>
  <si>
    <t>外协件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</si>
  <si>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</si>
  <si>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</si>
  <si>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indexed="12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</si>
  <si>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indexed="30"/>
        <rFont val="宋体"/>
        <family val="3"/>
        <charset val="134"/>
      </rPr>
      <t>=（4+5+6）</t>
    </r>
  </si>
  <si>
    <t>管理费用</t>
  </si>
  <si>
    <t>财务费用</t>
  </si>
  <si>
    <t>销售费用</t>
  </si>
  <si>
    <r>
      <rPr>
        <sz val="10"/>
        <rFont val="宋体"/>
        <family val="3"/>
        <charset val="134"/>
      </rPr>
      <t>F、利润=</t>
    </r>
    <r>
      <rPr>
        <b/>
        <sz val="10"/>
        <color indexed="12"/>
        <rFont val="宋体"/>
        <family val="3"/>
        <charset val="134"/>
      </rPr>
      <t>（D+E）*利润率</t>
    </r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</si>
  <si>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indexed="12"/>
        <rFont val="宋体"/>
        <family val="3"/>
        <charset val="134"/>
      </rPr>
      <t>=（D+E+F）</t>
    </r>
  </si>
  <si>
    <t>H、增值税</t>
  </si>
  <si>
    <t>增值税税率：13 %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</si>
  <si>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indexed="12"/>
        <rFont val="宋体"/>
        <family val="3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</si>
  <si>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</si>
  <si>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</si>
  <si>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</si>
  <si>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</si>
  <si>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</si>
  <si>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indexed="12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</si>
  <si>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</si>
  <si>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郭国卿</t>
    </r>
  </si>
  <si>
    <t>Email :guoguoqinig@bjghrc.com</t>
  </si>
  <si>
    <t>电话 及手机：18612905876</t>
  </si>
  <si>
    <r>
      <rPr>
        <b/>
        <sz val="14"/>
        <color indexed="8"/>
        <rFont val="宋体"/>
        <family val="3"/>
        <charset val="134"/>
      </rPr>
      <t>变更点：</t>
    </r>
    <r>
      <rPr>
        <sz val="14"/>
        <color indexed="8"/>
        <rFont val="宋体"/>
        <family val="3"/>
        <charset val="134"/>
      </rPr>
      <t xml:space="preserve">
增加“BOM”附页</t>
    </r>
  </si>
  <si>
    <t>零部件BOM表</t>
  </si>
  <si>
    <t>供应商 (盖章):</t>
  </si>
  <si>
    <t>车型：</t>
  </si>
  <si>
    <t>零件图号/名称:</t>
  </si>
  <si>
    <t xml:space="preserve">报价填写日期: </t>
  </si>
  <si>
    <t>序号</t>
  </si>
  <si>
    <t>层级</t>
  </si>
  <si>
    <t>零件号</t>
  </si>
  <si>
    <t>零件名称</t>
  </si>
  <si>
    <t>类别
（外购/外协/自制）</t>
  </si>
  <si>
    <t>用量</t>
  </si>
  <si>
    <t>材质</t>
  </si>
  <si>
    <t>净重（kg)</t>
  </si>
  <si>
    <t>其他技术状态简述</t>
  </si>
  <si>
    <t>H428000003556</t>
  </si>
  <si>
    <t>车架总成</t>
  </si>
  <si>
    <t>自制</t>
  </si>
  <si>
    <t>1</t>
  </si>
  <si>
    <t>电泳</t>
  </si>
  <si>
    <t>H0280460115A0</t>
  </si>
  <si>
    <t>槽型横梁总成</t>
  </si>
  <si>
    <t>H0280700109A0</t>
  </si>
  <si>
    <t>槽型横梁</t>
  </si>
  <si>
    <t>热板-510L</t>
  </si>
  <si>
    <t>H0280700421A0</t>
  </si>
  <si>
    <t>槽型横梁左上连接板</t>
  </si>
  <si>
    <t>2</t>
  </si>
  <si>
    <t>H0280700615A0</t>
  </si>
  <si>
    <t>槽型横梁左下连接板</t>
  </si>
  <si>
    <t>Q4501436</t>
  </si>
  <si>
    <t>半圆头铆钉</t>
  </si>
  <si>
    <t>外购</t>
  </si>
  <si>
    <t>24</t>
  </si>
  <si>
    <t>Q1841445TF2</t>
  </si>
  <si>
    <t>六角法兰面螺栓</t>
  </si>
  <si>
    <t>Q33014T13F2</t>
  </si>
  <si>
    <t>全金属六角法兰面锁紧螺母</t>
  </si>
  <si>
    <t>H0280460116A0</t>
  </si>
  <si>
    <t>H0280700422A0</t>
  </si>
  <si>
    <t>H0280700616A0</t>
  </si>
  <si>
    <t>53</t>
  </si>
  <si>
    <t>……</t>
  </si>
  <si>
    <t>填写说明</t>
  </si>
  <si>
    <t>BOM层级序号：1、2、3……</t>
  </si>
  <si>
    <t>二级零件图号</t>
  </si>
  <si>
    <t>二级零件名称</t>
  </si>
  <si>
    <t>针对本次定价的零部件，根据该供应商的实际生产情况填写</t>
  </si>
  <si>
    <t>在上一层级分总成中的用量</t>
  </si>
  <si>
    <t>填写主要材质的名称及型号</t>
  </si>
  <si>
    <t>值大于1的保留小数点后两位，值小于1的保留小数点后三位</t>
  </si>
  <si>
    <t>与成本相关的主要技术参数，如规格尺寸、表面处理等</t>
  </si>
  <si>
    <t>补充信息</t>
  </si>
  <si>
    <t>（第2页，共9页）</t>
  </si>
  <si>
    <t>原材料明细表</t>
  </si>
  <si>
    <t>供应商 :</t>
  </si>
  <si>
    <t>北京光华荣昌汽车部件有限公司</t>
  </si>
  <si>
    <t>以下不含税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</si>
  <si>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</si>
  <si>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</si>
  <si>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</si>
  <si>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indexed="10"/>
        <rFont val="宋体"/>
        <family val="3"/>
        <charset val="134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</si>
  <si>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</rPr>
      <t>F=E*(C-D)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</si>
  <si>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</si>
  <si>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</si>
  <si>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</si>
  <si>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</si>
  <si>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</si>
  <si>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</si>
  <si>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</si>
  <si>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</si>
  <si>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</si>
  <si>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 xml:space="preserve">净用量
</t>
    </r>
    <r>
      <rPr>
        <sz val="10"/>
        <color indexed="10"/>
        <rFont val="宋体"/>
        <family val="3"/>
        <charset val="134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</si>
  <si>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</rPr>
      <t>(D/C*100%)</t>
    </r>
  </si>
  <si>
    <t>背泡沫</t>
  </si>
  <si>
    <t>座泡沫</t>
  </si>
  <si>
    <t>合计</t>
  </si>
  <si>
    <t>说明：材料采购时间应与报价填写日期接近</t>
  </si>
  <si>
    <t>（第2页，共8页）</t>
  </si>
  <si>
    <t>外购件明细</t>
  </si>
  <si>
    <t>供应商名称：北京光华荣昌汽车部件有限公司</t>
  </si>
  <si>
    <t>零件件号/零件名称：</t>
  </si>
  <si>
    <t>P168100000334/副驾驶员座椅总成</t>
  </si>
  <si>
    <t>零件供应商</t>
  </si>
  <si>
    <r>
      <rPr>
        <sz val="10"/>
        <rFont val="宋体"/>
        <family val="3"/>
        <charset val="134"/>
        <scheme val="minor"/>
      </rPr>
      <t xml:space="preserve">单价（元）
</t>
    </r>
    <r>
      <rPr>
        <sz val="10"/>
        <color indexed="10"/>
        <rFont val="宋体"/>
        <family val="3"/>
        <charset val="134"/>
      </rPr>
      <t>B</t>
    </r>
  </si>
  <si>
    <r>
      <rPr>
        <b/>
        <sz val="10"/>
        <rFont val="宋体"/>
        <family val="3"/>
        <charset val="134"/>
        <scheme val="minor"/>
      </rPr>
      <t>合计金额
=</t>
    </r>
    <r>
      <rPr>
        <sz val="10"/>
        <color indexed="10"/>
        <rFont val="宋体"/>
        <family val="3"/>
        <charset val="134"/>
      </rPr>
      <t>A*B</t>
    </r>
  </si>
  <si>
    <t>净用量</t>
  </si>
  <si>
    <t>SBR</t>
  </si>
  <si>
    <t>安全气囊</t>
  </si>
  <si>
    <t>辅件/标准件</t>
  </si>
  <si>
    <t>副驾驶员靠背骨架总成</t>
  </si>
  <si>
    <t>副驾驶员座垫骨架总成</t>
  </si>
  <si>
    <t>面套总成</t>
  </si>
  <si>
    <t>前排右插锁</t>
  </si>
  <si>
    <t>头枕总成</t>
  </si>
  <si>
    <t>注塑件</t>
  </si>
  <si>
    <t>外协件明细</t>
  </si>
  <si>
    <t>供应商名称：</t>
  </si>
  <si>
    <t>外协生产商</t>
  </si>
  <si>
    <r>
      <rPr>
        <sz val="10"/>
        <rFont val="宋体"/>
        <family val="3"/>
        <charset val="134"/>
        <scheme val="minor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</si>
  <si>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</si>
  <si>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r>
      <rPr>
        <sz val="10"/>
        <rFont val="宋体"/>
        <family val="3"/>
        <charset val="134"/>
        <scheme val="minor"/>
      </rPr>
      <t>单件外协加工净量</t>
    </r>
    <r>
      <rPr>
        <sz val="10"/>
        <color indexed="10"/>
        <rFont val="宋体"/>
        <family val="3"/>
        <charset val="134"/>
      </rPr>
      <t>C</t>
    </r>
  </si>
  <si>
    <t>外协件工艺信息</t>
  </si>
  <si>
    <r>
      <rPr>
        <sz val="10"/>
        <rFont val="宋体"/>
        <family val="3"/>
        <charset val="134"/>
        <scheme val="minor"/>
      </rPr>
      <t xml:space="preserve">合计金额
</t>
    </r>
    <r>
      <rPr>
        <sz val="10"/>
        <color indexed="10"/>
        <rFont val="宋体"/>
        <family val="3"/>
        <charset val="134"/>
      </rPr>
      <t>A*B*C</t>
    </r>
  </si>
  <si>
    <t>工艺名称</t>
  </si>
  <si>
    <t>加工设备及型号</t>
  </si>
  <si>
    <t>加工工时（分）</t>
  </si>
  <si>
    <t>设备原值（万元）</t>
  </si>
  <si>
    <t>设备功率（KW）</t>
  </si>
  <si>
    <t>操作人数</t>
  </si>
  <si>
    <t>说明：外购、外协件采购时间应于报价填报日期接近</t>
  </si>
  <si>
    <t>（第3页，共8页）</t>
  </si>
  <si>
    <t>加工明细表</t>
  </si>
  <si>
    <t>厂房分摊测算表</t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</si>
  <si>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</si>
  <si>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</si>
  <si>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 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</si>
  <si>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</si>
  <si>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>直接人工费率
（元/分/人）</t>
    </r>
    <r>
      <rPr>
        <sz val="10"/>
        <color indexed="10"/>
        <rFont val="宋体"/>
        <family val="3"/>
        <charset val="134"/>
      </rPr>
      <t>D</t>
    </r>
  </si>
  <si>
    <t>制造费率（元/分）</t>
  </si>
  <si>
    <t>费用（元）</t>
  </si>
  <si>
    <r>
      <rPr>
        <sz val="10"/>
        <color theme="1"/>
        <rFont val="宋体"/>
        <family val="3"/>
        <charset val="134"/>
        <scheme val="minor"/>
      </rPr>
      <t>厂房年折旧额
（元）</t>
    </r>
    <r>
      <rPr>
        <sz val="10"/>
        <color indexed="10"/>
        <rFont val="宋体"/>
        <family val="3"/>
        <charset val="134"/>
      </rPr>
      <t>M</t>
    </r>
  </si>
  <si>
    <r>
      <rPr>
        <sz val="10"/>
        <color theme="1"/>
        <rFont val="宋体"/>
        <family val="3"/>
        <charset val="134"/>
        <scheme val="minor"/>
      </rPr>
      <t>上年度营业成本（元）</t>
    </r>
    <r>
      <rPr>
        <sz val="10"/>
        <color indexed="10"/>
        <rFont val="宋体"/>
        <family val="3"/>
        <charset val="134"/>
      </rPr>
      <t>N</t>
    </r>
  </si>
  <si>
    <r>
      <rPr>
        <sz val="10"/>
        <color theme="1"/>
        <rFont val="宋体"/>
        <family val="3"/>
        <charset val="134"/>
        <scheme val="minor"/>
      </rPr>
      <t xml:space="preserve">分配率
</t>
    </r>
    <r>
      <rPr>
        <sz val="10"/>
        <color indexed="10"/>
        <rFont val="宋体"/>
        <family val="3"/>
        <charset val="134"/>
      </rPr>
      <t>P=M/N</t>
    </r>
  </si>
  <si>
    <r>
      <rPr>
        <sz val="10"/>
        <color theme="1"/>
        <rFont val="宋体"/>
        <family val="3"/>
        <charset val="134"/>
        <scheme val="minor"/>
      </rPr>
      <t xml:space="preserve">厂房分摊金额（元）
</t>
    </r>
    <r>
      <rPr>
        <sz val="10"/>
        <color indexed="10"/>
        <rFont val="宋体"/>
        <family val="3"/>
        <charset val="134"/>
      </rPr>
      <t>Q=（直接材料成本+人工成本+制造费用）*P</t>
    </r>
  </si>
  <si>
    <t>设备名称</t>
  </si>
  <si>
    <r>
      <rPr>
        <sz val="10"/>
        <rFont val="宋体"/>
        <family val="3"/>
        <charset val="134"/>
        <scheme val="minor"/>
      </rPr>
      <t>单工序间接人工费率</t>
    </r>
    <r>
      <rPr>
        <sz val="10"/>
        <color indexed="10"/>
        <rFont val="宋体"/>
        <family val="3"/>
        <charset val="134"/>
      </rPr>
      <t>E</t>
    </r>
  </si>
  <si>
    <r>
      <rPr>
        <sz val="10"/>
        <rFont val="宋体"/>
        <family val="3"/>
        <charset val="134"/>
        <scheme val="minor"/>
      </rPr>
      <t>设备折旧率</t>
    </r>
    <r>
      <rPr>
        <sz val="10"/>
        <color indexed="10"/>
        <rFont val="宋体"/>
        <family val="3"/>
        <charset val="134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</si>
  <si>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indexed="10"/>
        <rFont val="宋体"/>
        <family val="3"/>
        <charset val="134"/>
      </rPr>
      <t>H</t>
    </r>
  </si>
  <si>
    <r>
      <rPr>
        <sz val="10"/>
        <rFont val="宋体"/>
        <family val="3"/>
        <charset val="134"/>
        <scheme val="minor"/>
      </rPr>
      <t>机物料消耗及维修费率</t>
    </r>
    <r>
      <rPr>
        <sz val="10"/>
        <color indexed="10"/>
        <rFont val="宋体"/>
        <family val="3"/>
        <charset val="134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</si>
  <si>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indexed="10"/>
        <rFont val="宋体"/>
        <family val="3"/>
        <charset val="134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</si>
  <si>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indexed="10"/>
        <rFont val="宋体"/>
        <family val="3"/>
        <charset val="134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</si>
  <si>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indexed="10"/>
        <rFont val="宋体"/>
        <family val="3"/>
        <charset val="134"/>
      </rPr>
      <t>L=A*B*J</t>
    </r>
  </si>
  <si>
    <t>驾驶员座椅总成</t>
  </si>
  <si>
    <t>组装</t>
  </si>
  <si>
    <t>座椅装配线</t>
  </si>
  <si>
    <t>（厂房原值-残值）/折旧年限
注：残值率按5%</t>
  </si>
  <si>
    <t>该数值取自上年度财务报表</t>
  </si>
  <si>
    <t>根据公式计算</t>
  </si>
  <si>
    <t>厂房分摊费用为制造费用的一部分，按照分配率*（该零件的材料成本+人工成本+制造费用）核算</t>
  </si>
  <si>
    <t>发泡</t>
  </si>
  <si>
    <t>环形发泡线MHB0130382</t>
  </si>
  <si>
    <t>36工位</t>
  </si>
  <si>
    <t>小计</t>
  </si>
  <si>
    <r>
      <rPr>
        <b/>
        <sz val="10"/>
        <rFont val="宋体"/>
        <family val="3"/>
        <charset val="134"/>
        <scheme val="minor"/>
      </rPr>
      <t xml:space="preserve">制造费用合计 </t>
    </r>
    <r>
      <rPr>
        <b/>
        <sz val="10"/>
        <color indexed="10"/>
        <rFont val="宋体"/>
        <family val="3"/>
        <charset val="134"/>
      </rPr>
      <t>N=L+Q</t>
    </r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</si>
  <si>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</si>
  <si>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</si>
  <si>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</si>
  <si>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</si>
  <si>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</si>
  <si>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</si>
  <si>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</si>
  <si>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</si>
  <si>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</si>
  <si>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</si>
  <si>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10"/>
        <color theme="1"/>
        <rFont val="宋体"/>
        <family val="3"/>
        <charset val="134"/>
        <scheme val="minor"/>
      </rPr>
      <t>设备折旧率
（元/分）
(</t>
    </r>
    <r>
      <rPr>
        <sz val="10"/>
        <color indexed="10"/>
        <rFont val="宋体"/>
        <family val="3"/>
        <charset val="134"/>
      </rPr>
      <t>A3-A1*A2)/(A4-A5)/E3/60</t>
    </r>
  </si>
  <si>
    <r>
      <rPr>
        <sz val="10"/>
        <color theme="1"/>
        <rFont val="宋体"/>
        <family val="3"/>
        <charset val="134"/>
        <scheme val="minor"/>
      </rPr>
      <t xml:space="preserve">燃动费率（元/分）
</t>
    </r>
    <r>
      <rPr>
        <sz val="10"/>
        <color indexed="10"/>
        <rFont val="宋体"/>
        <family val="3"/>
        <charset val="134"/>
      </rPr>
      <t>(B1*B2*B4+B3*B5)/60</t>
    </r>
  </si>
  <si>
    <r>
      <rPr>
        <sz val="10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10"/>
        <color indexed="10"/>
        <rFont val="宋体"/>
        <family val="3"/>
        <charset val="134"/>
      </rPr>
      <t>(D1+D2)/E3/60</t>
    </r>
  </si>
  <si>
    <r>
      <rPr>
        <sz val="10"/>
        <color theme="1"/>
        <rFont val="宋体"/>
        <family val="3"/>
        <charset val="134"/>
        <scheme val="minor"/>
      </rPr>
      <t xml:space="preserve">设备原值
(元)
</t>
    </r>
    <r>
      <rPr>
        <sz val="10"/>
        <color indexed="10"/>
        <rFont val="宋体"/>
        <family val="3"/>
        <charset val="134"/>
      </rPr>
      <t>A1</t>
    </r>
  </si>
  <si>
    <r>
      <rPr>
        <sz val="10"/>
        <color theme="1"/>
        <rFont val="宋体"/>
        <family val="3"/>
        <charset val="134"/>
        <scheme val="minor"/>
      </rPr>
      <t xml:space="preserve">设备残值率
(元)
</t>
    </r>
    <r>
      <rPr>
        <sz val="10"/>
        <color indexed="10"/>
        <rFont val="宋体"/>
        <family val="3"/>
        <charset val="134"/>
      </rPr>
      <t>A2</t>
    </r>
  </si>
  <si>
    <r>
      <rPr>
        <sz val="10"/>
        <color theme="1"/>
        <rFont val="宋体"/>
        <family val="3"/>
        <charset val="134"/>
        <scheme val="minor"/>
      </rPr>
      <t xml:space="preserve">设备净值
(元)
</t>
    </r>
    <r>
      <rPr>
        <sz val="10"/>
        <color indexed="10"/>
        <rFont val="宋体"/>
        <family val="3"/>
        <charset val="134"/>
      </rPr>
      <t>A3</t>
    </r>
  </si>
  <si>
    <r>
      <rPr>
        <sz val="10"/>
        <color theme="1"/>
        <rFont val="宋体"/>
        <family val="3"/>
        <charset val="134"/>
        <scheme val="minor"/>
      </rPr>
      <t xml:space="preserve">折旧年限（年)
</t>
    </r>
    <r>
      <rPr>
        <sz val="10"/>
        <color indexed="10"/>
        <rFont val="宋体"/>
        <family val="3"/>
        <charset val="134"/>
      </rPr>
      <t>A4</t>
    </r>
  </si>
  <si>
    <r>
      <rPr>
        <sz val="10"/>
        <color theme="1"/>
        <rFont val="宋体"/>
        <family val="3"/>
        <charset val="134"/>
        <scheme val="minor"/>
      </rPr>
      <t xml:space="preserve">已提折旧年限（年)
</t>
    </r>
    <r>
      <rPr>
        <sz val="10"/>
        <color indexed="10"/>
        <rFont val="宋体"/>
        <family val="3"/>
        <charset val="134"/>
      </rPr>
      <t>A5</t>
    </r>
  </si>
  <si>
    <r>
      <rPr>
        <sz val="10"/>
        <color theme="1"/>
        <rFont val="宋体"/>
        <family val="3"/>
        <charset val="134"/>
        <scheme val="minor"/>
      </rPr>
      <t>设备额定功率（kw/h）</t>
    </r>
    <r>
      <rPr>
        <sz val="10"/>
        <color indexed="10"/>
        <rFont val="宋体"/>
        <family val="3"/>
        <charset val="134"/>
      </rPr>
      <t>B1</t>
    </r>
  </si>
  <si>
    <r>
      <rPr>
        <sz val="10"/>
        <color theme="1"/>
        <rFont val="宋体"/>
        <family val="3"/>
        <charset val="134"/>
        <scheme val="minor"/>
      </rPr>
      <t xml:space="preserve">设备功率有效输出（%）
</t>
    </r>
    <r>
      <rPr>
        <sz val="10"/>
        <color indexed="10"/>
        <rFont val="宋体"/>
        <family val="3"/>
        <charset val="134"/>
      </rPr>
      <t>B2</t>
    </r>
  </si>
  <si>
    <r>
      <rPr>
        <sz val="10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 xml:space="preserve">/h）
</t>
    </r>
    <r>
      <rPr>
        <sz val="10"/>
        <color indexed="10"/>
        <rFont val="宋体"/>
        <family val="3"/>
        <charset val="134"/>
      </rPr>
      <t>B3</t>
    </r>
  </si>
  <si>
    <r>
      <rPr>
        <sz val="10"/>
        <color theme="1"/>
        <rFont val="宋体"/>
        <family val="3"/>
        <charset val="134"/>
        <scheme val="minor"/>
      </rPr>
      <t xml:space="preserve">电费
（元/kw）
</t>
    </r>
    <r>
      <rPr>
        <sz val="10"/>
        <color indexed="10"/>
        <rFont val="宋体"/>
        <family val="3"/>
        <charset val="134"/>
      </rPr>
      <t>B4</t>
    </r>
  </si>
  <si>
    <r>
      <rPr>
        <sz val="10"/>
        <color theme="1"/>
        <rFont val="宋体"/>
        <family val="3"/>
        <charset val="134"/>
        <scheme val="minor"/>
      </rPr>
      <t>气费（元/m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 xml:space="preserve">）
</t>
    </r>
    <r>
      <rPr>
        <sz val="10"/>
        <color indexed="10"/>
        <rFont val="宋体"/>
        <family val="3"/>
        <charset val="134"/>
      </rPr>
      <t>B5</t>
    </r>
  </si>
  <si>
    <r>
      <rPr>
        <sz val="10"/>
        <color theme="1"/>
        <rFont val="宋体"/>
        <family val="3"/>
        <charset val="134"/>
        <scheme val="minor"/>
      </rPr>
      <t xml:space="preserve">机物料消耗费用（元/年）
</t>
    </r>
    <r>
      <rPr>
        <sz val="10"/>
        <color indexed="10"/>
        <rFont val="宋体"/>
        <family val="3"/>
        <charset val="134"/>
      </rPr>
      <t>D1</t>
    </r>
  </si>
  <si>
    <r>
      <rPr>
        <sz val="10"/>
        <color theme="1"/>
        <rFont val="宋体"/>
        <family val="3"/>
        <charset val="134"/>
        <scheme val="minor"/>
      </rPr>
      <t xml:space="preserve">维修保养费用（元/年）
</t>
    </r>
    <r>
      <rPr>
        <sz val="10"/>
        <color indexed="10"/>
        <rFont val="宋体"/>
        <family val="3"/>
        <charset val="134"/>
      </rPr>
      <t>D2</t>
    </r>
  </si>
  <si>
    <r>
      <rPr>
        <sz val="10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10"/>
        <color indexed="10"/>
        <rFont val="宋体"/>
        <family val="3"/>
        <charset val="134"/>
      </rPr>
      <t>E1</t>
    </r>
  </si>
  <si>
    <r>
      <rPr>
        <sz val="10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10"/>
        <color indexed="10"/>
        <rFont val="宋体"/>
        <family val="3"/>
        <charset val="134"/>
      </rPr>
      <t>E2</t>
    </r>
  </si>
  <si>
    <r>
      <rPr>
        <sz val="10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10"/>
        <color indexed="10"/>
        <rFont val="宋体"/>
        <family val="3"/>
        <charset val="134"/>
      </rPr>
      <t>E3=E1*E2</t>
    </r>
  </si>
  <si>
    <t>驾驶员座椅总成组装</t>
  </si>
  <si>
    <t>工位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</si>
  <si>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</si>
  <si>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</si>
  <si>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</si>
  <si>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</si>
  <si>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</si>
  <si>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</si>
  <si>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</si>
  <si>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r>
      <rPr>
        <sz val="10"/>
        <rFont val="宋体"/>
        <family val="3"/>
        <charset val="134"/>
        <scheme val="minor"/>
      </rPr>
      <t xml:space="preserve">金额（元）
</t>
    </r>
    <r>
      <rPr>
        <sz val="10"/>
        <color indexed="10"/>
        <rFont val="宋体"/>
        <family val="3"/>
        <charset val="134"/>
      </rPr>
      <t>（B=制造成本*A）</t>
    </r>
    <r>
      <rPr>
        <sz val="10"/>
        <rFont val="宋体"/>
        <family val="3"/>
        <charset val="134"/>
      </rPr>
      <t xml:space="preserve">
</t>
    </r>
  </si>
  <si>
    <r>
      <rPr>
        <sz val="10"/>
        <rFont val="宋体"/>
        <family val="3"/>
        <charset val="134"/>
        <scheme val="minor"/>
      </rPr>
      <t xml:space="preserve">制造成本的百分比%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</si>
  <si>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  <scheme val="minor"/>
      </rPr>
      <t xml:space="preserve">上年会计报表中费用总额
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</si>
  <si>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 xml:space="preserve">上年总工时
(h/年)
</t>
    </r>
    <r>
      <rPr>
        <sz val="10"/>
        <color indexed="10"/>
        <rFont val="宋体"/>
        <family val="3"/>
        <charset val="134"/>
      </rPr>
      <t>D</t>
    </r>
  </si>
  <si>
    <r>
      <rPr>
        <sz val="10"/>
        <rFont val="宋体"/>
        <family val="3"/>
        <charset val="134"/>
        <scheme val="minor"/>
      </rPr>
      <t xml:space="preserve">分配率(元/h)
</t>
    </r>
    <r>
      <rPr>
        <sz val="10"/>
        <color indexed="10"/>
        <rFont val="宋体"/>
        <family val="3"/>
        <charset val="134"/>
      </rPr>
      <t>E=C/D</t>
    </r>
  </si>
  <si>
    <t>管理费用（包含研发费用）</t>
  </si>
  <si>
    <t>销售费用 (不含包装和运输费用)</t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</si>
  <si>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</si>
  <si>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</si>
  <si>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</si>
  <si>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</si>
  <si>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</si>
  <si>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</si>
  <si>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</si>
  <si>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</si>
  <si>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</si>
  <si>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</si>
  <si>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</si>
  <si>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</si>
  <si>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indexed="8"/>
        <rFont val="宋体"/>
        <family val="3"/>
        <charset val="134"/>
      </rPr>
      <t>销售费用包含销售人员工资福利、差旅费、广告、三包费等；</t>
    </r>
    <r>
      <rPr>
        <b/>
        <sz val="9"/>
        <color indexed="10"/>
        <rFont val="宋体"/>
        <family val="3"/>
        <charset val="134"/>
      </rPr>
      <t>不包含包装、运输费用；</t>
    </r>
  </si>
  <si>
    <t>（第6页，共8页）</t>
  </si>
  <si>
    <t>包装运输明细表</t>
  </si>
  <si>
    <t xml:space="preserve"> 1、包装费用</t>
  </si>
  <si>
    <t>类别</t>
  </si>
  <si>
    <t>可重复性</t>
  </si>
  <si>
    <t>包装名称</t>
  </si>
  <si>
    <t>包装材料</t>
  </si>
  <si>
    <t>包装材料规格</t>
  </si>
  <si>
    <t>长
(mm)</t>
  </si>
  <si>
    <t>宽
(mm)</t>
  </si>
  <si>
    <t>高
(mm)</t>
  </si>
  <si>
    <r>
      <rPr>
        <sz val="10"/>
        <color theme="1"/>
        <rFont val="宋体"/>
        <family val="3"/>
        <charset val="134"/>
        <scheme val="minor"/>
      </rPr>
      <t>单价（元）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</si>
  <si>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  <scheme val="minor"/>
      </rPr>
      <t>每个包装物可包装零件数量</t>
    </r>
    <r>
      <rPr>
        <sz val="10"/>
        <color indexed="10"/>
        <rFont val="宋体"/>
        <family val="3"/>
        <charset val="134"/>
      </rPr>
      <t xml:space="preserve"> B</t>
    </r>
  </si>
  <si>
    <r>
      <rPr>
        <sz val="10"/>
        <rFont val="宋体"/>
        <family val="3"/>
        <charset val="134"/>
        <scheme val="minor"/>
      </rPr>
      <t xml:space="preserve">寿命周期(次数) 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</si>
  <si>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>单件包装成本（元）</t>
    </r>
    <r>
      <rPr>
        <sz val="10"/>
        <color indexed="10"/>
        <rFont val="宋体"/>
        <family val="3"/>
        <charset val="134"/>
      </rPr>
      <t>D=A/B 或 A/B/C</t>
    </r>
  </si>
  <si>
    <t>外包装</t>
  </si>
  <si>
    <t>可重复使用</t>
  </si>
  <si>
    <t>运输工装</t>
  </si>
  <si>
    <t>方管、冷板</t>
  </si>
  <si>
    <t>2、运输费用</t>
  </si>
  <si>
    <t>运输方式</t>
  </si>
  <si>
    <t>运输模式</t>
  </si>
  <si>
    <t>发货地</t>
  </si>
  <si>
    <t>交货地</t>
  </si>
  <si>
    <t>运输距离（km)</t>
  </si>
  <si>
    <t xml:space="preserve">车辆类型 </t>
  </si>
  <si>
    <t xml:space="preserve">核定载质量
（t） </t>
  </si>
  <si>
    <t>车辆规格-长（m）</t>
  </si>
  <si>
    <t>货箱规格(内)-长（m）</t>
  </si>
  <si>
    <t>货箱规格(内)-宽（m）</t>
  </si>
  <si>
    <t>货箱规格(内)-高（m）</t>
  </si>
  <si>
    <t>交货位置</t>
  </si>
  <si>
    <t>运输公司</t>
  </si>
  <si>
    <t xml:space="preserve">包装箱（或料架）数/车： </t>
  </si>
  <si>
    <r>
      <rPr>
        <sz val="10"/>
        <rFont val="宋体"/>
        <family val="3"/>
        <charset val="134"/>
        <scheme val="minor"/>
      </rPr>
      <t>零件数/车（/t/m³）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</si>
  <si>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  <scheme val="minor"/>
      </rPr>
      <t>运输费用（元）</t>
    </r>
    <r>
      <rPr>
        <sz val="10"/>
        <color indexed="1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 </t>
    </r>
  </si>
  <si>
    <r>
      <rPr>
        <sz val="10"/>
        <rFont val="宋体"/>
        <family val="3"/>
        <charset val="134"/>
        <scheme val="minor"/>
      </rPr>
      <t>每个零件运输费用（元）</t>
    </r>
    <r>
      <rPr>
        <sz val="10"/>
        <color indexed="10"/>
        <rFont val="宋体"/>
        <family val="3"/>
        <charset val="134"/>
      </rPr>
      <t>B/A</t>
    </r>
  </si>
  <si>
    <t>公路运输</t>
  </si>
  <si>
    <t>整车</t>
  </si>
  <si>
    <t>潍坊工厂</t>
  </si>
  <si>
    <t>福田多功能汽车厂</t>
  </si>
  <si>
    <t>厢货</t>
  </si>
  <si>
    <t>9.6m</t>
  </si>
  <si>
    <t>RDC库</t>
  </si>
  <si>
    <t>元/车</t>
  </si>
  <si>
    <t>（第7页，共8页）</t>
  </si>
  <si>
    <t>工装明细表</t>
  </si>
  <si>
    <t>供应商:</t>
  </si>
  <si>
    <t>以下含税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</si>
  <si>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</si>
  <si>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</si>
  <si>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</si>
  <si>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</si>
  <si>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</si>
  <si>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</si>
  <si>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</si>
  <si>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  <scheme val="minor"/>
      </rPr>
      <t xml:space="preserve">分摊数量（件）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</si>
  <si>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  <scheme val="minor"/>
      </rPr>
      <t xml:space="preserve">分摊额
（元/件）
</t>
    </r>
    <r>
      <rPr>
        <sz val="10"/>
        <color indexed="1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</si>
  <si>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</si>
  <si>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</si>
  <si>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  <scheme val="minor"/>
      </rPr>
      <t xml:space="preserve">分摊
</t>
    </r>
    <r>
      <rPr>
        <sz val="10"/>
        <color indexed="10"/>
        <rFont val="宋体"/>
        <family val="3"/>
        <charset val="134"/>
      </rPr>
      <t>A</t>
    </r>
  </si>
  <si>
    <t>/</t>
    <phoneticPr fontId="44" type="noConversion"/>
  </si>
  <si>
    <t>供应商 :北京光华荣昌汽车部件有限公司</t>
    <phoneticPr fontId="46" type="noConversion"/>
  </si>
  <si>
    <t>北京光华荣昌汽车部件有限公司</t>
    <phoneticPr fontId="46" type="noConversion"/>
  </si>
  <si>
    <t>零件图号/名称:</t>
    <phoneticPr fontId="46" type="noConversion"/>
  </si>
  <si>
    <t>零件图号/名称: P168100000334/副驾驶员座椅总成</t>
    <phoneticPr fontId="44" type="noConversion"/>
  </si>
  <si>
    <t>P168100000334/副驾驶员座椅总成</t>
    <phoneticPr fontId="46" type="noConversion"/>
  </si>
  <si>
    <t>车型：皮卡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</si>
</sst>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0_ "/>
    <numFmt numFmtId="179" formatCode="#,##0.00_ ;\-#,##0.00\ "/>
    <numFmt numFmtId="180" formatCode="#,##0.000_ "/>
    <numFmt numFmtId="181" formatCode="#,##0_ "/>
    <numFmt numFmtId="182" formatCode="0.0"/>
    <numFmt numFmtId="183" formatCode="0.00_ "/>
    <numFmt numFmtId="184" formatCode="#,##0_);[Red]\(#,##0\)"/>
    <numFmt numFmtId="185" formatCode="0.0000_ "/>
    <numFmt numFmtId="186" formatCode="_(* #,##0_);_(* \(#,##0\);_(* &quot;-&quot;??_);_(@_)"/>
    <numFmt numFmtId="187" formatCode="0.000"/>
    <numFmt numFmtId="188" formatCode="0.000_ "/>
    <numFmt numFmtId="189" formatCode="[$-409]yyyy/mm/dd;@"/>
    <numFmt numFmtId="190" formatCode="yyyy\.mm"/>
    <numFmt numFmtId="191" formatCode="0.00_);[Red]\(0.00\)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1"/>
      <color rgb="FF9C0006"/>
      <name val="宋体"/>
      <family val="3"/>
      <charset val="134"/>
      <scheme val="minor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b/>
      <sz val="10"/>
      <color indexed="12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10"/>
      <name val="Times New Roman"/>
      <family val="1"/>
    </font>
    <font>
      <b/>
      <sz val="10"/>
      <color indexed="10"/>
      <name val="宋体"/>
      <family val="3"/>
      <charset val="134"/>
    </font>
    <font>
      <vertAlign val="superscript"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3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9">
    <xf numFmtId="0" fontId="0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8" fillId="0" borderId="0"/>
    <xf numFmtId="0" fontId="29" fillId="0" borderId="0">
      <alignment vertical="top"/>
    </xf>
    <xf numFmtId="9" fontId="2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8" fillId="0" borderId="0">
      <alignment vertical="center"/>
    </xf>
    <xf numFmtId="0" fontId="29" fillId="0" borderId="0">
      <alignment vertical="top"/>
    </xf>
    <xf numFmtId="0" fontId="28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</cellStyleXfs>
  <cellXfs count="3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left" vertical="center"/>
    </xf>
    <xf numFmtId="0" fontId="3" fillId="2" borderId="3" xfId="26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3" xfId="26" applyFont="1" applyBorder="1" applyAlignment="1">
      <alignment horizontal="center" vertical="center" wrapText="1"/>
    </xf>
    <xf numFmtId="178" fontId="3" fillId="0" borderId="3" xfId="3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9" fontId="5" fillId="2" borderId="3" xfId="24" applyNumberFormat="1" applyFont="1" applyFill="1" applyBorder="1" applyAlignment="1">
      <alignment horizontal="center" vertical="center"/>
    </xf>
    <xf numFmtId="179" fontId="2" fillId="2" borderId="3" xfId="26" applyNumberFormat="1" applyFont="1" applyFill="1" applyBorder="1" applyAlignment="1">
      <alignment horizontal="center" vertical="center" wrapText="1"/>
    </xf>
    <xf numFmtId="0" fontId="2" fillId="2" borderId="3" xfId="26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27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27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0" fontId="10" fillId="0" borderId="0" xfId="27" applyNumberFormat="1" applyFont="1" applyAlignment="1">
      <alignment horizontal="center" vertical="center" wrapText="1"/>
    </xf>
    <xf numFmtId="181" fontId="3" fillId="0" borderId="3" xfId="18" applyNumberFormat="1" applyFont="1" applyBorder="1" applyAlignment="1">
      <alignment horizontal="center" vertical="center" wrapText="1"/>
    </xf>
    <xf numFmtId="180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26" applyFont="1" applyAlignment="1">
      <alignment vertical="center" wrapText="1"/>
    </xf>
    <xf numFmtId="0" fontId="2" fillId="0" borderId="3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2" fontId="4" fillId="0" borderId="3" xfId="26" applyNumberFormat="1" applyFont="1" applyBorder="1" applyAlignment="1">
      <alignment horizontal="center" vertical="center" wrapText="1"/>
    </xf>
    <xf numFmtId="9" fontId="4" fillId="0" borderId="3" xfId="26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4" fillId="0" borderId="3" xfId="26" applyFont="1" applyBorder="1" applyAlignment="1">
      <alignment horizontal="center" vertical="center" wrapText="1"/>
    </xf>
    <xf numFmtId="0" fontId="4" fillId="0" borderId="3" xfId="26" applyFont="1" applyBorder="1" applyAlignment="1">
      <alignment vertical="center" wrapText="1"/>
    </xf>
    <xf numFmtId="0" fontId="14" fillId="0" borderId="0" xfId="26" applyFont="1" applyAlignment="1">
      <alignment vertical="center" wrapText="1"/>
    </xf>
    <xf numFmtId="0" fontId="15" fillId="0" borderId="0" xfId="26" applyFont="1" applyAlignment="1">
      <alignment vertical="center"/>
    </xf>
    <xf numFmtId="0" fontId="3" fillId="0" borderId="3" xfId="18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" xfId="14" applyFont="1" applyBorder="1">
      <alignment vertical="center"/>
    </xf>
    <xf numFmtId="0" fontId="3" fillId="0" borderId="3" xfId="14" applyFont="1" applyBorder="1" applyAlignment="1">
      <alignment horizontal="left" vertical="center"/>
    </xf>
    <xf numFmtId="9" fontId="4" fillId="0" borderId="3" xfId="18" applyNumberFormat="1" applyFont="1" applyBorder="1" applyAlignment="1">
      <alignment horizontal="center" vertical="center"/>
    </xf>
    <xf numFmtId="182" fontId="4" fillId="0" borderId="3" xfId="18" applyNumberFormat="1" applyFont="1" applyBorder="1" applyAlignment="1">
      <alignment horizontal="center" vertical="center"/>
    </xf>
    <xf numFmtId="0" fontId="4" fillId="0" borderId="3" xfId="18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4" fontId="5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18" applyFont="1" applyBorder="1" applyAlignment="1">
      <alignment horizontal="center" vertical="center"/>
    </xf>
    <xf numFmtId="185" fontId="4" fillId="0" borderId="3" xfId="18" applyNumberFormat="1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/>
    </xf>
    <xf numFmtId="186" fontId="4" fillId="0" borderId="3" xfId="38" applyNumberFormat="1" applyFont="1" applyFill="1" applyBorder="1" applyAlignment="1">
      <alignment horizontal="center" vertical="center"/>
    </xf>
    <xf numFmtId="1" fontId="4" fillId="0" borderId="3" xfId="18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83" fontId="4" fillId="0" borderId="3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18" applyNumberFormat="1" applyFont="1" applyBorder="1" applyAlignment="1">
      <alignment horizontal="center" vertical="center"/>
    </xf>
    <xf numFmtId="49" fontId="3" fillId="0" borderId="3" xfId="18" applyNumberFormat="1" applyFont="1" applyBorder="1" applyAlignment="1">
      <alignment horizontal="center" vertical="center" wrapText="1"/>
    </xf>
    <xf numFmtId="183" fontId="3" fillId="0" borderId="3" xfId="27" applyNumberFormat="1" applyFont="1" applyBorder="1" applyAlignment="1">
      <alignment horizontal="center" vertical="center" wrapText="1"/>
    </xf>
    <xf numFmtId="178" fontId="3" fillId="0" borderId="3" xfId="27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15" applyFont="1" applyBorder="1" applyAlignment="1" applyProtection="1">
      <alignment horizontal="center" vertical="center" wrapText="1"/>
      <protection locked="0"/>
    </xf>
    <xf numFmtId="182" fontId="3" fillId="0" borderId="3" xfId="18" applyNumberFormat="1" applyFont="1" applyBorder="1" applyAlignment="1">
      <alignment horizontal="center" vertical="center" wrapText="1"/>
    </xf>
    <xf numFmtId="49" fontId="3" fillId="0" borderId="3" xfId="15" applyNumberFormat="1" applyFont="1" applyBorder="1" applyAlignment="1">
      <alignment horizontal="center" vertical="center" wrapText="1"/>
    </xf>
    <xf numFmtId="187" fontId="3" fillId="0" borderId="3" xfId="18" applyNumberFormat="1" applyFont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3" fillId="3" borderId="3" xfId="18" applyFont="1" applyFill="1" applyBorder="1" applyAlignment="1">
      <alignment horizontal="center" vertical="center" wrapText="1"/>
    </xf>
    <xf numFmtId="183" fontId="3" fillId="0" borderId="3" xfId="18" applyNumberFormat="1" applyFont="1" applyBorder="1" applyAlignment="1">
      <alignment horizontal="center" vertical="center" wrapText="1"/>
    </xf>
    <xf numFmtId="183" fontId="5" fillId="0" borderId="3" xfId="20" applyNumberFormat="1" applyFont="1" applyBorder="1" applyAlignment="1">
      <alignment horizontal="center" vertical="center"/>
    </xf>
    <xf numFmtId="2" fontId="3" fillId="0" borderId="3" xfId="18" applyNumberFormat="1" applyFont="1" applyBorder="1" applyAlignment="1">
      <alignment horizontal="center" vertical="center" wrapText="1"/>
    </xf>
    <xf numFmtId="188" fontId="5" fillId="0" borderId="3" xfId="20" applyNumberFormat="1" applyFont="1" applyBorder="1" applyAlignment="1">
      <alignment horizontal="center" vertical="center"/>
    </xf>
    <xf numFmtId="2" fontId="5" fillId="0" borderId="3" xfId="20" applyNumberFormat="1" applyFont="1" applyBorder="1" applyAlignment="1">
      <alignment horizontal="center" vertical="center"/>
    </xf>
    <xf numFmtId="188" fontId="3" fillId="0" borderId="3" xfId="18" applyNumberFormat="1" applyFont="1" applyBorder="1" applyAlignment="1">
      <alignment horizontal="center" vertical="center" wrapText="1"/>
    </xf>
    <xf numFmtId="2" fontId="13" fillId="0" borderId="3" xfId="20" applyNumberFormat="1" applyFont="1" applyBorder="1" applyAlignment="1">
      <alignment horizontal="center" vertical="center" wrapText="1"/>
    </xf>
    <xf numFmtId="0" fontId="27" fillId="0" borderId="0" xfId="20">
      <alignment vertical="center"/>
    </xf>
    <xf numFmtId="0" fontId="2" fillId="2" borderId="3" xfId="20" applyFont="1" applyFill="1" applyBorder="1">
      <alignment vertical="center"/>
    </xf>
    <xf numFmtId="0" fontId="27" fillId="2" borderId="0" xfId="20" applyFill="1">
      <alignment vertical="center"/>
    </xf>
    <xf numFmtId="0" fontId="4" fillId="2" borderId="3" xfId="2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3" xfId="0" applyFont="1" applyFill="1" applyBorder="1">
      <alignment vertical="center"/>
    </xf>
    <xf numFmtId="2" fontId="13" fillId="4" borderId="3" xfId="20" applyNumberFormat="1" applyFont="1" applyFill="1" applyBorder="1" applyAlignment="1">
      <alignment horizontal="center" vertical="center" wrapText="1"/>
    </xf>
    <xf numFmtId="0" fontId="4" fillId="2" borderId="3" xfId="2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 wrapText="1"/>
    </xf>
    <xf numFmtId="0" fontId="3" fillId="2" borderId="3" xfId="20" applyFont="1" applyFill="1" applyBorder="1" applyAlignment="1">
      <alignment horizontal="center" vertical="center"/>
    </xf>
    <xf numFmtId="0" fontId="3" fillId="0" borderId="3" xfId="20" applyFont="1" applyBorder="1" applyAlignment="1">
      <alignment horizontal="center" vertical="center" wrapText="1"/>
    </xf>
    <xf numFmtId="0" fontId="3" fillId="2" borderId="3" xfId="15" applyFont="1" applyFill="1" applyBorder="1" applyAlignment="1">
      <alignment horizontal="center" vertical="center" wrapText="1"/>
    </xf>
    <xf numFmtId="187" fontId="3" fillId="2" borderId="3" xfId="15" applyNumberFormat="1" applyFont="1" applyFill="1" applyBorder="1" applyAlignment="1">
      <alignment horizontal="center" vertical="center" wrapText="1"/>
    </xf>
    <xf numFmtId="189" fontId="3" fillId="2" borderId="3" xfId="15" applyNumberFormat="1" applyFont="1" applyFill="1" applyBorder="1" applyAlignment="1">
      <alignment horizontal="center" vertical="center" wrapText="1"/>
    </xf>
    <xf numFmtId="0" fontId="3" fillId="0" borderId="3" xfId="15" applyFont="1" applyBorder="1" applyAlignment="1">
      <alignment horizontal="center" vertical="center" wrapText="1"/>
    </xf>
    <xf numFmtId="0" fontId="4" fillId="0" borderId="3" xfId="21" applyFont="1" applyBorder="1">
      <alignment vertical="center"/>
    </xf>
    <xf numFmtId="0" fontId="3" fillId="0" borderId="0" xfId="15" applyFont="1" applyAlignment="1">
      <alignment vertical="center"/>
    </xf>
    <xf numFmtId="0" fontId="18" fillId="0" borderId="0" xfId="0" applyFont="1">
      <alignment vertical="center"/>
    </xf>
    <xf numFmtId="183" fontId="3" fillId="3" borderId="3" xfId="27" applyNumberFormat="1" applyFont="1" applyFill="1" applyBorder="1" applyAlignment="1">
      <alignment horizontal="center" vertical="center" wrapText="1"/>
    </xf>
    <xf numFmtId="43" fontId="3" fillId="2" borderId="3" xfId="15" applyNumberFormat="1" applyFont="1" applyFill="1" applyBorder="1" applyAlignment="1">
      <alignment horizontal="center" vertical="center" wrapText="1"/>
    </xf>
    <xf numFmtId="0" fontId="3" fillId="0" borderId="3" xfId="15" applyFont="1" applyBorder="1" applyAlignment="1">
      <alignment horizontal="center" vertical="top" wrapText="1"/>
    </xf>
    <xf numFmtId="43" fontId="3" fillId="0" borderId="3" xfId="15" applyNumberFormat="1" applyFont="1" applyBorder="1" applyAlignment="1">
      <alignment horizontal="center" vertical="center" wrapText="1"/>
    </xf>
    <xf numFmtId="183" fontId="2" fillId="0" borderId="3" xfId="15" applyNumberFormat="1" applyFont="1" applyBorder="1" applyAlignment="1">
      <alignment horizontal="center" vertical="center" wrapText="1"/>
    </xf>
    <xf numFmtId="0" fontId="3" fillId="0" borderId="3" xfId="15" applyFont="1" applyBorder="1" applyAlignment="1">
      <alignment vertical="center" wrapText="1"/>
    </xf>
    <xf numFmtId="183" fontId="3" fillId="0" borderId="3" xfId="15" applyNumberFormat="1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83" fontId="3" fillId="0" borderId="3" xfId="27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Protection="1">
      <alignment vertical="center"/>
      <protection locked="0"/>
    </xf>
    <xf numFmtId="183" fontId="2" fillId="0" borderId="3" xfId="27" applyNumberFormat="1" applyFont="1" applyBorder="1" applyAlignment="1" applyProtection="1">
      <alignment horizontal="center" vertical="center" wrapText="1"/>
      <protection locked="0"/>
    </xf>
    <xf numFmtId="183" fontId="3" fillId="2" borderId="11" xfId="27" applyNumberFormat="1" applyFont="1" applyFill="1" applyBorder="1" applyProtection="1">
      <alignment vertical="center"/>
      <protection locked="0"/>
    </xf>
    <xf numFmtId="0" fontId="3" fillId="0" borderId="0" xfId="15" applyFont="1" applyAlignment="1" applyProtection="1">
      <alignment vertical="center"/>
      <protection locked="0"/>
    </xf>
    <xf numFmtId="183" fontId="4" fillId="0" borderId="3" xfId="27" applyNumberFormat="1" applyFont="1" applyBorder="1" applyAlignment="1" applyProtection="1">
      <alignment horizontal="center" vertical="center" wrapText="1"/>
      <protection locked="0"/>
    </xf>
    <xf numFmtId="183" fontId="3" fillId="3" borderId="3" xfId="27" applyNumberFormat="1" applyFont="1" applyFill="1" applyBorder="1" applyAlignment="1" applyProtection="1">
      <alignment horizontal="center" vertical="center" wrapText="1"/>
      <protection locked="0"/>
    </xf>
    <xf numFmtId="188" fontId="3" fillId="0" borderId="3" xfId="15" applyNumberFormat="1" applyFont="1" applyBorder="1" applyAlignment="1" applyProtection="1">
      <alignment horizontal="center" vertical="center" wrapText="1"/>
      <protection locked="0"/>
    </xf>
    <xf numFmtId="190" fontId="3" fillId="0" borderId="3" xfId="15" applyNumberFormat="1" applyFont="1" applyBorder="1" applyAlignment="1" applyProtection="1">
      <alignment horizontal="center" vertical="center" wrapText="1"/>
      <protection locked="0"/>
    </xf>
    <xf numFmtId="183" fontId="4" fillId="0" borderId="3" xfId="15" applyNumberFormat="1" applyFont="1" applyBorder="1" applyAlignment="1" applyProtection="1">
      <alignment horizontal="center" vertical="center" wrapText="1"/>
      <protection locked="0"/>
    </xf>
    <xf numFmtId="9" fontId="4" fillId="0" borderId="3" xfId="15" applyNumberFormat="1" applyFont="1" applyBorder="1" applyAlignment="1" applyProtection="1">
      <alignment horizontal="center" vertical="center" wrapText="1"/>
      <protection locked="0"/>
    </xf>
    <xf numFmtId="183" fontId="3" fillId="0" borderId="3" xfId="15" applyNumberFormat="1" applyFont="1" applyBorder="1" applyAlignment="1" applyProtection="1">
      <alignment horizontal="center" vertical="center" wrapText="1"/>
      <protection locked="0"/>
    </xf>
    <xf numFmtId="9" fontId="2" fillId="0" borderId="3" xfId="27" applyNumberFormat="1" applyFont="1" applyBorder="1" applyAlignment="1" applyProtection="1">
      <alignment horizontal="center" vertical="center" wrapText="1"/>
      <protection locked="0"/>
    </xf>
    <xf numFmtId="191" fontId="3" fillId="0" borderId="3" xfId="27" applyNumberFormat="1" applyFont="1" applyBorder="1" applyAlignment="1" applyProtection="1">
      <alignment horizontal="center" vertical="center" wrapText="1"/>
      <protection locked="0"/>
    </xf>
    <xf numFmtId="191" fontId="3" fillId="0" borderId="3" xfId="15" applyNumberFormat="1" applyFont="1" applyBorder="1" applyAlignment="1">
      <alignment horizontal="center" vertical="center" wrapText="1"/>
    </xf>
    <xf numFmtId="0" fontId="27" fillId="0" borderId="0" xfId="17">
      <alignment vertical="center"/>
    </xf>
    <xf numFmtId="0" fontId="2" fillId="0" borderId="3" xfId="22" applyFont="1" applyBorder="1">
      <alignment vertical="center"/>
    </xf>
    <xf numFmtId="0" fontId="4" fillId="0" borderId="3" xfId="22" applyFont="1" applyBorder="1" applyAlignment="1">
      <alignment horizontal="center" vertical="center"/>
    </xf>
    <xf numFmtId="0" fontId="3" fillId="0" borderId="3" xfId="1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1" fontId="3" fillId="0" borderId="3" xfId="16" applyNumberFormat="1" applyFont="1" applyBorder="1" applyAlignment="1">
      <alignment horizontal="center" vertical="center" wrapText="1"/>
    </xf>
    <xf numFmtId="0" fontId="3" fillId="0" borderId="3" xfId="22" applyFont="1" applyBorder="1" applyAlignment="1">
      <alignment horizontal="center" vertical="center" wrapText="1"/>
    </xf>
    <xf numFmtId="2" fontId="3" fillId="0" borderId="3" xfId="16" applyNumberFormat="1" applyFont="1" applyBorder="1" applyAlignment="1">
      <alignment horizontal="center" vertical="center" wrapText="1"/>
    </xf>
    <xf numFmtId="0" fontId="9" fillId="7" borderId="3" xfId="22" applyFont="1" applyFill="1" applyBorder="1" applyAlignment="1">
      <alignment horizontal="center" vertical="center"/>
    </xf>
    <xf numFmtId="0" fontId="9" fillId="7" borderId="3" xfId="22" applyFont="1" applyFill="1" applyBorder="1" applyAlignment="1">
      <alignment horizontal="center" vertical="center" wrapText="1"/>
    </xf>
    <xf numFmtId="0" fontId="20" fillId="7" borderId="3" xfId="16" applyFont="1" applyFill="1" applyBorder="1" applyAlignment="1">
      <alignment horizontal="center" vertical="center" wrapText="1"/>
    </xf>
    <xf numFmtId="0" fontId="4" fillId="0" borderId="0" xfId="17" applyFont="1">
      <alignment vertical="center"/>
    </xf>
    <xf numFmtId="0" fontId="3" fillId="6" borderId="3" xfId="16" applyFont="1" applyFill="1" applyBorder="1" applyAlignment="1">
      <alignment vertical="top" wrapText="1"/>
    </xf>
    <xf numFmtId="0" fontId="0" fillId="0" borderId="0" xfId="0" applyAlignment="1"/>
    <xf numFmtId="0" fontId="0" fillId="0" borderId="3" xfId="0" applyBorder="1">
      <alignment vertical="center"/>
    </xf>
    <xf numFmtId="0" fontId="22" fillId="0" borderId="3" xfId="25" applyFont="1" applyBorder="1" applyProtection="1">
      <alignment vertical="center"/>
      <protection locked="0"/>
    </xf>
    <xf numFmtId="0" fontId="23" fillId="0" borderId="3" xfId="25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 wrapText="1"/>
    </xf>
    <xf numFmtId="0" fontId="24" fillId="0" borderId="3" xfId="25" applyFont="1" applyBorder="1" applyAlignment="1" applyProtection="1">
      <alignment horizontal="center" vertical="center" wrapText="1"/>
      <protection locked="0"/>
    </xf>
    <xf numFmtId="0" fontId="24" fillId="0" borderId="3" xfId="25" applyFont="1" applyBorder="1" applyAlignment="1" applyProtection="1">
      <alignment horizontal="left" vertical="center" wrapText="1"/>
      <protection locked="0"/>
    </xf>
    <xf numFmtId="2" fontId="24" fillId="0" borderId="3" xfId="25" applyNumberFormat="1" applyFont="1" applyBorder="1" applyAlignment="1" applyProtection="1">
      <alignment horizontal="center" vertical="center" wrapText="1"/>
      <protection locked="0"/>
    </xf>
    <xf numFmtId="0" fontId="24" fillId="0" borderId="3" xfId="25" applyFont="1" applyBorder="1" applyAlignment="1" applyProtection="1">
      <alignment horizontal="center" vertical="center"/>
      <protection locked="0"/>
    </xf>
    <xf numFmtId="2" fontId="24" fillId="0" borderId="3" xfId="25" applyNumberFormat="1" applyFont="1" applyBorder="1" applyAlignment="1" applyProtection="1">
      <alignment horizontal="center" vertical="center"/>
      <protection locked="0"/>
    </xf>
    <xf numFmtId="0" fontId="24" fillId="4" borderId="3" xfId="25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185" fontId="24" fillId="0" borderId="3" xfId="25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43" fontId="0" fillId="0" borderId="0" xfId="0" applyNumberFormat="1">
      <alignment vertical="center"/>
    </xf>
    <xf numFmtId="49" fontId="45" fillId="0" borderId="3" xfId="0" applyNumberFormat="1" applyFont="1" applyBorder="1" applyAlignment="1" applyProtection="1">
      <alignment horizontal="center" vertical="center"/>
      <protection locked="0"/>
    </xf>
    <xf numFmtId="183" fontId="45" fillId="0" borderId="3" xfId="27" applyNumberFormat="1" applyFont="1" applyBorder="1" applyAlignment="1" applyProtection="1">
      <alignment vertical="center" wrapText="1"/>
      <protection locked="0"/>
    </xf>
    <xf numFmtId="0" fontId="47" fillId="2" borderId="3" xfId="20" applyFont="1" applyFill="1" applyBorder="1">
      <alignment vertical="center"/>
    </xf>
    <xf numFmtId="0" fontId="24" fillId="0" borderId="1" xfId="25" applyFont="1" applyBorder="1" applyAlignment="1" applyProtection="1">
      <alignment horizontal="center" vertical="center" wrapText="1"/>
      <protection locked="0"/>
    </xf>
    <xf numFmtId="0" fontId="24" fillId="0" borderId="4" xfId="25" applyFont="1" applyBorder="1" applyAlignment="1" applyProtection="1">
      <alignment horizontal="center" vertical="center" wrapText="1"/>
      <protection locked="0"/>
    </xf>
    <xf numFmtId="9" fontId="4" fillId="0" borderId="3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3" fillId="0" borderId="5" xfId="25" applyFont="1" applyBorder="1" applyAlignment="1" applyProtection="1">
      <alignment horizontal="left" vertical="center"/>
      <protection locked="0"/>
    </xf>
    <xf numFmtId="0" fontId="23" fillId="0" borderId="6" xfId="25" applyFont="1" applyBorder="1" applyAlignment="1" applyProtection="1">
      <alignment horizontal="left" vertical="center"/>
      <protection locked="0"/>
    </xf>
    <xf numFmtId="0" fontId="21" fillId="0" borderId="7" xfId="25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3" xfId="25" applyFont="1" applyBorder="1" applyAlignment="1" applyProtection="1">
      <alignment horizontal="left" vertical="center" wrapText="1"/>
      <protection locked="0"/>
    </xf>
    <xf numFmtId="0" fontId="24" fillId="0" borderId="3" xfId="25" applyFont="1" applyBorder="1" applyAlignment="1" applyProtection="1">
      <alignment horizontal="center" vertical="center" wrapText="1"/>
      <protection locked="0"/>
    </xf>
    <xf numFmtId="0" fontId="24" fillId="3" borderId="3" xfId="25" applyFont="1" applyFill="1" applyBorder="1" applyAlignment="1" applyProtection="1">
      <alignment horizontal="left" vertical="center" wrapText="1"/>
      <protection locked="0"/>
    </xf>
    <xf numFmtId="0" fontId="24" fillId="4" borderId="3" xfId="25" applyFont="1" applyFill="1" applyBorder="1" applyAlignment="1" applyProtection="1">
      <alignment horizontal="center" vertical="center" wrapText="1"/>
      <protection locked="0"/>
    </xf>
    <xf numFmtId="0" fontId="24" fillId="3" borderId="3" xfId="25" applyFont="1" applyFill="1" applyBorder="1" applyAlignment="1" applyProtection="1">
      <alignment horizontal="center" vertical="center" wrapText="1"/>
      <protection locked="0"/>
    </xf>
    <xf numFmtId="0" fontId="23" fillId="0" borderId="3" xfId="25" applyFont="1" applyBorder="1" applyAlignment="1" applyProtection="1">
      <alignment horizontal="center" vertical="center"/>
      <protection locked="0"/>
    </xf>
    <xf numFmtId="0" fontId="23" fillId="0" borderId="3" xfId="25" applyFont="1" applyBorder="1" applyAlignment="1" applyProtection="1">
      <alignment horizontal="left" vertical="center"/>
      <protection locked="0"/>
    </xf>
    <xf numFmtId="0" fontId="24" fillId="3" borderId="3" xfId="25" applyFont="1" applyFill="1" applyBorder="1" applyAlignment="1" applyProtection="1">
      <alignment horizontal="center" vertical="center"/>
      <protection locked="0"/>
    </xf>
    <xf numFmtId="1" fontId="23" fillId="0" borderId="3" xfId="25" applyNumberFormat="1" applyFont="1" applyBorder="1" applyAlignment="1" applyProtection="1">
      <alignment horizontal="center" vertical="center"/>
      <protection locked="0"/>
    </xf>
    <xf numFmtId="0" fontId="4" fillId="0" borderId="11" xfId="17" applyFont="1" applyBorder="1" applyAlignment="1">
      <alignment horizontal="center" vertical="center"/>
    </xf>
    <xf numFmtId="0" fontId="19" fillId="0" borderId="1" xfId="17" applyFont="1" applyBorder="1" applyAlignment="1">
      <alignment horizontal="left" vertical="center" wrapText="1"/>
    </xf>
    <xf numFmtId="0" fontId="19" fillId="0" borderId="2" xfId="17" applyFont="1" applyBorder="1" applyAlignment="1">
      <alignment horizontal="left" vertical="center"/>
    </xf>
    <xf numFmtId="0" fontId="19" fillId="0" borderId="4" xfId="17" applyFont="1" applyBorder="1" applyAlignment="1">
      <alignment horizontal="left" vertical="center"/>
    </xf>
    <xf numFmtId="0" fontId="17" fillId="0" borderId="3" xfId="16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2" fillId="0" borderId="2" xfId="22" applyFont="1" applyBorder="1" applyAlignment="1">
      <alignment horizontal="center" vertical="center"/>
    </xf>
    <xf numFmtId="0" fontId="2" fillId="0" borderId="4" xfId="22" applyFont="1" applyBorder="1" applyAlignment="1">
      <alignment horizontal="center" vertical="center"/>
    </xf>
    <xf numFmtId="0" fontId="4" fillId="0" borderId="1" xfId="17" applyFont="1" applyBorder="1" applyAlignment="1">
      <alignment horizontal="center" vertical="center"/>
    </xf>
    <xf numFmtId="0" fontId="4" fillId="0" borderId="2" xfId="17" applyFont="1" applyBorder="1" applyAlignment="1">
      <alignment horizontal="center" vertical="center"/>
    </xf>
    <xf numFmtId="0" fontId="4" fillId="0" borderId="4" xfId="17" applyFont="1" applyBorder="1" applyAlignment="1">
      <alignment horizontal="center" vertical="center"/>
    </xf>
    <xf numFmtId="183" fontId="3" fillId="0" borderId="3" xfId="27" applyNumberFormat="1" applyFont="1" applyBorder="1" applyAlignment="1" applyProtection="1">
      <alignment horizontal="center" vertical="center" wrapText="1"/>
      <protection locked="0"/>
    </xf>
    <xf numFmtId="183" fontId="3" fillId="3" borderId="3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3" xfId="15" applyFont="1" applyBorder="1" applyAlignment="1" applyProtection="1">
      <alignment horizontal="center" vertical="center"/>
      <protection locked="0"/>
    </xf>
    <xf numFmtId="183" fontId="2" fillId="0" borderId="3" xfId="27" applyNumberFormat="1" applyFont="1" applyBorder="1" applyAlignment="1" applyProtection="1">
      <alignment horizontal="left" vertical="center" wrapText="1"/>
      <protection locked="0"/>
    </xf>
    <xf numFmtId="183" fontId="47" fillId="0" borderId="3" xfId="27" applyNumberFormat="1" applyFont="1" applyBorder="1" applyAlignment="1" applyProtection="1">
      <alignment horizontal="left" vertical="center" wrapText="1"/>
      <protection locked="0"/>
    </xf>
    <xf numFmtId="0" fontId="3" fillId="0" borderId="3" xfId="15" applyFont="1" applyBorder="1" applyAlignment="1">
      <alignment horizontal="center" vertical="center" wrapText="1"/>
    </xf>
    <xf numFmtId="0" fontId="3" fillId="4" borderId="3" xfId="15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3" fillId="3" borderId="3" xfId="15" applyFont="1" applyFill="1" applyBorder="1" applyAlignment="1">
      <alignment horizontal="center" vertical="center" wrapText="1"/>
    </xf>
    <xf numFmtId="0" fontId="6" fillId="0" borderId="1" xfId="21" applyFont="1" applyBorder="1" applyAlignment="1">
      <alignment horizontal="left" vertical="center"/>
    </xf>
    <xf numFmtId="0" fontId="6" fillId="0" borderId="2" xfId="21" applyFont="1" applyBorder="1" applyAlignment="1">
      <alignment horizontal="left" vertical="center"/>
    </xf>
    <xf numFmtId="0" fontId="6" fillId="0" borderId="4" xfId="21" applyFont="1" applyBorder="1" applyAlignment="1">
      <alignment horizontal="left" vertical="center"/>
    </xf>
    <xf numFmtId="0" fontId="6" fillId="0" borderId="3" xfId="21" applyFont="1" applyBorder="1" applyAlignment="1">
      <alignment horizontal="left" vertical="center"/>
    </xf>
    <xf numFmtId="0" fontId="3" fillId="0" borderId="1" xfId="15" applyFont="1" applyBorder="1" applyAlignment="1">
      <alignment horizontal="center" vertical="center" wrapText="1"/>
    </xf>
    <xf numFmtId="0" fontId="3" fillId="0" borderId="2" xfId="15" applyFont="1" applyBorder="1" applyAlignment="1">
      <alignment horizontal="center" vertical="center" wrapText="1"/>
    </xf>
    <xf numFmtId="0" fontId="3" fillId="0" borderId="4" xfId="15" applyFont="1" applyBorder="1" applyAlignment="1">
      <alignment horizontal="center" vertical="center" wrapText="1"/>
    </xf>
    <xf numFmtId="0" fontId="6" fillId="0" borderId="3" xfId="20" applyFont="1" applyBorder="1" applyAlignment="1">
      <alignment horizontal="center" vertical="center"/>
    </xf>
    <xf numFmtId="0" fontId="4" fillId="0" borderId="3" xfId="21" applyFont="1" applyBorder="1" applyAlignment="1">
      <alignment horizontal="center" vertical="center"/>
    </xf>
    <xf numFmtId="183" fontId="3" fillId="0" borderId="3" xfId="27" applyNumberFormat="1" applyFont="1" applyBorder="1" applyAlignment="1">
      <alignment horizontal="center" vertical="center" wrapText="1"/>
    </xf>
    <xf numFmtId="0" fontId="3" fillId="0" borderId="5" xfId="15" applyFont="1" applyBorder="1" applyAlignment="1">
      <alignment horizontal="center" vertical="center" wrapText="1"/>
    </xf>
    <xf numFmtId="0" fontId="3" fillId="0" borderId="6" xfId="15" applyFont="1" applyBorder="1" applyAlignment="1">
      <alignment horizontal="center" vertical="center" wrapText="1"/>
    </xf>
    <xf numFmtId="0" fontId="17" fillId="0" borderId="1" xfId="15" applyFont="1" applyBorder="1" applyAlignment="1">
      <alignment horizontal="center" vertical="center"/>
    </xf>
    <xf numFmtId="0" fontId="17" fillId="0" borderId="2" xfId="15" applyFont="1" applyBorder="1" applyAlignment="1">
      <alignment horizontal="center" vertical="center"/>
    </xf>
    <xf numFmtId="0" fontId="17" fillId="0" borderId="4" xfId="15" applyFont="1" applyBorder="1" applyAlignment="1">
      <alignment horizontal="center" vertical="center"/>
    </xf>
    <xf numFmtId="0" fontId="6" fillId="0" borderId="1" xfId="21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/>
    </xf>
    <xf numFmtId="0" fontId="17" fillId="2" borderId="3" xfId="15" applyFont="1" applyFill="1" applyBorder="1" applyAlignment="1">
      <alignment horizontal="center" vertical="center"/>
    </xf>
    <xf numFmtId="0" fontId="2" fillId="2" borderId="3" xfId="20" applyFont="1" applyFill="1" applyBorder="1" applyAlignment="1">
      <alignment horizontal="left" vertical="center"/>
    </xf>
    <xf numFmtId="0" fontId="4" fillId="0" borderId="3" xfId="2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2" fillId="4" borderId="1" xfId="15" applyFont="1" applyFill="1" applyBorder="1" applyAlignment="1">
      <alignment horizontal="center" vertical="center" wrapText="1"/>
    </xf>
    <xf numFmtId="0" fontId="2" fillId="4" borderId="2" xfId="15" applyFont="1" applyFill="1" applyBorder="1" applyAlignment="1">
      <alignment horizontal="center" vertical="center" wrapText="1"/>
    </xf>
    <xf numFmtId="0" fontId="2" fillId="4" borderId="4" xfId="15" applyFont="1" applyFill="1" applyBorder="1" applyAlignment="1">
      <alignment horizontal="center" vertical="center" wrapText="1"/>
    </xf>
    <xf numFmtId="49" fontId="3" fillId="0" borderId="3" xfId="18" applyNumberFormat="1" applyFont="1" applyBorder="1" applyAlignment="1">
      <alignment horizontal="center" vertical="center" wrapText="1"/>
    </xf>
    <xf numFmtId="0" fontId="3" fillId="0" borderId="3" xfId="18" applyFont="1" applyBorder="1" applyAlignment="1">
      <alignment horizontal="center" vertical="center" wrapText="1"/>
    </xf>
    <xf numFmtId="0" fontId="3" fillId="0" borderId="5" xfId="18" applyFont="1" applyBorder="1" applyAlignment="1">
      <alignment horizontal="center" vertical="center" wrapText="1"/>
    </xf>
    <xf numFmtId="0" fontId="3" fillId="0" borderId="6" xfId="18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47" fillId="2" borderId="1" xfId="20" applyFont="1" applyFill="1" applyBorder="1" applyAlignment="1">
      <alignment horizontal="center" vertical="center"/>
    </xf>
    <xf numFmtId="0" fontId="2" fillId="2" borderId="2" xfId="20" applyFont="1" applyFill="1" applyBorder="1" applyAlignment="1">
      <alignment horizontal="center" vertical="center"/>
    </xf>
    <xf numFmtId="0" fontId="2" fillId="2" borderId="4" xfId="20" applyFont="1" applyFill="1" applyBorder="1" applyAlignment="1">
      <alignment horizontal="center" vertical="center"/>
    </xf>
    <xf numFmtId="0" fontId="6" fillId="0" borderId="1" xfId="20" applyFont="1" applyBorder="1" applyAlignment="1">
      <alignment horizontal="left" vertical="center"/>
    </xf>
    <xf numFmtId="0" fontId="6" fillId="0" borderId="4" xfId="20" applyFont="1" applyBorder="1" applyAlignment="1">
      <alignment horizontal="left" vertical="center"/>
    </xf>
    <xf numFmtId="0" fontId="4" fillId="0" borderId="3" xfId="26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4" borderId="3" xfId="20" applyFont="1" applyFill="1" applyBorder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8" fillId="0" borderId="1" xfId="20" applyFont="1" applyBorder="1" applyAlignment="1">
      <alignment horizontal="center" vertical="center"/>
    </xf>
    <xf numFmtId="0" fontId="6" fillId="0" borderId="2" xfId="20" applyFont="1" applyBorder="1" applyAlignment="1">
      <alignment horizontal="center" vertical="center"/>
    </xf>
    <xf numFmtId="0" fontId="16" fillId="0" borderId="1" xfId="15" applyFont="1" applyBorder="1" applyAlignment="1">
      <alignment horizontal="center" vertical="center"/>
    </xf>
    <xf numFmtId="0" fontId="16" fillId="0" borderId="2" xfId="15" applyFont="1" applyBorder="1" applyAlignment="1">
      <alignment horizontal="center" vertical="center"/>
    </xf>
    <xf numFmtId="0" fontId="16" fillId="0" borderId="4" xfId="15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3" fillId="0" borderId="1" xfId="18" applyFont="1" applyBorder="1" applyAlignment="1">
      <alignment horizontal="center" vertical="center" wrapText="1"/>
    </xf>
    <xf numFmtId="0" fontId="3" fillId="0" borderId="2" xfId="18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3" xfId="26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3" xfId="2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 wrapText="1"/>
    </xf>
    <xf numFmtId="180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3" borderId="3" xfId="2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2" borderId="1" xfId="26" applyFont="1" applyFill="1" applyBorder="1" applyAlignment="1">
      <alignment horizontal="center" vertical="center" wrapText="1"/>
    </xf>
    <xf numFmtId="0" fontId="2" fillId="2" borderId="2" xfId="26" applyFont="1" applyFill="1" applyBorder="1" applyAlignment="1">
      <alignment horizontal="center" vertical="center" wrapText="1"/>
    </xf>
    <xf numFmtId="0" fontId="2" fillId="2" borderId="4" xfId="26" applyFont="1" applyFill="1" applyBorder="1" applyAlignment="1">
      <alignment horizontal="center" vertical="center" wrapText="1"/>
    </xf>
    <xf numFmtId="0" fontId="3" fillId="2" borderId="3" xfId="26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26" applyFont="1" applyBorder="1" applyAlignment="1">
      <alignment horizontal="center" vertical="center" wrapText="1"/>
    </xf>
    <xf numFmtId="178" fontId="3" fillId="0" borderId="1" xfId="3" applyNumberFormat="1" applyFont="1" applyBorder="1" applyAlignment="1">
      <alignment horizontal="center" vertical="center" wrapText="1"/>
    </xf>
    <xf numFmtId="178" fontId="3" fillId="0" borderId="2" xfId="3" applyNumberFormat="1" applyFont="1" applyBorder="1" applyAlignment="1">
      <alignment horizontal="center" vertical="center" wrapText="1"/>
    </xf>
    <xf numFmtId="178" fontId="3" fillId="0" borderId="4" xfId="3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9">
    <cellStyle name="_x000a_mouse.drv=lm" xfId="2" xr:uid="{00000000-0005-0000-0000-000031000000}"/>
    <cellStyle name="_ET_STYLE_NoName_00_" xfId="3" xr:uid="{00000000-0005-0000-0000-000032000000}"/>
    <cellStyle name="百分比" xfId="1" builtinId="5"/>
    <cellStyle name="百分比 2" xfId="4" xr:uid="{00000000-0005-0000-0000-000033000000}"/>
    <cellStyle name="差_KING" xfId="5" xr:uid="{00000000-0005-0000-0000-000034000000}"/>
    <cellStyle name="差_mypersonnel" xfId="6" xr:uid="{00000000-0005-0000-0000-000035000000}"/>
    <cellStyle name="差_mypersonnel_1" xfId="7" xr:uid="{00000000-0005-0000-0000-000036000000}"/>
    <cellStyle name="差_mypersonnel_2" xfId="8" xr:uid="{00000000-0005-0000-0000-000037000000}"/>
    <cellStyle name="差_mypersonnel_3" xfId="9" xr:uid="{00000000-0005-0000-0000-000038000000}"/>
    <cellStyle name="差_RESULTS" xfId="10" xr:uid="{00000000-0005-0000-0000-000039000000}"/>
    <cellStyle name="差_RESULTS_1" xfId="11" xr:uid="{00000000-0005-0000-0000-00003A000000}"/>
    <cellStyle name="差_RESULTS_2" xfId="12" xr:uid="{00000000-0005-0000-0000-00003B000000}"/>
    <cellStyle name="差_RESULTS_3" xfId="13" xr:uid="{00000000-0005-0000-0000-00003C000000}"/>
    <cellStyle name="常规" xfId="0" builtinId="0"/>
    <cellStyle name="常规 10" xfId="14" xr:uid="{00000000-0005-0000-0000-00003D000000}"/>
    <cellStyle name="常规 2" xfId="15" xr:uid="{00000000-0005-0000-0000-00003E000000}"/>
    <cellStyle name="常规 2 3" xfId="16" xr:uid="{00000000-0005-0000-0000-00003F000000}"/>
    <cellStyle name="常规 2 4" xfId="17" xr:uid="{00000000-0005-0000-0000-000040000000}"/>
    <cellStyle name="常规 3" xfId="18" xr:uid="{00000000-0005-0000-0000-000041000000}"/>
    <cellStyle name="常规 3 2" xfId="19" xr:uid="{00000000-0005-0000-0000-000042000000}"/>
    <cellStyle name="常规 3 25" xfId="20" xr:uid="{00000000-0005-0000-0000-000043000000}"/>
    <cellStyle name="常规 4" xfId="21" xr:uid="{00000000-0005-0000-0000-000044000000}"/>
    <cellStyle name="常规 4 2" xfId="22" xr:uid="{00000000-0005-0000-0000-000045000000}"/>
    <cellStyle name="常规 6" xfId="23" xr:uid="{00000000-0005-0000-0000-000046000000}"/>
    <cellStyle name="常规_包装报价表1" xfId="24" xr:uid="{00000000-0005-0000-0000-000047000000}"/>
    <cellStyle name="常规_产品报价单" xfId="25" xr:uid="{00000000-0005-0000-0000-000048000000}"/>
    <cellStyle name="常规_东风神龙成本报价单（中文版）" xfId="26" xr:uid="{00000000-0005-0000-0000-000049000000}"/>
    <cellStyle name="常规_上汽汽车零部件包装，运输仓储费用报价表 " xfId="27" xr:uid="{00000000-0005-0000-0000-00004A000000}"/>
    <cellStyle name="好_KING" xfId="28" xr:uid="{00000000-0005-0000-0000-00004B000000}"/>
    <cellStyle name="好_mypersonnel" xfId="29" xr:uid="{00000000-0005-0000-0000-00004C000000}"/>
    <cellStyle name="好_mypersonnel_1" xfId="30" xr:uid="{00000000-0005-0000-0000-00004D000000}"/>
    <cellStyle name="好_mypersonnel_2" xfId="31" xr:uid="{00000000-0005-0000-0000-00004E000000}"/>
    <cellStyle name="好_mypersonnel_3" xfId="32" xr:uid="{00000000-0005-0000-0000-00004F000000}"/>
    <cellStyle name="好_RESULTS" xfId="33" xr:uid="{00000000-0005-0000-0000-000050000000}"/>
    <cellStyle name="好_RESULTS_1" xfId="34" xr:uid="{00000000-0005-0000-0000-000051000000}"/>
    <cellStyle name="好_RESULTS_2" xfId="35" xr:uid="{00000000-0005-0000-0000-000052000000}"/>
    <cellStyle name="好_RESULTS_3" xfId="36" xr:uid="{00000000-0005-0000-0000-000053000000}"/>
    <cellStyle name="货币 2" xfId="37" xr:uid="{00000000-0005-0000-0000-000054000000}"/>
    <cellStyle name="千位分隔 2" xfId="38" xr:uid="{00000000-0005-0000-0000-000055000000}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www.wps.cn/officeDocument/2023/relationships/customStorage" Target="customStorage/customStorage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106680</xdr:rowOff>
    </xdr:from>
    <xdr:to>
      <xdr:col>0</xdr:col>
      <xdr:colOff>678180</xdr:colOff>
      <xdr:row>3</xdr:row>
      <xdr:rowOff>15240</xdr:rowOff>
    </xdr:to>
    <xdr:pic>
      <xdr:nvPicPr>
        <xdr:cNvPr id="1053" name="图片 2">
          <a:extLst>
            <a:ext uri="{FF2B5EF4-FFF2-40B4-BE49-F238E27FC236}">
              <a16:creationId xmlns:a16="http://schemas.microsoft.com/office/drawing/2014/main" id="{00000000-0008-0000-4E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680"/>
          <a:ext cx="67818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106680</xdr:rowOff>
    </xdr:from>
    <xdr:to>
      <xdr:col>0</xdr:col>
      <xdr:colOff>723900</xdr:colOff>
      <xdr:row>3</xdr:row>
      <xdr:rowOff>7620</xdr:rowOff>
    </xdr:to>
    <xdr:pic>
      <xdr:nvPicPr>
        <xdr:cNvPr id="1054" name="图片 4">
          <a:extLst>
            <a:ext uri="{FF2B5EF4-FFF2-40B4-BE49-F238E27FC236}">
              <a16:creationId xmlns:a16="http://schemas.microsoft.com/office/drawing/2014/main" id="{00000000-0008-0000-4E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" y="106680"/>
          <a:ext cx="678180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"/>
  <sheetViews>
    <sheetView workbookViewId="0"/>
  </sheetViews>
  <sheetFormatPr defaultColWidth="9" defaultRowHeight="13.5"/>
  <sheetData/>
  <phoneticPr fontId="46" type="noConversion"/>
  <pageMargins left="0.75" right="0.75" top="1" bottom="1" header="0.5" footer="0.5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2"/>
  <dimension ref="A1:G34"/>
  <sheetViews>
    <sheetView tabSelected="1" zoomScale="85" zoomScaleNormal="85" workbookViewId="0">
      <selection activeCell="M10" sqref="M10"/>
    </sheetView>
  </sheetViews>
  <sheetFormatPr defaultColWidth="9" defaultRowHeight="13.5"/>
  <cols>
    <col min="1" max="1" width="35" customWidth="1"/>
    <col min="2" max="2" width="10.5" customWidth="1"/>
    <col min="3" max="3" width="24" customWidth="1"/>
    <col min="4" max="4" width="23.75" customWidth="1"/>
    <col min="5" max="5" width="10.875" customWidth="1"/>
    <col min="6" max="6" width="12.75" customWidth="1"/>
    <col min="7" max="7" width="24.75" customWidth="1"/>
  </cols>
  <sheetData>
    <row r="1" spans="1:7" ht="14.45" customHeight="1">
      <c r="A1" s="180"/>
      <c r="B1" s="183" t="s">
        <v>0</v>
      </c>
      <c r="C1" s="184"/>
      <c r="D1" s="184"/>
      <c r="E1" s="184"/>
      <c r="F1" s="185"/>
      <c r="G1" s="157" t="s">
        <v>1</v>
      </c>
    </row>
    <row r="2" spans="1:7" ht="14.45" customHeight="1">
      <c r="A2" s="180"/>
      <c r="B2" s="186"/>
      <c r="C2" s="187"/>
      <c r="D2" s="187"/>
      <c r="E2" s="187"/>
      <c r="F2" s="188"/>
      <c r="G2" s="157" t="s">
        <v>2</v>
      </c>
    </row>
    <row r="3" spans="1:7" ht="14.45" customHeight="1">
      <c r="A3" s="180"/>
      <c r="B3" s="186"/>
      <c r="C3" s="187"/>
      <c r="D3" s="187"/>
      <c r="E3" s="187"/>
      <c r="F3" s="188"/>
      <c r="G3" s="157" t="s">
        <v>3</v>
      </c>
    </row>
    <row r="4" spans="1:7" ht="14.45" customHeight="1">
      <c r="A4" s="180"/>
      <c r="B4" s="189"/>
      <c r="C4" s="190"/>
      <c r="D4" s="190"/>
      <c r="E4" s="190"/>
      <c r="F4" s="191"/>
      <c r="G4" s="158" t="s">
        <v>4</v>
      </c>
    </row>
    <row r="5" spans="1:7" ht="20.100000000000001" customHeight="1">
      <c r="A5" s="198" t="s">
        <v>5</v>
      </c>
      <c r="B5" s="198"/>
      <c r="C5" s="198"/>
      <c r="D5" s="181" t="s">
        <v>323</v>
      </c>
      <c r="E5" s="198" t="s">
        <v>6</v>
      </c>
      <c r="F5" s="198"/>
      <c r="G5" s="198"/>
    </row>
    <row r="6" spans="1:7" ht="20.100000000000001" customHeight="1">
      <c r="A6" s="198" t="s">
        <v>7</v>
      </c>
      <c r="B6" s="198"/>
      <c r="C6" s="198"/>
      <c r="D6" s="182"/>
      <c r="E6" s="198" t="s">
        <v>8</v>
      </c>
      <c r="F6" s="198"/>
      <c r="G6" s="159" t="s">
        <v>9</v>
      </c>
    </row>
    <row r="7" spans="1:7" ht="20.100000000000001" customHeight="1">
      <c r="A7" s="159" t="s">
        <v>10</v>
      </c>
      <c r="B7" s="200" t="s">
        <v>11</v>
      </c>
      <c r="C7" s="200"/>
      <c r="D7" s="160" t="s">
        <v>12</v>
      </c>
      <c r="E7" s="16" t="s">
        <v>13</v>
      </c>
      <c r="F7" s="16" t="s">
        <v>14</v>
      </c>
      <c r="G7" s="16" t="s">
        <v>15</v>
      </c>
    </row>
    <row r="8" spans="1:7" ht="28.35" customHeight="1">
      <c r="A8" s="159" t="s">
        <v>16</v>
      </c>
      <c r="B8" s="197" t="s">
        <v>17</v>
      </c>
      <c r="C8" s="197"/>
      <c r="D8" s="160" t="s">
        <v>18</v>
      </c>
      <c r="E8" s="16" t="s">
        <v>19</v>
      </c>
      <c r="F8" s="16" t="s">
        <v>19</v>
      </c>
      <c r="G8" s="16" t="s">
        <v>19</v>
      </c>
    </row>
    <row r="9" spans="1:7" ht="20.100000000000001" customHeight="1">
      <c r="A9" s="198" t="s">
        <v>20</v>
      </c>
      <c r="B9" s="198"/>
      <c r="C9" s="198"/>
      <c r="D9" s="161" t="s">
        <v>21</v>
      </c>
      <c r="E9" s="16" t="s">
        <v>19</v>
      </c>
      <c r="F9" s="16" t="s">
        <v>19</v>
      </c>
      <c r="G9" s="16" t="s">
        <v>19</v>
      </c>
    </row>
    <row r="10" spans="1:7" ht="20.100000000000001" customHeight="1">
      <c r="A10" s="199" t="s">
        <v>22</v>
      </c>
      <c r="B10" s="199"/>
      <c r="C10" s="199"/>
      <c r="D10" s="199"/>
      <c r="E10" s="199"/>
      <c r="F10" s="199"/>
      <c r="G10" s="199"/>
    </row>
    <row r="11" spans="1:7" ht="20.100000000000001" customHeight="1">
      <c r="A11" s="162" t="s">
        <v>23</v>
      </c>
      <c r="B11" s="193" t="s">
        <v>24</v>
      </c>
      <c r="C11" s="193"/>
      <c r="D11" s="162" t="s">
        <v>25</v>
      </c>
      <c r="E11" s="180" t="s">
        <v>26</v>
      </c>
      <c r="F11" s="180"/>
      <c r="G11" s="16" t="s">
        <v>27</v>
      </c>
    </row>
    <row r="12" spans="1:7" ht="20.100000000000001" customHeight="1">
      <c r="A12" s="192" t="s">
        <v>28</v>
      </c>
      <c r="B12" s="192"/>
      <c r="C12" s="192"/>
      <c r="D12" s="164">
        <f>D13+D14+D15</f>
        <v>386.05995472817602</v>
      </c>
      <c r="E12" s="178">
        <f>D12/D$30</f>
        <v>0.69699479031270495</v>
      </c>
      <c r="F12" s="178"/>
      <c r="G12" s="16" t="s">
        <v>19</v>
      </c>
    </row>
    <row r="13" spans="1:7" ht="20.100000000000001" customHeight="1">
      <c r="A13" s="165">
        <v>1</v>
      </c>
      <c r="B13" s="193" t="s">
        <v>29</v>
      </c>
      <c r="C13" s="193"/>
      <c r="D13" s="166">
        <f>原材料明细!R8</f>
        <v>76.017025835044194</v>
      </c>
      <c r="E13" s="178">
        <f t="shared" ref="E13:E30" si="0">D13/D$30</f>
        <v>0.13724156140306665</v>
      </c>
      <c r="F13" s="178"/>
      <c r="G13" s="16" t="s">
        <v>19</v>
      </c>
    </row>
    <row r="14" spans="1:7" ht="20.100000000000001" customHeight="1">
      <c r="A14" s="165">
        <v>2</v>
      </c>
      <c r="B14" s="196" t="s">
        <v>30</v>
      </c>
      <c r="C14" s="196"/>
      <c r="D14" s="166">
        <f>外购外协件明细!O15</f>
        <v>310.042928893132</v>
      </c>
      <c r="E14" s="178">
        <f t="shared" si="0"/>
        <v>0.55975322890963852</v>
      </c>
      <c r="F14" s="178"/>
      <c r="G14" s="16" t="s">
        <v>19</v>
      </c>
    </row>
    <row r="15" spans="1:7" ht="20.100000000000001" customHeight="1">
      <c r="A15" s="167">
        <v>3</v>
      </c>
      <c r="B15" s="195" t="s">
        <v>31</v>
      </c>
      <c r="C15" s="195"/>
      <c r="D15" s="166">
        <f>外购外协件明细!Q24</f>
        <v>0</v>
      </c>
      <c r="E15" s="178">
        <f t="shared" si="0"/>
        <v>0</v>
      </c>
      <c r="F15" s="178"/>
      <c r="G15" s="16" t="s">
        <v>19</v>
      </c>
    </row>
    <row r="16" spans="1:7" ht="20.100000000000001" customHeight="1">
      <c r="A16" s="192" t="s">
        <v>32</v>
      </c>
      <c r="B16" s="192"/>
      <c r="C16" s="192"/>
      <c r="D16" s="164">
        <f>加工明细!P9</f>
        <v>30.681818181818201</v>
      </c>
      <c r="E16" s="178">
        <f t="shared" si="0"/>
        <v>5.5393125259795707E-2</v>
      </c>
      <c r="F16" s="178"/>
      <c r="G16" s="16" t="s">
        <v>19</v>
      </c>
    </row>
    <row r="17" spans="1:7" ht="20.100000000000001" customHeight="1">
      <c r="A17" s="192" t="s">
        <v>33</v>
      </c>
      <c r="B17" s="192"/>
      <c r="C17" s="192"/>
      <c r="D17" s="164">
        <f>加工明细!Q10</f>
        <v>13.0611463882477</v>
      </c>
      <c r="E17" s="178">
        <f t="shared" si="0"/>
        <v>2.3580666361860916E-2</v>
      </c>
      <c r="F17" s="178"/>
      <c r="G17" s="16" t="s">
        <v>19</v>
      </c>
    </row>
    <row r="18" spans="1:7" ht="20.100000000000001" customHeight="1">
      <c r="A18" s="192" t="s">
        <v>34</v>
      </c>
      <c r="B18" s="192"/>
      <c r="C18" s="192"/>
      <c r="D18" s="164">
        <f>D12+D16+D17</f>
        <v>429.80291929824193</v>
      </c>
      <c r="E18" s="178">
        <f t="shared" si="0"/>
        <v>0.77596858193436158</v>
      </c>
      <c r="F18" s="178"/>
      <c r="G18" s="16" t="s">
        <v>19</v>
      </c>
    </row>
    <row r="19" spans="1:7" ht="20.100000000000001" customHeight="1">
      <c r="A19" s="192" t="s">
        <v>35</v>
      </c>
      <c r="B19" s="192"/>
      <c r="C19" s="192"/>
      <c r="D19" s="164">
        <f>D20+D21+D22</f>
        <v>25.788175157894514</v>
      </c>
      <c r="E19" s="178">
        <f t="shared" si="0"/>
        <v>4.6558114916061689E-2</v>
      </c>
      <c r="F19" s="178"/>
      <c r="G19" s="16" t="s">
        <v>19</v>
      </c>
    </row>
    <row r="20" spans="1:7" ht="20.100000000000001" customHeight="1">
      <c r="A20" s="165">
        <v>4</v>
      </c>
      <c r="B20" s="193" t="s">
        <v>36</v>
      </c>
      <c r="C20" s="193"/>
      <c r="D20" s="166">
        <f>期间费用!C6</f>
        <v>8.5960583859648381</v>
      </c>
      <c r="E20" s="178">
        <f t="shared" si="0"/>
        <v>1.551937163868723E-2</v>
      </c>
      <c r="F20" s="178"/>
      <c r="G20" s="16" t="s">
        <v>19</v>
      </c>
    </row>
    <row r="21" spans="1:7" ht="20.100000000000001" customHeight="1">
      <c r="A21" s="165">
        <v>5</v>
      </c>
      <c r="B21" s="193" t="s">
        <v>37</v>
      </c>
      <c r="C21" s="193"/>
      <c r="D21" s="166">
        <f>期间费用!C7</f>
        <v>4.298029192982419</v>
      </c>
      <c r="E21" s="178">
        <f t="shared" si="0"/>
        <v>7.7596858193436152E-3</v>
      </c>
      <c r="F21" s="178"/>
      <c r="G21" s="16" t="s">
        <v>19</v>
      </c>
    </row>
    <row r="22" spans="1:7" ht="20.100000000000001" customHeight="1">
      <c r="A22" s="165">
        <v>6</v>
      </c>
      <c r="B22" s="193" t="s">
        <v>38</v>
      </c>
      <c r="C22" s="193"/>
      <c r="D22" s="166">
        <f>期间费用!C8</f>
        <v>12.894087578947257</v>
      </c>
      <c r="E22" s="178">
        <f t="shared" si="0"/>
        <v>2.3279057458030845E-2</v>
      </c>
      <c r="F22" s="178"/>
      <c r="G22" s="16" t="s">
        <v>19</v>
      </c>
    </row>
    <row r="23" spans="1:7" ht="20.100000000000001" customHeight="1">
      <c r="A23" s="194" t="s">
        <v>39</v>
      </c>
      <c r="B23" s="194"/>
      <c r="C23" s="194"/>
      <c r="D23" s="164">
        <f>(D18+D19)*0.05</f>
        <v>22.779554722806822</v>
      </c>
      <c r="E23" s="178">
        <f t="shared" si="0"/>
        <v>4.1126334842521158E-2</v>
      </c>
      <c r="F23" s="178"/>
      <c r="G23" s="16" t="s">
        <v>19</v>
      </c>
    </row>
    <row r="24" spans="1:7" ht="20.100000000000001" customHeight="1">
      <c r="A24" s="192" t="s">
        <v>40</v>
      </c>
      <c r="B24" s="192"/>
      <c r="C24" s="192"/>
      <c r="D24" s="164">
        <f>D18+D19+D23</f>
        <v>478.37064917894327</v>
      </c>
      <c r="E24" s="178">
        <f t="shared" si="0"/>
        <v>0.86365303169294438</v>
      </c>
      <c r="F24" s="178"/>
      <c r="G24" s="16" t="s">
        <v>19</v>
      </c>
    </row>
    <row r="25" spans="1:7" ht="20.100000000000001" customHeight="1">
      <c r="A25" s="192" t="s">
        <v>41</v>
      </c>
      <c r="B25" s="192"/>
      <c r="C25" s="192"/>
      <c r="D25" s="164">
        <f>D24*0.13</f>
        <v>62.188184393262624</v>
      </c>
      <c r="E25" s="178">
        <f t="shared" si="0"/>
        <v>0.11227489412008276</v>
      </c>
      <c r="F25" s="178"/>
      <c r="G25" s="168" t="s">
        <v>42</v>
      </c>
    </row>
    <row r="26" spans="1:7" ht="20.100000000000001" customHeight="1">
      <c r="A26" s="163" t="s">
        <v>43</v>
      </c>
      <c r="B26" s="176" t="s">
        <v>19</v>
      </c>
      <c r="C26" s="177"/>
      <c r="D26" s="164">
        <f>D24+D25</f>
        <v>540.55883357220591</v>
      </c>
      <c r="E26" s="178">
        <f t="shared" si="0"/>
        <v>0.97592792581302723</v>
      </c>
      <c r="F26" s="178"/>
      <c r="G26" s="16" t="s">
        <v>19</v>
      </c>
    </row>
    <row r="27" spans="1:7" ht="20.100000000000001" customHeight="1">
      <c r="A27" s="163" t="s">
        <v>44</v>
      </c>
      <c r="B27" s="176" t="s">
        <v>19</v>
      </c>
      <c r="C27" s="177"/>
      <c r="D27" s="164">
        <f>工装明细!P7</f>
        <v>0</v>
      </c>
      <c r="E27" s="178">
        <f t="shared" si="0"/>
        <v>0</v>
      </c>
      <c r="F27" s="178"/>
      <c r="G27" s="168" t="s">
        <v>45</v>
      </c>
    </row>
    <row r="28" spans="1:7" ht="20.100000000000001" customHeight="1">
      <c r="A28" s="163" t="s">
        <v>46</v>
      </c>
      <c r="B28" s="176" t="s">
        <v>19</v>
      </c>
      <c r="C28" s="177"/>
      <c r="D28" s="164">
        <f>包装运输明细!S7</f>
        <v>0</v>
      </c>
      <c r="E28" s="178">
        <f t="shared" si="0"/>
        <v>0</v>
      </c>
      <c r="F28" s="178"/>
      <c r="G28" s="168" t="s">
        <v>45</v>
      </c>
    </row>
    <row r="29" spans="1:7" ht="20.100000000000001" customHeight="1">
      <c r="A29" s="163" t="s">
        <v>47</v>
      </c>
      <c r="B29" s="176" t="s">
        <v>19</v>
      </c>
      <c r="C29" s="177"/>
      <c r="D29" s="164">
        <f>包装运输明细!S11</f>
        <v>13.3333333333333</v>
      </c>
      <c r="E29" s="178">
        <f t="shared" si="0"/>
        <v>2.4072074186972874E-2</v>
      </c>
      <c r="F29" s="178"/>
      <c r="G29" s="168" t="s">
        <v>48</v>
      </c>
    </row>
    <row r="30" spans="1:7" ht="20.100000000000001" customHeight="1">
      <c r="A30" s="163" t="s">
        <v>49</v>
      </c>
      <c r="B30" s="176" t="s">
        <v>19</v>
      </c>
      <c r="C30" s="177"/>
      <c r="D30" s="169">
        <f>D26+D27+D28+D29</f>
        <v>553.89216690553917</v>
      </c>
      <c r="E30" s="178">
        <f t="shared" si="0"/>
        <v>1</v>
      </c>
      <c r="F30" s="178"/>
      <c r="G30" s="16" t="s">
        <v>19</v>
      </c>
    </row>
    <row r="31" spans="1:7" s="156" customFormat="1" ht="20.100000000000001" customHeight="1">
      <c r="A31"/>
      <c r="B31" t="s">
        <v>50</v>
      </c>
      <c r="C31"/>
      <c r="D31"/>
      <c r="E31"/>
      <c r="F31"/>
      <c r="G31"/>
    </row>
    <row r="32" spans="1:7" ht="24.95" customHeight="1">
      <c r="A32" s="170" t="s">
        <v>51</v>
      </c>
      <c r="B32" s="170"/>
      <c r="C32" s="170"/>
      <c r="D32" s="171" t="s">
        <v>52</v>
      </c>
      <c r="E32" s="179" t="s">
        <v>53</v>
      </c>
      <c r="F32" s="179"/>
      <c r="G32" s="179"/>
    </row>
    <row r="33" spans="4:4">
      <c r="D33" s="172"/>
    </row>
    <row r="34" spans="4:4">
      <c r="D34" s="172"/>
    </row>
  </sheetData>
  <mergeCells count="52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B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B20:C20"/>
    <mergeCell ref="E20:F20"/>
    <mergeCell ref="B26:C26"/>
    <mergeCell ref="E26:F26"/>
    <mergeCell ref="B21:C21"/>
    <mergeCell ref="E21:F21"/>
    <mergeCell ref="B22:C22"/>
    <mergeCell ref="E22:F22"/>
    <mergeCell ref="A23:C23"/>
    <mergeCell ref="E23:F23"/>
    <mergeCell ref="B30:C30"/>
    <mergeCell ref="E30:F30"/>
    <mergeCell ref="E32:G32"/>
    <mergeCell ref="A1:A4"/>
    <mergeCell ref="D5:D6"/>
    <mergeCell ref="B1:F4"/>
    <mergeCell ref="B27:C27"/>
    <mergeCell ref="E27:F27"/>
    <mergeCell ref="B28:C28"/>
    <mergeCell ref="E28:F28"/>
    <mergeCell ref="B29:C29"/>
    <mergeCell ref="E29:F29"/>
    <mergeCell ref="A24:C24"/>
    <mergeCell ref="E24:F24"/>
    <mergeCell ref="A25:C25"/>
    <mergeCell ref="E25:F25"/>
  </mergeCells>
  <phoneticPr fontId="4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25">
    <tabColor rgb="FF92D050"/>
  </sheetPr>
  <dimension ref="A1:J23"/>
  <sheetViews>
    <sheetView zoomScale="85" zoomScaleNormal="85" workbookViewId="0">
      <selection activeCell="H32" sqref="H32"/>
    </sheetView>
  </sheetViews>
  <sheetFormatPr defaultColWidth="8.875" defaultRowHeight="13.5"/>
  <cols>
    <col min="1" max="1" width="5.75" style="139" customWidth="1"/>
    <col min="2" max="2" width="13.75" style="139" customWidth="1"/>
    <col min="3" max="3" width="15.5" style="139" customWidth="1"/>
    <col min="4" max="4" width="24.125" style="139" customWidth="1"/>
    <col min="5" max="5" width="19.5" style="139" customWidth="1"/>
    <col min="6" max="6" width="11.125" style="139" customWidth="1"/>
    <col min="7" max="7" width="13.625" style="139" customWidth="1"/>
    <col min="8" max="9" width="25.5" style="139" customWidth="1"/>
    <col min="10" max="10" width="13.75" style="139" customWidth="1"/>
    <col min="11" max="11" width="5.5" style="139" customWidth="1"/>
    <col min="12" max="12" width="10.75" style="139" customWidth="1"/>
    <col min="13" max="16384" width="8.875" style="139"/>
  </cols>
  <sheetData>
    <row r="1" spans="1:10" ht="36.6" customHeight="1">
      <c r="A1" s="202" t="s">
        <v>54</v>
      </c>
      <c r="B1" s="203"/>
      <c r="C1" s="203"/>
      <c r="D1" s="203"/>
      <c r="E1" s="203"/>
      <c r="F1" s="203"/>
      <c r="G1" s="203"/>
      <c r="H1" s="203"/>
      <c r="I1" s="203"/>
      <c r="J1" s="204"/>
    </row>
    <row r="2" spans="1:10" ht="20.45" customHeight="1">
      <c r="A2" s="205" t="s">
        <v>55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 ht="14.45" customHeight="1">
      <c r="A3" s="140" t="s">
        <v>56</v>
      </c>
      <c r="B3" s="140"/>
      <c r="C3" s="206"/>
      <c r="D3" s="207"/>
      <c r="E3" s="207"/>
      <c r="F3" s="208"/>
      <c r="G3" s="140" t="s">
        <v>57</v>
      </c>
      <c r="H3" s="206"/>
      <c r="I3" s="207"/>
      <c r="J3" s="208"/>
    </row>
    <row r="4" spans="1:10">
      <c r="A4" s="140" t="s">
        <v>58</v>
      </c>
      <c r="B4" s="140"/>
      <c r="C4" s="206"/>
      <c r="D4" s="207"/>
      <c r="E4" s="207"/>
      <c r="F4" s="208"/>
      <c r="G4" s="140" t="s">
        <v>59</v>
      </c>
      <c r="H4" s="209"/>
      <c r="I4" s="210"/>
      <c r="J4" s="211"/>
    </row>
    <row r="5" spans="1:10" ht="26.45" customHeight="1">
      <c r="A5" s="141" t="s">
        <v>60</v>
      </c>
      <c r="B5" s="141" t="s">
        <v>61</v>
      </c>
      <c r="C5" s="142" t="s">
        <v>62</v>
      </c>
      <c r="D5" s="142" t="s">
        <v>63</v>
      </c>
      <c r="E5" s="142" t="s">
        <v>64</v>
      </c>
      <c r="F5" s="142" t="s">
        <v>65</v>
      </c>
      <c r="G5" s="142" t="s">
        <v>66</v>
      </c>
      <c r="H5" s="142" t="s">
        <v>67</v>
      </c>
      <c r="I5" s="142" t="s">
        <v>68</v>
      </c>
      <c r="J5" s="142" t="s">
        <v>27</v>
      </c>
    </row>
    <row r="6" spans="1:10">
      <c r="A6" s="141">
        <v>1</v>
      </c>
      <c r="B6" s="143">
        <v>1</v>
      </c>
      <c r="C6" s="144" t="s">
        <v>69</v>
      </c>
      <c r="D6" s="144" t="s">
        <v>70</v>
      </c>
      <c r="E6" s="144" t="s">
        <v>71</v>
      </c>
      <c r="F6" s="144" t="s">
        <v>72</v>
      </c>
      <c r="G6" s="144" t="s">
        <v>19</v>
      </c>
      <c r="H6" s="145">
        <v>1178</v>
      </c>
      <c r="I6" s="142" t="s">
        <v>73</v>
      </c>
      <c r="J6" s="155"/>
    </row>
    <row r="7" spans="1:10">
      <c r="A7" s="141">
        <v>2</v>
      </c>
      <c r="B7" s="143">
        <v>2</v>
      </c>
      <c r="C7" s="144" t="s">
        <v>74</v>
      </c>
      <c r="D7" s="144" t="s">
        <v>75</v>
      </c>
      <c r="E7" s="144" t="s">
        <v>71</v>
      </c>
      <c r="F7" s="144" t="s">
        <v>72</v>
      </c>
      <c r="G7" s="144" t="s">
        <v>19</v>
      </c>
      <c r="H7" s="145">
        <v>36.65</v>
      </c>
      <c r="I7" s="144" t="s">
        <v>19</v>
      </c>
      <c r="J7" s="155"/>
    </row>
    <row r="8" spans="1:10">
      <c r="A8" s="141">
        <v>3</v>
      </c>
      <c r="B8" s="143">
        <v>3</v>
      </c>
      <c r="C8" s="144" t="s">
        <v>76</v>
      </c>
      <c r="D8" s="144" t="s">
        <v>77</v>
      </c>
      <c r="E8" s="144" t="s">
        <v>71</v>
      </c>
      <c r="F8" s="144" t="s">
        <v>72</v>
      </c>
      <c r="G8" s="144" t="s">
        <v>78</v>
      </c>
      <c r="H8" s="145">
        <v>18.600000000000001</v>
      </c>
      <c r="I8" s="144" t="s">
        <v>19</v>
      </c>
      <c r="J8" s="155"/>
    </row>
    <row r="9" spans="1:10">
      <c r="A9" s="141">
        <v>4</v>
      </c>
      <c r="B9" s="143">
        <v>3</v>
      </c>
      <c r="C9" s="144" t="s">
        <v>79</v>
      </c>
      <c r="D9" s="144" t="s">
        <v>80</v>
      </c>
      <c r="E9" s="144" t="s">
        <v>71</v>
      </c>
      <c r="F9" s="144" t="s">
        <v>81</v>
      </c>
      <c r="G9" s="144" t="s">
        <v>78</v>
      </c>
      <c r="H9" s="145">
        <v>4.49</v>
      </c>
      <c r="I9" s="144" t="s">
        <v>19</v>
      </c>
      <c r="J9" s="155"/>
    </row>
    <row r="10" spans="1:10">
      <c r="A10" s="141">
        <v>5</v>
      </c>
      <c r="B10" s="143">
        <v>3</v>
      </c>
      <c r="C10" s="144" t="s">
        <v>82</v>
      </c>
      <c r="D10" s="144" t="s">
        <v>83</v>
      </c>
      <c r="E10" s="144" t="s">
        <v>71</v>
      </c>
      <c r="F10" s="144" t="s">
        <v>81</v>
      </c>
      <c r="G10" s="144" t="s">
        <v>78</v>
      </c>
      <c r="H10" s="145">
        <v>3.77</v>
      </c>
      <c r="I10" s="144" t="s">
        <v>19</v>
      </c>
      <c r="J10" s="155"/>
    </row>
    <row r="11" spans="1:10">
      <c r="A11" s="141">
        <v>6</v>
      </c>
      <c r="B11" s="143">
        <v>3</v>
      </c>
      <c r="C11" s="144" t="s">
        <v>84</v>
      </c>
      <c r="D11" s="144" t="s">
        <v>85</v>
      </c>
      <c r="E11" s="144" t="s">
        <v>86</v>
      </c>
      <c r="F11" s="146" t="s">
        <v>87</v>
      </c>
      <c r="G11" s="144" t="s">
        <v>19</v>
      </c>
      <c r="H11" s="147">
        <v>6.4000000000000001E-2</v>
      </c>
      <c r="I11" s="144" t="s">
        <v>19</v>
      </c>
      <c r="J11" s="155"/>
    </row>
    <row r="12" spans="1:10">
      <c r="A12" s="141">
        <v>7</v>
      </c>
      <c r="B12" s="143">
        <v>2</v>
      </c>
      <c r="C12" s="144" t="s">
        <v>88</v>
      </c>
      <c r="D12" s="144" t="s">
        <v>89</v>
      </c>
      <c r="E12" s="144" t="s">
        <v>86</v>
      </c>
      <c r="F12" s="144" t="s">
        <v>87</v>
      </c>
      <c r="G12" s="144" t="s">
        <v>19</v>
      </c>
      <c r="H12" s="147">
        <v>8.4000000000000005E-2</v>
      </c>
      <c r="I12" s="144" t="s">
        <v>19</v>
      </c>
      <c r="J12" s="155"/>
    </row>
    <row r="13" spans="1:10">
      <c r="A13" s="141">
        <v>8</v>
      </c>
      <c r="B13" s="143">
        <v>2</v>
      </c>
      <c r="C13" s="144" t="s">
        <v>90</v>
      </c>
      <c r="D13" s="144" t="s">
        <v>91</v>
      </c>
      <c r="E13" s="144" t="s">
        <v>86</v>
      </c>
      <c r="F13" s="144" t="s">
        <v>87</v>
      </c>
      <c r="G13" s="144" t="s">
        <v>19</v>
      </c>
      <c r="H13" s="147">
        <v>3.5799999999999998E-2</v>
      </c>
      <c r="I13" s="144" t="s">
        <v>19</v>
      </c>
      <c r="J13" s="155"/>
    </row>
    <row r="14" spans="1:10">
      <c r="A14" s="141">
        <v>9</v>
      </c>
      <c r="B14" s="143">
        <v>2</v>
      </c>
      <c r="C14" s="144" t="s">
        <v>92</v>
      </c>
      <c r="D14" s="144" t="s">
        <v>75</v>
      </c>
      <c r="E14" s="144" t="s">
        <v>71</v>
      </c>
      <c r="F14" s="144" t="s">
        <v>72</v>
      </c>
      <c r="G14" s="144" t="s">
        <v>78</v>
      </c>
      <c r="H14" s="145">
        <v>77.45</v>
      </c>
      <c r="I14" s="144" t="s">
        <v>19</v>
      </c>
      <c r="J14" s="155"/>
    </row>
    <row r="15" spans="1:10">
      <c r="A15" s="141">
        <v>10</v>
      </c>
      <c r="B15" s="143">
        <v>3</v>
      </c>
      <c r="C15" s="144" t="s">
        <v>76</v>
      </c>
      <c r="D15" s="144" t="s">
        <v>77</v>
      </c>
      <c r="E15" s="144" t="s">
        <v>71</v>
      </c>
      <c r="F15" s="144" t="s">
        <v>81</v>
      </c>
      <c r="G15" s="144" t="s">
        <v>78</v>
      </c>
      <c r="H15" s="145">
        <v>18.600000000000001</v>
      </c>
      <c r="I15" s="144" t="s">
        <v>19</v>
      </c>
      <c r="J15" s="155"/>
    </row>
    <row r="16" spans="1:10">
      <c r="A16" s="141">
        <v>11</v>
      </c>
      <c r="B16" s="143">
        <v>3</v>
      </c>
      <c r="C16" s="144" t="s">
        <v>93</v>
      </c>
      <c r="D16" s="144" t="s">
        <v>80</v>
      </c>
      <c r="E16" s="144" t="s">
        <v>71</v>
      </c>
      <c r="F16" s="144" t="s">
        <v>81</v>
      </c>
      <c r="G16" s="144" t="s">
        <v>78</v>
      </c>
      <c r="H16" s="145">
        <v>8.7100000000000009</v>
      </c>
      <c r="I16" s="144" t="s">
        <v>19</v>
      </c>
      <c r="J16" s="155"/>
    </row>
    <row r="17" spans="1:10">
      <c r="A17" s="141">
        <v>12</v>
      </c>
      <c r="B17" s="143">
        <v>3</v>
      </c>
      <c r="C17" s="144" t="s">
        <v>94</v>
      </c>
      <c r="D17" s="144" t="s">
        <v>83</v>
      </c>
      <c r="E17" s="144" t="s">
        <v>71</v>
      </c>
      <c r="F17" s="144" t="s">
        <v>81</v>
      </c>
      <c r="G17" s="144" t="s">
        <v>78</v>
      </c>
      <c r="H17" s="145">
        <v>9.73</v>
      </c>
      <c r="I17" s="144" t="s">
        <v>19</v>
      </c>
      <c r="J17" s="155"/>
    </row>
    <row r="18" spans="1:10">
      <c r="A18" s="141">
        <v>13</v>
      </c>
      <c r="B18" s="143">
        <v>3</v>
      </c>
      <c r="C18" s="144" t="s">
        <v>84</v>
      </c>
      <c r="D18" s="144" t="s">
        <v>85</v>
      </c>
      <c r="E18" s="144" t="s">
        <v>86</v>
      </c>
      <c r="F18" s="146" t="s">
        <v>95</v>
      </c>
      <c r="G18" s="144" t="s">
        <v>19</v>
      </c>
      <c r="H18" s="147">
        <v>6.4000000000000001E-2</v>
      </c>
      <c r="I18" s="144" t="s">
        <v>19</v>
      </c>
      <c r="J18" s="155"/>
    </row>
    <row r="19" spans="1:10">
      <c r="A19" s="141" t="s">
        <v>96</v>
      </c>
      <c r="B19" s="141" t="s">
        <v>96</v>
      </c>
      <c r="C19" s="148" t="s">
        <v>96</v>
      </c>
      <c r="D19" s="149" t="s">
        <v>96</v>
      </c>
      <c r="E19" s="149" t="s">
        <v>96</v>
      </c>
      <c r="F19" s="142" t="s">
        <v>96</v>
      </c>
      <c r="G19" s="142" t="s">
        <v>96</v>
      </c>
      <c r="H19" s="150" t="s">
        <v>96</v>
      </c>
      <c r="I19" s="144" t="s">
        <v>19</v>
      </c>
      <c r="J19" s="155"/>
    </row>
    <row r="20" spans="1:10" ht="26.45" customHeight="1">
      <c r="A20" s="151" t="s">
        <v>97</v>
      </c>
      <c r="B20" s="152" t="s">
        <v>98</v>
      </c>
      <c r="C20" s="153" t="s">
        <v>99</v>
      </c>
      <c r="D20" s="153" t="s">
        <v>100</v>
      </c>
      <c r="E20" s="153" t="s">
        <v>101</v>
      </c>
      <c r="F20" s="153" t="s">
        <v>102</v>
      </c>
      <c r="G20" s="153" t="s">
        <v>103</v>
      </c>
      <c r="H20" s="153" t="s">
        <v>104</v>
      </c>
      <c r="I20" s="153" t="s">
        <v>105</v>
      </c>
      <c r="J20" s="153" t="s">
        <v>106</v>
      </c>
    </row>
    <row r="21" spans="1:10">
      <c r="A21" s="201" t="s">
        <v>107</v>
      </c>
      <c r="B21" s="201"/>
      <c r="C21" s="201"/>
      <c r="D21" s="154"/>
      <c r="E21" s="154"/>
      <c r="F21" s="154"/>
      <c r="G21" s="154"/>
      <c r="H21" s="154"/>
      <c r="I21" s="154"/>
    </row>
    <row r="22" spans="1:10">
      <c r="A22" s="154"/>
      <c r="B22" s="154"/>
      <c r="C22" s="154"/>
      <c r="D22" s="154"/>
      <c r="E22" s="154"/>
      <c r="F22" s="154"/>
      <c r="G22" s="154"/>
      <c r="H22" s="154"/>
      <c r="I22" s="154"/>
    </row>
    <row r="23" spans="1:10">
      <c r="A23" s="154"/>
      <c r="B23" s="154"/>
      <c r="C23" s="154"/>
      <c r="D23" s="154"/>
      <c r="E23" s="154"/>
      <c r="F23" s="154"/>
      <c r="G23" s="154"/>
      <c r="H23" s="154"/>
      <c r="I23" s="154"/>
    </row>
  </sheetData>
  <mergeCells count="7">
    <mergeCell ref="A21:C21"/>
    <mergeCell ref="A1:J1"/>
    <mergeCell ref="A2:J2"/>
    <mergeCell ref="C3:F3"/>
    <mergeCell ref="H3:J3"/>
    <mergeCell ref="C4:F4"/>
    <mergeCell ref="H4:J4"/>
  </mergeCells>
  <phoneticPr fontId="46" type="noConversion"/>
  <pageMargins left="0.7" right="0.7" top="0.75" bottom="0.75" header="0.3" footer="0.3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3"/>
  <dimension ref="A1:S10"/>
  <sheetViews>
    <sheetView workbookViewId="0">
      <selection activeCell="A3" sqref="A3:O3"/>
    </sheetView>
  </sheetViews>
  <sheetFormatPr defaultColWidth="9" defaultRowHeight="13.5"/>
  <cols>
    <col min="1" max="1" width="9" style="122" customWidth="1"/>
    <col min="2" max="2" width="20.5" style="122" customWidth="1"/>
    <col min="3" max="3" width="11.125" style="122" customWidth="1"/>
    <col min="4" max="4" width="11.625" style="122" customWidth="1"/>
    <col min="5" max="5" width="11.375" style="122" hidden="1" customWidth="1"/>
    <col min="6" max="6" width="9.75" style="123" hidden="1" customWidth="1"/>
    <col min="7" max="7" width="20.875" style="122" hidden="1" customWidth="1"/>
    <col min="8" max="8" width="6.625" style="122" hidden="1" customWidth="1"/>
    <col min="9" max="9" width="8.5" style="122" customWidth="1"/>
    <col min="10" max="10" width="12" style="122" customWidth="1"/>
    <col min="11" max="11" width="10.75" style="122" customWidth="1"/>
    <col min="12" max="12" width="10.125" style="122" customWidth="1"/>
    <col min="13" max="13" width="12.625" style="122" customWidth="1"/>
    <col min="14" max="14" width="10.125" style="122" customWidth="1"/>
    <col min="15" max="15" width="9" style="122" customWidth="1"/>
    <col min="16" max="16" width="8.75" style="122" customWidth="1"/>
    <col min="17" max="17" width="11" style="122" customWidth="1"/>
    <col min="18" max="18" width="10.625" style="122" customWidth="1"/>
    <col min="19" max="19" width="10.5" style="122" customWidth="1"/>
    <col min="20" max="16384" width="9" style="122"/>
  </cols>
  <sheetData>
    <row r="1" spans="1:19" ht="20.25">
      <c r="A1" s="215" t="s">
        <v>108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>
      <c r="A2" s="216" t="s">
        <v>109</v>
      </c>
      <c r="B2" s="216"/>
      <c r="C2" s="216" t="s">
        <v>110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</row>
    <row r="3" spans="1:19">
      <c r="A3" s="217" t="s">
        <v>321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 t="s">
        <v>111</v>
      </c>
      <c r="Q3" s="216"/>
      <c r="R3" s="216"/>
      <c r="S3" s="216"/>
    </row>
    <row r="4" spans="1:19">
      <c r="A4" s="212" t="s">
        <v>60</v>
      </c>
      <c r="B4" s="212" t="s">
        <v>62</v>
      </c>
      <c r="C4" s="212" t="s">
        <v>63</v>
      </c>
      <c r="D4" s="212" t="s">
        <v>112</v>
      </c>
      <c r="E4" s="212" t="s">
        <v>29</v>
      </c>
      <c r="F4" s="212"/>
      <c r="G4" s="212"/>
      <c r="H4" s="212"/>
      <c r="I4" s="212"/>
      <c r="J4" s="212"/>
      <c r="K4" s="212" t="s">
        <v>113</v>
      </c>
      <c r="L4" s="212"/>
      <c r="M4" s="212" t="s">
        <v>114</v>
      </c>
      <c r="N4" s="212"/>
      <c r="O4" s="212"/>
      <c r="P4" s="212" t="s">
        <v>115</v>
      </c>
      <c r="Q4" s="213" t="s">
        <v>116</v>
      </c>
      <c r="R4" s="212" t="s">
        <v>117</v>
      </c>
      <c r="S4" s="212" t="s">
        <v>27</v>
      </c>
    </row>
    <row r="5" spans="1:19" ht="36">
      <c r="A5" s="212"/>
      <c r="B5" s="212"/>
      <c r="C5" s="212"/>
      <c r="D5" s="212"/>
      <c r="E5" s="124" t="s">
        <v>118</v>
      </c>
      <c r="F5" s="124" t="s">
        <v>119</v>
      </c>
      <c r="G5" s="124" t="s">
        <v>120</v>
      </c>
      <c r="H5" s="124" t="s">
        <v>121</v>
      </c>
      <c r="I5" s="124" t="s">
        <v>122</v>
      </c>
      <c r="J5" s="129" t="s">
        <v>123</v>
      </c>
      <c r="K5" s="124" t="s">
        <v>118</v>
      </c>
      <c r="L5" s="124" t="s">
        <v>124</v>
      </c>
      <c r="M5" s="124" t="s">
        <v>125</v>
      </c>
      <c r="N5" s="130" t="s">
        <v>126</v>
      </c>
      <c r="O5" s="124" t="s">
        <v>127</v>
      </c>
      <c r="P5" s="212"/>
      <c r="Q5" s="213"/>
      <c r="R5" s="212"/>
      <c r="S5" s="212"/>
    </row>
    <row r="6" spans="1:19">
      <c r="A6" s="81">
        <v>1</v>
      </c>
      <c r="B6" s="173" t="s">
        <v>317</v>
      </c>
      <c r="C6" s="82" t="s">
        <v>128</v>
      </c>
      <c r="D6" s="83">
        <v>1</v>
      </c>
      <c r="E6" s="83" t="s">
        <v>19</v>
      </c>
      <c r="F6" s="83" t="s">
        <v>19</v>
      </c>
      <c r="G6" s="83" t="s">
        <v>19</v>
      </c>
      <c r="H6" s="83" t="s">
        <v>19</v>
      </c>
      <c r="I6" s="131">
        <v>22.08</v>
      </c>
      <c r="J6" s="132" t="s">
        <v>19</v>
      </c>
      <c r="K6" s="83" t="s">
        <v>19</v>
      </c>
      <c r="L6" s="83" t="s">
        <v>19</v>
      </c>
      <c r="M6" s="133">
        <v>1.674739</v>
      </c>
      <c r="N6" s="133">
        <v>1.52</v>
      </c>
      <c r="O6" s="134">
        <f>N6/M6</f>
        <v>0.90760411025240395</v>
      </c>
      <c r="P6" s="135">
        <f>3/1.13</f>
        <v>2.65486725663717</v>
      </c>
      <c r="Q6" s="138">
        <f>P6*(M6-N6)</f>
        <v>0.41081150442477898</v>
      </c>
      <c r="R6" s="138">
        <f>D6*(I6*M6-Q6)</f>
        <v>36.567425615575203</v>
      </c>
      <c r="S6" s="124" t="s">
        <v>19</v>
      </c>
    </row>
    <row r="7" spans="1:19">
      <c r="A7" s="81">
        <v>2</v>
      </c>
      <c r="B7" s="82" t="s">
        <v>19</v>
      </c>
      <c r="C7" s="82" t="s">
        <v>129</v>
      </c>
      <c r="D7" s="83">
        <v>1</v>
      </c>
      <c r="E7" s="83" t="s">
        <v>19</v>
      </c>
      <c r="F7" s="83" t="s">
        <v>19</v>
      </c>
      <c r="G7" s="83" t="s">
        <v>19</v>
      </c>
      <c r="H7" s="83" t="s">
        <v>19</v>
      </c>
      <c r="I7" s="131">
        <v>22.08</v>
      </c>
      <c r="J7" s="132" t="s">
        <v>19</v>
      </c>
      <c r="K7" s="83" t="s">
        <v>19</v>
      </c>
      <c r="L7" s="83" t="s">
        <v>19</v>
      </c>
      <c r="M7" s="133">
        <v>1.801245</v>
      </c>
      <c r="N7" s="133">
        <v>1.68</v>
      </c>
      <c r="O7" s="134">
        <f>N7/M7</f>
        <v>0.932688223978415</v>
      </c>
      <c r="P7" s="135">
        <f>3/1.13</f>
        <v>2.65486725663717</v>
      </c>
      <c r="Q7" s="138">
        <f>P7*(M7-N7)</f>
        <v>0.32188938053097399</v>
      </c>
      <c r="R7" s="138">
        <f>D7*(I7*M7-Q7)</f>
        <v>39.449600219468998</v>
      </c>
      <c r="S7" s="124" t="s">
        <v>19</v>
      </c>
    </row>
    <row r="8" spans="1:19">
      <c r="A8" s="125" t="s">
        <v>19</v>
      </c>
      <c r="B8" s="126" t="s">
        <v>130</v>
      </c>
      <c r="C8" s="174" t="s">
        <v>317</v>
      </c>
      <c r="D8" s="124" t="s">
        <v>19</v>
      </c>
      <c r="E8" s="124" t="s">
        <v>19</v>
      </c>
      <c r="F8" s="124" t="s">
        <v>19</v>
      </c>
      <c r="G8" s="124" t="s">
        <v>19</v>
      </c>
      <c r="H8" s="124" t="s">
        <v>19</v>
      </c>
      <c r="I8" s="124" t="s">
        <v>19</v>
      </c>
      <c r="J8" s="132" t="s">
        <v>19</v>
      </c>
      <c r="K8" s="124" t="s">
        <v>19</v>
      </c>
      <c r="L8" s="124" t="s">
        <v>19</v>
      </c>
      <c r="M8" s="126">
        <f>M6*D6</f>
        <v>1.674739</v>
      </c>
      <c r="N8" s="126">
        <f>D6*N6</f>
        <v>1.52</v>
      </c>
      <c r="O8" s="136">
        <f>N8/M8</f>
        <v>0.90760411025240395</v>
      </c>
      <c r="P8" s="137" t="s">
        <v>19</v>
      </c>
      <c r="Q8" s="138">
        <f>SUM(Q6:Q7)</f>
        <v>0.73270088495575303</v>
      </c>
      <c r="R8" s="138">
        <f>SUM(R6:R7)</f>
        <v>76.017025835044194</v>
      </c>
      <c r="S8" s="124" t="s">
        <v>19</v>
      </c>
    </row>
    <row r="9" spans="1:19" ht="21.6" customHeight="1">
      <c r="A9" s="127"/>
      <c r="B9" s="128" t="s">
        <v>131</v>
      </c>
    </row>
    <row r="10" spans="1:19" ht="20.100000000000001" customHeight="1">
      <c r="B10" s="214" t="s">
        <v>132</v>
      </c>
      <c r="C10" s="214"/>
      <c r="D10" s="214"/>
    </row>
  </sheetData>
  <sheetProtection insertRows="0" autoFilter="0"/>
  <mergeCells count="17">
    <mergeCell ref="A1:S1"/>
    <mergeCell ref="A2:B2"/>
    <mergeCell ref="C2:S2"/>
    <mergeCell ref="A3:O3"/>
    <mergeCell ref="P3:S3"/>
    <mergeCell ref="B10:D10"/>
    <mergeCell ref="A4:A5"/>
    <mergeCell ref="B4:B5"/>
    <mergeCell ref="C4:C5"/>
    <mergeCell ref="D4:D5"/>
    <mergeCell ref="P4:P5"/>
    <mergeCell ref="Q4:Q5"/>
    <mergeCell ref="R4:R5"/>
    <mergeCell ref="S4:S5"/>
    <mergeCell ref="E4:J4"/>
    <mergeCell ref="K4:L4"/>
    <mergeCell ref="M4:O4"/>
  </mergeCells>
  <phoneticPr fontId="44" type="noConversion"/>
  <printOptions horizontalCentered="1"/>
  <pageMargins left="0.31496062992126" right="0.31496062992126" top="0.74803149606299202" bottom="0.74803149606299202" header="0.31496062992126" footer="0.31496062992126"/>
  <pageSetup paperSize="9" scale="78" orientation="landscape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4"/>
  <dimension ref="A1:R27"/>
  <sheetViews>
    <sheetView view="pageBreakPreview" zoomScaleNormal="85" workbookViewId="0">
      <selection activeCell="O7" sqref="O7"/>
    </sheetView>
  </sheetViews>
  <sheetFormatPr defaultColWidth="9" defaultRowHeight="13.5"/>
  <cols>
    <col min="2" max="2" width="15.375" customWidth="1"/>
    <col min="3" max="3" width="23.25" customWidth="1"/>
    <col min="4" max="4" width="26.75" customWidth="1"/>
    <col min="5" max="5" width="11.125" customWidth="1"/>
    <col min="8" max="8" width="11.75" customWidth="1"/>
    <col min="13" max="13" width="9.875" customWidth="1"/>
  </cols>
  <sheetData>
    <row r="1" spans="1:16" ht="20.25">
      <c r="A1" s="239" t="s">
        <v>133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>
      <c r="A2" s="240" t="s">
        <v>134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</row>
    <row r="3" spans="1:16">
      <c r="A3" s="98" t="s">
        <v>135</v>
      </c>
      <c r="B3" s="98"/>
      <c r="C3" s="240" t="s">
        <v>136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 t="s">
        <v>111</v>
      </c>
      <c r="O3" s="240"/>
      <c r="P3" s="240"/>
    </row>
    <row r="4" spans="1:16">
      <c r="A4" s="229" t="s">
        <v>60</v>
      </c>
      <c r="B4" s="231" t="s">
        <v>62</v>
      </c>
      <c r="C4" s="231" t="s">
        <v>63</v>
      </c>
      <c r="D4" s="231" t="s">
        <v>137</v>
      </c>
      <c r="E4" s="231"/>
      <c r="F4" s="231" t="s">
        <v>112</v>
      </c>
      <c r="G4" s="231" t="s">
        <v>138</v>
      </c>
      <c r="H4" s="231" t="s">
        <v>123</v>
      </c>
      <c r="I4" s="241" t="s">
        <v>29</v>
      </c>
      <c r="J4" s="241"/>
      <c r="K4" s="241"/>
      <c r="L4" s="241"/>
      <c r="M4" s="241"/>
      <c r="N4" s="241"/>
      <c r="O4" s="220" t="s">
        <v>139</v>
      </c>
      <c r="P4" s="220" t="s">
        <v>27</v>
      </c>
    </row>
    <row r="5" spans="1:16" ht="21.75" customHeight="1">
      <c r="A5" s="229"/>
      <c r="B5" s="231"/>
      <c r="C5" s="231"/>
      <c r="D5" s="80" t="s">
        <v>118</v>
      </c>
      <c r="E5" s="80" t="s">
        <v>124</v>
      </c>
      <c r="F5" s="231"/>
      <c r="G5" s="231"/>
      <c r="H5" s="231" t="s">
        <v>123</v>
      </c>
      <c r="I5" s="80" t="s">
        <v>118</v>
      </c>
      <c r="J5" s="80" t="s">
        <v>119</v>
      </c>
      <c r="K5" s="231" t="s">
        <v>120</v>
      </c>
      <c r="L5" s="231"/>
      <c r="M5" s="80" t="s">
        <v>121</v>
      </c>
      <c r="N5" s="115" t="s">
        <v>140</v>
      </c>
      <c r="O5" s="220"/>
      <c r="P5" s="220"/>
    </row>
    <row r="6" spans="1:16">
      <c r="A6" s="106">
        <v>1</v>
      </c>
      <c r="B6" s="107" t="s">
        <v>19</v>
      </c>
      <c r="C6" s="107" t="s">
        <v>141</v>
      </c>
      <c r="D6" s="108" t="s">
        <v>19</v>
      </c>
      <c r="E6" s="108" t="s">
        <v>19</v>
      </c>
      <c r="F6" s="108">
        <v>1</v>
      </c>
      <c r="G6" s="109">
        <v>12.98</v>
      </c>
      <c r="H6" s="110" t="s">
        <v>19</v>
      </c>
      <c r="I6" s="108" t="s">
        <v>19</v>
      </c>
      <c r="J6" s="108" t="s">
        <v>19</v>
      </c>
      <c r="K6" s="108" t="s">
        <v>19</v>
      </c>
      <c r="L6" s="108" t="s">
        <v>19</v>
      </c>
      <c r="M6" s="108" t="s">
        <v>19</v>
      </c>
      <c r="N6" s="108" t="s">
        <v>19</v>
      </c>
      <c r="O6" s="116">
        <f t="shared" ref="O6:O14" si="0">F6*G6</f>
        <v>12.98</v>
      </c>
      <c r="P6" s="117" t="s">
        <v>19</v>
      </c>
    </row>
    <row r="7" spans="1:16">
      <c r="A7" s="106">
        <v>2</v>
      </c>
      <c r="B7" s="107" t="s">
        <v>19</v>
      </c>
      <c r="C7" s="107" t="s">
        <v>142</v>
      </c>
      <c r="D7" s="108" t="s">
        <v>19</v>
      </c>
      <c r="E7" s="108" t="s">
        <v>19</v>
      </c>
      <c r="F7" s="108">
        <v>1</v>
      </c>
      <c r="G7" s="109">
        <v>0</v>
      </c>
      <c r="H7" s="110" t="s">
        <v>19</v>
      </c>
      <c r="I7" s="108" t="s">
        <v>19</v>
      </c>
      <c r="J7" s="108" t="s">
        <v>19</v>
      </c>
      <c r="K7" s="108" t="s">
        <v>19</v>
      </c>
      <c r="L7" s="108" t="s">
        <v>19</v>
      </c>
      <c r="M7" s="108" t="s">
        <v>19</v>
      </c>
      <c r="N7" s="108" t="s">
        <v>19</v>
      </c>
      <c r="O7" s="118">
        <f t="shared" si="0"/>
        <v>0</v>
      </c>
      <c r="P7" s="117" t="s">
        <v>19</v>
      </c>
    </row>
    <row r="8" spans="1:16">
      <c r="A8" s="106">
        <v>3</v>
      </c>
      <c r="B8" s="107" t="s">
        <v>19</v>
      </c>
      <c r="C8" s="107" t="s">
        <v>143</v>
      </c>
      <c r="D8" s="108" t="s">
        <v>19</v>
      </c>
      <c r="E8" s="108" t="s">
        <v>19</v>
      </c>
      <c r="F8" s="108">
        <v>1</v>
      </c>
      <c r="G8" s="109">
        <v>4.2220740000000001</v>
      </c>
      <c r="H8" s="110" t="s">
        <v>19</v>
      </c>
      <c r="I8" s="108" t="s">
        <v>19</v>
      </c>
      <c r="J8" s="108" t="s">
        <v>19</v>
      </c>
      <c r="K8" s="108" t="s">
        <v>19</v>
      </c>
      <c r="L8" s="108" t="s">
        <v>19</v>
      </c>
      <c r="M8" s="108" t="s">
        <v>19</v>
      </c>
      <c r="N8" s="108" t="s">
        <v>19</v>
      </c>
      <c r="O8" s="118">
        <f t="shared" si="0"/>
        <v>4.2220740000000001</v>
      </c>
      <c r="P8" s="117" t="s">
        <v>19</v>
      </c>
    </row>
    <row r="9" spans="1:16">
      <c r="A9" s="106">
        <v>4</v>
      </c>
      <c r="B9" s="107" t="s">
        <v>19</v>
      </c>
      <c r="C9" s="107" t="s">
        <v>144</v>
      </c>
      <c r="D9" s="108" t="s">
        <v>19</v>
      </c>
      <c r="E9" s="108" t="s">
        <v>19</v>
      </c>
      <c r="F9" s="108">
        <v>1</v>
      </c>
      <c r="G9" s="109">
        <v>88.752615186089002</v>
      </c>
      <c r="H9" s="110" t="s">
        <v>19</v>
      </c>
      <c r="I9" s="108" t="s">
        <v>19</v>
      </c>
      <c r="J9" s="108" t="s">
        <v>19</v>
      </c>
      <c r="K9" s="108" t="s">
        <v>19</v>
      </c>
      <c r="L9" s="108" t="s">
        <v>19</v>
      </c>
      <c r="M9" s="108" t="s">
        <v>19</v>
      </c>
      <c r="N9" s="108" t="s">
        <v>19</v>
      </c>
      <c r="O9" s="118">
        <f t="shared" si="0"/>
        <v>88.752615186089002</v>
      </c>
      <c r="P9" s="117" t="s">
        <v>19</v>
      </c>
    </row>
    <row r="10" spans="1:16">
      <c r="A10" s="106">
        <v>5</v>
      </c>
      <c r="B10" s="107" t="s">
        <v>19</v>
      </c>
      <c r="C10" s="107" t="s">
        <v>145</v>
      </c>
      <c r="D10" s="108" t="s">
        <v>19</v>
      </c>
      <c r="E10" s="108" t="s">
        <v>19</v>
      </c>
      <c r="F10" s="108">
        <v>1</v>
      </c>
      <c r="G10" s="109">
        <v>101.388239707043</v>
      </c>
      <c r="H10" s="110" t="s">
        <v>19</v>
      </c>
      <c r="I10" s="108" t="s">
        <v>19</v>
      </c>
      <c r="J10" s="108" t="s">
        <v>19</v>
      </c>
      <c r="K10" s="108" t="s">
        <v>19</v>
      </c>
      <c r="L10" s="108" t="s">
        <v>19</v>
      </c>
      <c r="M10" s="108" t="s">
        <v>19</v>
      </c>
      <c r="N10" s="108" t="s">
        <v>19</v>
      </c>
      <c r="O10" s="118">
        <f t="shared" si="0"/>
        <v>101.388239707043</v>
      </c>
      <c r="P10" s="117" t="s">
        <v>19</v>
      </c>
    </row>
    <row r="11" spans="1:16">
      <c r="A11" s="106">
        <v>6</v>
      </c>
      <c r="B11" s="107" t="s">
        <v>19</v>
      </c>
      <c r="C11" s="107" t="s">
        <v>146</v>
      </c>
      <c r="D11" s="108" t="s">
        <v>19</v>
      </c>
      <c r="E11" s="108" t="s">
        <v>19</v>
      </c>
      <c r="F11" s="108">
        <v>1</v>
      </c>
      <c r="G11" s="109">
        <v>71.81</v>
      </c>
      <c r="H11" s="110" t="s">
        <v>19</v>
      </c>
      <c r="I11" s="108" t="s">
        <v>19</v>
      </c>
      <c r="J11" s="108" t="s">
        <v>19</v>
      </c>
      <c r="K11" s="108" t="s">
        <v>19</v>
      </c>
      <c r="L11" s="108" t="s">
        <v>19</v>
      </c>
      <c r="M11" s="108" t="s">
        <v>19</v>
      </c>
      <c r="N11" s="108" t="s">
        <v>19</v>
      </c>
      <c r="O11" s="118">
        <f t="shared" si="0"/>
        <v>71.81</v>
      </c>
      <c r="P11" s="117" t="s">
        <v>19</v>
      </c>
    </row>
    <row r="12" spans="1:16">
      <c r="A12" s="106">
        <v>7</v>
      </c>
      <c r="B12" s="107" t="s">
        <v>19</v>
      </c>
      <c r="C12" s="107" t="s">
        <v>147</v>
      </c>
      <c r="D12" s="108" t="s">
        <v>19</v>
      </c>
      <c r="E12" s="108" t="s">
        <v>19</v>
      </c>
      <c r="F12" s="108">
        <v>1</v>
      </c>
      <c r="G12" s="109">
        <v>0</v>
      </c>
      <c r="H12" s="110" t="s">
        <v>19</v>
      </c>
      <c r="I12" s="108" t="s">
        <v>19</v>
      </c>
      <c r="J12" s="108" t="s">
        <v>19</v>
      </c>
      <c r="K12" s="108" t="s">
        <v>19</v>
      </c>
      <c r="L12" s="108" t="s">
        <v>19</v>
      </c>
      <c r="M12" s="108" t="s">
        <v>19</v>
      </c>
      <c r="N12" s="108" t="s">
        <v>19</v>
      </c>
      <c r="O12" s="118">
        <f t="shared" si="0"/>
        <v>0</v>
      </c>
      <c r="P12" s="117" t="s">
        <v>19</v>
      </c>
    </row>
    <row r="13" spans="1:16">
      <c r="A13" s="106">
        <v>8</v>
      </c>
      <c r="B13" s="107" t="s">
        <v>19</v>
      </c>
      <c r="C13" s="107" t="s">
        <v>148</v>
      </c>
      <c r="D13" s="108" t="s">
        <v>19</v>
      </c>
      <c r="E13" s="108" t="s">
        <v>19</v>
      </c>
      <c r="F13" s="108">
        <v>1</v>
      </c>
      <c r="G13" s="109">
        <v>15.86</v>
      </c>
      <c r="H13" s="110" t="s">
        <v>19</v>
      </c>
      <c r="I13" s="108" t="s">
        <v>19</v>
      </c>
      <c r="J13" s="108" t="s">
        <v>19</v>
      </c>
      <c r="K13" s="108" t="s">
        <v>19</v>
      </c>
      <c r="L13" s="108" t="s">
        <v>19</v>
      </c>
      <c r="M13" s="108" t="s">
        <v>19</v>
      </c>
      <c r="N13" s="108" t="s">
        <v>19</v>
      </c>
      <c r="O13" s="118">
        <f t="shared" si="0"/>
        <v>15.86</v>
      </c>
      <c r="P13" s="117" t="s">
        <v>19</v>
      </c>
    </row>
    <row r="14" spans="1:16">
      <c r="A14" s="106">
        <v>9</v>
      </c>
      <c r="B14" s="107" t="s">
        <v>19</v>
      </c>
      <c r="C14" s="107" t="s">
        <v>149</v>
      </c>
      <c r="D14" s="108" t="s">
        <v>19</v>
      </c>
      <c r="E14" s="108" t="s">
        <v>19</v>
      </c>
      <c r="F14" s="108">
        <v>1</v>
      </c>
      <c r="G14" s="109">
        <v>15.03</v>
      </c>
      <c r="H14" s="110" t="s">
        <v>19</v>
      </c>
      <c r="I14" s="108" t="s">
        <v>19</v>
      </c>
      <c r="J14" s="108" t="s">
        <v>19</v>
      </c>
      <c r="K14" s="108" t="s">
        <v>19</v>
      </c>
      <c r="L14" s="108" t="s">
        <v>19</v>
      </c>
      <c r="M14" s="108" t="s">
        <v>19</v>
      </c>
      <c r="N14" s="108" t="s">
        <v>19</v>
      </c>
      <c r="O14" s="118">
        <f t="shared" si="0"/>
        <v>15.03</v>
      </c>
      <c r="P14" s="117" t="s">
        <v>19</v>
      </c>
    </row>
    <row r="15" spans="1:16" ht="14.25" customHeight="1">
      <c r="A15" s="108" t="s">
        <v>19</v>
      </c>
      <c r="B15" s="87" t="s">
        <v>130</v>
      </c>
      <c r="C15" s="108" t="s">
        <v>19</v>
      </c>
      <c r="D15" s="108" t="s">
        <v>19</v>
      </c>
      <c r="E15" s="108" t="s">
        <v>19</v>
      </c>
      <c r="F15" s="108" t="s">
        <v>19</v>
      </c>
      <c r="G15" s="108" t="s">
        <v>19</v>
      </c>
      <c r="H15" s="108" t="s">
        <v>19</v>
      </c>
      <c r="I15" s="108" t="s">
        <v>19</v>
      </c>
      <c r="J15" s="108" t="s">
        <v>19</v>
      </c>
      <c r="K15" s="108" t="s">
        <v>19</v>
      </c>
      <c r="L15" s="108" t="s">
        <v>19</v>
      </c>
      <c r="M15" s="108" t="s">
        <v>19</v>
      </c>
      <c r="N15" s="108" t="s">
        <v>19</v>
      </c>
      <c r="O15" s="119">
        <f>SUM(O6:O14)</f>
        <v>310.042928893132</v>
      </c>
      <c r="P15" s="117" t="s">
        <v>19</v>
      </c>
    </row>
    <row r="16" spans="1:16">
      <c r="A16" s="187"/>
      <c r="B16" s="187"/>
    </row>
    <row r="18" spans="1:18" ht="22.35" customHeight="1">
      <c r="A18" s="234" t="s">
        <v>150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6"/>
    </row>
    <row r="19" spans="1:18" ht="24" customHeight="1">
      <c r="A19" s="225" t="s">
        <v>151</v>
      </c>
      <c r="B19" s="225"/>
      <c r="C19" s="225"/>
      <c r="D19" s="225"/>
      <c r="E19" s="225"/>
      <c r="F19" s="225"/>
      <c r="G19" s="225"/>
      <c r="H19" s="225"/>
      <c r="I19" s="237"/>
      <c r="J19" s="238"/>
      <c r="K19" s="238"/>
      <c r="L19" s="238"/>
      <c r="M19" s="238"/>
      <c r="N19" s="238"/>
      <c r="O19" s="238"/>
      <c r="P19" s="238"/>
      <c r="Q19" s="238"/>
      <c r="R19" s="238"/>
    </row>
    <row r="20" spans="1:18">
      <c r="A20" s="222" t="s">
        <v>135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4"/>
      <c r="P20" s="225" t="s">
        <v>111</v>
      </c>
      <c r="Q20" s="225"/>
      <c r="R20" s="225"/>
    </row>
    <row r="21" spans="1:18" ht="20.100000000000001" customHeight="1">
      <c r="A21" s="230" t="s">
        <v>60</v>
      </c>
      <c r="B21" s="218" t="s">
        <v>62</v>
      </c>
      <c r="C21" s="218" t="s">
        <v>63</v>
      </c>
      <c r="D21" s="218" t="s">
        <v>152</v>
      </c>
      <c r="E21" s="218"/>
      <c r="F21" s="218" t="s">
        <v>112</v>
      </c>
      <c r="G21" s="232" t="s">
        <v>153</v>
      </c>
      <c r="H21" s="231" t="s">
        <v>154</v>
      </c>
      <c r="I21" s="219" t="s">
        <v>121</v>
      </c>
      <c r="J21" s="219" t="s">
        <v>155</v>
      </c>
      <c r="K21" s="226" t="s">
        <v>156</v>
      </c>
      <c r="L21" s="227"/>
      <c r="M21" s="227"/>
      <c r="N21" s="227"/>
      <c r="O21" s="227"/>
      <c r="P21" s="228"/>
      <c r="Q21" s="221" t="s">
        <v>157</v>
      </c>
      <c r="R21" s="218" t="s">
        <v>27</v>
      </c>
    </row>
    <row r="22" spans="1:18" ht="29.1" customHeight="1">
      <c r="A22" s="230"/>
      <c r="B22" s="218"/>
      <c r="C22" s="218"/>
      <c r="D22" s="111" t="s">
        <v>118</v>
      </c>
      <c r="E22" s="111" t="s">
        <v>124</v>
      </c>
      <c r="F22" s="218"/>
      <c r="G22" s="233"/>
      <c r="H22" s="231" t="s">
        <v>123</v>
      </c>
      <c r="I22" s="219"/>
      <c r="J22" s="219"/>
      <c r="K22" s="120" t="s">
        <v>158</v>
      </c>
      <c r="L22" s="120" t="s">
        <v>159</v>
      </c>
      <c r="M22" s="111" t="s">
        <v>160</v>
      </c>
      <c r="N22" s="111" t="s">
        <v>161</v>
      </c>
      <c r="O22" s="111" t="s">
        <v>162</v>
      </c>
      <c r="P22" s="111" t="s">
        <v>163</v>
      </c>
      <c r="Q22" s="221"/>
      <c r="R22" s="218"/>
    </row>
    <row r="23" spans="1:18" ht="33" customHeight="1">
      <c r="A23" s="81">
        <v>1</v>
      </c>
      <c r="B23" s="82" t="s">
        <v>19</v>
      </c>
      <c r="C23" s="82" t="s">
        <v>19</v>
      </c>
      <c r="D23" s="82" t="s">
        <v>19</v>
      </c>
      <c r="E23" s="82" t="s">
        <v>19</v>
      </c>
      <c r="F23" s="82" t="s">
        <v>19</v>
      </c>
      <c r="G23" s="82" t="s">
        <v>19</v>
      </c>
      <c r="H23" s="82" t="s">
        <v>19</v>
      </c>
      <c r="I23" s="82" t="s">
        <v>19</v>
      </c>
      <c r="J23" s="82" t="s">
        <v>19</v>
      </c>
      <c r="K23" s="82" t="s">
        <v>19</v>
      </c>
      <c r="L23" s="82" t="s">
        <v>19</v>
      </c>
      <c r="M23" s="82" t="s">
        <v>19</v>
      </c>
      <c r="N23" s="82" t="s">
        <v>19</v>
      </c>
      <c r="O23" s="82" t="s">
        <v>19</v>
      </c>
      <c r="P23" s="82" t="s">
        <v>19</v>
      </c>
      <c r="Q23" s="121">
        <v>0</v>
      </c>
      <c r="R23" s="82" t="s">
        <v>19</v>
      </c>
    </row>
    <row r="24" spans="1:18">
      <c r="A24" s="112" t="s">
        <v>19</v>
      </c>
      <c r="B24" s="87" t="s">
        <v>130</v>
      </c>
      <c r="C24" s="82" t="s">
        <v>19</v>
      </c>
      <c r="D24" s="82" t="s">
        <v>19</v>
      </c>
      <c r="E24" s="82" t="s">
        <v>19</v>
      </c>
      <c r="F24" s="82" t="s">
        <v>19</v>
      </c>
      <c r="G24" s="82" t="s">
        <v>19</v>
      </c>
      <c r="H24" s="82" t="s">
        <v>19</v>
      </c>
      <c r="I24" s="82" t="s">
        <v>19</v>
      </c>
      <c r="J24" s="82" t="s">
        <v>19</v>
      </c>
      <c r="K24" s="82" t="s">
        <v>19</v>
      </c>
      <c r="L24" s="82" t="s">
        <v>19</v>
      </c>
      <c r="M24" s="82" t="s">
        <v>19</v>
      </c>
      <c r="N24" s="82" t="s">
        <v>19</v>
      </c>
      <c r="O24" s="82" t="s">
        <v>19</v>
      </c>
      <c r="P24" s="82" t="s">
        <v>19</v>
      </c>
      <c r="Q24" s="119">
        <f>SUM(Q23:Q23)</f>
        <v>0</v>
      </c>
      <c r="R24" s="82" t="s">
        <v>19</v>
      </c>
    </row>
    <row r="25" spans="1:18">
      <c r="B25" s="113" t="s">
        <v>164</v>
      </c>
    </row>
    <row r="26" spans="1:18">
      <c r="C26" t="s">
        <v>165</v>
      </c>
      <c r="H26" s="114"/>
    </row>
    <row r="27" spans="1:18">
      <c r="H27" s="114"/>
    </row>
  </sheetData>
  <autoFilter ref="A5:S15" xr:uid="{00000000-0009-0000-0000-000051000000}"/>
  <mergeCells count="33">
    <mergeCell ref="A1:P1"/>
    <mergeCell ref="A2:P2"/>
    <mergeCell ref="C3:M3"/>
    <mergeCell ref="N3:P3"/>
    <mergeCell ref="D4:E4"/>
    <mergeCell ref="I4:N4"/>
    <mergeCell ref="K5:L5"/>
    <mergeCell ref="A16:B16"/>
    <mergeCell ref="A18:R18"/>
    <mergeCell ref="A19:H19"/>
    <mergeCell ref="I19:R19"/>
    <mergeCell ref="F4:F5"/>
    <mergeCell ref="F21:F22"/>
    <mergeCell ref="G4:G5"/>
    <mergeCell ref="G21:G22"/>
    <mergeCell ref="H4:H5"/>
    <mergeCell ref="H21:H22"/>
    <mergeCell ref="R21:R22"/>
    <mergeCell ref="I21:I22"/>
    <mergeCell ref="J21:J22"/>
    <mergeCell ref="O4:O5"/>
    <mergeCell ref="P4:P5"/>
    <mergeCell ref="Q21:Q22"/>
    <mergeCell ref="A20:O20"/>
    <mergeCell ref="P20:R20"/>
    <mergeCell ref="D21:E21"/>
    <mergeCell ref="K21:P21"/>
    <mergeCell ref="A4:A5"/>
    <mergeCell ref="A21:A22"/>
    <mergeCell ref="B4:B5"/>
    <mergeCell ref="B21:B22"/>
    <mergeCell ref="C4:C5"/>
    <mergeCell ref="C21:C22"/>
  </mergeCells>
  <phoneticPr fontId="46" type="noConversion"/>
  <printOptions horizontalCentered="1"/>
  <pageMargins left="0.31496062992126" right="0.31496062992126" top="0.74803149606299202" bottom="0.74803149606299202" header="0.31496062992126" footer="0.31496062992126"/>
  <pageSetup paperSize="9" scale="66" orientation="landscape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5"/>
  <dimension ref="A1:Y15"/>
  <sheetViews>
    <sheetView view="pageBreakPreview" zoomScaleNormal="100" workbookViewId="0">
      <selection activeCell="W9" sqref="W9"/>
    </sheetView>
  </sheetViews>
  <sheetFormatPr defaultColWidth="9" defaultRowHeight="13.5"/>
  <cols>
    <col min="2" max="2" width="15.5" customWidth="1"/>
    <col min="3" max="3" width="20.75" customWidth="1"/>
    <col min="4" max="4" width="11.125" customWidth="1"/>
    <col min="5" max="5" width="13.875" customWidth="1"/>
    <col min="6" max="6" width="19.125" customWidth="1"/>
    <col min="7" max="7" width="11.5" customWidth="1"/>
    <col min="8" max="8" width="9.375" customWidth="1"/>
    <col min="10" max="10" width="16.5" customWidth="1"/>
    <col min="11" max="11" width="18.875" customWidth="1"/>
    <col min="17" max="17" width="10.875" customWidth="1"/>
    <col min="20" max="20" width="9.625" customWidth="1"/>
    <col min="21" max="21" width="7.625" customWidth="1"/>
    <col min="23" max="23" width="13.125" customWidth="1"/>
    <col min="24" max="24" width="10.5" customWidth="1"/>
    <col min="25" max="25" width="23.75" customWidth="1"/>
  </cols>
  <sheetData>
    <row r="1" spans="1:25" ht="23.25" customHeight="1">
      <c r="A1" s="263" t="s">
        <v>166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97"/>
      <c r="S1" s="264" t="s">
        <v>167</v>
      </c>
      <c r="T1" s="264"/>
      <c r="U1" s="264"/>
      <c r="V1" s="264"/>
      <c r="W1" s="264"/>
      <c r="X1" s="264"/>
      <c r="Y1" s="264"/>
    </row>
    <row r="2" spans="1:25">
      <c r="A2" s="265" t="s">
        <v>318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7"/>
      <c r="R2" s="97"/>
      <c r="S2" s="240" t="s">
        <v>109</v>
      </c>
      <c r="T2" s="240"/>
      <c r="U2" s="240"/>
      <c r="V2" s="268" t="s">
        <v>319</v>
      </c>
      <c r="W2" s="269"/>
      <c r="X2" s="269"/>
      <c r="Y2" s="269"/>
    </row>
    <row r="3" spans="1:25">
      <c r="A3" s="253" t="str">
        <f>原材料明细!A3</f>
        <v>零件图号/名称: P168100000334/副驾驶员座椅总成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  <c r="M3" s="256" t="s">
        <v>111</v>
      </c>
      <c r="N3" s="256"/>
      <c r="O3" s="256"/>
      <c r="P3" s="256"/>
      <c r="Q3" s="256"/>
      <c r="R3" s="97"/>
      <c r="S3" s="175" t="s">
        <v>320</v>
      </c>
      <c r="T3" s="98"/>
      <c r="U3" s="257" t="s">
        <v>322</v>
      </c>
      <c r="V3" s="258"/>
      <c r="W3" s="259"/>
      <c r="X3" s="260" t="s">
        <v>111</v>
      </c>
      <c r="Y3" s="261"/>
    </row>
    <row r="4" spans="1:25" s="40" customFormat="1" ht="39" customHeight="1">
      <c r="A4" s="249" t="s">
        <v>60</v>
      </c>
      <c r="B4" s="231" t="s">
        <v>62</v>
      </c>
      <c r="C4" s="231" t="s">
        <v>63</v>
      </c>
      <c r="D4" s="231" t="s">
        <v>112</v>
      </c>
      <c r="E4" s="250" t="s">
        <v>168</v>
      </c>
      <c r="F4" s="250" t="s">
        <v>169</v>
      </c>
      <c r="G4" s="250"/>
      <c r="H4" s="251" t="s">
        <v>170</v>
      </c>
      <c r="I4" s="250" t="s">
        <v>171</v>
      </c>
      <c r="J4" s="250" t="s">
        <v>172</v>
      </c>
      <c r="K4" s="241" t="s">
        <v>173</v>
      </c>
      <c r="L4" s="241"/>
      <c r="M4" s="241"/>
      <c r="N4" s="241"/>
      <c r="O4" s="241"/>
      <c r="P4" s="250" t="s">
        <v>174</v>
      </c>
      <c r="Q4" s="250"/>
      <c r="R4" s="99"/>
      <c r="S4" s="100" t="s">
        <v>60</v>
      </c>
      <c r="T4" s="262" t="s">
        <v>175</v>
      </c>
      <c r="U4" s="262"/>
      <c r="V4" s="262" t="s">
        <v>176</v>
      </c>
      <c r="W4" s="262"/>
      <c r="X4" s="50" t="s">
        <v>177</v>
      </c>
      <c r="Y4" s="104" t="s">
        <v>178</v>
      </c>
    </row>
    <row r="5" spans="1:25" s="40" customFormat="1" ht="33.75" customHeight="1">
      <c r="A5" s="249"/>
      <c r="B5" s="231"/>
      <c r="C5" s="231"/>
      <c r="D5" s="231"/>
      <c r="E5" s="250"/>
      <c r="F5" s="54" t="s">
        <v>179</v>
      </c>
      <c r="G5" s="54" t="s">
        <v>120</v>
      </c>
      <c r="H5" s="252"/>
      <c r="I5" s="250"/>
      <c r="J5" s="250"/>
      <c r="K5" s="89" t="s">
        <v>180</v>
      </c>
      <c r="L5" s="54" t="s">
        <v>181</v>
      </c>
      <c r="M5" s="54" t="s">
        <v>182</v>
      </c>
      <c r="N5" s="54" t="s">
        <v>183</v>
      </c>
      <c r="O5" s="54" t="s">
        <v>184</v>
      </c>
      <c r="P5" s="54" t="s">
        <v>185</v>
      </c>
      <c r="Q5" s="54" t="s">
        <v>186</v>
      </c>
      <c r="R5" s="99"/>
      <c r="S5" s="16">
        <v>1</v>
      </c>
      <c r="T5" s="242">
        <v>0</v>
      </c>
      <c r="U5" s="243"/>
      <c r="V5" s="242">
        <v>0</v>
      </c>
      <c r="W5" s="243"/>
      <c r="X5" s="37">
        <v>0</v>
      </c>
      <c r="Y5" s="37">
        <v>0</v>
      </c>
    </row>
    <row r="6" spans="1:25" s="40" customFormat="1" ht="30.6" customHeight="1">
      <c r="A6" s="81">
        <v>1</v>
      </c>
      <c r="B6" s="82" t="s">
        <v>19</v>
      </c>
      <c r="C6" s="82" t="s">
        <v>187</v>
      </c>
      <c r="D6" s="83">
        <v>1</v>
      </c>
      <c r="E6" s="8" t="s">
        <v>188</v>
      </c>
      <c r="F6" s="62" t="s">
        <v>189</v>
      </c>
      <c r="G6" s="71" t="s">
        <v>19</v>
      </c>
      <c r="H6" s="84">
        <v>2</v>
      </c>
      <c r="I6" s="54">
        <v>18</v>
      </c>
      <c r="J6" s="90">
        <v>0.42613636363636398</v>
      </c>
      <c r="K6" s="91">
        <f>J6/10*I6</f>
        <v>0.76704545454545503</v>
      </c>
      <c r="L6" s="92">
        <f>制造费率测算明细!T6</f>
        <v>0.30837801106770801</v>
      </c>
      <c r="M6" s="92">
        <f>制造费率测算明细!U6</f>
        <v>1.2500000000000001E-2</v>
      </c>
      <c r="N6" s="92">
        <f>制造费率测算明细!V6</f>
        <v>2.9604289062500001E-2</v>
      </c>
      <c r="O6" s="93">
        <f>SUM(K6:N6)</f>
        <v>1.1175277546756599</v>
      </c>
      <c r="P6" s="94">
        <f>D6*H6*I6*J6</f>
        <v>15.340909090909101</v>
      </c>
      <c r="Q6" s="94">
        <f>D6*O6</f>
        <v>1.1175277546756599</v>
      </c>
      <c r="R6" s="99"/>
      <c r="S6" s="101" t="s">
        <v>97</v>
      </c>
      <c r="T6" s="244" t="s">
        <v>190</v>
      </c>
      <c r="U6" s="245"/>
      <c r="V6" s="245" t="s">
        <v>191</v>
      </c>
      <c r="W6" s="245"/>
      <c r="X6" s="102" t="s">
        <v>192</v>
      </c>
      <c r="Y6" s="105" t="s">
        <v>193</v>
      </c>
    </row>
    <row r="7" spans="1:25" s="40" customFormat="1" ht="20.100000000000001" customHeight="1">
      <c r="A7" s="79">
        <v>2</v>
      </c>
      <c r="B7" s="85" t="s">
        <v>19</v>
      </c>
      <c r="C7" s="62" t="s">
        <v>128</v>
      </c>
      <c r="D7" s="62">
        <v>1</v>
      </c>
      <c r="E7" s="61" t="s">
        <v>194</v>
      </c>
      <c r="F7" s="62" t="s">
        <v>195</v>
      </c>
      <c r="G7" s="16" t="s">
        <v>196</v>
      </c>
      <c r="H7" s="86">
        <v>1</v>
      </c>
      <c r="I7" s="54">
        <v>18</v>
      </c>
      <c r="J7" s="95">
        <v>0.42613636363636398</v>
      </c>
      <c r="K7" s="91">
        <f>J7/10*I7</f>
        <v>0.76704545454545503</v>
      </c>
      <c r="L7" s="92">
        <f>制造费率测算明细!T7</f>
        <v>2.12769470350477</v>
      </c>
      <c r="M7" s="92">
        <f>制造费率测算明细!U7</f>
        <v>2.52</v>
      </c>
      <c r="N7" s="92">
        <f>制造费率测算明细!V7</f>
        <v>0.55706915873579599</v>
      </c>
      <c r="O7" s="93">
        <f>SUM(K7:N7)</f>
        <v>5.97180931678602</v>
      </c>
      <c r="P7" s="94">
        <f>D7*H7*I7*J7</f>
        <v>7.6704545454545503</v>
      </c>
      <c r="Q7" s="94">
        <f>D7*O7</f>
        <v>5.97180931678602</v>
      </c>
      <c r="R7" s="99"/>
      <c r="S7" s="99"/>
      <c r="T7" s="99"/>
      <c r="U7" s="99"/>
      <c r="V7" s="99"/>
      <c r="W7" s="99"/>
      <c r="X7" s="99"/>
      <c r="Y7" s="99"/>
    </row>
    <row r="8" spans="1:25" s="40" customFormat="1" ht="20.100000000000001" customHeight="1">
      <c r="A8" s="79">
        <v>3</v>
      </c>
      <c r="B8" s="85" t="s">
        <v>19</v>
      </c>
      <c r="C8" s="62" t="s">
        <v>129</v>
      </c>
      <c r="D8" s="62">
        <v>1</v>
      </c>
      <c r="E8" s="61" t="s">
        <v>194</v>
      </c>
      <c r="F8" s="62" t="s">
        <v>195</v>
      </c>
      <c r="G8" s="16" t="s">
        <v>196</v>
      </c>
      <c r="H8" s="86">
        <v>1</v>
      </c>
      <c r="I8" s="54">
        <v>18</v>
      </c>
      <c r="J8" s="95">
        <v>0.42613636363636398</v>
      </c>
      <c r="K8" s="91">
        <f>J8/10*I8</f>
        <v>0.76704545454545503</v>
      </c>
      <c r="L8" s="92">
        <f>制造费率测算明细!T8</f>
        <v>2.12769470350477</v>
      </c>
      <c r="M8" s="92">
        <f>制造费率测算明细!U8</f>
        <v>2.52</v>
      </c>
      <c r="N8" s="92">
        <f>制造费率测算明细!V8</f>
        <v>0.55706915873579599</v>
      </c>
      <c r="O8" s="93">
        <f>SUM(K8:N8)</f>
        <v>5.97180931678602</v>
      </c>
      <c r="P8" s="94">
        <f>D8*H8*I8*J8</f>
        <v>7.6704545454545503</v>
      </c>
      <c r="Q8" s="94">
        <f>D8*O8</f>
        <v>5.97180931678602</v>
      </c>
      <c r="R8" s="99"/>
      <c r="S8" s="99"/>
      <c r="T8" s="99"/>
      <c r="U8" s="99"/>
      <c r="V8" s="99"/>
      <c r="W8" s="99"/>
      <c r="X8" s="99"/>
      <c r="Y8" s="99"/>
    </row>
    <row r="9" spans="1:25" s="40" customFormat="1" ht="20.100000000000001" customHeight="1">
      <c r="A9" s="85" t="s">
        <v>19</v>
      </c>
      <c r="B9" s="87" t="s">
        <v>197</v>
      </c>
      <c r="C9" s="85" t="s">
        <v>19</v>
      </c>
      <c r="D9" s="85" t="s">
        <v>19</v>
      </c>
      <c r="E9" s="85" t="s">
        <v>19</v>
      </c>
      <c r="F9" s="85" t="s">
        <v>19</v>
      </c>
      <c r="G9" s="85" t="s">
        <v>19</v>
      </c>
      <c r="H9" s="85" t="s">
        <v>19</v>
      </c>
      <c r="I9" s="85" t="s">
        <v>19</v>
      </c>
      <c r="J9" s="85" t="s">
        <v>19</v>
      </c>
      <c r="K9" s="85" t="s">
        <v>19</v>
      </c>
      <c r="L9" s="85" t="s">
        <v>19</v>
      </c>
      <c r="M9" s="85" t="s">
        <v>19</v>
      </c>
      <c r="N9" s="85" t="s">
        <v>19</v>
      </c>
      <c r="O9" s="85" t="s">
        <v>19</v>
      </c>
      <c r="P9" s="96">
        <f>SUM(P6:P8)</f>
        <v>30.681818181818201</v>
      </c>
      <c r="Q9" s="96">
        <f>SUM(Q6:Q8)</f>
        <v>13.0611463882477</v>
      </c>
      <c r="R9" s="99"/>
      <c r="S9" s="99"/>
      <c r="T9" s="99"/>
      <c r="U9" s="99"/>
      <c r="V9" s="99"/>
      <c r="W9" s="99"/>
      <c r="X9" s="99"/>
      <c r="Y9" s="99"/>
    </row>
    <row r="10" spans="1:25" s="40" customFormat="1" ht="27" customHeight="1">
      <c r="A10" s="246" t="s">
        <v>198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8"/>
      <c r="Q10" s="103">
        <f>Q9+Y5</f>
        <v>13.0611463882477</v>
      </c>
      <c r="R10" s="99"/>
      <c r="S10" s="99"/>
      <c r="T10" s="99"/>
      <c r="U10" s="99"/>
      <c r="V10" s="99"/>
      <c r="W10" s="99"/>
      <c r="X10" s="99"/>
      <c r="Y10" s="99"/>
    </row>
    <row r="11" spans="1:25">
      <c r="B11" s="88" t="s">
        <v>199</v>
      </c>
      <c r="J11" s="1"/>
    </row>
    <row r="12" spans="1:25">
      <c r="B12" s="40" t="s">
        <v>200</v>
      </c>
    </row>
    <row r="13" spans="1:25">
      <c r="B13" s="40" t="s">
        <v>201</v>
      </c>
    </row>
    <row r="14" spans="1:25">
      <c r="B14" s="40" t="s">
        <v>202</v>
      </c>
    </row>
    <row r="15" spans="1:25">
      <c r="B15" t="s">
        <v>203</v>
      </c>
    </row>
  </sheetData>
  <mergeCells count="27">
    <mergeCell ref="A1:Q1"/>
    <mergeCell ref="S1:Y1"/>
    <mergeCell ref="A2:Q2"/>
    <mergeCell ref="S2:U2"/>
    <mergeCell ref="V2:Y2"/>
    <mergeCell ref="A3:L3"/>
    <mergeCell ref="M3:Q3"/>
    <mergeCell ref="U3:W3"/>
    <mergeCell ref="X3:Y3"/>
    <mergeCell ref="F4:G4"/>
    <mergeCell ref="K4:O4"/>
    <mergeCell ref="P4:Q4"/>
    <mergeCell ref="T4:U4"/>
    <mergeCell ref="V4:W4"/>
    <mergeCell ref="T5:U5"/>
    <mergeCell ref="V5:W5"/>
    <mergeCell ref="T6:U6"/>
    <mergeCell ref="V6:W6"/>
    <mergeCell ref="A10:P10"/>
    <mergeCell ref="A4:A5"/>
    <mergeCell ref="B4:B5"/>
    <mergeCell ref="C4:C5"/>
    <mergeCell ref="D4:D5"/>
    <mergeCell ref="E4:E5"/>
    <mergeCell ref="H4:H5"/>
    <mergeCell ref="I4:I5"/>
    <mergeCell ref="J4:J5"/>
  </mergeCells>
  <phoneticPr fontId="46" type="noConversion"/>
  <printOptions horizontalCentered="1"/>
  <pageMargins left="0.31496062992126" right="0.31496062992126" top="0.74803149606299202" bottom="0.74803149606299202" header="0.31496062992126" footer="0.31496062992126"/>
  <pageSetup paperSize="9" scale="66" orientation="landscape" horizontalDpi="300" verticalDpi="300" r:id="rId1"/>
  <colBreaks count="1" manualBreakCount="1">
    <brk id="17" max="1048575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6"/>
  <dimension ref="A1:V14"/>
  <sheetViews>
    <sheetView view="pageBreakPreview" zoomScaleNormal="100" workbookViewId="0">
      <selection activeCell="L22" sqref="L22"/>
    </sheetView>
  </sheetViews>
  <sheetFormatPr defaultColWidth="9" defaultRowHeight="13.5"/>
  <cols>
    <col min="1" max="1" width="5.625" style="26" customWidth="1"/>
    <col min="2" max="2" width="10.5" customWidth="1"/>
    <col min="3" max="3" width="12.625" customWidth="1"/>
    <col min="4" max="4" width="9.125" customWidth="1"/>
    <col min="5" max="5" width="11.875" customWidth="1"/>
    <col min="6" max="6" width="11" customWidth="1"/>
    <col min="7" max="7" width="10.125" customWidth="1"/>
    <col min="8" max="8" width="8.125" customWidth="1"/>
    <col min="9" max="9" width="11.875" customWidth="1"/>
    <col min="10" max="10" width="6.75" customWidth="1"/>
    <col min="11" max="11" width="8" customWidth="1"/>
    <col min="12" max="12" width="8.625" customWidth="1"/>
    <col min="13" max="13" width="10.5" style="26" customWidth="1"/>
    <col min="14" max="14" width="6.875" style="26" customWidth="1"/>
    <col min="15" max="15" width="10.125" style="26" customWidth="1"/>
    <col min="16" max="16" width="7.125" style="26" customWidth="1"/>
    <col min="17" max="17" width="9.125" style="26" customWidth="1"/>
    <col min="18" max="18" width="8.375" style="26" customWidth="1"/>
    <col min="19" max="19" width="8.5" style="26" customWidth="1"/>
    <col min="20" max="20" width="9" customWidth="1"/>
    <col min="21" max="21" width="11.375" customWidth="1"/>
    <col min="22" max="22" width="10.75" customWidth="1"/>
  </cols>
  <sheetData>
    <row r="1" spans="1:22" ht="20.25">
      <c r="A1" s="270" t="s">
        <v>204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2"/>
    </row>
    <row r="2" spans="1:22">
      <c r="A2" s="273" t="str">
        <f>加工明细!A2</f>
        <v>供应商 :北京光华荣昌汽车部件有限公司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5"/>
    </row>
    <row r="3" spans="1:22">
      <c r="A3" s="253" t="str">
        <f>加工明细!A3</f>
        <v>零件图号/名称: P168100000334/副驾驶员座椅总成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5"/>
    </row>
    <row r="4" spans="1:22" ht="21.75" customHeight="1">
      <c r="A4" s="278" t="s">
        <v>60</v>
      </c>
      <c r="B4" s="278" t="s">
        <v>168</v>
      </c>
      <c r="C4" s="276" t="s">
        <v>205</v>
      </c>
      <c r="D4" s="277"/>
      <c r="E4" s="277"/>
      <c r="F4" s="277"/>
      <c r="G4" s="277"/>
      <c r="H4" s="277"/>
      <c r="I4" s="277"/>
      <c r="J4" s="278" t="s">
        <v>206</v>
      </c>
      <c r="K4" s="278"/>
      <c r="L4" s="278"/>
      <c r="M4" s="278"/>
      <c r="N4" s="278"/>
      <c r="O4" s="65" t="s">
        <v>207</v>
      </c>
      <c r="P4" s="66"/>
      <c r="Q4" s="279" t="s">
        <v>208</v>
      </c>
      <c r="R4" s="279"/>
      <c r="S4" s="279"/>
      <c r="T4" s="280" t="s">
        <v>209</v>
      </c>
      <c r="U4" s="280" t="s">
        <v>210</v>
      </c>
      <c r="V4" s="280" t="s">
        <v>211</v>
      </c>
    </row>
    <row r="5" spans="1:22" ht="54.75" customHeight="1">
      <c r="A5" s="278"/>
      <c r="B5" s="278"/>
      <c r="C5" s="54" t="s">
        <v>179</v>
      </c>
      <c r="D5" s="54" t="s">
        <v>120</v>
      </c>
      <c r="E5" s="22" t="s">
        <v>212</v>
      </c>
      <c r="F5" s="22" t="s">
        <v>213</v>
      </c>
      <c r="G5" s="22" t="s">
        <v>214</v>
      </c>
      <c r="H5" s="22" t="s">
        <v>215</v>
      </c>
      <c r="I5" s="67" t="s">
        <v>216</v>
      </c>
      <c r="J5" s="68" t="s">
        <v>217</v>
      </c>
      <c r="K5" s="68" t="s">
        <v>218</v>
      </c>
      <c r="L5" s="68" t="s">
        <v>219</v>
      </c>
      <c r="M5" s="22" t="s">
        <v>220</v>
      </c>
      <c r="N5" s="22" t="s">
        <v>221</v>
      </c>
      <c r="O5" s="22" t="s">
        <v>222</v>
      </c>
      <c r="P5" s="22" t="s">
        <v>223</v>
      </c>
      <c r="Q5" s="22" t="s">
        <v>224</v>
      </c>
      <c r="R5" s="22" t="s">
        <v>225</v>
      </c>
      <c r="S5" s="22" t="s">
        <v>226</v>
      </c>
      <c r="T5" s="280"/>
      <c r="U5" s="280"/>
      <c r="V5" s="280"/>
    </row>
    <row r="6" spans="1:22">
      <c r="A6" s="55">
        <v>1</v>
      </c>
      <c r="B6" s="56" t="s">
        <v>227</v>
      </c>
      <c r="C6" s="56" t="s">
        <v>189</v>
      </c>
      <c r="D6" s="56" t="s">
        <v>19</v>
      </c>
      <c r="E6" s="57">
        <v>833656.78</v>
      </c>
      <c r="F6" s="58">
        <v>0.05</v>
      </c>
      <c r="G6" s="59">
        <v>197993.48525</v>
      </c>
      <c r="H6" s="60">
        <v>10</v>
      </c>
      <c r="I6" s="69">
        <v>6</v>
      </c>
      <c r="J6" s="60">
        <v>2.5</v>
      </c>
      <c r="K6" s="58">
        <v>0.5</v>
      </c>
      <c r="L6" s="60">
        <v>0</v>
      </c>
      <c r="M6" s="70">
        <v>0.6</v>
      </c>
      <c r="N6" s="71">
        <v>0</v>
      </c>
      <c r="O6" s="72">
        <v>1250.4851699999999</v>
      </c>
      <c r="P6" s="73">
        <v>2500.9703399999999</v>
      </c>
      <c r="Q6" s="60">
        <v>8</v>
      </c>
      <c r="R6" s="60">
        <v>264</v>
      </c>
      <c r="S6" s="60">
        <v>2112</v>
      </c>
      <c r="T6" s="78">
        <f>(G6-E6*F6)/(H6-I6)/S6/60</f>
        <v>0.30837801106770801</v>
      </c>
      <c r="U6" s="78">
        <f>J6*K6*M6/60+L6*N6/60</f>
        <v>1.2500000000000001E-2</v>
      </c>
      <c r="V6" s="78">
        <f>(O6+P6)/S6/60</f>
        <v>2.9604289062500001E-2</v>
      </c>
    </row>
    <row r="7" spans="1:22" ht="24">
      <c r="A7" s="55">
        <v>2</v>
      </c>
      <c r="B7" s="61" t="s">
        <v>128</v>
      </c>
      <c r="C7" s="62" t="s">
        <v>195</v>
      </c>
      <c r="D7" s="16" t="s">
        <v>228</v>
      </c>
      <c r="E7" s="63">
        <v>15687067.51</v>
      </c>
      <c r="F7" s="58">
        <v>0.05</v>
      </c>
      <c r="G7" s="64">
        <v>1862839.2668125001</v>
      </c>
      <c r="H7" s="16">
        <v>10</v>
      </c>
      <c r="I7" s="18">
        <v>6</v>
      </c>
      <c r="J7" s="8">
        <v>360</v>
      </c>
      <c r="K7" s="74">
        <v>0.7</v>
      </c>
      <c r="L7" s="16">
        <v>0</v>
      </c>
      <c r="M7" s="75">
        <v>0.6</v>
      </c>
      <c r="N7" s="76">
        <v>0</v>
      </c>
      <c r="O7" s="77">
        <v>23530.601265000001</v>
      </c>
      <c r="P7" s="77">
        <v>47061.202530000002</v>
      </c>
      <c r="Q7" s="16">
        <v>8</v>
      </c>
      <c r="R7" s="16">
        <v>264</v>
      </c>
      <c r="S7" s="16">
        <v>2112</v>
      </c>
      <c r="T7" s="78">
        <f>(G7-E7*F7)/(H7-I7)/S7/60</f>
        <v>2.12769470350477</v>
      </c>
      <c r="U7" s="78">
        <f>J7*K7*M7/60+L7*N7/60</f>
        <v>2.52</v>
      </c>
      <c r="V7" s="78">
        <f>(O7+P7)/S7/60</f>
        <v>0.55706915873579599</v>
      </c>
    </row>
    <row r="8" spans="1:22" ht="45.6" customHeight="1">
      <c r="A8" s="55">
        <v>3</v>
      </c>
      <c r="B8" s="61" t="s">
        <v>129</v>
      </c>
      <c r="C8" s="62" t="s">
        <v>195</v>
      </c>
      <c r="D8" s="16" t="s">
        <v>228</v>
      </c>
      <c r="E8" s="63">
        <v>15687067.51</v>
      </c>
      <c r="F8" s="58">
        <v>0.05</v>
      </c>
      <c r="G8" s="64">
        <v>1862839.2668125001</v>
      </c>
      <c r="H8" s="16">
        <v>10</v>
      </c>
      <c r="I8" s="18">
        <v>6</v>
      </c>
      <c r="J8" s="8">
        <v>360</v>
      </c>
      <c r="K8" s="74">
        <v>0.7</v>
      </c>
      <c r="L8" s="16">
        <v>0</v>
      </c>
      <c r="M8" s="75">
        <v>0.6</v>
      </c>
      <c r="N8" s="76">
        <v>0</v>
      </c>
      <c r="O8" s="77">
        <v>23530.601265000001</v>
      </c>
      <c r="P8" s="77">
        <v>47061.202530000002</v>
      </c>
      <c r="Q8" s="16">
        <v>8</v>
      </c>
      <c r="R8" s="16">
        <v>264</v>
      </c>
      <c r="S8" s="16">
        <v>2112</v>
      </c>
      <c r="T8" s="78">
        <f>(G8-E8*F8)/(H8-I8)/S8/60</f>
        <v>2.12769470350477</v>
      </c>
      <c r="U8" s="78">
        <f>J8*K8*M8/60+L8*N8/60</f>
        <v>2.52</v>
      </c>
      <c r="V8" s="78">
        <f>(O8+P8)/S8/60</f>
        <v>0.55706915873579599</v>
      </c>
    </row>
    <row r="9" spans="1:22">
      <c r="B9" s="27" t="s">
        <v>199</v>
      </c>
    </row>
    <row r="10" spans="1:22">
      <c r="B10" s="40" t="s">
        <v>229</v>
      </c>
    </row>
    <row r="11" spans="1:22">
      <c r="B11" s="40" t="s">
        <v>230</v>
      </c>
    </row>
    <row r="12" spans="1:22">
      <c r="B12" s="40" t="s">
        <v>231</v>
      </c>
    </row>
    <row r="13" spans="1:22">
      <c r="B13" s="40" t="s">
        <v>232</v>
      </c>
    </row>
    <row r="14" spans="1:22">
      <c r="B14" t="s">
        <v>233</v>
      </c>
    </row>
  </sheetData>
  <mergeCells count="11">
    <mergeCell ref="A1:V1"/>
    <mergeCell ref="A2:V2"/>
    <mergeCell ref="A3:V3"/>
    <mergeCell ref="C4:I4"/>
    <mergeCell ref="J4:N4"/>
    <mergeCell ref="Q4:S4"/>
    <mergeCell ref="A4:A5"/>
    <mergeCell ref="B4:B5"/>
    <mergeCell ref="T4:T5"/>
    <mergeCell ref="U4:U5"/>
    <mergeCell ref="V4:V5"/>
  </mergeCells>
  <phoneticPr fontId="46" type="noConversion"/>
  <printOptions horizontalCentered="1"/>
  <pageMargins left="0.39370078740157499" right="0.39370078740157499" top="0.74803149606299202" bottom="0.74803149606299202" header="0.31496062992126" footer="0.31496062992126"/>
  <pageSetup paperSize="9" scale="63" orientation="landscape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7"/>
  <dimension ref="A1:G19"/>
  <sheetViews>
    <sheetView view="pageBreakPreview" zoomScale="115" zoomScaleNormal="100" workbookViewId="0">
      <selection activeCell="F22" sqref="F22"/>
    </sheetView>
  </sheetViews>
  <sheetFormatPr defaultColWidth="9" defaultRowHeight="13.5"/>
  <cols>
    <col min="1" max="1" width="9" style="41"/>
    <col min="2" max="2" width="14.125" style="41" customWidth="1"/>
    <col min="3" max="3" width="10.375" style="41" customWidth="1"/>
    <col min="4" max="4" width="9" style="41"/>
    <col min="5" max="6" width="14.5" style="41" customWidth="1"/>
    <col min="7" max="7" width="20.125" style="41" customWidth="1"/>
    <col min="8" max="16384" width="9" style="41"/>
  </cols>
  <sheetData>
    <row r="1" spans="1:7" ht="20.25" customHeight="1">
      <c r="A1" s="287" t="s">
        <v>234</v>
      </c>
      <c r="B1" s="287"/>
      <c r="C1" s="287"/>
      <c r="D1" s="287"/>
      <c r="E1" s="287"/>
      <c r="F1" s="287"/>
      <c r="G1" s="287"/>
    </row>
    <row r="2" spans="1:7" customFormat="1" ht="18.75" customHeight="1">
      <c r="A2" s="42" t="s">
        <v>109</v>
      </c>
      <c r="B2" s="288" t="s">
        <v>110</v>
      </c>
      <c r="C2" s="289"/>
      <c r="D2" s="289"/>
      <c r="E2" s="289"/>
      <c r="F2" s="289"/>
      <c r="G2" s="290"/>
    </row>
    <row r="3" spans="1:7" customFormat="1" ht="18.75" customHeight="1">
      <c r="A3" s="43" t="str">
        <f>原材料明细!A3</f>
        <v>零件图号/名称: P168100000334/副驾驶员座椅总成</v>
      </c>
      <c r="B3" s="44"/>
      <c r="C3" s="44"/>
      <c r="D3" s="44"/>
      <c r="E3" s="44"/>
      <c r="F3" s="291" t="s">
        <v>111</v>
      </c>
      <c r="G3" s="292"/>
    </row>
    <row r="4" spans="1:7" ht="27" customHeight="1">
      <c r="A4" s="279" t="s">
        <v>60</v>
      </c>
      <c r="B4" s="281" t="s">
        <v>235</v>
      </c>
      <c r="C4" s="282" t="s">
        <v>236</v>
      </c>
      <c r="D4" s="279" t="s">
        <v>237</v>
      </c>
      <c r="E4" s="279" t="s">
        <v>238</v>
      </c>
      <c r="F4" s="283" t="s">
        <v>239</v>
      </c>
      <c r="G4" s="285" t="s">
        <v>240</v>
      </c>
    </row>
    <row r="5" spans="1:7" ht="27" customHeight="1">
      <c r="A5" s="279"/>
      <c r="B5" s="281"/>
      <c r="C5" s="282"/>
      <c r="D5" s="279"/>
      <c r="E5" s="279"/>
      <c r="F5" s="284"/>
      <c r="G5" s="286"/>
    </row>
    <row r="6" spans="1:7" ht="24">
      <c r="A6" s="17">
        <v>1</v>
      </c>
      <c r="B6" s="46" t="s">
        <v>241</v>
      </c>
      <c r="C6" s="47">
        <f>D6*汇总表!$D$18</f>
        <v>8.5960583859648381</v>
      </c>
      <c r="D6" s="48">
        <v>0.02</v>
      </c>
      <c r="E6" s="30" t="s">
        <v>19</v>
      </c>
      <c r="F6" s="49" t="s">
        <v>19</v>
      </c>
      <c r="G6" s="49" t="s">
        <v>19</v>
      </c>
    </row>
    <row r="7" spans="1:7">
      <c r="A7" s="17">
        <v>2</v>
      </c>
      <c r="B7" s="45" t="s">
        <v>37</v>
      </c>
      <c r="C7" s="47">
        <f>D7*汇总表!$D$18</f>
        <v>4.298029192982419</v>
      </c>
      <c r="D7" s="48">
        <v>0.01</v>
      </c>
      <c r="E7" s="30" t="s">
        <v>19</v>
      </c>
      <c r="F7" s="49" t="s">
        <v>19</v>
      </c>
      <c r="G7" s="49" t="s">
        <v>19</v>
      </c>
    </row>
    <row r="8" spans="1:7" ht="21" customHeight="1">
      <c r="A8" s="17">
        <v>3</v>
      </c>
      <c r="B8" s="45" t="s">
        <v>242</v>
      </c>
      <c r="C8" s="47">
        <f>D8*汇总表!$D$18</f>
        <v>12.894087578947257</v>
      </c>
      <c r="D8" s="48">
        <v>0.03</v>
      </c>
      <c r="E8" s="30" t="s">
        <v>19</v>
      </c>
      <c r="F8" s="49" t="s">
        <v>19</v>
      </c>
      <c r="G8" s="49" t="s">
        <v>19</v>
      </c>
    </row>
    <row r="9" spans="1:7" ht="24.75" customHeight="1">
      <c r="A9" s="293" t="s">
        <v>243</v>
      </c>
      <c r="B9" s="293" t="s">
        <v>244</v>
      </c>
      <c r="C9" s="293"/>
      <c r="D9" s="293"/>
      <c r="E9" s="293"/>
      <c r="F9" s="293"/>
      <c r="G9" s="293"/>
    </row>
    <row r="10" spans="1:7">
      <c r="A10" s="50" t="s">
        <v>60</v>
      </c>
      <c r="B10" s="262" t="s">
        <v>245</v>
      </c>
      <c r="C10" s="262"/>
      <c r="D10" s="262" t="s">
        <v>246</v>
      </c>
      <c r="E10" s="262"/>
      <c r="F10" s="262" t="s">
        <v>247</v>
      </c>
      <c r="G10" s="262"/>
    </row>
    <row r="11" spans="1:7">
      <c r="A11" s="50">
        <v>1</v>
      </c>
      <c r="B11" s="262" t="s">
        <v>248</v>
      </c>
      <c r="C11" s="262"/>
      <c r="D11" s="262">
        <v>4</v>
      </c>
      <c r="E11" s="262"/>
      <c r="F11" s="262">
        <v>0</v>
      </c>
      <c r="G11" s="262"/>
    </row>
    <row r="12" spans="1:7">
      <c r="A12" s="50">
        <v>2</v>
      </c>
      <c r="B12" s="262" t="s">
        <v>249</v>
      </c>
      <c r="C12" s="262"/>
      <c r="D12" s="262">
        <v>3</v>
      </c>
      <c r="E12" s="262"/>
      <c r="F12" s="262">
        <v>0</v>
      </c>
      <c r="G12" s="262"/>
    </row>
    <row r="13" spans="1:7">
      <c r="A13" s="262">
        <v>3</v>
      </c>
      <c r="B13" s="262" t="s">
        <v>250</v>
      </c>
      <c r="C13" s="51" t="s">
        <v>251</v>
      </c>
      <c r="D13" s="262">
        <v>18</v>
      </c>
      <c r="E13" s="262"/>
      <c r="F13" s="262">
        <v>0</v>
      </c>
      <c r="G13" s="262"/>
    </row>
    <row r="14" spans="1:7" ht="24">
      <c r="A14" s="262"/>
      <c r="B14" s="262"/>
      <c r="C14" s="50" t="s">
        <v>252</v>
      </c>
      <c r="D14" s="262">
        <v>4</v>
      </c>
      <c r="E14" s="262"/>
      <c r="F14" s="262">
        <v>0</v>
      </c>
      <c r="G14" s="262"/>
    </row>
    <row r="15" spans="1:7">
      <c r="B15" s="52" t="s">
        <v>199</v>
      </c>
    </row>
    <row r="16" spans="1:7">
      <c r="B16" s="53" t="s">
        <v>253</v>
      </c>
    </row>
    <row r="17" spans="1:7">
      <c r="B17" s="53" t="s">
        <v>254</v>
      </c>
    </row>
    <row r="18" spans="1:7">
      <c r="B18" s="53" t="s">
        <v>255</v>
      </c>
    </row>
    <row r="19" spans="1:7" customFormat="1">
      <c r="A19" s="41"/>
      <c r="B19" t="s">
        <v>256</v>
      </c>
      <c r="C19" s="41"/>
      <c r="D19" s="41"/>
      <c r="E19" s="41"/>
      <c r="F19" s="41"/>
      <c r="G19" s="41"/>
    </row>
  </sheetData>
  <mergeCells count="26">
    <mergeCell ref="B12:C12"/>
    <mergeCell ref="D12:E12"/>
    <mergeCell ref="F12:G12"/>
    <mergeCell ref="A1:G1"/>
    <mergeCell ref="B2:G2"/>
    <mergeCell ref="F3:G3"/>
    <mergeCell ref="A9:G9"/>
    <mergeCell ref="B10:C10"/>
    <mergeCell ref="D10:E10"/>
    <mergeCell ref="F10:G10"/>
    <mergeCell ref="D13:E13"/>
    <mergeCell ref="F13:G13"/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  <mergeCell ref="B11:C11"/>
    <mergeCell ref="D11:E11"/>
    <mergeCell ref="F11:G11"/>
  </mergeCells>
  <phoneticPr fontId="46" type="noConversion"/>
  <printOptions horizontalCentered="1"/>
  <pageMargins left="0.70866141732283505" right="0.70866141732283505" top="0.74803149606299202" bottom="0.74803149606299202" header="0.31496062992126" footer="0.31496062992126"/>
  <pageSetup paperSize="9" scale="66"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8"/>
  <dimension ref="A1:S44"/>
  <sheetViews>
    <sheetView view="pageBreakPreview" zoomScale="85" zoomScaleNormal="100" workbookViewId="0">
      <selection activeCell="S14" sqref="S14"/>
    </sheetView>
  </sheetViews>
  <sheetFormatPr defaultColWidth="9" defaultRowHeight="13.5"/>
  <cols>
    <col min="1" max="1" width="11.5" customWidth="1"/>
    <col min="2" max="2" width="15.125" customWidth="1"/>
    <col min="3" max="3" width="11.125" customWidth="1"/>
    <col min="4" max="4" width="12.5" customWidth="1"/>
    <col min="5" max="5" width="14.875" customWidth="1"/>
    <col min="6" max="6" width="15.75" customWidth="1"/>
    <col min="7" max="7" width="14.5" customWidth="1"/>
    <col min="8" max="8" width="19.125" customWidth="1"/>
    <col min="9" max="9" width="12.625" customWidth="1"/>
    <col min="10" max="10" width="11.5" customWidth="1"/>
    <col min="11" max="11" width="14.875" customWidth="1"/>
    <col min="12" max="12" width="13.125" customWidth="1"/>
    <col min="13" max="13" width="11.125" customWidth="1"/>
    <col min="15" max="15" width="13.875" customWidth="1"/>
    <col min="16" max="16" width="13.125" customWidth="1"/>
    <col min="17" max="17" width="16.75" customWidth="1"/>
    <col min="18" max="18" width="15.5" customWidth="1"/>
    <col min="19" max="19" width="23.75" customWidth="1"/>
  </cols>
  <sheetData>
    <row r="1" spans="1:19" ht="20.25">
      <c r="A1" s="300" t="s">
        <v>257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19" ht="18.75" customHeight="1">
      <c r="A2" s="301" t="s">
        <v>109</v>
      </c>
      <c r="B2" s="301"/>
      <c r="C2" s="301"/>
      <c r="D2" s="302" t="s">
        <v>110</v>
      </c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4"/>
    </row>
    <row r="3" spans="1:19" ht="18.75" customHeight="1">
      <c r="A3" s="3" t="s">
        <v>58</v>
      </c>
      <c r="B3" s="3"/>
      <c r="C3" s="253" t="str">
        <f>外购外协件明细!C3</f>
        <v>P168100000334/副驾驶员座椅总成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5"/>
    </row>
    <row r="4" spans="1:19">
      <c r="A4" s="288" t="s">
        <v>258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90"/>
    </row>
    <row r="5" spans="1:19" ht="24">
      <c r="A5" s="16" t="s">
        <v>60</v>
      </c>
      <c r="B5" s="17" t="s">
        <v>259</v>
      </c>
      <c r="C5" s="299" t="s">
        <v>260</v>
      </c>
      <c r="D5" s="299"/>
      <c r="E5" s="278" t="s">
        <v>261</v>
      </c>
      <c r="F5" s="278"/>
      <c r="G5" s="278" t="s">
        <v>262</v>
      </c>
      <c r="H5" s="278"/>
      <c r="I5" s="278" t="s">
        <v>263</v>
      </c>
      <c r="J5" s="278"/>
      <c r="K5" s="30" t="s">
        <v>264</v>
      </c>
      <c r="L5" s="30" t="s">
        <v>265</v>
      </c>
      <c r="M5" s="30" t="s">
        <v>266</v>
      </c>
      <c r="N5" s="242" t="s">
        <v>267</v>
      </c>
      <c r="O5" s="243"/>
      <c r="P5" s="297" t="s">
        <v>268</v>
      </c>
      <c r="Q5" s="298"/>
      <c r="R5" s="34" t="s">
        <v>269</v>
      </c>
      <c r="S5" s="35" t="s">
        <v>270</v>
      </c>
    </row>
    <row r="6" spans="1:19" ht="27" customHeight="1">
      <c r="A6" s="16">
        <v>1</v>
      </c>
      <c r="B6" s="16" t="s">
        <v>271</v>
      </c>
      <c r="C6" s="242" t="s">
        <v>272</v>
      </c>
      <c r="D6" s="243"/>
      <c r="E6" s="242" t="s">
        <v>273</v>
      </c>
      <c r="F6" s="243"/>
      <c r="G6" s="242" t="s">
        <v>274</v>
      </c>
      <c r="H6" s="243"/>
      <c r="I6" s="242" t="s">
        <v>19</v>
      </c>
      <c r="J6" s="243"/>
      <c r="K6" s="16">
        <v>220</v>
      </c>
      <c r="L6" s="16">
        <v>180</v>
      </c>
      <c r="M6" s="16">
        <v>160</v>
      </c>
      <c r="N6" s="242">
        <v>0</v>
      </c>
      <c r="O6" s="243"/>
      <c r="P6" s="242">
        <v>0</v>
      </c>
      <c r="Q6" s="243"/>
      <c r="R6" s="36">
        <v>0</v>
      </c>
      <c r="S6" s="37">
        <v>0</v>
      </c>
    </row>
    <row r="7" spans="1:19">
      <c r="A7" s="294" t="s">
        <v>130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6"/>
      <c r="S7" s="37">
        <f>SUM(S6:S6)</f>
        <v>0</v>
      </c>
    </row>
    <row r="8" spans="1:19">
      <c r="A8" s="19" t="s">
        <v>275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38"/>
    </row>
    <row r="9" spans="1:19" ht="50.45" customHeight="1">
      <c r="A9" s="16" t="s">
        <v>60</v>
      </c>
      <c r="B9" s="21" t="s">
        <v>276</v>
      </c>
      <c r="C9" s="21" t="s">
        <v>277</v>
      </c>
      <c r="D9" s="16" t="s">
        <v>278</v>
      </c>
      <c r="E9" s="16" t="s">
        <v>279</v>
      </c>
      <c r="F9" s="22" t="s">
        <v>280</v>
      </c>
      <c r="G9" s="23" t="s">
        <v>281</v>
      </c>
      <c r="H9" s="23" t="s">
        <v>282</v>
      </c>
      <c r="I9" s="23" t="s">
        <v>283</v>
      </c>
      <c r="J9" s="23" t="s">
        <v>284</v>
      </c>
      <c r="K9" s="23" t="s">
        <v>285</v>
      </c>
      <c r="L9" s="23" t="s">
        <v>286</v>
      </c>
      <c r="M9" s="23" t="s">
        <v>287</v>
      </c>
      <c r="N9" s="23" t="s">
        <v>288</v>
      </c>
      <c r="O9" s="23" t="s">
        <v>289</v>
      </c>
      <c r="P9" s="23" t="s">
        <v>290</v>
      </c>
      <c r="Q9" s="23" t="s">
        <v>121</v>
      </c>
      <c r="R9" s="23" t="s">
        <v>291</v>
      </c>
      <c r="S9" s="23" t="s">
        <v>292</v>
      </c>
    </row>
    <row r="10" spans="1:19" ht="50.45" customHeight="1">
      <c r="A10" s="16">
        <v>1</v>
      </c>
      <c r="B10" s="16" t="s">
        <v>293</v>
      </c>
      <c r="C10" s="16" t="s">
        <v>294</v>
      </c>
      <c r="D10" s="16" t="s">
        <v>295</v>
      </c>
      <c r="E10" s="16" t="s">
        <v>296</v>
      </c>
      <c r="F10" s="16">
        <v>12</v>
      </c>
      <c r="G10" s="16" t="s">
        <v>297</v>
      </c>
      <c r="H10" s="16">
        <v>8</v>
      </c>
      <c r="I10" s="16" t="s">
        <v>298</v>
      </c>
      <c r="J10" s="16">
        <v>9.6</v>
      </c>
      <c r="K10" s="16">
        <v>2.5</v>
      </c>
      <c r="L10" s="16">
        <v>2.6</v>
      </c>
      <c r="M10" s="31" t="s">
        <v>299</v>
      </c>
      <c r="N10" s="22" t="s">
        <v>19</v>
      </c>
      <c r="O10" s="16">
        <v>5</v>
      </c>
      <c r="P10" s="16">
        <v>30</v>
      </c>
      <c r="Q10" s="16" t="s">
        <v>300</v>
      </c>
      <c r="R10" s="16">
        <v>400</v>
      </c>
      <c r="S10" s="37">
        <f>R10/P10</f>
        <v>13.3333333333333</v>
      </c>
    </row>
    <row r="11" spans="1:19">
      <c r="A11" s="294" t="s">
        <v>130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6"/>
      <c r="S11" s="39">
        <f>SUM(S10:S10)</f>
        <v>13.3333333333333</v>
      </c>
    </row>
    <row r="12" spans="1:19" ht="26.1" customHeight="1">
      <c r="B12" t="s">
        <v>301</v>
      </c>
    </row>
    <row r="13" spans="1:19" ht="26.1" customHeight="1">
      <c r="S13" s="40"/>
    </row>
    <row r="14" spans="1:19">
      <c r="A14" s="24"/>
      <c r="B14" s="25"/>
      <c r="C14" s="24"/>
      <c r="D14" s="24"/>
      <c r="E14" s="24"/>
      <c r="F14" s="24"/>
      <c r="G14" s="24"/>
      <c r="H14" s="24"/>
      <c r="I14" s="32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>
      <c r="A15" s="26"/>
    </row>
    <row r="16" spans="1:19">
      <c r="A16" s="26"/>
      <c r="B16" s="27"/>
    </row>
    <row r="21" spans="2:19" ht="16.5">
      <c r="F21" s="1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3" spans="2:19" ht="16.5">
      <c r="B23" s="29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3"/>
      <c r="P23" s="28"/>
      <c r="Q23" s="28"/>
    </row>
    <row r="26" spans="2:19" ht="24" customHeight="1"/>
    <row r="27" spans="2:19" ht="13.5" customHeight="1"/>
    <row r="28" spans="2:19" ht="24" customHeight="1"/>
    <row r="29" spans="2:19" ht="24.6" customHeight="1"/>
    <row r="30" spans="2:19" ht="27" customHeight="1"/>
    <row r="31" spans="2:19" ht="13.5" customHeight="1"/>
    <row r="32" spans="2:19" ht="19.5" customHeight="1"/>
    <row r="34" spans="1:1" ht="14.45" customHeight="1"/>
    <row r="35" spans="1:1" ht="13.5" customHeight="1"/>
    <row r="36" spans="1:1" ht="13.5" customHeight="1"/>
    <row r="37" spans="1:1" ht="14.45" customHeight="1"/>
    <row r="38" spans="1:1">
      <c r="A38" s="26"/>
    </row>
    <row r="39" spans="1:1">
      <c r="A39" s="26"/>
    </row>
    <row r="40" spans="1:1" ht="14.45" customHeight="1">
      <c r="A40" s="26"/>
    </row>
    <row r="41" spans="1:1">
      <c r="A41" s="26"/>
    </row>
    <row r="42" spans="1:1">
      <c r="A42" s="26"/>
    </row>
    <row r="43" spans="1:1" ht="14.45" customHeight="1">
      <c r="A43" s="26"/>
    </row>
    <row r="44" spans="1:1">
      <c r="A44" s="26"/>
    </row>
  </sheetData>
  <mergeCells count="19">
    <mergeCell ref="A1:S1"/>
    <mergeCell ref="A2:C2"/>
    <mergeCell ref="D2:S2"/>
    <mergeCell ref="C3:S3"/>
    <mergeCell ref="A4:S4"/>
    <mergeCell ref="A7:R7"/>
    <mergeCell ref="A11:R11"/>
    <mergeCell ref="P5:Q5"/>
    <mergeCell ref="C6:D6"/>
    <mergeCell ref="E6:F6"/>
    <mergeCell ref="G6:H6"/>
    <mergeCell ref="I6:J6"/>
    <mergeCell ref="N6:O6"/>
    <mergeCell ref="P6:Q6"/>
    <mergeCell ref="C5:D5"/>
    <mergeCell ref="E5:F5"/>
    <mergeCell ref="G5:H5"/>
    <mergeCell ref="I5:J5"/>
    <mergeCell ref="N5:O5"/>
  </mergeCells>
  <phoneticPr fontId="46" type="noConversion"/>
  <printOptions horizontalCentered="1"/>
  <pageMargins left="0.31496062992126" right="0.31496062992126" top="0.55118110236220497" bottom="0.35433070866141703" header="0.31496062992126" footer="0.31496062992126"/>
  <pageSetup paperSize="9" scale="35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9"/>
  <dimension ref="A1:Q7"/>
  <sheetViews>
    <sheetView view="pageBreakPreview" zoomScaleNormal="100" workbookViewId="0">
      <selection activeCell="F28" sqref="F28"/>
    </sheetView>
  </sheetViews>
  <sheetFormatPr defaultColWidth="9" defaultRowHeight="13.5"/>
  <cols>
    <col min="1" max="1" width="6.625" customWidth="1"/>
    <col min="2" max="2" width="10.625" style="1" customWidth="1"/>
    <col min="3" max="3" width="13.125" style="1" customWidth="1"/>
    <col min="5" max="5" width="7.625" customWidth="1"/>
    <col min="6" max="6" width="6.125" customWidth="1"/>
    <col min="7" max="7" width="10.125" customWidth="1"/>
    <col min="8" max="8" width="12.125" customWidth="1"/>
    <col min="10" max="11" width="6.75" customWidth="1"/>
    <col min="12" max="12" width="11" customWidth="1"/>
    <col min="13" max="13" width="12.125" customWidth="1"/>
    <col min="14" max="14" width="10.125" customWidth="1"/>
    <col min="15" max="15" width="12.75" customWidth="1"/>
    <col min="16" max="16" width="9.625" customWidth="1"/>
    <col min="17" max="17" width="11.375" customWidth="1"/>
  </cols>
  <sheetData>
    <row r="1" spans="1:17" ht="20.25">
      <c r="A1" s="309" t="s">
        <v>302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1"/>
    </row>
    <row r="2" spans="1:17">
      <c r="A2" s="2" t="s">
        <v>303</v>
      </c>
      <c r="B2" s="253" t="s">
        <v>110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17">
      <c r="A3" s="312" t="str">
        <f>加工明细!A3</f>
        <v>零件图号/名称: P168100000334/副驾驶员座椅总成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294" t="s">
        <v>304</v>
      </c>
      <c r="Q3" s="296"/>
    </row>
    <row r="4" spans="1:17" ht="20.45" customHeight="1">
      <c r="A4" s="308" t="s">
        <v>60</v>
      </c>
      <c r="B4" s="308" t="s">
        <v>63</v>
      </c>
      <c r="C4" s="308" t="s">
        <v>305</v>
      </c>
      <c r="D4" s="308" t="s">
        <v>168</v>
      </c>
      <c r="E4" s="308" t="s">
        <v>158</v>
      </c>
      <c r="F4" s="308" t="s">
        <v>306</v>
      </c>
      <c r="G4" s="308" t="s">
        <v>307</v>
      </c>
      <c r="H4" s="308" t="s">
        <v>308</v>
      </c>
      <c r="I4" s="308" t="s">
        <v>309</v>
      </c>
      <c r="J4" s="313" t="s">
        <v>310</v>
      </c>
      <c r="K4" s="313"/>
      <c r="L4" s="314" t="s">
        <v>311</v>
      </c>
      <c r="M4" s="315"/>
      <c r="N4" s="316"/>
      <c r="O4" s="317" t="s">
        <v>312</v>
      </c>
      <c r="P4" s="317" t="s">
        <v>313</v>
      </c>
      <c r="Q4" s="317" t="s">
        <v>27</v>
      </c>
    </row>
    <row r="5" spans="1:17" ht="24">
      <c r="A5" s="308"/>
      <c r="B5" s="308"/>
      <c r="C5" s="308"/>
      <c r="D5" s="308"/>
      <c r="E5" s="308"/>
      <c r="F5" s="308"/>
      <c r="G5" s="308"/>
      <c r="H5" s="308"/>
      <c r="I5" s="308"/>
      <c r="J5" s="9" t="s">
        <v>118</v>
      </c>
      <c r="K5" s="9" t="s">
        <v>314</v>
      </c>
      <c r="L5" s="9" t="s">
        <v>315</v>
      </c>
      <c r="M5" s="10" t="s">
        <v>316</v>
      </c>
      <c r="N5" s="10" t="s">
        <v>130</v>
      </c>
      <c r="O5" s="318"/>
      <c r="P5" s="318"/>
      <c r="Q5" s="318"/>
    </row>
    <row r="6" spans="1:17">
      <c r="A6" s="4" t="s">
        <v>19</v>
      </c>
      <c r="B6" s="5" t="s">
        <v>19</v>
      </c>
      <c r="C6" s="6" t="s">
        <v>19</v>
      </c>
      <c r="D6" s="7" t="s">
        <v>19</v>
      </c>
      <c r="E6" s="8" t="s">
        <v>19</v>
      </c>
      <c r="F6" s="8" t="s">
        <v>19</v>
      </c>
      <c r="G6" s="8" t="s">
        <v>19</v>
      </c>
      <c r="H6" s="4" t="s">
        <v>19</v>
      </c>
      <c r="I6" s="4" t="s">
        <v>19</v>
      </c>
      <c r="J6" s="4" t="s">
        <v>19</v>
      </c>
      <c r="K6" s="4" t="s">
        <v>19</v>
      </c>
      <c r="L6" s="4" t="s">
        <v>19</v>
      </c>
      <c r="M6" s="4">
        <v>0</v>
      </c>
      <c r="N6" s="4" t="s">
        <v>19</v>
      </c>
      <c r="O6" s="11">
        <v>100000</v>
      </c>
      <c r="P6" s="12">
        <f>M6/O6</f>
        <v>0</v>
      </c>
      <c r="Q6" s="15" t="s">
        <v>19</v>
      </c>
    </row>
    <row r="7" spans="1:17">
      <c r="A7" s="305" t="s">
        <v>130</v>
      </c>
      <c r="B7" s="306"/>
      <c r="C7" s="306"/>
      <c r="D7" s="306"/>
      <c r="E7" s="306"/>
      <c r="F7" s="306"/>
      <c r="G7" s="306"/>
      <c r="H7" s="306"/>
      <c r="I7" s="306"/>
      <c r="J7" s="306"/>
      <c r="K7" s="307"/>
      <c r="L7" s="13">
        <f>SUM(L6:L6)</f>
        <v>0</v>
      </c>
      <c r="M7" s="4">
        <f>SUM(M6:M6)</f>
        <v>0</v>
      </c>
      <c r="N7" s="4">
        <f>SUM(N6:N6)</f>
        <v>0</v>
      </c>
      <c r="O7" s="14" t="s">
        <v>19</v>
      </c>
      <c r="P7" s="13">
        <f>SUM(P6:P6)</f>
        <v>0</v>
      </c>
      <c r="Q7" s="14" t="s">
        <v>19</v>
      </c>
    </row>
  </sheetData>
  <mergeCells count="19">
    <mergeCell ref="A1:Q1"/>
    <mergeCell ref="B2:Q2"/>
    <mergeCell ref="A3:O3"/>
    <mergeCell ref="P3:Q3"/>
    <mergeCell ref="J4:K4"/>
    <mergeCell ref="L4:N4"/>
    <mergeCell ref="O4:O5"/>
    <mergeCell ref="P4:P5"/>
    <mergeCell ref="Q4:Q5"/>
    <mergeCell ref="A7:K7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46" type="noConversion"/>
  <printOptions horizontalCentered="1"/>
  <pageMargins left="0.31496062992126" right="0.31496062992126" top="0.74803149606299202" bottom="0.74803149606299202" header="0.31496062992126" footer="0.31496062992126"/>
  <pageSetup paperSize="9" scale="76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"/>
  <sheetViews>
    <sheetView workbookViewId="0"/>
  </sheetViews>
  <sheetFormatPr defaultColWidth="9" defaultRowHeight="13.5"/>
  <sheetData/>
  <phoneticPr fontId="4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results</vt:lpstr>
      <vt:lpstr>汇总表</vt:lpstr>
      <vt:lpstr>BOM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包装运输明细!Print_Area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宋亚倩</cp:lastModifiedBy>
  <cp:lastPrinted>2016-09-23T08:06:00Z</cp:lastPrinted>
  <dcterms:created xsi:type="dcterms:W3CDTF">2014-04-03T05:19:00Z</dcterms:created>
  <dcterms:modified xsi:type="dcterms:W3CDTF">2025-06-18T07:56:12Z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2052-12.1.0.21541</vt:lpwstr>
  </property>
  <property fmtid="{D5CDD505-2E9C-101B-9397-08002B2CF9AE}" pid="983" name="IVIDE0BB7575">
    <vt:lpwstr/>
  </property>
  <property fmtid="{D5CDD505-2E9C-101B-9397-08002B2CF9AE}" pid="984" name="IVIDA4574303">
    <vt:lpwstr/>
  </property>
  <property fmtid="{D5CDD505-2E9C-101B-9397-08002B2CF9AE}" pid="985" name="IVIDAAED0EF7">
    <vt:lpwstr/>
  </property>
  <property fmtid="{D5CDD505-2E9C-101B-9397-08002B2CF9AE}" pid="986" name="IVID96FE57F4">
    <vt:lpwstr/>
  </property>
  <property fmtid="{D5CDD505-2E9C-101B-9397-08002B2CF9AE}" pid="987" name="IVIDCA79F02B">
    <vt:lpwstr/>
  </property>
  <property fmtid="{D5CDD505-2E9C-101B-9397-08002B2CF9AE}" pid="988" name="IVID64A870A6">
    <vt:lpwstr/>
  </property>
  <property fmtid="{D5CDD505-2E9C-101B-9397-08002B2CF9AE}" pid="989" name="IVID6812FA05">
    <vt:lpwstr/>
  </property>
  <property fmtid="{D5CDD505-2E9C-101B-9397-08002B2CF9AE}" pid="990" name="IVID3974C7">
    <vt:lpwstr/>
  </property>
  <property fmtid="{D5CDD505-2E9C-101B-9397-08002B2CF9AE}" pid="991" name="IVID44CDA1BB">
    <vt:lpwstr/>
  </property>
  <property fmtid="{D5CDD505-2E9C-101B-9397-08002B2CF9AE}" pid="992" name="IVIDAE64D607">
    <vt:lpwstr/>
  </property>
  <property fmtid="{D5CDD505-2E9C-101B-9397-08002B2CF9AE}" pid="993" name="IVID2AD64589">
    <vt:lpwstr/>
  </property>
  <property fmtid="{D5CDD505-2E9C-101B-9397-08002B2CF9AE}" pid="994" name="IVIDC2D1AD2B">
    <vt:lpwstr/>
  </property>
  <property fmtid="{D5CDD505-2E9C-101B-9397-08002B2CF9AE}" pid="995" name="IVID8E76A407">
    <vt:lpwstr/>
  </property>
  <property fmtid="{D5CDD505-2E9C-101B-9397-08002B2CF9AE}" pid="996" name="IVID82B7A023">
    <vt:lpwstr/>
  </property>
  <property fmtid="{D5CDD505-2E9C-101B-9397-08002B2CF9AE}" pid="997" name="IVID8184A11">
    <vt:lpwstr/>
  </property>
  <property fmtid="{D5CDD505-2E9C-101B-9397-08002B2CF9AE}" pid="998" name="IVIDF65F353B">
    <vt:lpwstr/>
  </property>
  <property fmtid="{D5CDD505-2E9C-101B-9397-08002B2CF9AE}" pid="999" name="IVID4E1B563">
    <vt:lpwstr/>
  </property>
  <property fmtid="{D5CDD505-2E9C-101B-9397-08002B2CF9AE}" pid="1000" name="IVIDE489B2EB">
    <vt:lpwstr/>
  </property>
  <property fmtid="{D5CDD505-2E9C-101B-9397-08002B2CF9AE}" pid="1001" name="IVID1EBB5507">
    <vt:lpwstr/>
  </property>
  <property fmtid="{D5CDD505-2E9C-101B-9397-08002B2CF9AE}" pid="1002" name="IVID46FE2123">
    <vt:lpwstr/>
  </property>
  <property fmtid="{D5CDD505-2E9C-101B-9397-08002B2CF9AE}" pid="1003" name="IVIDF472DEAC">
    <vt:lpwstr/>
  </property>
  <property fmtid="{D5CDD505-2E9C-101B-9397-08002B2CF9AE}" pid="1004" name="IVIDFC6A7E39">
    <vt:lpwstr/>
  </property>
  <property fmtid="{D5CDD505-2E9C-101B-9397-08002B2CF9AE}" pid="1005" name="IVIDF8865E1E">
    <vt:lpwstr/>
  </property>
  <property fmtid="{D5CDD505-2E9C-101B-9397-08002B2CF9AE}" pid="1006" name="IVID277B24D">
    <vt:lpwstr/>
  </property>
  <property fmtid="{D5CDD505-2E9C-101B-9397-08002B2CF9AE}" pid="1007" name="IVID20867D1E">
    <vt:lpwstr/>
  </property>
  <property fmtid="{D5CDD505-2E9C-101B-9397-08002B2CF9AE}" pid="1008" name="IVIDDC10438A">
    <vt:lpwstr/>
  </property>
  <property fmtid="{D5CDD505-2E9C-101B-9397-08002B2CF9AE}" pid="1009" name="IVID1461D753">
    <vt:lpwstr/>
  </property>
  <property fmtid="{D5CDD505-2E9C-101B-9397-08002B2CF9AE}" pid="1010" name="IVIDC493D447">
    <vt:lpwstr/>
  </property>
  <property fmtid="{D5CDD505-2E9C-101B-9397-08002B2CF9AE}" pid="1011" name="IVID66DBB79">
    <vt:lpwstr/>
  </property>
  <property fmtid="{D5CDD505-2E9C-101B-9397-08002B2CF9AE}" pid="1012" name="IVID12E19B5E">
    <vt:lpwstr/>
  </property>
  <property fmtid="{D5CDD505-2E9C-101B-9397-08002B2CF9AE}" pid="1013" name="IVIDD02C6BCF">
    <vt:lpwstr/>
  </property>
  <property fmtid="{D5CDD505-2E9C-101B-9397-08002B2CF9AE}" pid="1014" name="IVIDE8B6A024">
    <vt:lpwstr/>
  </property>
  <property fmtid="{D5CDD505-2E9C-101B-9397-08002B2CF9AE}" pid="1015" name="IVIDC8F959B6">
    <vt:lpwstr/>
  </property>
  <property fmtid="{D5CDD505-2E9C-101B-9397-08002B2CF9AE}" pid="1016" name="IVIDC4CA0F31">
    <vt:lpwstr/>
  </property>
  <property fmtid="{D5CDD505-2E9C-101B-9397-08002B2CF9AE}" pid="1017" name="IVID504F252D">
    <vt:lpwstr/>
  </property>
  <property fmtid="{D5CDD505-2E9C-101B-9397-08002B2CF9AE}" pid="1018" name="IVID5A87DCAA">
    <vt:lpwstr/>
  </property>
  <property fmtid="{D5CDD505-2E9C-101B-9397-08002B2CF9AE}" pid="1019" name="IVID58CDE130">
    <vt:lpwstr/>
  </property>
  <property fmtid="{D5CDD505-2E9C-101B-9397-08002B2CF9AE}" pid="1020" name="IVIDC5807">
    <vt:lpwstr/>
  </property>
  <property fmtid="{D5CDD505-2E9C-101B-9397-08002B2CF9AE}" pid="1021" name="IVIDCC550">
    <vt:lpwstr/>
  </property>
  <property fmtid="{D5CDD505-2E9C-101B-9397-08002B2CF9AE}" pid="1022" name="IVID947E85C3">
    <vt:lpwstr/>
  </property>
  <property fmtid="{D5CDD505-2E9C-101B-9397-08002B2CF9AE}" pid="1023" name="IVID764EB2D3">
    <vt:lpwstr/>
  </property>
  <property fmtid="{D5CDD505-2E9C-101B-9397-08002B2CF9AE}" pid="1024" name="IVIDA84322A3">
    <vt:lpwstr/>
  </property>
  <property fmtid="{D5CDD505-2E9C-101B-9397-08002B2CF9AE}" pid="1025" name="IVIDACCBE766">
    <vt:lpwstr/>
  </property>
  <property fmtid="{D5CDD505-2E9C-101B-9397-08002B2CF9AE}" pid="1026" name="IVID861591E6">
    <vt:lpwstr/>
  </property>
  <property fmtid="{D5CDD505-2E9C-101B-9397-08002B2CF9AE}" pid="1027" name="IVID645A901C">
    <vt:lpwstr/>
  </property>
  <property fmtid="{D5CDD505-2E9C-101B-9397-08002B2CF9AE}" pid="1028" name="IVIDD6E63DAB">
    <vt:lpwstr/>
  </property>
  <property fmtid="{D5CDD505-2E9C-101B-9397-08002B2CF9AE}" pid="1029" name="IVID5672B16E">
    <vt:lpwstr/>
  </property>
  <property fmtid="{D5CDD505-2E9C-101B-9397-08002B2CF9AE}" pid="1030" name="IVID6A1868F3">
    <vt:lpwstr/>
  </property>
  <property fmtid="{D5CDD505-2E9C-101B-9397-08002B2CF9AE}" pid="1031" name="IVID9A98AE7F">
    <vt:lpwstr/>
  </property>
  <property fmtid="{D5CDD505-2E9C-101B-9397-08002B2CF9AE}" pid="1032" name="ICV">
    <vt:lpwstr>AFCE5725D0D4444CAA883365BEFB3F4C_12</vt:lpwstr>
  </property>
  <property fmtid="{D5CDD505-2E9C-101B-9397-08002B2CF9AE}" pid="1033" name="KSOReadingLayout">
    <vt:bool>true</vt:bool>
  </property>
</Properties>
</file>