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rc\Desktop\福田戴姆勒左舵出口座椅立项\"/>
    </mc:Choice>
  </mc:AlternateContent>
  <bookViews>
    <workbookView xWindow="0" yWindow="0" windowWidth="19200" windowHeight="11595" activeTab="2"/>
  </bookViews>
  <sheets>
    <sheet name="国内汇总表" sheetId="1" r:id="rId1"/>
    <sheet name="SBR" sheetId="2" r:id="rId2"/>
    <sheet name="出口汇总表" sheetId="3" r:id="rId3"/>
  </sheets>
  <definedNames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ck" hidden="1">#REF!</definedName>
    <definedName name="nime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2" i="3"/>
  <c r="F36" i="2" l="1"/>
  <c r="E36" i="2"/>
  <c r="F28" i="2"/>
  <c r="E27" i="2"/>
  <c r="E34" i="2"/>
  <c r="F34" i="2"/>
  <c r="F33" i="2"/>
  <c r="E33" i="2"/>
  <c r="F32" i="2"/>
  <c r="E31" i="2"/>
  <c r="G12" i="3"/>
  <c r="G3" i="3" l="1"/>
  <c r="G4" i="3"/>
  <c r="G5" i="3"/>
  <c r="G6" i="3"/>
  <c r="G7" i="3"/>
  <c r="G8" i="3"/>
  <c r="G10" i="3"/>
  <c r="G11" i="3"/>
  <c r="G13" i="3"/>
  <c r="G14" i="3"/>
  <c r="G16" i="3"/>
  <c r="G18" i="3"/>
  <c r="G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G15" i="3" s="1"/>
  <c r="E16" i="3"/>
  <c r="E17" i="3"/>
  <c r="E18" i="3"/>
  <c r="E2" i="3"/>
  <c r="I31" i="1" l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J20" i="1"/>
  <c r="I20" i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</calcChain>
</file>

<file path=xl/sharedStrings.xml><?xml version="1.0" encoding="utf-8"?>
<sst xmlns="http://schemas.openxmlformats.org/spreadsheetml/2006/main" count="232" uniqueCount="158">
  <si>
    <t>A6产品附加值汇总表</t>
  </si>
  <si>
    <t>单位：元、未税</t>
  </si>
  <si>
    <t>图号</t>
  </si>
  <si>
    <t>QAD号</t>
  </si>
  <si>
    <t>名称</t>
  </si>
  <si>
    <t>配  置</t>
  </si>
  <si>
    <t>配置</t>
  </si>
  <si>
    <t>202505原材料成本（面套自制）</t>
    <phoneticPr fontId="3" type="noConversion"/>
  </si>
  <si>
    <t>最新销售价格</t>
  </si>
  <si>
    <t>附加值</t>
  </si>
  <si>
    <t>附加值率</t>
  </si>
  <si>
    <t>A668100000004</t>
  </si>
  <si>
    <t>SHT0016783</t>
  </si>
  <si>
    <t>驾驶员座椅总成</t>
  </si>
  <si>
    <t>宽车标准（栗棕色）</t>
  </si>
  <si>
    <t>无通风加热</t>
  </si>
  <si>
    <t>A668100000108</t>
  </si>
  <si>
    <t>SHT0017360</t>
  </si>
  <si>
    <t>宽车标准（暮山蓝）</t>
  </si>
  <si>
    <t>A668100000010</t>
  </si>
  <si>
    <t>SHT0016784</t>
  </si>
  <si>
    <t>宽车舒适（栗棕色）</t>
  </si>
  <si>
    <t>通风加热</t>
  </si>
  <si>
    <t>A668100000107</t>
  </si>
  <si>
    <t>SHT0017361</t>
  </si>
  <si>
    <t>宽车舒适（暮山蓝）</t>
    <phoneticPr fontId="3" type="noConversion"/>
  </si>
  <si>
    <t>A668100000026</t>
  </si>
  <si>
    <t>SHT0016785</t>
  </si>
  <si>
    <t>中宽车标准（栗棕色）</t>
  </si>
  <si>
    <t>A668100000101</t>
  </si>
  <si>
    <t>SHT0017362</t>
  </si>
  <si>
    <t>A668100000023</t>
  </si>
  <si>
    <t>SHT0016786</t>
  </si>
  <si>
    <t>中宽车舒适（栗棕色）</t>
  </si>
  <si>
    <t>A668100000099</t>
  </si>
  <si>
    <t>SHT0017363</t>
  </si>
  <si>
    <t>中宽车舒适（栗棕色）</t>
    <phoneticPr fontId="3" type="noConversion"/>
  </si>
  <si>
    <t>A668100000130</t>
  </si>
  <si>
    <t>SHT0017850</t>
  </si>
  <si>
    <t>宽车标准型（栗棕色+亚麻灰）</t>
    <phoneticPr fontId="3" type="noConversion"/>
  </si>
  <si>
    <t>通风加热+震动提醒</t>
  </si>
  <si>
    <t>A668100000131</t>
  </si>
  <si>
    <t>SHT0017851</t>
  </si>
  <si>
    <t>无通风加热+震动提醒</t>
  </si>
  <si>
    <t>A668100000138</t>
  </si>
  <si>
    <t>SHT0018150</t>
  </si>
  <si>
    <t>A668100000139</t>
  </si>
  <si>
    <t>SHT0018151</t>
  </si>
  <si>
    <t>A668100000140</t>
  </si>
  <si>
    <t>SHT0018146</t>
  </si>
  <si>
    <t>A668100000141</t>
  </si>
  <si>
    <t>SHT0018147</t>
  </si>
  <si>
    <t>宽车标准型（暮山蓝+亚麻灰）</t>
    <phoneticPr fontId="3" type="noConversion"/>
  </si>
  <si>
    <t>A668100000142</t>
  </si>
  <si>
    <t>SHT0018148</t>
  </si>
  <si>
    <t>宽车标准型（栗棕色+亚麻灰）</t>
    <phoneticPr fontId="3" type="noConversion"/>
  </si>
  <si>
    <t>A668100000143</t>
  </si>
  <si>
    <t>SHT0018149</t>
  </si>
  <si>
    <t>宽车标准型（暮山蓝+亚麻灰）</t>
    <phoneticPr fontId="3" type="noConversion"/>
  </si>
  <si>
    <t>A668100000148</t>
  </si>
  <si>
    <t>SHT0017927</t>
  </si>
  <si>
    <t>N65车 标准型（胡桃棕+亚麻灰）</t>
    <phoneticPr fontId="3" type="noConversion"/>
  </si>
  <si>
    <t>A668100000149</t>
  </si>
  <si>
    <t>SHT0017928</t>
  </si>
  <si>
    <t>N65车 舒适型（胡桃棕+亚麻灰）</t>
    <phoneticPr fontId="3" type="noConversion"/>
  </si>
  <si>
    <t>A668100000006</t>
  </si>
  <si>
    <t>SHT0016787</t>
  </si>
  <si>
    <t>副驾驶座椅总成</t>
  </si>
  <si>
    <t>翻折副驾（栗棕色）</t>
    <phoneticPr fontId="3" type="noConversion"/>
  </si>
  <si>
    <t>宽车</t>
  </si>
  <si>
    <t>A668100000110</t>
  </si>
  <si>
    <t>SHT0017364</t>
  </si>
  <si>
    <t>翻折副驾（暮山蓝）</t>
    <phoneticPr fontId="3" type="noConversion"/>
  </si>
  <si>
    <t>A668100000025</t>
  </si>
  <si>
    <t>SHT0016789</t>
  </si>
  <si>
    <t>中宽车</t>
  </si>
  <si>
    <t>A668100000100</t>
  </si>
  <si>
    <t>SHT0017366</t>
  </si>
  <si>
    <t>A668100000011</t>
  </si>
  <si>
    <t>SHT0016788</t>
  </si>
  <si>
    <t>宽车滑轨副驾（栗棕色）</t>
    <phoneticPr fontId="3" type="noConversion"/>
  </si>
  <si>
    <t>A668100000109</t>
  </si>
  <si>
    <t>SHT0017365</t>
  </si>
  <si>
    <t>宽车滑轨副驾（暮山蓝）</t>
  </si>
  <si>
    <t>A668100000150</t>
  </si>
  <si>
    <t>SHT0017929</t>
  </si>
  <si>
    <t>翻折副驾(胡桃棕)</t>
  </si>
  <si>
    <t>A668100000007</t>
  </si>
  <si>
    <t>SHT0016629</t>
  </si>
  <si>
    <t>宽车副司机座椅底支架总成</t>
  </si>
  <si>
    <t>A668100000022</t>
  </si>
  <si>
    <t>SHT0016628</t>
  </si>
  <si>
    <t>A6中宽车副司机座椅底支架总成</t>
  </si>
  <si>
    <t>A668100000147</t>
  </si>
  <si>
    <t>SHT0017930</t>
  </si>
  <si>
    <t>副驾驶座椅安装支架</t>
  </si>
  <si>
    <t>N65车,在A668100000007基础上改座椅安装支架孔间距230mm改为200mm</t>
    <phoneticPr fontId="3" type="noConversion"/>
  </si>
  <si>
    <t>A6出口左舵</t>
    <phoneticPr fontId="3" type="noConversion"/>
  </si>
  <si>
    <t>SHT0018103</t>
    <phoneticPr fontId="3" type="noConversion"/>
  </si>
  <si>
    <t>SHT0018102</t>
    <phoneticPr fontId="3" type="noConversion"/>
  </si>
  <si>
    <t>锁扣</t>
    <phoneticPr fontId="3" type="noConversion"/>
  </si>
  <si>
    <t>减少</t>
    <phoneticPr fontId="3" type="noConversion"/>
  </si>
  <si>
    <t>增加</t>
    <phoneticPr fontId="3" type="noConversion"/>
  </si>
  <si>
    <t>SHT0017754</t>
    <phoneticPr fontId="3" type="noConversion"/>
  </si>
  <si>
    <t>SHT0016621</t>
    <phoneticPr fontId="3" type="noConversion"/>
  </si>
  <si>
    <t>翻折</t>
    <phoneticPr fontId="3" type="noConversion"/>
  </si>
  <si>
    <t>滑动</t>
    <phoneticPr fontId="3" type="noConversion"/>
  </si>
  <si>
    <t>BEC0010327</t>
    <phoneticPr fontId="3" type="noConversion"/>
  </si>
  <si>
    <t>SBR</t>
    <phoneticPr fontId="3" type="noConversion"/>
  </si>
  <si>
    <t>BEC0010279</t>
    <phoneticPr fontId="3" type="noConversion"/>
  </si>
  <si>
    <t>延长线</t>
    <phoneticPr fontId="3" type="noConversion"/>
  </si>
  <si>
    <t>未税单价</t>
    <phoneticPr fontId="3" type="noConversion"/>
  </si>
  <si>
    <t>翻折</t>
    <phoneticPr fontId="3" type="noConversion"/>
  </si>
  <si>
    <t>滑动</t>
    <phoneticPr fontId="3" type="noConversion"/>
  </si>
  <si>
    <t>成本差异</t>
    <phoneticPr fontId="3" type="noConversion"/>
  </si>
  <si>
    <t>产品名称</t>
  </si>
  <si>
    <t>产品图号</t>
  </si>
  <si>
    <t xml:space="preserve">销售价格
（元，未税）  </t>
  </si>
  <si>
    <t>A668100000203</t>
  </si>
  <si>
    <t>在A668100000010基础上去除头枕部位的福田模压LOGO</t>
    <phoneticPr fontId="11" type="noConversion"/>
  </si>
  <si>
    <t>A668100000205</t>
  </si>
  <si>
    <t>在A668100000108基础上去除头枕部位的福田模压LOGO</t>
    <phoneticPr fontId="11" type="noConversion"/>
  </si>
  <si>
    <t>A668100000206</t>
  </si>
  <si>
    <t>在A668100000004基础上去除头枕部位的福田模压LOGO</t>
    <phoneticPr fontId="11" type="noConversion"/>
  </si>
  <si>
    <t>A668100000207</t>
  </si>
  <si>
    <t>在A668100000023基础上去除头枕部位的福田模压LOGO</t>
    <phoneticPr fontId="11" type="noConversion"/>
  </si>
  <si>
    <t>A668100000208</t>
  </si>
  <si>
    <t>在A668100000099基础上去除头枕部位的福田模压LOGO</t>
    <phoneticPr fontId="11" type="noConversion"/>
  </si>
  <si>
    <t>A668100000209</t>
  </si>
  <si>
    <t>在A668100000101基础上去除头枕部位的福田模压LOGO</t>
    <phoneticPr fontId="11" type="noConversion"/>
  </si>
  <si>
    <t>A668100000210</t>
  </si>
  <si>
    <t>在A668100000026基础上去除头枕部位的福田模压LOGO</t>
    <phoneticPr fontId="11" type="noConversion"/>
  </si>
  <si>
    <t>A668100000216</t>
  </si>
  <si>
    <t>副驾驶员座椅总成</t>
  </si>
  <si>
    <t>在A668100000158基础上去除头枕部位的福田模压LOGO； 有安全带未系提醒</t>
    <phoneticPr fontId="11" type="noConversion"/>
  </si>
  <si>
    <t>A668100000218</t>
  </si>
  <si>
    <t>在A668100000011基础上去除头枕部位的福田模压LOGO； 有安全带未系提醒</t>
    <phoneticPr fontId="11" type="noConversion"/>
  </si>
  <si>
    <t>A668100000219</t>
  </si>
  <si>
    <t>在A668100000006基础上去除头枕部位的福田模压LOGO； 有安全带未系提醒</t>
    <phoneticPr fontId="11" type="noConversion"/>
  </si>
  <si>
    <t>A668100000220</t>
  </si>
  <si>
    <t>在A668100000112基础上去除头枕部位的福田模压LOGO； 有安全带未系提醒</t>
    <phoneticPr fontId="11" type="noConversion"/>
  </si>
  <si>
    <t>A668100000221</t>
  </si>
  <si>
    <t>在A668100000110基础上去除头枕部位的福田模压LOGO； 有安全带未系提醒</t>
    <phoneticPr fontId="11" type="noConversion"/>
  </si>
  <si>
    <t>A668100000222</t>
  </si>
  <si>
    <t>在A668100000100基础上去除头枕部位的福田模压LOGO； 有安全带未系提醒</t>
    <phoneticPr fontId="11" type="noConversion"/>
  </si>
  <si>
    <t>A668100000223</t>
  </si>
  <si>
    <t>A668100000204</t>
    <phoneticPr fontId="11" type="noConversion"/>
  </si>
  <si>
    <t>在A668100000107基础上去除头枕部位的福田模压LOGO</t>
    <phoneticPr fontId="11" type="noConversion"/>
  </si>
  <si>
    <t>A668100000215</t>
    <phoneticPr fontId="11" type="noConversion"/>
  </si>
  <si>
    <t>在A668100000154基础上去除头枕部位的福田模压LOGO； 有安全带未系提醒</t>
    <phoneticPr fontId="11" type="noConversion"/>
  </si>
  <si>
    <t>A668100000217</t>
    <phoneticPr fontId="11" type="noConversion"/>
  </si>
  <si>
    <t>在A668100000109基础上去除头枕部位的福田模压LOGO； 有安全带未系提醒</t>
    <phoneticPr fontId="11" type="noConversion"/>
  </si>
  <si>
    <t>基础产品原材料成本</t>
    <phoneticPr fontId="3" type="noConversion"/>
  </si>
  <si>
    <t>减少成本</t>
    <phoneticPr fontId="3" type="noConversion"/>
  </si>
  <si>
    <t>增加成本</t>
    <phoneticPr fontId="3" type="noConversion"/>
  </si>
  <si>
    <t>立项产品原材料成本</t>
    <phoneticPr fontId="3" type="noConversion"/>
  </si>
  <si>
    <t>序号</t>
    <phoneticPr fontId="3" type="noConversion"/>
  </si>
  <si>
    <t>在A668100000025基础上去除头枕部位的福田模压LOGO； 有安全带未系提醒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</si>
</sst>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7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name val="微软雅黑"/>
      <family val="2"/>
      <charset val="134"/>
    </font>
    <font>
      <sz val="11"/>
      <color indexed="0"/>
      <name val="宋体"/>
      <family val="2"/>
      <scheme val="minor"/>
    </font>
    <font>
      <sz val="8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10" fillId="0" borderId="0">
      <alignment vertical="center"/>
    </xf>
    <xf numFmtId="43" fontId="13" fillId="0" borderId="0">
      <alignment vertical="top"/>
      <protection locked="0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right" vertical="center"/>
    </xf>
    <xf numFmtId="43" fontId="4" fillId="2" borderId="1" xfId="0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4" applyFont="1" applyFill="1" applyBorder="1" applyAlignment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43" fontId="8" fillId="0" borderId="1" xfId="0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horizontal="right" vertical="center"/>
    </xf>
    <xf numFmtId="0" fontId="4" fillId="0" borderId="1" xfId="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0" xfId="5" applyFont="1">
      <alignment vertical="center"/>
    </xf>
    <xf numFmtId="0" fontId="12" fillId="3" borderId="0" xfId="5" applyFont="1" applyFill="1" applyAlignment="1">
      <alignment vertical="center" wrapText="1"/>
    </xf>
    <xf numFmtId="0" fontId="15" fillId="4" borderId="1" xfId="5" applyFont="1" applyFill="1" applyBorder="1" applyAlignment="1">
      <alignment vertical="top"/>
    </xf>
    <xf numFmtId="0" fontId="16" fillId="0" borderId="1" xfId="5" applyFont="1" applyBorder="1" applyAlignment="1">
      <alignment horizontal="left" vertical="center" wrapText="1"/>
    </xf>
    <xf numFmtId="0" fontId="16" fillId="0" borderId="0" xfId="5" applyFont="1" applyAlignment="1">
      <alignment vertical="center" wrapText="1"/>
    </xf>
    <xf numFmtId="0" fontId="15" fillId="0" borderId="1" xfId="5" applyFont="1" applyBorder="1" applyAlignment="1">
      <alignment vertical="top"/>
    </xf>
    <xf numFmtId="0" fontId="16" fillId="3" borderId="0" xfId="5" applyFont="1" applyFill="1" applyAlignment="1">
      <alignment vertical="center" wrapText="1"/>
    </xf>
    <xf numFmtId="0" fontId="16" fillId="0" borderId="1" xfId="5" applyFont="1" applyBorder="1" applyAlignment="1">
      <alignment horizontal="left" vertical="top" wrapText="1"/>
    </xf>
    <xf numFmtId="43" fontId="12" fillId="0" borderId="0" xfId="6" applyFont="1" applyAlignment="1" applyProtection="1">
      <alignment vertical="center"/>
    </xf>
    <xf numFmtId="0" fontId="12" fillId="3" borderId="1" xfId="5" applyFont="1" applyFill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0" fontId="16" fillId="2" borderId="1" xfId="5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16" fillId="0" borderId="1" xfId="5" applyFont="1" applyFill="1" applyBorder="1" applyAlignment="1">
      <alignment horizontal="left" vertical="center" wrapText="1"/>
    </xf>
    <xf numFmtId="43" fontId="16" fillId="2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</cellXfs>
  <cellStyles count="7">
    <cellStyle name="百分比 3" xfId="2"/>
    <cellStyle name="常规" xfId="0" builtinId="0"/>
    <cellStyle name="常规 2" xfId="5"/>
    <cellStyle name="常规 2 27" xfId="4"/>
    <cellStyle name="千位分隔" xfId="1" builtinId="3"/>
    <cellStyle name="千位分隔 2" xfId="6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266700</xdr:colOff>
      <xdr:row>23</xdr:row>
      <xdr:rowOff>30143</xdr:rowOff>
    </xdr:to>
    <xdr:pic>
      <xdr:nvPicPr>
        <xdr:cNvPr id="2" name="图片 1" descr="C:\Users\ghrc\Documents\WXWork\1688851262543347\Cache\Image\2025-06\企业微信截图_175075652240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362825" cy="3973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zoomScale="80" zoomScaleNormal="80" workbookViewId="0">
      <pane xSplit="6" ySplit="3" topLeftCell="G10" activePane="bottomRight" state="frozen"/>
      <selection pane="topRight"/>
      <selection pane="bottomLeft"/>
      <selection pane="bottomRight" activeCell="A22" sqref="A22:XFD22"/>
    </sheetView>
  </sheetViews>
  <sheetFormatPr defaultColWidth="9" defaultRowHeight="13.5"/>
  <cols>
    <col min="1" max="1" width="3.25" customWidth="1"/>
    <col min="2" max="2" width="15.75" customWidth="1"/>
    <col min="3" max="3" width="12.75" hidden="1" customWidth="1"/>
    <col min="4" max="4" width="15.5" customWidth="1"/>
    <col min="5" max="5" width="20.375" customWidth="1"/>
    <col min="6" max="6" width="12.25" customWidth="1"/>
    <col min="7" max="7" width="13.625" customWidth="1"/>
    <col min="8" max="8" width="12.625" customWidth="1"/>
    <col min="9" max="9" width="13.125" customWidth="1"/>
  </cols>
  <sheetData>
    <row r="1" spans="2:11" ht="38.25" customHeight="1"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2:11" ht="29.25" customHeight="1">
      <c r="H2" s="1" t="s">
        <v>1</v>
      </c>
      <c r="K2" t="s">
        <v>97</v>
      </c>
    </row>
    <row r="3" spans="2:11" ht="46.5" customHeight="1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4" t="s">
        <v>10</v>
      </c>
    </row>
    <row r="4" spans="2:11" ht="23.25" customHeight="1">
      <c r="B4" s="5" t="s">
        <v>11</v>
      </c>
      <c r="C4" s="6" t="s">
        <v>12</v>
      </c>
      <c r="D4" s="7" t="s">
        <v>13</v>
      </c>
      <c r="E4" s="7" t="s">
        <v>14</v>
      </c>
      <c r="F4" s="7" t="s">
        <v>15</v>
      </c>
      <c r="G4" s="8">
        <v>1235.4347530025648</v>
      </c>
      <c r="H4" s="8">
        <v>1832.7433628318599</v>
      </c>
      <c r="I4" s="8">
        <f t="shared" ref="I4:I31" si="0">H4-G4</f>
        <v>597.30860982929516</v>
      </c>
      <c r="J4" s="9">
        <f t="shared" ref="J4:J31" si="1">I4/H4</f>
        <v>0.32590957465335729</v>
      </c>
    </row>
    <row r="5" spans="2:11" ht="23.25" customHeight="1">
      <c r="B5" s="5" t="s">
        <v>16</v>
      </c>
      <c r="C5" s="6" t="s">
        <v>17</v>
      </c>
      <c r="D5" s="7" t="s">
        <v>13</v>
      </c>
      <c r="E5" s="7" t="s">
        <v>18</v>
      </c>
      <c r="F5" s="7" t="s">
        <v>15</v>
      </c>
      <c r="G5" s="8">
        <v>1235.4347530025648</v>
      </c>
      <c r="H5" s="8">
        <v>1832.7433628318599</v>
      </c>
      <c r="I5" s="8">
        <f t="shared" si="0"/>
        <v>597.30860982929516</v>
      </c>
      <c r="J5" s="9">
        <f t="shared" si="1"/>
        <v>0.32590957465335729</v>
      </c>
    </row>
    <row r="6" spans="2:11" ht="23.25" customHeight="1">
      <c r="B6" s="5" t="s">
        <v>19</v>
      </c>
      <c r="C6" s="6" t="s">
        <v>20</v>
      </c>
      <c r="D6" s="7" t="s">
        <v>13</v>
      </c>
      <c r="E6" s="7" t="s">
        <v>21</v>
      </c>
      <c r="F6" s="7" t="s">
        <v>22</v>
      </c>
      <c r="G6" s="8">
        <v>1555.2248158505649</v>
      </c>
      <c r="H6" s="8">
        <v>2297.34513274336</v>
      </c>
      <c r="I6" s="8">
        <f t="shared" si="0"/>
        <v>742.12031689279502</v>
      </c>
      <c r="J6" s="9">
        <f t="shared" si="1"/>
        <v>0.3230338821605776</v>
      </c>
    </row>
    <row r="7" spans="2:11" ht="23.25" customHeight="1">
      <c r="B7" s="5" t="s">
        <v>23</v>
      </c>
      <c r="C7" s="6" t="s">
        <v>24</v>
      </c>
      <c r="D7" s="7" t="s">
        <v>13</v>
      </c>
      <c r="E7" s="7" t="s">
        <v>25</v>
      </c>
      <c r="F7" s="7" t="s">
        <v>22</v>
      </c>
      <c r="G7" s="8">
        <v>1555.2248158505649</v>
      </c>
      <c r="H7" s="8">
        <v>2297.34513274336</v>
      </c>
      <c r="I7" s="8">
        <f t="shared" si="0"/>
        <v>742.12031689279502</v>
      </c>
      <c r="J7" s="9">
        <f t="shared" si="1"/>
        <v>0.3230338821605776</v>
      </c>
    </row>
    <row r="8" spans="2:11" ht="23.25" customHeight="1">
      <c r="B8" s="5" t="s">
        <v>26</v>
      </c>
      <c r="C8" s="6" t="s">
        <v>27</v>
      </c>
      <c r="D8" s="7" t="s">
        <v>13</v>
      </c>
      <c r="E8" s="7" t="s">
        <v>28</v>
      </c>
      <c r="F8" s="7" t="s">
        <v>15</v>
      </c>
      <c r="G8" s="8">
        <v>1235.4033886445645</v>
      </c>
      <c r="H8" s="8">
        <v>1836.2831858407101</v>
      </c>
      <c r="I8" s="8">
        <f t="shared" si="0"/>
        <v>600.87979719614555</v>
      </c>
      <c r="J8" s="9">
        <f t="shared" si="1"/>
        <v>0.32722610642488853</v>
      </c>
    </row>
    <row r="9" spans="2:11" ht="23.25" customHeight="1">
      <c r="B9" s="5" t="s">
        <v>29</v>
      </c>
      <c r="C9" s="6" t="s">
        <v>30</v>
      </c>
      <c r="D9" s="7" t="s">
        <v>13</v>
      </c>
      <c r="E9" s="7" t="s">
        <v>28</v>
      </c>
      <c r="F9" s="7" t="s">
        <v>15</v>
      </c>
      <c r="G9" s="8">
        <v>1235.4033886445645</v>
      </c>
      <c r="H9" s="8">
        <v>1832.7433628318599</v>
      </c>
      <c r="I9" s="8">
        <f t="shared" si="0"/>
        <v>597.33997418729541</v>
      </c>
      <c r="J9" s="9">
        <f t="shared" si="1"/>
        <v>0.325926687992102</v>
      </c>
    </row>
    <row r="10" spans="2:11" ht="23.25" customHeight="1">
      <c r="B10" s="5" t="s">
        <v>31</v>
      </c>
      <c r="C10" s="6" t="s">
        <v>32</v>
      </c>
      <c r="D10" s="7" t="s">
        <v>13</v>
      </c>
      <c r="E10" s="7" t="s">
        <v>33</v>
      </c>
      <c r="F10" s="7" t="s">
        <v>22</v>
      </c>
      <c r="G10" s="8">
        <v>1555.1934514925647</v>
      </c>
      <c r="H10" s="8">
        <v>2297.34513274336</v>
      </c>
      <c r="I10" s="8">
        <f t="shared" si="0"/>
        <v>742.15168125079526</v>
      </c>
      <c r="J10" s="9">
        <f t="shared" si="1"/>
        <v>0.32304753459684116</v>
      </c>
    </row>
    <row r="11" spans="2:11" ht="23.25" customHeight="1">
      <c r="B11" s="5" t="s">
        <v>34</v>
      </c>
      <c r="C11" s="6" t="s">
        <v>35</v>
      </c>
      <c r="D11" s="7" t="s">
        <v>13</v>
      </c>
      <c r="E11" s="7" t="s">
        <v>36</v>
      </c>
      <c r="F11" s="7" t="s">
        <v>22</v>
      </c>
      <c r="G11" s="8">
        <v>1555.1934514925647</v>
      </c>
      <c r="H11" s="8">
        <v>2297.34513274336</v>
      </c>
      <c r="I11" s="8">
        <f t="shared" si="0"/>
        <v>742.15168125079526</v>
      </c>
      <c r="J11" s="9">
        <f t="shared" si="1"/>
        <v>0.32304753459684116</v>
      </c>
    </row>
    <row r="12" spans="2:11" ht="23.25" customHeight="1">
      <c r="B12" s="5" t="s">
        <v>37</v>
      </c>
      <c r="C12" s="6" t="s">
        <v>38</v>
      </c>
      <c r="D12" s="7" t="s">
        <v>13</v>
      </c>
      <c r="E12" s="7" t="s">
        <v>39</v>
      </c>
      <c r="F12" s="7" t="s">
        <v>40</v>
      </c>
      <c r="G12" s="8">
        <v>1682.2248158505649</v>
      </c>
      <c r="H12" s="10">
        <v>2713.2743362831902</v>
      </c>
      <c r="I12" s="8">
        <f t="shared" si="0"/>
        <v>1031.0495204326253</v>
      </c>
      <c r="J12" s="9">
        <f t="shared" si="1"/>
        <v>0.38000194327751619</v>
      </c>
    </row>
    <row r="13" spans="2:11" ht="23.25" customHeight="1">
      <c r="B13" s="5" t="s">
        <v>41</v>
      </c>
      <c r="C13" s="6" t="s">
        <v>42</v>
      </c>
      <c r="D13" s="7" t="s">
        <v>13</v>
      </c>
      <c r="E13" s="7" t="s">
        <v>39</v>
      </c>
      <c r="F13" s="7" t="s">
        <v>43</v>
      </c>
      <c r="G13" s="8">
        <v>1362.434753002565</v>
      </c>
      <c r="H13" s="10">
        <v>2248.6725663716802</v>
      </c>
      <c r="I13" s="8">
        <f t="shared" si="0"/>
        <v>886.2378133691152</v>
      </c>
      <c r="J13" s="9">
        <f t="shared" si="1"/>
        <v>0.39411598941641113</v>
      </c>
    </row>
    <row r="14" spans="2:11" ht="23.25" customHeight="1">
      <c r="B14" s="5" t="s">
        <v>44</v>
      </c>
      <c r="C14" s="6" t="s">
        <v>45</v>
      </c>
      <c r="D14" s="7" t="s">
        <v>13</v>
      </c>
      <c r="E14" s="7" t="s">
        <v>39</v>
      </c>
      <c r="F14" s="7" t="s">
        <v>15</v>
      </c>
      <c r="G14" s="8">
        <v>1235.4347530025648</v>
      </c>
      <c r="H14" s="10">
        <v>1836.2831858407101</v>
      </c>
      <c r="I14" s="8">
        <f t="shared" si="0"/>
        <v>600.8484328381453</v>
      </c>
      <c r="J14" s="9">
        <f t="shared" si="1"/>
        <v>0.32720902607571251</v>
      </c>
    </row>
    <row r="15" spans="2:11" ht="23.25" customHeight="1">
      <c r="B15" s="5" t="s">
        <v>46</v>
      </c>
      <c r="C15" s="6" t="s">
        <v>47</v>
      </c>
      <c r="D15" s="7" t="s">
        <v>13</v>
      </c>
      <c r="E15" s="7" t="s">
        <v>39</v>
      </c>
      <c r="F15" s="7" t="s">
        <v>22</v>
      </c>
      <c r="G15" s="8">
        <v>1555.2248158505649</v>
      </c>
      <c r="H15" s="10">
        <v>2300.8849557522099</v>
      </c>
      <c r="I15" s="8">
        <f t="shared" si="0"/>
        <v>745.66013990164492</v>
      </c>
      <c r="J15" s="9">
        <f t="shared" si="1"/>
        <v>0.32407536849571528</v>
      </c>
    </row>
    <row r="16" spans="2:11" ht="23.25" customHeight="1">
      <c r="B16" s="5" t="s">
        <v>48</v>
      </c>
      <c r="C16" s="6" t="s">
        <v>49</v>
      </c>
      <c r="D16" s="7" t="s">
        <v>13</v>
      </c>
      <c r="E16" s="7" t="s">
        <v>39</v>
      </c>
      <c r="F16" s="7" t="s">
        <v>15</v>
      </c>
      <c r="G16" s="8">
        <v>1235.4033886445645</v>
      </c>
      <c r="H16" s="10">
        <v>1836.2831858407101</v>
      </c>
      <c r="I16" s="8">
        <f t="shared" si="0"/>
        <v>600.87979719614555</v>
      </c>
      <c r="J16" s="9">
        <f t="shared" si="1"/>
        <v>0.32722610642488853</v>
      </c>
    </row>
    <row r="17" spans="2:10" ht="23.25" customHeight="1">
      <c r="B17" s="5" t="s">
        <v>50</v>
      </c>
      <c r="C17" s="6" t="s">
        <v>51</v>
      </c>
      <c r="D17" s="7" t="s">
        <v>13</v>
      </c>
      <c r="E17" s="7" t="s">
        <v>52</v>
      </c>
      <c r="F17" s="7" t="s">
        <v>15</v>
      </c>
      <c r="G17" s="8">
        <v>1235.4033886445645</v>
      </c>
      <c r="H17" s="10">
        <v>1836.2831858407101</v>
      </c>
      <c r="I17" s="8">
        <f t="shared" si="0"/>
        <v>600.87979719614555</v>
      </c>
      <c r="J17" s="9">
        <f t="shared" si="1"/>
        <v>0.32722610642488853</v>
      </c>
    </row>
    <row r="18" spans="2:10" ht="23.25" customHeight="1">
      <c r="B18" s="5" t="s">
        <v>53</v>
      </c>
      <c r="C18" s="6" t="s">
        <v>54</v>
      </c>
      <c r="D18" s="7" t="s">
        <v>13</v>
      </c>
      <c r="E18" s="7" t="s">
        <v>55</v>
      </c>
      <c r="F18" s="7" t="s">
        <v>22</v>
      </c>
      <c r="G18" s="8">
        <v>1555.1934514925647</v>
      </c>
      <c r="H18" s="10">
        <v>2300.8849557522099</v>
      </c>
      <c r="I18" s="8">
        <f t="shared" si="0"/>
        <v>745.69150425964517</v>
      </c>
      <c r="J18" s="9">
        <f t="shared" si="1"/>
        <v>0.32408899992823076</v>
      </c>
    </row>
    <row r="19" spans="2:10" ht="23.25" customHeight="1">
      <c r="B19" s="5" t="s">
        <v>56</v>
      </c>
      <c r="C19" s="6" t="s">
        <v>57</v>
      </c>
      <c r="D19" s="7" t="s">
        <v>13</v>
      </c>
      <c r="E19" s="7" t="s">
        <v>58</v>
      </c>
      <c r="F19" s="7" t="s">
        <v>22</v>
      </c>
      <c r="G19" s="8">
        <v>1555.1934514925647</v>
      </c>
      <c r="H19" s="10">
        <v>2300.8849557522099</v>
      </c>
      <c r="I19" s="8">
        <f t="shared" si="0"/>
        <v>745.69150425964517</v>
      </c>
      <c r="J19" s="9">
        <f t="shared" si="1"/>
        <v>0.32408899992823076</v>
      </c>
    </row>
    <row r="20" spans="2:10" ht="23.25" customHeight="1">
      <c r="B20" s="5" t="s">
        <v>59</v>
      </c>
      <c r="C20" s="6" t="s">
        <v>60</v>
      </c>
      <c r="D20" s="7" t="s">
        <v>13</v>
      </c>
      <c r="E20" s="7" t="s">
        <v>61</v>
      </c>
      <c r="F20" s="7" t="s">
        <v>15</v>
      </c>
      <c r="G20" s="8">
        <v>1237.611956009725</v>
      </c>
      <c r="H20" s="10">
        <v>1846.0176991150399</v>
      </c>
      <c r="I20" s="8">
        <f t="shared" si="0"/>
        <v>608.40574310531497</v>
      </c>
      <c r="J20" s="9">
        <f t="shared" si="1"/>
        <v>0.3295774159678847</v>
      </c>
    </row>
    <row r="21" spans="2:10" ht="23.25" customHeight="1">
      <c r="B21" s="5" t="s">
        <v>62</v>
      </c>
      <c r="C21" s="6" t="s">
        <v>63</v>
      </c>
      <c r="D21" s="7" t="s">
        <v>13</v>
      </c>
      <c r="E21" s="7" t="s">
        <v>64</v>
      </c>
      <c r="F21" s="7" t="s">
        <v>22</v>
      </c>
      <c r="G21" s="8">
        <v>1557.4020188577251</v>
      </c>
      <c r="H21" s="10">
        <v>2310.6194690265502</v>
      </c>
      <c r="I21" s="8">
        <f t="shared" si="0"/>
        <v>753.21745016882505</v>
      </c>
      <c r="J21" s="9">
        <f t="shared" si="1"/>
        <v>0.32598074250891296</v>
      </c>
    </row>
    <row r="22" spans="2:10" ht="23.25" customHeight="1">
      <c r="B22" s="11" t="s">
        <v>65</v>
      </c>
      <c r="C22" s="12" t="s">
        <v>66</v>
      </c>
      <c r="D22" s="11" t="s">
        <v>67</v>
      </c>
      <c r="E22" s="11" t="s">
        <v>68</v>
      </c>
      <c r="F22" s="11" t="s">
        <v>69</v>
      </c>
      <c r="G22" s="8">
        <v>417.13958040154557</v>
      </c>
      <c r="H22" s="8">
        <v>568.14159292035401</v>
      </c>
      <c r="I22" s="8">
        <f t="shared" si="0"/>
        <v>151.00201251880844</v>
      </c>
      <c r="J22" s="9">
        <f t="shared" si="1"/>
        <v>0.26578235848326093</v>
      </c>
    </row>
    <row r="23" spans="2:10" ht="23.25" customHeight="1">
      <c r="B23" s="11" t="s">
        <v>70</v>
      </c>
      <c r="C23" s="12" t="s">
        <v>71</v>
      </c>
      <c r="D23" s="11" t="s">
        <v>67</v>
      </c>
      <c r="E23" s="11" t="s">
        <v>72</v>
      </c>
      <c r="F23" s="11" t="s">
        <v>69</v>
      </c>
      <c r="G23" s="8">
        <v>417.69237440154558</v>
      </c>
      <c r="H23" s="8">
        <v>568.14159292035401</v>
      </c>
      <c r="I23" s="8">
        <f t="shared" si="0"/>
        <v>150.44921851880844</v>
      </c>
      <c r="J23" s="9">
        <f t="shared" si="1"/>
        <v>0.26480937215927342</v>
      </c>
    </row>
    <row r="24" spans="2:10" ht="23.25" customHeight="1">
      <c r="B24" s="11" t="s">
        <v>73</v>
      </c>
      <c r="C24" s="12" t="s">
        <v>74</v>
      </c>
      <c r="D24" s="11" t="s">
        <v>67</v>
      </c>
      <c r="E24" s="11" t="s">
        <v>68</v>
      </c>
      <c r="F24" s="11" t="s">
        <v>75</v>
      </c>
      <c r="G24" s="8">
        <v>415.65141301378549</v>
      </c>
      <c r="H24" s="8">
        <v>568.14159292035401</v>
      </c>
      <c r="I24" s="8">
        <f t="shared" si="0"/>
        <v>152.49017990656853</v>
      </c>
      <c r="J24" s="9">
        <f t="shared" si="1"/>
        <v>0.26840171852713773</v>
      </c>
    </row>
    <row r="25" spans="2:10" ht="23.25" customHeight="1">
      <c r="B25" s="11" t="s">
        <v>76</v>
      </c>
      <c r="C25" s="12" t="s">
        <v>77</v>
      </c>
      <c r="D25" s="11" t="s">
        <v>67</v>
      </c>
      <c r="E25" s="11" t="s">
        <v>72</v>
      </c>
      <c r="F25" s="11" t="s">
        <v>75</v>
      </c>
      <c r="G25" s="8">
        <v>416.20420701378549</v>
      </c>
      <c r="H25" s="8">
        <v>568.14159292035401</v>
      </c>
      <c r="I25" s="8">
        <f t="shared" si="0"/>
        <v>151.93738590656852</v>
      </c>
      <c r="J25" s="9">
        <f t="shared" si="1"/>
        <v>0.26742873220315017</v>
      </c>
    </row>
    <row r="26" spans="2:10" ht="23.25" customHeight="1">
      <c r="B26" s="13" t="s">
        <v>78</v>
      </c>
      <c r="C26" s="14" t="s">
        <v>79</v>
      </c>
      <c r="D26" s="13" t="s">
        <v>67</v>
      </c>
      <c r="E26" s="13" t="s">
        <v>80</v>
      </c>
      <c r="F26" s="13" t="s">
        <v>69</v>
      </c>
      <c r="G26" s="15">
        <v>585.98725600627563</v>
      </c>
      <c r="H26" s="15">
        <v>690.265486725664</v>
      </c>
      <c r="I26" s="15">
        <f t="shared" si="0"/>
        <v>104.27823071938838</v>
      </c>
      <c r="J26" s="16">
        <f t="shared" si="1"/>
        <v>0.15106974450372926</v>
      </c>
    </row>
    <row r="27" spans="2:10" ht="28.5">
      <c r="B27" s="13" t="s">
        <v>81</v>
      </c>
      <c r="C27" s="14" t="s">
        <v>82</v>
      </c>
      <c r="D27" s="13" t="s">
        <v>67</v>
      </c>
      <c r="E27" s="13" t="s">
        <v>83</v>
      </c>
      <c r="F27" s="13" t="s">
        <v>69</v>
      </c>
      <c r="G27" s="15">
        <v>585.43446200627557</v>
      </c>
      <c r="H27" s="15">
        <v>690.265486725664</v>
      </c>
      <c r="I27" s="15">
        <f t="shared" si="0"/>
        <v>104.83102471938844</v>
      </c>
      <c r="J27" s="16">
        <f t="shared" si="1"/>
        <v>0.15187058709347293</v>
      </c>
    </row>
    <row r="28" spans="2:10" ht="27.75" customHeight="1">
      <c r="B28" s="11" t="s">
        <v>84</v>
      </c>
      <c r="C28" s="12" t="s">
        <v>85</v>
      </c>
      <c r="D28" s="11" t="s">
        <v>67</v>
      </c>
      <c r="E28" s="11" t="s">
        <v>86</v>
      </c>
      <c r="F28" s="17"/>
      <c r="G28" s="8">
        <v>417.22200567194562</v>
      </c>
      <c r="H28" s="10">
        <v>572.56637168141594</v>
      </c>
      <c r="I28" s="8">
        <f t="shared" si="0"/>
        <v>155.34436600947032</v>
      </c>
      <c r="J28" s="9">
        <f t="shared" si="1"/>
        <v>0.27131241667805478</v>
      </c>
    </row>
    <row r="29" spans="2:10" ht="28.5">
      <c r="B29" s="11" t="s">
        <v>87</v>
      </c>
      <c r="C29" s="12" t="s">
        <v>88</v>
      </c>
      <c r="D29" s="11" t="s">
        <v>89</v>
      </c>
      <c r="E29" s="11" t="s">
        <v>89</v>
      </c>
      <c r="F29" s="11" t="s">
        <v>69</v>
      </c>
      <c r="G29" s="8">
        <v>27.678738097524999</v>
      </c>
      <c r="H29" s="8">
        <v>61.946902654867301</v>
      </c>
      <c r="I29" s="8">
        <f t="shared" si="0"/>
        <v>34.268164557342303</v>
      </c>
      <c r="J29" s="9">
        <f t="shared" si="1"/>
        <v>0.55318608499709676</v>
      </c>
    </row>
    <row r="30" spans="2:10" ht="28.5">
      <c r="B30" s="11" t="s">
        <v>90</v>
      </c>
      <c r="C30" s="12" t="s">
        <v>91</v>
      </c>
      <c r="D30" s="11" t="s">
        <v>92</v>
      </c>
      <c r="E30" s="11" t="s">
        <v>92</v>
      </c>
      <c r="F30" s="11" t="s">
        <v>75</v>
      </c>
      <c r="G30" s="8">
        <v>24.39522357824</v>
      </c>
      <c r="H30" s="8">
        <v>49.787610619469</v>
      </c>
      <c r="I30" s="8">
        <f t="shared" si="0"/>
        <v>25.392387041229</v>
      </c>
      <c r="J30" s="9">
        <f t="shared" si="1"/>
        <v>0.51001417270865246</v>
      </c>
    </row>
    <row r="31" spans="2:10" ht="54">
      <c r="B31" s="11" t="s">
        <v>93</v>
      </c>
      <c r="C31" s="12" t="s">
        <v>94</v>
      </c>
      <c r="D31" s="11" t="s">
        <v>95</v>
      </c>
      <c r="E31" s="18" t="s">
        <v>96</v>
      </c>
      <c r="F31" s="11"/>
      <c r="G31" s="8">
        <v>26.26561297732</v>
      </c>
      <c r="H31" s="10">
        <v>58.504424778761098</v>
      </c>
      <c r="I31" s="8">
        <f t="shared" si="0"/>
        <v>32.238811801441102</v>
      </c>
      <c r="J31" s="9">
        <f t="shared" si="1"/>
        <v>0.55104912018799612</v>
      </c>
    </row>
  </sheetData>
  <mergeCells count="1">
    <mergeCell ref="B1:J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F36"/>
  <sheetViews>
    <sheetView workbookViewId="0">
      <selection activeCell="L28" sqref="L28"/>
    </sheetView>
  </sheetViews>
  <sheetFormatPr defaultRowHeight="13.5"/>
  <cols>
    <col min="1" max="1" width="12.125" customWidth="1"/>
  </cols>
  <sheetData>
    <row r="26" spans="1:6" ht="19.5" customHeight="1">
      <c r="A26" s="19" t="s">
        <v>101</v>
      </c>
      <c r="B26" s="19"/>
      <c r="C26" s="19"/>
      <c r="D26" s="19" t="s">
        <v>111</v>
      </c>
      <c r="E26" s="37" t="s">
        <v>112</v>
      </c>
      <c r="F26" s="37" t="s">
        <v>113</v>
      </c>
    </row>
    <row r="27" spans="1:6">
      <c r="A27" s="19" t="s">
        <v>98</v>
      </c>
      <c r="B27" s="19" t="s">
        <v>100</v>
      </c>
      <c r="C27" s="19" t="s">
        <v>105</v>
      </c>
      <c r="D27" s="19">
        <v>6.73</v>
      </c>
      <c r="E27" s="19">
        <f>-D27</f>
        <v>-6.73</v>
      </c>
      <c r="F27" s="19"/>
    </row>
    <row r="28" spans="1:6">
      <c r="A28" s="19" t="s">
        <v>99</v>
      </c>
      <c r="B28" s="19" t="s">
        <v>100</v>
      </c>
      <c r="C28" s="19" t="s">
        <v>106</v>
      </c>
      <c r="D28" s="19">
        <v>6.73</v>
      </c>
      <c r="E28" s="19"/>
      <c r="F28" s="19">
        <f>-D28</f>
        <v>-6.73</v>
      </c>
    </row>
    <row r="29" spans="1:6">
      <c r="A29" s="19"/>
      <c r="B29" s="19"/>
      <c r="C29" s="19"/>
      <c r="D29" s="19"/>
      <c r="E29" s="19"/>
      <c r="F29" s="19"/>
    </row>
    <row r="30" spans="1:6" ht="19.5" customHeight="1">
      <c r="A30" s="19" t="s">
        <v>102</v>
      </c>
      <c r="B30" s="19"/>
      <c r="C30" s="19"/>
      <c r="D30" s="19"/>
      <c r="E30" s="19"/>
      <c r="F30" s="19"/>
    </row>
    <row r="31" spans="1:6">
      <c r="A31" s="19" t="s">
        <v>103</v>
      </c>
      <c r="B31" s="19" t="s">
        <v>100</v>
      </c>
      <c r="C31" s="19" t="s">
        <v>105</v>
      </c>
      <c r="D31" s="19">
        <v>9.73</v>
      </c>
      <c r="E31" s="19">
        <f>D31</f>
        <v>9.73</v>
      </c>
      <c r="F31" s="19"/>
    </row>
    <row r="32" spans="1:6">
      <c r="A32" s="19" t="s">
        <v>104</v>
      </c>
      <c r="B32" s="19" t="s">
        <v>100</v>
      </c>
      <c r="C32" s="19" t="s">
        <v>106</v>
      </c>
      <c r="D32" s="19">
        <v>9.73</v>
      </c>
      <c r="E32" s="19"/>
      <c r="F32" s="19">
        <f>D32</f>
        <v>9.73</v>
      </c>
    </row>
    <row r="33" spans="1:6">
      <c r="A33" s="19" t="s">
        <v>107</v>
      </c>
      <c r="B33" s="19" t="s">
        <v>108</v>
      </c>
      <c r="C33" s="19"/>
      <c r="D33" s="19">
        <v>14.76</v>
      </c>
      <c r="E33" s="19">
        <f>D33</f>
        <v>14.76</v>
      </c>
      <c r="F33" s="19">
        <f>D33</f>
        <v>14.76</v>
      </c>
    </row>
    <row r="34" spans="1:6">
      <c r="A34" s="19" t="s">
        <v>109</v>
      </c>
      <c r="B34" s="19" t="s">
        <v>110</v>
      </c>
      <c r="C34" s="19"/>
      <c r="D34" s="19">
        <v>10.45</v>
      </c>
      <c r="E34" s="19">
        <f>D34</f>
        <v>10.45</v>
      </c>
      <c r="F34" s="19">
        <f>D34</f>
        <v>10.45</v>
      </c>
    </row>
    <row r="35" spans="1:6">
      <c r="A35" s="19"/>
      <c r="B35" s="19"/>
      <c r="C35" s="19"/>
      <c r="D35" s="19"/>
      <c r="E35" s="19"/>
      <c r="F35" s="19"/>
    </row>
    <row r="36" spans="1:6" ht="21" customHeight="1">
      <c r="A36" s="19" t="s">
        <v>114</v>
      </c>
      <c r="B36" s="19"/>
      <c r="C36" s="19"/>
      <c r="D36" s="19"/>
      <c r="E36" s="19">
        <f>SUM(E27:E35)</f>
        <v>28.209999999999997</v>
      </c>
      <c r="F36" s="19">
        <f>SUM(F27:F35)</f>
        <v>28.209999999999997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I1" sqref="I1"/>
    </sheetView>
  </sheetViews>
  <sheetFormatPr defaultColWidth="9" defaultRowHeight="16.5"/>
  <cols>
    <col min="1" max="1" width="4.875" style="20" customWidth="1"/>
    <col min="2" max="2" width="14.625" style="20" customWidth="1"/>
    <col min="3" max="3" width="15.875" style="20" customWidth="1"/>
    <col min="4" max="4" width="28.75" style="20" customWidth="1"/>
    <col min="5" max="5" width="11.25" style="20" customWidth="1"/>
    <col min="6" max="6" width="12.75" style="20" customWidth="1"/>
    <col min="7" max="10" width="9" style="34"/>
    <col min="11" max="16384" width="9" style="20"/>
  </cols>
  <sheetData>
    <row r="1" spans="1:10" s="21" customFormat="1" ht="49.5">
      <c r="A1" s="29" t="s">
        <v>156</v>
      </c>
      <c r="B1" s="41" t="s">
        <v>115</v>
      </c>
      <c r="C1" s="41" t="s">
        <v>116</v>
      </c>
      <c r="D1" s="42" t="s">
        <v>6</v>
      </c>
      <c r="E1" s="43"/>
      <c r="F1" s="44" t="s">
        <v>117</v>
      </c>
      <c r="G1" s="31" t="s">
        <v>152</v>
      </c>
      <c r="H1" s="31" t="s">
        <v>153</v>
      </c>
      <c r="I1" s="31" t="s">
        <v>154</v>
      </c>
      <c r="J1" s="31" t="s">
        <v>155</v>
      </c>
    </row>
    <row r="2" spans="1:10" s="24" customFormat="1" ht="28.9" customHeight="1">
      <c r="A2" s="30">
        <v>1</v>
      </c>
      <c r="B2" s="22" t="s">
        <v>118</v>
      </c>
      <c r="C2" s="22" t="s">
        <v>13</v>
      </c>
      <c r="D2" s="23" t="s">
        <v>119</v>
      </c>
      <c r="E2" s="23" t="str">
        <f>MID(D2,2,13)</f>
        <v>A668100000010</v>
      </c>
      <c r="F2" s="36">
        <v>2295.5752212389384</v>
      </c>
      <c r="G2" s="32">
        <f>VLOOKUP(E2,国内汇总表!$B$4:$G$31,6,0)</f>
        <v>1555.2248158505649</v>
      </c>
      <c r="H2" s="32">
        <v>2.5</v>
      </c>
      <c r="I2" s="32"/>
      <c r="J2" s="32">
        <f>G2-H2+I2</f>
        <v>1552.7248158505649</v>
      </c>
    </row>
    <row r="3" spans="1:10" s="24" customFormat="1" ht="28.9" customHeight="1">
      <c r="A3" s="30">
        <v>2</v>
      </c>
      <c r="B3" s="25" t="s">
        <v>120</v>
      </c>
      <c r="C3" s="25" t="s">
        <v>13</v>
      </c>
      <c r="D3" s="23" t="s">
        <v>121</v>
      </c>
      <c r="E3" s="23" t="str">
        <f t="shared" ref="E3:E18" si="0">MID(D3,2,13)</f>
        <v>A668100000108</v>
      </c>
      <c r="F3" s="36">
        <v>1830.9734513274338</v>
      </c>
      <c r="G3" s="32">
        <f>VLOOKUP(E3,国内汇总表!$B$4:$G$31,6,0)</f>
        <v>1235.4347530025648</v>
      </c>
      <c r="H3" s="32">
        <v>2.5</v>
      </c>
      <c r="I3" s="32"/>
      <c r="J3" s="32">
        <f t="shared" ref="J3:J18" si="1">G3-H3+I3</f>
        <v>1232.9347530025648</v>
      </c>
    </row>
    <row r="4" spans="1:10" s="24" customFormat="1" ht="28.9" customHeight="1">
      <c r="A4" s="30">
        <v>3</v>
      </c>
      <c r="B4" s="22" t="s">
        <v>122</v>
      </c>
      <c r="C4" s="22" t="s">
        <v>13</v>
      </c>
      <c r="D4" s="23" t="s">
        <v>123</v>
      </c>
      <c r="E4" s="23" t="str">
        <f t="shared" si="0"/>
        <v>A668100000004</v>
      </c>
      <c r="F4" s="36">
        <v>1830.9734513274338</v>
      </c>
      <c r="G4" s="32">
        <f>VLOOKUP(E4,国内汇总表!$B$4:$G$31,6,0)</f>
        <v>1235.4347530025648</v>
      </c>
      <c r="H4" s="32">
        <v>2.5</v>
      </c>
      <c r="I4" s="32"/>
      <c r="J4" s="32">
        <f t="shared" si="1"/>
        <v>1232.9347530025648</v>
      </c>
    </row>
    <row r="5" spans="1:10" s="26" customFormat="1" ht="28.9" customHeight="1">
      <c r="A5" s="30">
        <v>4</v>
      </c>
      <c r="B5" s="25" t="s">
        <v>124</v>
      </c>
      <c r="C5" s="25" t="s">
        <v>13</v>
      </c>
      <c r="D5" s="23" t="s">
        <v>125</v>
      </c>
      <c r="E5" s="23" t="str">
        <f t="shared" si="0"/>
        <v>A668100000023</v>
      </c>
      <c r="F5" s="36">
        <v>2295.5752212389384</v>
      </c>
      <c r="G5" s="32">
        <f>VLOOKUP(E5,国内汇总表!$B$4:$G$31,6,0)</f>
        <v>1555.1934514925647</v>
      </c>
      <c r="H5" s="32">
        <v>2.5</v>
      </c>
      <c r="I5" s="33"/>
      <c r="J5" s="32">
        <f t="shared" si="1"/>
        <v>1552.6934514925647</v>
      </c>
    </row>
    <row r="6" spans="1:10" s="26" customFormat="1" ht="28.9" customHeight="1">
      <c r="A6" s="30">
        <v>5</v>
      </c>
      <c r="B6" s="22" t="s">
        <v>126</v>
      </c>
      <c r="C6" s="22" t="s">
        <v>13</v>
      </c>
      <c r="D6" s="23" t="s">
        <v>127</v>
      </c>
      <c r="E6" s="23" t="str">
        <f t="shared" si="0"/>
        <v>A668100000099</v>
      </c>
      <c r="F6" s="36">
        <v>2295.5752212389384</v>
      </c>
      <c r="G6" s="32">
        <f>VLOOKUP(E6,国内汇总表!$B$4:$G$31,6,0)</f>
        <v>1555.1934514925647</v>
      </c>
      <c r="H6" s="32">
        <v>2.5</v>
      </c>
      <c r="I6" s="33"/>
      <c r="J6" s="32">
        <f t="shared" si="1"/>
        <v>1552.6934514925647</v>
      </c>
    </row>
    <row r="7" spans="1:10" s="26" customFormat="1" ht="28.9" customHeight="1">
      <c r="A7" s="30">
        <v>6</v>
      </c>
      <c r="B7" s="25" t="s">
        <v>128</v>
      </c>
      <c r="C7" s="25" t="s">
        <v>13</v>
      </c>
      <c r="D7" s="23" t="s">
        <v>129</v>
      </c>
      <c r="E7" s="23" t="str">
        <f t="shared" si="0"/>
        <v>A668100000101</v>
      </c>
      <c r="F7" s="36">
        <v>1830.9734513274338</v>
      </c>
      <c r="G7" s="32">
        <f>VLOOKUP(E7,国内汇总表!$B$4:$G$31,6,0)</f>
        <v>1235.4033886445645</v>
      </c>
      <c r="H7" s="32">
        <v>2.5</v>
      </c>
      <c r="I7" s="33"/>
      <c r="J7" s="32">
        <f t="shared" si="1"/>
        <v>1232.9033886445645</v>
      </c>
    </row>
    <row r="8" spans="1:10" s="26" customFormat="1" ht="28.9" customHeight="1">
      <c r="A8" s="30">
        <v>7</v>
      </c>
      <c r="B8" s="22" t="s">
        <v>130</v>
      </c>
      <c r="C8" s="22" t="s">
        <v>13</v>
      </c>
      <c r="D8" s="23" t="s">
        <v>131</v>
      </c>
      <c r="E8" s="23" t="str">
        <f t="shared" si="0"/>
        <v>A668100000026</v>
      </c>
      <c r="F8" s="36">
        <v>1830.9734513274338</v>
      </c>
      <c r="G8" s="32">
        <f>VLOOKUP(E8,国内汇总表!$B$4:$G$31,6,0)</f>
        <v>1235.4033886445645</v>
      </c>
      <c r="H8" s="32">
        <v>2.5</v>
      </c>
      <c r="I8" s="33"/>
      <c r="J8" s="32">
        <f t="shared" si="1"/>
        <v>1232.9033886445645</v>
      </c>
    </row>
    <row r="9" spans="1:10" s="26" customFormat="1" ht="28.9" customHeight="1">
      <c r="A9" s="30">
        <v>8</v>
      </c>
      <c r="B9" s="25" t="s">
        <v>132</v>
      </c>
      <c r="C9" s="25" t="s">
        <v>133</v>
      </c>
      <c r="D9" s="27" t="s">
        <v>134</v>
      </c>
      <c r="E9" s="38" t="str">
        <f t="shared" si="0"/>
        <v>A668100000158</v>
      </c>
      <c r="F9" s="36">
        <v>1023.8938053097346</v>
      </c>
      <c r="G9" s="32">
        <v>782.91625064000891</v>
      </c>
      <c r="H9" s="32">
        <v>2.5</v>
      </c>
      <c r="I9" s="33">
        <v>28.21</v>
      </c>
      <c r="J9" s="32">
        <f t="shared" si="1"/>
        <v>808.62625064000895</v>
      </c>
    </row>
    <row r="10" spans="1:10" s="26" customFormat="1" ht="28.9" customHeight="1">
      <c r="A10" s="30">
        <v>9</v>
      </c>
      <c r="B10" s="22" t="s">
        <v>135</v>
      </c>
      <c r="C10" s="22" t="s">
        <v>133</v>
      </c>
      <c r="D10" s="27" t="s">
        <v>136</v>
      </c>
      <c r="E10" s="23" t="str">
        <f t="shared" si="0"/>
        <v>A668100000011</v>
      </c>
      <c r="F10" s="36">
        <v>706.19469026548677</v>
      </c>
      <c r="G10" s="32">
        <f>VLOOKUP(E10,国内汇总表!$B$4:$G$31,6,0)</f>
        <v>585.98725600627563</v>
      </c>
      <c r="H10" s="32">
        <v>2.5</v>
      </c>
      <c r="I10" s="33">
        <v>28.21</v>
      </c>
      <c r="J10" s="32">
        <f t="shared" si="1"/>
        <v>611.69725600627567</v>
      </c>
    </row>
    <row r="11" spans="1:10" s="26" customFormat="1" ht="28.9" customHeight="1">
      <c r="A11" s="30">
        <v>10</v>
      </c>
      <c r="B11" s="25" t="s">
        <v>137</v>
      </c>
      <c r="C11" s="25" t="s">
        <v>133</v>
      </c>
      <c r="D11" s="27" t="s">
        <v>138</v>
      </c>
      <c r="E11" s="23" t="str">
        <f t="shared" si="0"/>
        <v>A668100000006</v>
      </c>
      <c r="F11" s="36">
        <v>584.07079646017701</v>
      </c>
      <c r="G11" s="32">
        <f>VLOOKUP(E11,国内汇总表!$B$4:$G$31,6,0)</f>
        <v>417.13958040154557</v>
      </c>
      <c r="H11" s="32">
        <v>2.5</v>
      </c>
      <c r="I11" s="33">
        <v>28.21</v>
      </c>
      <c r="J11" s="32">
        <f t="shared" si="1"/>
        <v>442.84958040154555</v>
      </c>
    </row>
    <row r="12" spans="1:10" s="26" customFormat="1" ht="28.9" customHeight="1">
      <c r="A12" s="30">
        <v>11</v>
      </c>
      <c r="B12" s="22" t="s">
        <v>139</v>
      </c>
      <c r="C12" s="22" t="s">
        <v>133</v>
      </c>
      <c r="D12" s="27" t="s">
        <v>140</v>
      </c>
      <c r="E12" s="35" t="str">
        <f t="shared" si="0"/>
        <v>A668100000112</v>
      </c>
      <c r="F12" s="36">
        <v>584.07079646017701</v>
      </c>
      <c r="G12" s="39">
        <f>G11</f>
        <v>417.13958040154557</v>
      </c>
      <c r="H12" s="32">
        <v>2.5</v>
      </c>
      <c r="I12" s="33">
        <v>28.21</v>
      </c>
      <c r="J12" s="32">
        <f t="shared" si="1"/>
        <v>442.84958040154555</v>
      </c>
    </row>
    <row r="13" spans="1:10" s="26" customFormat="1" ht="28.9" customHeight="1">
      <c r="A13" s="30">
        <v>12</v>
      </c>
      <c r="B13" s="25" t="s">
        <v>141</v>
      </c>
      <c r="C13" s="25" t="s">
        <v>133</v>
      </c>
      <c r="D13" s="27" t="s">
        <v>142</v>
      </c>
      <c r="E13" s="23" t="str">
        <f t="shared" si="0"/>
        <v>A668100000110</v>
      </c>
      <c r="F13" s="36">
        <v>584.07079646017701</v>
      </c>
      <c r="G13" s="32">
        <f>VLOOKUP(E13,国内汇总表!$B$4:$G$31,6,0)</f>
        <v>417.69237440154558</v>
      </c>
      <c r="H13" s="32">
        <v>2.5</v>
      </c>
      <c r="I13" s="33">
        <v>28.21</v>
      </c>
      <c r="J13" s="32">
        <f t="shared" si="1"/>
        <v>443.40237440154556</v>
      </c>
    </row>
    <row r="14" spans="1:10" s="26" customFormat="1" ht="28.9" customHeight="1">
      <c r="A14" s="30">
        <v>13</v>
      </c>
      <c r="B14" s="22" t="s">
        <v>143</v>
      </c>
      <c r="C14" s="22" t="s">
        <v>133</v>
      </c>
      <c r="D14" s="27" t="s">
        <v>144</v>
      </c>
      <c r="E14" s="23" t="str">
        <f t="shared" si="0"/>
        <v>A668100000100</v>
      </c>
      <c r="F14" s="36">
        <v>584.07079646017701</v>
      </c>
      <c r="G14" s="32">
        <f>VLOOKUP(E14,国内汇总表!$B$4:$G$31,6,0)</f>
        <v>416.20420701378549</v>
      </c>
      <c r="H14" s="32">
        <v>2.5</v>
      </c>
      <c r="I14" s="33">
        <v>28.21</v>
      </c>
      <c r="J14" s="32">
        <f t="shared" si="1"/>
        <v>441.91420701378547</v>
      </c>
    </row>
    <row r="15" spans="1:10" s="26" customFormat="1" ht="28.9" customHeight="1">
      <c r="A15" s="30">
        <v>14</v>
      </c>
      <c r="B15" s="25" t="s">
        <v>145</v>
      </c>
      <c r="C15" s="25" t="s">
        <v>133</v>
      </c>
      <c r="D15" s="27" t="s">
        <v>157</v>
      </c>
      <c r="E15" s="38" t="str">
        <f t="shared" si="0"/>
        <v>A668100000025</v>
      </c>
      <c r="F15" s="36">
        <v>584.07079646017701</v>
      </c>
      <c r="G15" s="32">
        <f>VLOOKUP(E15,国内汇总表!$B$4:$G$31,6,0)</f>
        <v>415.65141301378549</v>
      </c>
      <c r="H15" s="32">
        <v>2.5</v>
      </c>
      <c r="I15" s="33">
        <v>28.21</v>
      </c>
      <c r="J15" s="32">
        <f t="shared" si="1"/>
        <v>441.36141301378547</v>
      </c>
    </row>
    <row r="16" spans="1:10" s="26" customFormat="1" ht="28.9" customHeight="1">
      <c r="A16" s="30">
        <v>15</v>
      </c>
      <c r="B16" s="25" t="s">
        <v>146</v>
      </c>
      <c r="C16" s="22" t="s">
        <v>13</v>
      </c>
      <c r="D16" s="23" t="s">
        <v>147</v>
      </c>
      <c r="E16" s="38" t="str">
        <f t="shared" si="0"/>
        <v>A668100000107</v>
      </c>
      <c r="F16" s="36">
        <v>2295.5752212389384</v>
      </c>
      <c r="G16" s="32">
        <f>VLOOKUP(E16,国内汇总表!$B$4:$G$31,6,0)</f>
        <v>1555.2248158505649</v>
      </c>
      <c r="H16" s="32">
        <v>2.5</v>
      </c>
      <c r="I16" s="33"/>
      <c r="J16" s="32">
        <f t="shared" si="1"/>
        <v>1552.7248158505649</v>
      </c>
    </row>
    <row r="17" spans="1:10" s="26" customFormat="1" ht="28.9" customHeight="1">
      <c r="A17" s="30">
        <v>16</v>
      </c>
      <c r="B17" s="25" t="s">
        <v>148</v>
      </c>
      <c r="C17" s="25" t="s">
        <v>133</v>
      </c>
      <c r="D17" s="27" t="s">
        <v>149</v>
      </c>
      <c r="E17" s="38" t="str">
        <f t="shared" si="0"/>
        <v>A668100000154</v>
      </c>
      <c r="F17" s="36">
        <v>1022.1238938053099</v>
      </c>
      <c r="G17" s="32">
        <v>782.91625064000891</v>
      </c>
      <c r="H17" s="32">
        <v>2.5</v>
      </c>
      <c r="I17" s="33">
        <v>28.21</v>
      </c>
      <c r="J17" s="32">
        <f t="shared" si="1"/>
        <v>808.62625064000895</v>
      </c>
    </row>
    <row r="18" spans="1:10" s="26" customFormat="1" ht="28.9" customHeight="1">
      <c r="A18" s="30">
        <v>17</v>
      </c>
      <c r="B18" s="25" t="s">
        <v>150</v>
      </c>
      <c r="C18" s="25" t="s">
        <v>133</v>
      </c>
      <c r="D18" s="27" t="s">
        <v>151</v>
      </c>
      <c r="E18" s="23" t="str">
        <f t="shared" si="0"/>
        <v>A668100000109</v>
      </c>
      <c r="F18" s="36">
        <v>706.19469026548677</v>
      </c>
      <c r="G18" s="32">
        <f>VLOOKUP(E18,国内汇总表!$B$4:$G$31,6,0)</f>
        <v>585.43446200627557</v>
      </c>
      <c r="H18" s="32">
        <v>2.5</v>
      </c>
      <c r="I18" s="33">
        <v>28.21</v>
      </c>
      <c r="J18" s="32">
        <f t="shared" si="1"/>
        <v>611.1444620062756</v>
      </c>
    </row>
    <row r="23" spans="1:10">
      <c r="B23" s="28"/>
      <c r="C23" s="28"/>
      <c r="D23" s="28"/>
      <c r="E23" s="28"/>
    </row>
  </sheetData>
  <mergeCells count="1">
    <mergeCell ref="D1:E1"/>
  </mergeCells>
  <phoneticPr fontId="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国内汇总表</vt:lpstr>
      <vt:lpstr>SBR</vt:lpstr>
      <vt:lpstr>出口汇总表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2025-06-25T00:48:46Z</dcterms:created>
  <dcterms:modified xsi:type="dcterms:W3CDTF">2025-06-25T05:23:55Z</dcterms:modified>
</cp:coreProperties>
</file>