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775" windowHeight="11805" activeTab="1"/>
  </bookViews>
  <sheets>
    <sheet name="汇总表" sheetId="18" r:id="rId1"/>
    <sheet name="劳务费" sheetId="10" r:id="rId2"/>
    <sheet name="考勤" sheetId="9" r:id="rId3"/>
    <sheet name="奖惩" sheetId="12" state="hidden" r:id="rId4"/>
    <sheet name="Sheet2" sheetId="17" state="hidden" r:id="rId5"/>
    <sheet name="Sheet1" sheetId="16" state="hidden" r:id="rId6"/>
  </sheets>
  <externalReferences>
    <externalReference r:id="rId9"/>
  </externalReferences>
  <definedNames>
    <definedName name="_xlnm._FilterDatabase" localSheetId="1" hidden="1">劳务费!$A$2:$Y$6</definedName>
    <definedName name="_xlnm._FilterDatabase" localSheetId="2" hidden="1">考勤!$A$1:$AP$10</definedName>
    <definedName name="_xlnm._FilterDatabase" localSheetId="3" hidden="1">奖惩!$A$1:$F$52</definedName>
    <definedName name="_xlnm.Print_Titles" localSheetId="2">考勤!#REF!</definedName>
    <definedName name="_xlnm.Print_Area" localSheetId="2">考勤!#REF!</definedName>
  </definedNames>
  <calcPr calcId="191029"/>
  <pivotCaches>
    <pivotCache cacheId="0" r:id="rId7"/>
    <pivotCache cacheId="1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<sst xmlns="http://schemas.openxmlformats.org/spreadsheetml/2006/main" count="467" uniqueCount="142">
  <si>
    <t>4月劳务费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</si>
  <si>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</si>
  <si>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</si>
  <si>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</si>
  <si>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</si>
  <si>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</si>
  <si>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</si>
  <si>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</si>
  <si>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</si>
  <si>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</si>
  <si>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</si>
  <si>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</si>
  <si>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</si>
  <si>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</si>
  <si>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</si>
  <si>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</si>
  <si>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</si>
  <si>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縫紉</t>
  </si>
  <si>
    <t>王治飞</t>
  </si>
  <si>
    <t>组装工</t>
  </si>
  <si>
    <t/>
  </si>
  <si>
    <t>李利苹</t>
  </si>
  <si>
    <t>合  计</t>
  </si>
  <si>
    <t>开票数</t>
  </si>
  <si>
    <t>编制：</t>
  </si>
  <si>
    <t>审核：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</si>
  <si>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</si>
  <si>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</si>
  <si>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</si>
  <si>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</si>
  <si>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</si>
  <si>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</si>
  <si>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</si>
  <si>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</si>
  <si>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</si>
  <si>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</si>
  <si>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</si>
  <si>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</si>
  <si>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</si>
  <si>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</si>
  <si>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</si>
  <si>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</si>
  <si>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</si>
  <si>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缝纫</t>
  </si>
  <si>
    <t>上午</t>
  </si>
  <si>
    <t>放</t>
  </si>
  <si>
    <t>下午</t>
  </si>
  <si>
    <t>加班</t>
  </si>
  <si>
    <t>异常情况</t>
  </si>
  <si>
    <t>金额</t>
  </si>
  <si>
    <t>H6</t>
  </si>
  <si>
    <t>张建东</t>
  </si>
  <si>
    <t>张润峰</t>
  </si>
  <si>
    <t>李佳峻</t>
  </si>
  <si>
    <t>赵玉田</t>
  </si>
  <si>
    <t>齐松源</t>
  </si>
  <si>
    <t>孙洪波</t>
  </si>
  <si>
    <t>李瑞山</t>
  </si>
  <si>
    <t>冲压</t>
  </si>
  <si>
    <t>宋兴宇</t>
  </si>
  <si>
    <t>沈永亮</t>
  </si>
  <si>
    <t>刘震</t>
  </si>
  <si>
    <t>曹延召</t>
  </si>
  <si>
    <t>孙忠硕</t>
  </si>
  <si>
    <t>柴树强</t>
  </si>
  <si>
    <t>吕春江</t>
  </si>
  <si>
    <t>白立宏</t>
  </si>
  <si>
    <t>底座</t>
  </si>
  <si>
    <t>闫玉栋</t>
  </si>
  <si>
    <t>杨仁义</t>
  </si>
  <si>
    <t>发泡</t>
  </si>
  <si>
    <t>郑文博</t>
  </si>
  <si>
    <t>邓雨萌</t>
  </si>
  <si>
    <t>陈学辉</t>
  </si>
  <si>
    <t>吕博涛</t>
  </si>
  <si>
    <t>崔佳佳</t>
  </si>
  <si>
    <t>杨金鹏</t>
  </si>
  <si>
    <t>韩宇辰</t>
  </si>
  <si>
    <t>郭家豪</t>
  </si>
  <si>
    <t>赵梦云</t>
  </si>
  <si>
    <t>张家赫</t>
  </si>
  <si>
    <t>王泽楷</t>
  </si>
  <si>
    <t>赵康皓</t>
  </si>
  <si>
    <t>王树诚</t>
  </si>
  <si>
    <t>王英智</t>
  </si>
  <si>
    <t>吴函泽</t>
  </si>
  <si>
    <t>张文斌</t>
  </si>
  <si>
    <t>王建元</t>
  </si>
  <si>
    <t>焊接</t>
  </si>
  <si>
    <t>曹如霞</t>
  </si>
  <si>
    <t>孙玉福</t>
  </si>
  <si>
    <t>张国臣</t>
  </si>
  <si>
    <t>何兆锟</t>
  </si>
  <si>
    <t>后视镜</t>
  </si>
  <si>
    <t>李静</t>
  </si>
  <si>
    <t>王春花</t>
  </si>
  <si>
    <t>欧马可</t>
  </si>
  <si>
    <t>刘海城</t>
  </si>
  <si>
    <t>重卡</t>
  </si>
  <si>
    <t>刘树政</t>
  </si>
  <si>
    <t>张志承</t>
  </si>
  <si>
    <t>朱玉仓</t>
  </si>
  <si>
    <t>张子龙</t>
  </si>
  <si>
    <t>注塑</t>
  </si>
  <si>
    <t>张欣</t>
  </si>
  <si>
    <t>张建洪</t>
  </si>
  <si>
    <t>邓海鹏</t>
  </si>
  <si>
    <t>1.0轻卡</t>
  </si>
  <si>
    <t>2.0重卡</t>
  </si>
  <si>
    <t>晋茂军</t>
  </si>
  <si>
    <t>3.0-H6</t>
  </si>
  <si>
    <t>刘佳浩</t>
  </si>
  <si>
    <t>李皓天</t>
  </si>
  <si>
    <t>发泡车间</t>
  </si>
  <si>
    <t>刘浩哲</t>
  </si>
  <si>
    <t>夏旭</t>
  </si>
  <si>
    <t>曹久林</t>
  </si>
  <si>
    <t>杜国友</t>
  </si>
  <si>
    <t>郭家兴</t>
  </si>
  <si>
    <t>郭英山</t>
  </si>
  <si>
    <t>李雨霄</t>
  </si>
  <si>
    <t>刘英浩</t>
  </si>
  <si>
    <t>孙智凯</t>
  </si>
  <si>
    <t>王立佳</t>
  </si>
  <si>
    <t>王一宾</t>
  </si>
  <si>
    <t>吴涵泽</t>
  </si>
  <si>
    <t>徐桂林</t>
  </si>
  <si>
    <t>张博</t>
  </si>
  <si>
    <t>张金锰</t>
  </si>
  <si>
    <t>周建城</t>
  </si>
  <si>
    <t>朱烽骏</t>
  </si>
  <si>
    <t>刘帅</t>
  </si>
  <si>
    <t>张洪溥</t>
  </si>
  <si>
    <t>曹志明</t>
  </si>
  <si>
    <t>姜斌</t>
  </si>
  <si>
    <t>孔繁熔</t>
  </si>
  <si>
    <t>梁希聪</t>
  </si>
  <si>
    <t>沈春宇</t>
  </si>
  <si>
    <t>葛家成</t>
  </si>
  <si>
    <t>李佳泰</t>
  </si>
  <si>
    <t>王忠骅</t>
  </si>
  <si>
    <t>张文硕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</si>
</sst>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dd"/>
    <numFmt numFmtId="178" formatCode="aaa"/>
    <numFmt numFmtId="179" formatCode="General&quot;年&quot;"/>
    <numFmt numFmtId="180" formatCode="General&quot;月&quot;"/>
    <numFmt numFmtId="181" formatCode="0.0"/>
    <numFmt numFmtId="182" formatCode="yyyy/m/d;@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name val="宋体"/>
      <charset val="134"/>
    </font>
    <font>
      <sz val="10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10"/>
      <color indexed="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6" borderId="13" applyNumberFormat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7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3" xfId="0" applyFont="1" applyFill="1" applyBorder="1">
      <alignment vertical="center"/>
    </xf>
    <xf numFmtId="0" fontId="1" fillId="0" borderId="1" xfId="0" applyFont="1" applyFill="1" applyBorder="1" applyAlignment="1">
      <alignment horizontal="left"/>
    </xf>
    <xf numFmtId="0" fontId="2" fillId="0" borderId="4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4" fillId="0" borderId="4" xfId="0" applyFont="1" applyFill="1" applyBorder="1" applyAlignment="1"/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1" fillId="0" borderId="1" xfId="0" applyNumberFormat="1" applyFont="1" applyFill="1" applyBorder="1" applyAlignment="1" applyProtection="1">
      <alignment horizontal="right" vertical="center"/>
      <protection locked="0"/>
    </xf>
    <xf numFmtId="0" fontId="1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/>
    <xf numFmtId="0" fontId="2" fillId="0" borderId="4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" fillId="0" borderId="3" xfId="0" applyNumberFormat="1" applyFont="1" applyFill="1" applyBorder="1" applyAlignment="1" applyProtection="1">
      <alignment horizontal="right" vertical="center"/>
      <protection locked="0"/>
    </xf>
    <xf numFmtId="0" fontId="2" fillId="0" borderId="3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/>
    <xf numFmtId="0" fontId="1" fillId="0" borderId="4" xfId="0" applyNumberFormat="1" applyFont="1" applyFill="1" applyBorder="1" applyAlignment="1" applyProtection="1">
      <alignment horizontal="right" vertical="center"/>
      <protection locked="0"/>
    </xf>
    <xf numFmtId="0" fontId="3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/>
    </xf>
    <xf numFmtId="0" fontId="2" fillId="0" borderId="2" xfId="0" applyFont="1" applyFill="1" applyBorder="1">
      <alignment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/>
    <xf numFmtId="0" fontId="9" fillId="0" borderId="0" xfId="0" applyFont="1" applyFill="1" applyAlignment="1">
      <alignment vertical="center"/>
    </xf>
    <xf numFmtId="0" fontId="0" fillId="0" borderId="0" xfId="0" applyFont="1" applyFill="1" applyAlignment="1"/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77" fontId="14" fillId="0" borderId="1" xfId="0" applyNumberFormat="1" applyFont="1" applyFill="1" applyBorder="1" applyAlignment="1" applyProtection="1">
      <alignment horizontal="center" vertical="center"/>
    </xf>
    <xf numFmtId="178" fontId="13" fillId="0" borderId="1" xfId="0" applyNumberFormat="1" applyFont="1" applyFill="1" applyBorder="1" applyAlignment="1" applyProtection="1">
      <alignment horizontal="center" vertical="center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3" fillId="2" borderId="2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3" fillId="2" borderId="8" xfId="0" applyFont="1" applyFill="1" applyBorder="1" applyAlignment="1" applyProtection="1">
      <alignment horizontal="center" vertical="center"/>
      <protection locked="0"/>
    </xf>
    <xf numFmtId="0" fontId="13" fillId="2" borderId="7" xfId="0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 applyProtection="1">
      <protection locked="0"/>
    </xf>
    <xf numFmtId="179" fontId="10" fillId="0" borderId="0" xfId="0" applyNumberFormat="1" applyFont="1" applyFill="1" applyBorder="1" applyAlignment="1" applyProtection="1">
      <alignment horizontal="left" vertical="center"/>
      <protection locked="0"/>
    </xf>
    <xf numFmtId="180" fontId="11" fillId="0" borderId="0" xfId="0" applyNumberFormat="1" applyFont="1" applyFill="1" applyBorder="1" applyAlignment="1" applyProtection="1">
      <alignment horizontal="left" vertic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14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81" fontId="17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wrapText="1"/>
    </xf>
    <xf numFmtId="0" fontId="18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182" fontId="1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1" fillId="0" borderId="1" xfId="0" applyNumberFormat="1" applyFont="1" applyFill="1" applyBorder="1" applyAlignment="1">
      <alignment horizontal="left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pivotCacheDefinition" Target="pivotCache/pivotCacheDefinition2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www.wps.cn/officeDocument/2023/relationships/customStorage" Target="customStorage/customStorage.xml"/><Relationship Id="rId13" Type="http://schemas.openxmlformats.org/officeDocument/2006/relationships/styles" Target="styles.xml"/><Relationship Id="rId12" Type="http://schemas.openxmlformats.org/officeDocument/2006/relationships/sheetMetadata" Target="metadata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5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5"/>
</file>

<file path=xl/ctrlProps/ctrlProp18.xml><?xml version="1.0" encoding="utf-8"?>
<formControlPr xmlns="http://schemas.microsoft.com/office/spreadsheetml/2009/9/main" objectType="Spin" dx="22" fmlaLink="$AN$1" max="12" min="1" page="10" val="5"/>
</file>

<file path=xl/ctrlProps/ctrlProp19.xml><?xml version="1.0" encoding="utf-8"?>
<formControlPr xmlns="http://schemas.microsoft.com/office/spreadsheetml/2009/9/main" objectType="Spin" dx="22" fmlaLink="$AL$1" max="2100" min="1900" page="10" val="2025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20.xml><?xml version="1.0" encoding="utf-8"?>
<formControlPr xmlns="http://schemas.microsoft.com/office/spreadsheetml/2009/9/main" objectType="Spin" dx="22" fmlaLink="$AK$1" max="2099" min="2020" page="10" val="2020"/>
</file>

<file path=xl/ctrlProps/ctrlProp21.xml><?xml version="1.0" encoding="utf-8"?>
<formControlPr xmlns="http://schemas.microsoft.com/office/spreadsheetml/2009/9/main" objectType="Spin" dx="22" fmlaLink="$AM$1" max="12" min="1" page="10" val="1"/>
</file>

<file path=xl/ctrlProps/ctrlProp22.xml><?xml version="1.0" encoding="utf-8"?>
<formControlPr xmlns="http://schemas.microsoft.com/office/spreadsheetml/2009/9/main" objectType="Spin" dx="22" fmlaLink="$AK$1" max="2100" min="1900" page="10" val="1900"/>
</file>

<file path=xl/ctrlProps/ctrlProp23.xml><?xml version="1.0" encoding="utf-8"?>
<formControlPr xmlns="http://schemas.microsoft.com/office/spreadsheetml/2009/9/main" objectType="Spin" dx="22" fmlaLink="$AI$1" max="2099" min="2020" page="10" val="2020"/>
</file>

<file path=xl/ctrlProps/ctrlProp24.xml><?xml version="1.0" encoding="utf-8"?>
<formControlPr xmlns="http://schemas.microsoft.com/office/spreadsheetml/2009/9/main" objectType="Spin" dx="22" fmlaLink="$AM$1" max="2099" min="2020" page="10" val="2020"/>
</file>

<file path=xl/ctrlProps/ctrlProp25.xml><?xml version="1.0" encoding="utf-8"?>
<formControlPr xmlns="http://schemas.microsoft.com/office/spreadsheetml/2009/9/main" objectType="Spin" dx="22" fmlaLink="$AN$1" max="12" min="1" page="10" val="5"/>
</file>

<file path=xl/ctrlProps/ctrlProp26.xml><?xml version="1.0" encoding="utf-8"?>
<formControlPr xmlns="http://schemas.microsoft.com/office/spreadsheetml/2009/9/main" objectType="Spin" dx="22" fmlaLink="$AM$1" max="2099" min="2020" page="10" val="2020"/>
</file>

<file path=xl/ctrlProps/ctrlProp27.xml><?xml version="1.0" encoding="utf-8"?>
<formControlPr xmlns="http://schemas.microsoft.com/office/spreadsheetml/2009/9/main" objectType="Spin" dx="22" fmlaLink="$AL$1" max="2099" min="2020" page="10" val="2025"/>
</file>

<file path=xl/ctrlProps/ctrlProp28.xml><?xml version="1.0" encoding="utf-8"?>
<formControlPr xmlns="http://schemas.microsoft.com/office/spreadsheetml/2009/9/main" objectType="Spin" dx="22" fmlaLink="$AL$1" max="2100" min="1900" page="10" val="2025"/>
</file>

<file path=xl/ctrlProps/ctrlProp29.xml><?xml version="1.0" encoding="utf-8"?>
<formControlPr xmlns="http://schemas.microsoft.com/office/spreadsheetml/2009/9/main" objectType="Spin" dx="22" fmlaLink="$AK$1" max="2099" min="2020" page="10" val="2020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30.xml><?xml version="1.0" encoding="utf-8"?>
<formControlPr xmlns="http://schemas.microsoft.com/office/spreadsheetml/2009/9/main" objectType="Spin" dx="22" fmlaLink="$AM$1" max="12" min="1" page="10" val="1"/>
</file>

<file path=xl/ctrlProps/ctrlProp31.xml><?xml version="1.0" encoding="utf-8"?>
<formControlPr xmlns="http://schemas.microsoft.com/office/spreadsheetml/2009/9/main" objectType="Spin" dx="22" fmlaLink="$AK$1" max="2100" min="1900" page="10" val="190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N$1" max="12" min="1" page="10" val="5"/>
</file>

<file path=xl/ctrlProps/ctrlProp35.xml><?xml version="1.0" encoding="utf-8"?>
<formControlPr xmlns="http://schemas.microsoft.com/office/spreadsheetml/2009/9/main" objectType="Spin" dx="22" fmlaLink="$AM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5"/>
</file>

<file path=xl/ctrlProps/ctrlProp37.xml><?xml version="1.0" encoding="utf-8"?>
<formControlPr xmlns="http://schemas.microsoft.com/office/spreadsheetml/2009/9/main" objectType="Spin" dx="22" fmlaLink="$AN$1" max="12" min="1" page="10" val="5"/>
</file>

<file path=xl/ctrlProps/ctrlProp38.xml><?xml version="1.0" encoding="utf-8"?>
<formControlPr xmlns="http://schemas.microsoft.com/office/spreadsheetml/2009/9/main" objectType="Spin" dx="22" fmlaLink="$AL$1" max="2100" min="1900" page="10" val="2025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5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5"/>
</file>

<file path=xl/ctrlProps/ctrlProp9.xml><?xml version="1.0" encoding="utf-8"?>
<formControlPr xmlns="http://schemas.microsoft.com/office/spreadsheetml/2009/9/main" objectType="Spin" dx="22" fmlaLink="$AL$1" max="2100" min="1900" page="10" val="2025"/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83" name="Spinner 2759" hidden="1">
              <a:extLst>
                <a:ext uri="{63B3BB69-23CF-44E3-9099-C40C66FF867C}">
                  <a14:compatExt spid="_x0000_s3783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84" name="Spinner 2760" hidden="1">
              <a:extLst>
                <a:ext uri="{63B3BB69-23CF-44E3-9099-C40C66FF867C}">
                  <a14:compatExt spid="_x0000_s3784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85" name="Spinner 2761" hidden="1">
              <a:extLst>
                <a:ext uri="{63B3BB69-23CF-44E3-9099-C40C66FF867C}">
                  <a14:compatExt spid="_x0000_s3785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86" name="Spinner 2762" hidden="1">
              <a:extLst>
                <a:ext uri="{63B3BB69-23CF-44E3-9099-C40C66FF867C}">
                  <a14:compatExt spid="_x0000_s3786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7" name="Spinner 2763" hidden="1">
              <a:extLst>
                <a:ext uri="{63B3BB69-23CF-44E3-9099-C40C66FF867C}">
                  <a14:compatExt spid="_x0000_s3787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88" name="Spinner 2764" hidden="1">
              <a:extLst>
                <a:ext uri="{63B3BB69-23CF-44E3-9099-C40C66FF867C}">
                  <a14:compatExt spid="_x0000_s3788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9" name="Spinner 2765" hidden="1">
              <a:extLst>
                <a:ext uri="{63B3BB69-23CF-44E3-9099-C40C66FF867C}">
                  <a14:compatExt spid="_x0000_s3789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0" name="Spinner 2766" hidden="1">
              <a:extLst>
                <a:ext uri="{63B3BB69-23CF-44E3-9099-C40C66FF867C}">
                  <a14:compatExt spid="_x0000_s3790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791" name="Spinner 2767" hidden="1">
              <a:extLst>
                <a:ext uri="{63B3BB69-23CF-44E3-9099-C40C66FF867C}">
                  <a14:compatExt spid="_x0000_s379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92" name="Spinner 2768" hidden="1">
              <a:extLst>
                <a:ext uri="{63B3BB69-23CF-44E3-9099-C40C66FF867C}">
                  <a14:compatExt spid="_x0000_s3792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93" name="Spinner 2769" hidden="1">
              <a:extLst>
                <a:ext uri="{63B3BB69-23CF-44E3-9099-C40C66FF867C}">
                  <a14:compatExt spid="_x0000_s3793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94" name="Spinner 2770" hidden="1">
              <a:extLst>
                <a:ext uri="{63B3BB69-23CF-44E3-9099-C40C66FF867C}">
                  <a14:compatExt spid="_x0000_s3794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95" name="Spinner 2771" hidden="1">
              <a:extLst>
                <a:ext uri="{63B3BB69-23CF-44E3-9099-C40C66FF867C}">
                  <a14:compatExt spid="_x0000_s3795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6" name="Spinner 2772" hidden="1">
              <a:extLst>
                <a:ext uri="{63B3BB69-23CF-44E3-9099-C40C66FF867C}">
                  <a14:compatExt spid="_x0000_s379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97" name="Spinner 2773" hidden="1">
              <a:extLst>
                <a:ext uri="{63B3BB69-23CF-44E3-9099-C40C66FF867C}">
                  <a14:compatExt spid="_x0000_s3797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8" name="Spinner 2774" hidden="1">
              <a:extLst>
                <a:ext uri="{63B3BB69-23CF-44E3-9099-C40C66FF867C}">
                  <a14:compatExt spid="_x0000_s3798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9" name="Spinner 2775" hidden="1">
              <a:extLst>
                <a:ext uri="{63B3BB69-23CF-44E3-9099-C40C66FF867C}">
                  <a14:compatExt spid="_x0000_s379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3800" name="Spinner 2776" hidden="1">
              <a:extLst>
                <a:ext uri="{63B3BB69-23CF-44E3-9099-C40C66FF867C}">
                  <a14:compatExt spid="_x0000_s3800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801" name="Spinner 2777" hidden="1">
              <a:extLst>
                <a:ext uri="{63B3BB69-23CF-44E3-9099-C40C66FF867C}">
                  <a14:compatExt spid="_x0000_s380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3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4.5996990741" refreshedBy="WuYanxia" recordCount="70">
  <cacheSource type="worksheet">
    <worksheetSource ref="B4:O74" sheet="Sheet1"/>
  </cacheSource>
  <cacheFields count="14">
    <cacheField name="车间" numFmtId="0">
      <sharedItems count="10">
        <s v="冲压"/>
        <s v="注塑"/>
        <s v="底座"/>
        <s v="缝纫"/>
        <s v="发泡车间"/>
        <s v="焊接"/>
        <s v="后视镜"/>
        <s v="1.0轻卡"/>
        <s v="2.0重卡"/>
        <s v="3.0-H6"/>
      </sharedItems>
    </cacheField>
    <cacheField name="姓名" numFmtId="0">
      <sharedItems count="70">
        <s v="沈永亮"/>
        <s v="柴树强"/>
        <s v="张建洪"/>
        <s v="邓海鹏"/>
        <s v="白立宏"/>
        <s v="吕春江"/>
        <s v="孙忠硕"/>
        <s v="晋茂军"/>
        <s v="刘佳浩"/>
        <s v="宋兴宇"/>
        <s v="李皓天"/>
        <s v="张欣"/>
        <s v="刘浩哲"/>
        <s v="闫玉栋"/>
        <s v="杨仁义"/>
        <s v="夏旭"/>
        <s v="曹久林"/>
        <s v="陈学辉"/>
        <s v="崔佳佳"/>
        <s v="邓雨萌"/>
        <s v="杜国友"/>
        <s v="郭家豪"/>
        <s v="郭家兴"/>
        <s v="郭英山"/>
        <s v="韩宇辰"/>
        <s v="李雨霄"/>
        <s v="刘英浩"/>
        <s v="吕博涛"/>
        <s v="孙智凯"/>
        <s v="王立佳"/>
        <s v="王树诚"/>
        <s v="王一宾"/>
        <s v="王英智"/>
        <s v="王泽楷"/>
        <s v="吴涵泽"/>
        <s v="徐桂林"/>
        <s v="杨金鹏"/>
        <s v="张博"/>
        <s v="张家赫"/>
        <s v="张金锰"/>
        <s v="张文斌"/>
        <s v="赵康皓"/>
        <s v="赵梦云"/>
        <s v="郑文博"/>
        <s v="周建城"/>
        <s v="朱烽骏"/>
        <s v="何兆锟"/>
        <s v="刘帅"/>
        <s v="孙玉福"/>
        <s v="曹如霞"/>
        <s v="张国臣"/>
        <s v="张洪溥"/>
        <s v="李静"/>
        <s v="王春花"/>
        <s v="曹志明"/>
        <s v="姜斌"/>
        <s v="孔繁熔"/>
        <s v="梁希聪"/>
        <s v="沈春宇"/>
        <s v="葛家成"/>
        <s v="李佳泰"/>
        <s v="刘树政"/>
        <s v="王忠骅"/>
        <s v="张文硕"/>
        <s v="张子龙"/>
        <s v="朱玉仓"/>
        <s v="李佳峻"/>
        <s v="张建东"/>
        <s v="张润峰"/>
        <s v="赵玉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0" maxValue="60" count="33">
        <n v="28"/>
        <n v="26"/>
        <n v="12"/>
        <n v="30"/>
        <n v="27.5"/>
        <n v="28.5"/>
        <n v="23"/>
        <n v="6"/>
        <n v="2.5"/>
        <n v="15"/>
        <n v="24"/>
        <n v="60"/>
        <n v="55"/>
        <n v="29"/>
        <n v="10.5"/>
        <n v="1"/>
        <n v="5"/>
        <n v="4"/>
        <n v="3"/>
        <n v="7"/>
        <n v="2"/>
        <n v="18"/>
        <n v="8"/>
        <n v="10"/>
        <n v="15.5"/>
        <n v="16"/>
        <n v="7.5"/>
        <n v="12.5"/>
        <n v="25.5"/>
        <n v="17.5"/>
        <n v="22.5"/>
        <n v="25"/>
        <n v="31"/>
      </sharedItems>
    </cacheField>
    <cacheField name="日常工时" numFmtId="0">
      <sharedItems containsSemiMixedTypes="0" containsString="0" containsNumber="1" minValue="0" maxValue="251.5" count="41">
        <n v="224"/>
        <n v="208"/>
        <n v="96"/>
        <n v="240"/>
        <n v="220"/>
        <n v="228"/>
        <n v="185"/>
        <n v="48"/>
        <n v="35.5"/>
        <n v="238.5"/>
        <n v="204.5"/>
        <n v="231.5"/>
        <n v="86.5"/>
        <n v="11.5"/>
        <n v="39"/>
        <n v="32"/>
        <n v="24"/>
        <n v="56"/>
        <n v="16"/>
        <n v="144"/>
        <n v="64"/>
        <n v="123.5"/>
        <n v="80"/>
        <n v="244"/>
        <n v="127"/>
        <n v="130.5"/>
        <n v="221"/>
        <n v="232"/>
        <n v="236.5"/>
        <n v="49"/>
        <n v="120"/>
        <n v="59"/>
        <n v="100"/>
        <n v="206"/>
        <n v="230"/>
        <n v="142"/>
        <n v="182"/>
        <n v="251.5"/>
        <n v="200"/>
        <n v="247"/>
        <n v="248"/>
      </sharedItems>
    </cacheField>
    <cacheField name="日常工价" numFmtId="176">
      <sharedItems containsSemiMixedTypes="0" containsString="0" containsNumber="1" minValue="0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0" maxValue="4904.25" count="45">
        <n v="4256"/>
        <n v="3952"/>
        <n v="1824"/>
        <n v="4560"/>
        <n v="4180"/>
        <n v="4332"/>
        <n v="3515"/>
        <n v="912"/>
        <n v="639"/>
        <n v="4293"/>
        <n v="3885.5"/>
        <n v="4282.75"/>
        <n v="1557"/>
        <n v="207"/>
        <n v="702"/>
        <n v="576"/>
        <n v="432"/>
        <n v="1008"/>
        <n v="288"/>
        <n v="2592"/>
        <n v="1152"/>
        <n v="2223"/>
        <n v="1440"/>
        <n v="4392"/>
        <n v="2286"/>
        <n v="2349"/>
        <n v="304"/>
        <n v="4199"/>
        <n v="4408"/>
        <n v="4257"/>
        <n v="4320"/>
        <n v="955.5"/>
        <n v="2340"/>
        <n v="1150.5"/>
        <n v="468"/>
        <n v="1950"/>
        <n v="4017"/>
        <n v="4485"/>
        <n v="2769"/>
        <n v="4368"/>
        <n v="3549"/>
        <n v="4904.25"/>
        <n v="3900"/>
        <n v="4816.5"/>
        <n v="4836"/>
      </sharedItems>
    </cacheField>
    <cacheField name="加班工时" numFmtId="0">
      <sharedItems containsSemiMixedTypes="0" containsString="0" containsNumber="1" minValue="0" maxValue="155.5" count="54">
        <n v="98"/>
        <n v="107"/>
        <n v="35.5"/>
        <n v="90.02"/>
        <n v="81.5"/>
        <n v="98.5"/>
        <n v="108.5"/>
        <n v="71.5"/>
        <n v="18"/>
        <n v="88.5"/>
        <n v="10"/>
        <n v="125"/>
        <n v="75"/>
        <n v="92.5"/>
        <n v="104.5"/>
        <n v="20.5"/>
        <n v="0"/>
        <n v="12"/>
        <n v="17.5"/>
        <n v="7.5"/>
        <n v="27.5"/>
        <n v="8"/>
        <n v="68.5"/>
        <n v="8.5"/>
        <n v="30"/>
        <n v="44.5"/>
        <n v="44"/>
        <n v="27"/>
        <n v="112"/>
        <n v="42"/>
        <n v="46.5"/>
        <n v="88"/>
        <n v="7"/>
        <n v="92"/>
        <n v="103.5"/>
        <n v="89.5"/>
        <n v="120.5"/>
        <n v="123.5"/>
        <n v="140"/>
        <n v="18.5"/>
        <n v="68"/>
        <n v="21"/>
        <n v="16.5"/>
        <n v="45"/>
        <n v="107.5"/>
        <n v="117.5"/>
        <n v="62"/>
        <n v="111.5"/>
        <n v="82.5"/>
        <n v="121"/>
        <n v="141.5"/>
        <n v="118"/>
        <n v="148"/>
        <n v="155.5"/>
      </sharedItems>
    </cacheField>
    <cacheField name="加班工价" numFmtId="176">
      <sharedItems containsSemiMixedTypes="0" containsString="0" containsNumber="1" minValue="0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0" maxValue="3187.75" count="55">
        <n v="1862"/>
        <n v="2033"/>
        <n v="674.5"/>
        <n v="1710.38"/>
        <n v="1548.5"/>
        <n v="1871.5"/>
        <n v="2061.5"/>
        <n v="1358.5"/>
        <n v="342"/>
        <n v="1681.5"/>
        <n v="180"/>
        <n v="2250"/>
        <n v="1500"/>
        <n v="2140"/>
        <n v="1850"/>
        <n v="1933.25"/>
        <n v="369"/>
        <n v="0"/>
        <n v="216"/>
        <n v="315"/>
        <n v="135"/>
        <n v="495"/>
        <n v="144"/>
        <n v="1233"/>
        <n v="153"/>
        <n v="540"/>
        <n v="801"/>
        <n v="792"/>
        <n v="486"/>
        <n v="2016"/>
        <n v="756"/>
        <n v="837"/>
        <n v="1672"/>
        <n v="133"/>
        <n v="1748"/>
        <n v="1966.5"/>
        <n v="1700.5"/>
        <n v="2169"/>
        <n v="2223"/>
        <n v="2520"/>
        <n v="379.25"/>
        <n v="1394"/>
        <n v="430.5"/>
        <n v="338.25"/>
        <n v="922.5"/>
        <n v="2203.75"/>
        <n v="2408.75"/>
        <n v="1271"/>
        <n v="2285.75"/>
        <n v="1691.25"/>
        <n v="2480.5"/>
        <n v="2900.75"/>
        <n v="2419"/>
        <n v="3034"/>
        <n v="3187.75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8023.75" count="54">
        <n v="6118"/>
        <n v="5985"/>
        <n v="2498.5"/>
        <n v="6270.38"/>
        <n v="5804.5"/>
        <n v="6051.5"/>
        <n v="6393.5"/>
        <n v="4873.5"/>
        <n v="1254"/>
        <n v="5937.5"/>
        <n v="819"/>
        <n v="6543"/>
        <n v="5385.5"/>
        <n v="6700"/>
        <n v="6106"/>
        <n v="6216"/>
        <n v="1926"/>
        <n v="207"/>
        <n v="918"/>
        <n v="891"/>
        <n v="567"/>
        <n v="1503"/>
        <n v="432"/>
        <n v="3825"/>
        <n v="585"/>
        <n v="1692"/>
        <n v="3024"/>
        <n v="2232"/>
        <n v="1494"/>
        <n v="6408"/>
        <n v="3042"/>
        <n v="3186"/>
        <n v="6232"/>
        <n v="437"/>
        <n v="5947"/>
        <n v="6374.5"/>
        <n v="6108.5"/>
        <n v="6426"/>
        <n v="6840"/>
        <n v="1334.75"/>
        <n v="3734"/>
        <n v="1581"/>
        <n v="806.25"/>
        <n v="2872.5"/>
        <n v="6220.75"/>
        <n v="6893.75"/>
        <n v="4040"/>
        <n v="6653.75"/>
        <n v="5240.25"/>
        <n v="6965.5"/>
        <n v="7805"/>
        <n v="6319"/>
        <n v="7850.5"/>
        <n v="8023.75"/>
      </sharedItems>
    </cacheField>
    <cacheField name="饭补" numFmtId="0">
      <sharedItems containsSemiMixedTypes="0" containsString="0" containsNumber="1" minValue="0" maxValue="300" count="33">
        <n v="140"/>
        <n v="130"/>
        <n v="60"/>
        <n v="150"/>
        <n v="137.5"/>
        <n v="142.5"/>
        <n v="115"/>
        <n v="30"/>
        <n v="12.5"/>
        <n v="75"/>
        <n v="120"/>
        <n v="300"/>
        <n v="275"/>
        <n v="145"/>
        <n v="52.5"/>
        <n v="5"/>
        <n v="25"/>
        <n v="20"/>
        <n v="15"/>
        <n v="35"/>
        <n v="10"/>
        <n v="90"/>
        <n v="40"/>
        <n v="50"/>
        <n v="77.5"/>
        <n v="80"/>
        <n v="37.5"/>
        <n v="62.5"/>
        <n v="127.5"/>
        <n v="87.5"/>
        <n v="112.5"/>
        <n v="125"/>
        <n v="155"/>
      </sharedItems>
    </cacheField>
    <cacheField name="工资合计" numFmtId="0">
      <sharedItems containsSemiMixedTypes="0" containsString="0" containsNumber="1" minValue="0" maxValue="8178.75" count="55">
        <n v="6258"/>
        <n v="6115"/>
        <n v="2558.5"/>
        <n v="6420.38"/>
        <n v="5944.5"/>
        <n v="6189"/>
        <n v="6536"/>
        <n v="4988.5"/>
        <n v="1284"/>
        <n v="6077.5"/>
        <n v="831.5"/>
        <n v="6618"/>
        <n v="5505.5"/>
        <n v="7000"/>
        <n v="6381"/>
        <n v="6361"/>
        <n v="1978.5"/>
        <n v="212"/>
        <n v="943"/>
        <n v="911"/>
        <n v="582"/>
        <n v="1538"/>
        <n v="442"/>
        <n v="3915"/>
        <n v="600"/>
        <n v="1732"/>
        <n v="3099"/>
        <n v="2282"/>
        <n v="1529"/>
        <n v="6558"/>
        <n v="3119.5"/>
        <n v="3266"/>
        <n v="6382"/>
        <n v="447"/>
        <n v="6084.5"/>
        <n v="6514.5"/>
        <n v="6253.5"/>
        <n v="6566"/>
        <n v="6688"/>
        <n v="6982.5"/>
        <n v="1364.75"/>
        <n v="3809"/>
        <n v="1618.5"/>
        <n v="821.25"/>
        <n v="2935"/>
        <n v="6348.25"/>
        <n v="7036.25"/>
        <n v="4127.5"/>
        <n v="6791.25"/>
        <n v="5352.75"/>
        <n v="7108"/>
        <n v="7942.5"/>
        <n v="6444"/>
        <n v="8005.5"/>
        <n v="8178.75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14.6554166667" refreshedBy="WuYanxia" recordCount="2">
  <cacheSource type="worksheet">
    <worksheetSource ref="B2:O4" sheet="劳务费"/>
  </cacheSource>
  <cacheFields count="14">
    <cacheField name="车间" numFmtId="0">
      <sharedItems count="1">
        <s v="縫紉"/>
      </sharedItems>
    </cacheField>
    <cacheField name="姓名" numFmtId="0">
      <sharedItems count="2">
        <s v="王治飞"/>
        <s v="李利苹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containsInteger="1" minValue="0" maxValue="20" count="1">
        <n v="20"/>
      </sharedItems>
    </cacheField>
    <cacheField name="日常工时" numFmtId="0">
      <sharedItems containsSemiMixedTypes="0" containsString="0" containsNumber="1" containsInteger="1" minValue="0" maxValue="160" count="1">
        <n v="160"/>
      </sharedItems>
    </cacheField>
    <cacheField name="日常工价" numFmtId="176">
      <sharedItems containsSemiMixedTypes="0" containsString="0" containsNumber="1" minValue="0" maxValue="18.5" count="1">
        <n v="18.5"/>
      </sharedItems>
    </cacheField>
    <cacheField name="日常工资" numFmtId="0">
      <sharedItems containsSemiMixedTypes="0" containsString="0" containsNumber="1" containsInteger="1" minValue="0" maxValue="2960" count="1">
        <n v="2960"/>
      </sharedItems>
    </cacheField>
    <cacheField name="加班工时" numFmtId="0">
      <sharedItems containsSemiMixedTypes="0" containsString="0" containsNumber="1" containsInteger="1" minValue="0" maxValue="55" count="1">
        <n v="55"/>
      </sharedItems>
    </cacheField>
    <cacheField name="加班工价" numFmtId="176">
      <sharedItems containsSemiMixedTypes="0" containsString="0" containsNumber="1" minValue="0" maxValue="18.5" count="1">
        <n v="18.5"/>
      </sharedItems>
    </cacheField>
    <cacheField name="加班工资" numFmtId="0">
      <sharedItems containsSemiMixedTypes="0" containsString="0" containsNumber="1" minValue="0" maxValue="1017.5" count="1">
        <n v="1017.5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3977.5" count="1">
        <n v="3977.5"/>
      </sharedItems>
    </cacheField>
    <cacheField name="饭补" numFmtId="0">
      <sharedItems containsSemiMixedTypes="0" containsString="0" containsNumber="1" containsInteger="1" minValue="0" maxValue="200" count="1">
        <n v="200"/>
      </sharedItems>
    </cacheField>
    <cacheField name="工资合计" numFmtId="0">
      <sharedItems containsSemiMixedTypes="0" containsString="0" containsNumber="1" minValue="0" maxValue="4177.5" count="1">
        <n v="4177.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1"/>
    <x v="0"/>
    <x v="0"/>
    <x v="1"/>
    <x v="4"/>
    <x v="4"/>
    <x v="1"/>
    <x v="4"/>
    <x v="0"/>
    <x v="4"/>
    <x v="0"/>
    <x v="4"/>
  </r>
  <r>
    <x v="0"/>
    <x v="5"/>
    <x v="0"/>
    <x v="4"/>
    <x v="4"/>
    <x v="0"/>
    <x v="5"/>
    <x v="5"/>
    <x v="0"/>
    <x v="5"/>
    <x v="0"/>
    <x v="5"/>
    <x v="4"/>
    <x v="5"/>
  </r>
  <r>
    <x v="0"/>
    <x v="6"/>
    <x v="0"/>
    <x v="4"/>
    <x v="4"/>
    <x v="0"/>
    <x v="5"/>
    <x v="6"/>
    <x v="0"/>
    <x v="6"/>
    <x v="0"/>
    <x v="6"/>
    <x v="4"/>
    <x v="6"/>
  </r>
  <r>
    <x v="0"/>
    <x v="7"/>
    <x v="0"/>
    <x v="5"/>
    <x v="5"/>
    <x v="0"/>
    <x v="6"/>
    <x v="7"/>
    <x v="0"/>
    <x v="7"/>
    <x v="1"/>
    <x v="7"/>
    <x v="5"/>
    <x v="7"/>
  </r>
  <r>
    <x v="0"/>
    <x v="8"/>
    <x v="0"/>
    <x v="6"/>
    <x v="6"/>
    <x v="0"/>
    <x v="7"/>
    <x v="8"/>
    <x v="0"/>
    <x v="8"/>
    <x v="0"/>
    <x v="8"/>
    <x v="6"/>
    <x v="8"/>
  </r>
  <r>
    <x v="0"/>
    <x v="9"/>
    <x v="0"/>
    <x v="7"/>
    <x v="7"/>
    <x v="0"/>
    <x v="8"/>
    <x v="9"/>
    <x v="0"/>
    <x v="9"/>
    <x v="0"/>
    <x v="9"/>
    <x v="7"/>
    <x v="9"/>
  </r>
  <r>
    <x v="0"/>
    <x v="10"/>
    <x v="0"/>
    <x v="0"/>
    <x v="0"/>
    <x v="0"/>
    <x v="0"/>
    <x v="10"/>
    <x v="0"/>
    <x v="10"/>
    <x v="0"/>
    <x v="10"/>
    <x v="0"/>
    <x v="10"/>
  </r>
  <r>
    <x v="1"/>
    <x v="11"/>
    <x v="0"/>
    <x v="8"/>
    <x v="8"/>
    <x v="2"/>
    <x v="9"/>
    <x v="11"/>
    <x v="2"/>
    <x v="11"/>
    <x v="2"/>
    <x v="11"/>
    <x v="8"/>
    <x v="11"/>
  </r>
  <r>
    <x v="1"/>
    <x v="12"/>
    <x v="0"/>
    <x v="3"/>
    <x v="9"/>
    <x v="2"/>
    <x v="10"/>
    <x v="12"/>
    <x v="2"/>
    <x v="12"/>
    <x v="3"/>
    <x v="12"/>
    <x v="3"/>
    <x v="12"/>
  </r>
  <r>
    <x v="2"/>
    <x v="13"/>
    <x v="0"/>
    <x v="9"/>
    <x v="10"/>
    <x v="0"/>
    <x v="11"/>
    <x v="13"/>
    <x v="3"/>
    <x v="13"/>
    <x v="0"/>
    <x v="13"/>
    <x v="9"/>
    <x v="13"/>
  </r>
  <r>
    <x v="2"/>
    <x v="14"/>
    <x v="0"/>
    <x v="3"/>
    <x v="3"/>
    <x v="0"/>
    <x v="3"/>
    <x v="1"/>
    <x v="3"/>
    <x v="14"/>
    <x v="0"/>
    <x v="14"/>
    <x v="3"/>
    <x v="14"/>
  </r>
  <r>
    <x v="2"/>
    <x v="15"/>
    <x v="0"/>
    <x v="10"/>
    <x v="0"/>
    <x v="0"/>
    <x v="0"/>
    <x v="14"/>
    <x v="3"/>
    <x v="15"/>
    <x v="0"/>
    <x v="15"/>
    <x v="10"/>
    <x v="15"/>
  </r>
  <r>
    <x v="3"/>
    <x v="16"/>
    <x v="0"/>
    <x v="11"/>
    <x v="11"/>
    <x v="3"/>
    <x v="12"/>
    <x v="15"/>
    <x v="4"/>
    <x v="16"/>
    <x v="4"/>
    <x v="16"/>
    <x v="11"/>
    <x v="16"/>
  </r>
  <r>
    <x v="4"/>
    <x v="17"/>
    <x v="0"/>
    <x v="12"/>
    <x v="12"/>
    <x v="2"/>
    <x v="13"/>
    <x v="16"/>
    <x v="2"/>
    <x v="17"/>
    <x v="5"/>
    <x v="17"/>
    <x v="12"/>
    <x v="17"/>
  </r>
  <r>
    <x v="4"/>
    <x v="18"/>
    <x v="0"/>
    <x v="13"/>
    <x v="3"/>
    <x v="2"/>
    <x v="14"/>
    <x v="17"/>
    <x v="2"/>
    <x v="18"/>
    <x v="6"/>
    <x v="18"/>
    <x v="13"/>
    <x v="18"/>
  </r>
  <r>
    <x v="4"/>
    <x v="19"/>
    <x v="0"/>
    <x v="9"/>
    <x v="13"/>
    <x v="2"/>
    <x v="15"/>
    <x v="18"/>
    <x v="2"/>
    <x v="19"/>
    <x v="0"/>
    <x v="19"/>
    <x v="9"/>
    <x v="19"/>
  </r>
  <r>
    <x v="4"/>
    <x v="20"/>
    <x v="0"/>
    <x v="0"/>
    <x v="14"/>
    <x v="2"/>
    <x v="16"/>
    <x v="19"/>
    <x v="2"/>
    <x v="20"/>
    <x v="0"/>
    <x v="20"/>
    <x v="0"/>
    <x v="20"/>
  </r>
  <r>
    <x v="4"/>
    <x v="21"/>
    <x v="0"/>
    <x v="14"/>
    <x v="15"/>
    <x v="2"/>
    <x v="17"/>
    <x v="20"/>
    <x v="2"/>
    <x v="21"/>
    <x v="7"/>
    <x v="21"/>
    <x v="14"/>
    <x v="21"/>
  </r>
  <r>
    <x v="4"/>
    <x v="22"/>
    <x v="0"/>
    <x v="15"/>
    <x v="16"/>
    <x v="2"/>
    <x v="18"/>
    <x v="21"/>
    <x v="2"/>
    <x v="22"/>
    <x v="0"/>
    <x v="22"/>
    <x v="15"/>
    <x v="22"/>
  </r>
  <r>
    <x v="4"/>
    <x v="23"/>
    <x v="0"/>
    <x v="16"/>
    <x v="17"/>
    <x v="2"/>
    <x v="19"/>
    <x v="22"/>
    <x v="2"/>
    <x v="23"/>
    <x v="8"/>
    <x v="23"/>
    <x v="16"/>
    <x v="23"/>
  </r>
  <r>
    <x v="4"/>
    <x v="24"/>
    <x v="0"/>
    <x v="17"/>
    <x v="18"/>
    <x v="2"/>
    <x v="20"/>
    <x v="23"/>
    <x v="2"/>
    <x v="24"/>
    <x v="9"/>
    <x v="24"/>
    <x v="17"/>
    <x v="24"/>
  </r>
  <r>
    <x v="4"/>
    <x v="25"/>
    <x v="0"/>
    <x v="15"/>
    <x v="16"/>
    <x v="2"/>
    <x v="18"/>
    <x v="24"/>
    <x v="2"/>
    <x v="25"/>
    <x v="0"/>
    <x v="25"/>
    <x v="15"/>
    <x v="25"/>
  </r>
  <r>
    <x v="4"/>
    <x v="26"/>
    <x v="0"/>
    <x v="18"/>
    <x v="19"/>
    <x v="2"/>
    <x v="21"/>
    <x v="25"/>
    <x v="2"/>
    <x v="26"/>
    <x v="10"/>
    <x v="26"/>
    <x v="18"/>
    <x v="26"/>
  </r>
  <r>
    <x v="4"/>
    <x v="27"/>
    <x v="0"/>
    <x v="18"/>
    <x v="19"/>
    <x v="2"/>
    <x v="21"/>
    <x v="26"/>
    <x v="2"/>
    <x v="27"/>
    <x v="11"/>
    <x v="27"/>
    <x v="18"/>
    <x v="27"/>
  </r>
  <r>
    <x v="4"/>
    <x v="28"/>
    <x v="0"/>
    <x v="10"/>
    <x v="20"/>
    <x v="2"/>
    <x v="22"/>
    <x v="27"/>
    <x v="2"/>
    <x v="28"/>
    <x v="12"/>
    <x v="28"/>
    <x v="10"/>
    <x v="28"/>
  </r>
  <r>
    <x v="4"/>
    <x v="29"/>
    <x v="0"/>
    <x v="19"/>
    <x v="21"/>
    <x v="2"/>
    <x v="23"/>
    <x v="28"/>
    <x v="2"/>
    <x v="29"/>
    <x v="0"/>
    <x v="29"/>
    <x v="19"/>
    <x v="29"/>
  </r>
  <r>
    <x v="4"/>
    <x v="30"/>
    <x v="0"/>
    <x v="8"/>
    <x v="22"/>
    <x v="2"/>
    <x v="24"/>
    <x v="29"/>
    <x v="2"/>
    <x v="30"/>
    <x v="13"/>
    <x v="30"/>
    <x v="8"/>
    <x v="27"/>
  </r>
  <r>
    <x v="4"/>
    <x v="31"/>
    <x v="0"/>
    <x v="14"/>
    <x v="23"/>
    <x v="2"/>
    <x v="25"/>
    <x v="30"/>
    <x v="2"/>
    <x v="31"/>
    <x v="14"/>
    <x v="31"/>
    <x v="14"/>
    <x v="30"/>
  </r>
  <r>
    <x v="4"/>
    <x v="32"/>
    <x v="0"/>
    <x v="5"/>
    <x v="5"/>
    <x v="2"/>
    <x v="26"/>
    <x v="30"/>
    <x v="2"/>
    <x v="31"/>
    <x v="0"/>
    <x v="32"/>
    <x v="5"/>
    <x v="31"/>
  </r>
  <r>
    <x v="4"/>
    <x v="33"/>
    <x v="0"/>
    <x v="18"/>
    <x v="19"/>
    <x v="2"/>
    <x v="21"/>
    <x v="26"/>
    <x v="2"/>
    <x v="27"/>
    <x v="11"/>
    <x v="27"/>
    <x v="18"/>
    <x v="27"/>
  </r>
  <r>
    <x v="4"/>
    <x v="34"/>
    <x v="0"/>
    <x v="5"/>
    <x v="5"/>
    <x v="2"/>
    <x v="26"/>
    <x v="30"/>
    <x v="2"/>
    <x v="31"/>
    <x v="0"/>
    <x v="32"/>
    <x v="5"/>
    <x v="31"/>
  </r>
  <r>
    <x v="4"/>
    <x v="35"/>
    <x v="0"/>
    <x v="20"/>
    <x v="24"/>
    <x v="2"/>
    <x v="27"/>
    <x v="31"/>
    <x v="2"/>
    <x v="32"/>
    <x v="0"/>
    <x v="33"/>
    <x v="20"/>
    <x v="32"/>
  </r>
  <r>
    <x v="4"/>
    <x v="36"/>
    <x v="0"/>
    <x v="5"/>
    <x v="5"/>
    <x v="2"/>
    <x v="26"/>
    <x v="30"/>
    <x v="2"/>
    <x v="31"/>
    <x v="15"/>
    <x v="34"/>
    <x v="5"/>
    <x v="33"/>
  </r>
  <r>
    <x v="4"/>
    <x v="37"/>
    <x v="0"/>
    <x v="21"/>
    <x v="25"/>
    <x v="2"/>
    <x v="28"/>
    <x v="32"/>
    <x v="2"/>
    <x v="33"/>
    <x v="16"/>
    <x v="35"/>
    <x v="21"/>
    <x v="34"/>
  </r>
  <r>
    <x v="4"/>
    <x v="38"/>
    <x v="0"/>
    <x v="22"/>
    <x v="26"/>
    <x v="2"/>
    <x v="29"/>
    <x v="33"/>
    <x v="2"/>
    <x v="34"/>
    <x v="17"/>
    <x v="36"/>
    <x v="22"/>
    <x v="35"/>
  </r>
  <r>
    <x v="4"/>
    <x v="39"/>
    <x v="0"/>
    <x v="18"/>
    <x v="19"/>
    <x v="2"/>
    <x v="21"/>
    <x v="25"/>
    <x v="2"/>
    <x v="26"/>
    <x v="18"/>
    <x v="37"/>
    <x v="18"/>
    <x v="36"/>
  </r>
  <r>
    <x v="4"/>
    <x v="40"/>
    <x v="0"/>
    <x v="14"/>
    <x v="15"/>
    <x v="2"/>
    <x v="17"/>
    <x v="34"/>
    <x v="2"/>
    <x v="35"/>
    <x v="0"/>
    <x v="38"/>
    <x v="14"/>
    <x v="37"/>
  </r>
  <r>
    <x v="4"/>
    <x v="41"/>
    <x v="0"/>
    <x v="23"/>
    <x v="27"/>
    <x v="2"/>
    <x v="30"/>
    <x v="35"/>
    <x v="2"/>
    <x v="36"/>
    <x v="19"/>
    <x v="39"/>
    <x v="23"/>
    <x v="38"/>
  </r>
  <r>
    <x v="4"/>
    <x v="42"/>
    <x v="0"/>
    <x v="24"/>
    <x v="28"/>
    <x v="2"/>
    <x v="31"/>
    <x v="36"/>
    <x v="2"/>
    <x v="37"/>
    <x v="20"/>
    <x v="40"/>
    <x v="24"/>
    <x v="39"/>
  </r>
  <r>
    <x v="4"/>
    <x v="43"/>
    <x v="0"/>
    <x v="20"/>
    <x v="24"/>
    <x v="2"/>
    <x v="27"/>
    <x v="37"/>
    <x v="2"/>
    <x v="38"/>
    <x v="21"/>
    <x v="41"/>
    <x v="20"/>
    <x v="40"/>
  </r>
  <r>
    <x v="4"/>
    <x v="44"/>
    <x v="0"/>
    <x v="14"/>
    <x v="15"/>
    <x v="2"/>
    <x v="17"/>
    <x v="34"/>
    <x v="2"/>
    <x v="35"/>
    <x v="0"/>
    <x v="38"/>
    <x v="14"/>
    <x v="37"/>
  </r>
  <r>
    <x v="4"/>
    <x v="45"/>
    <x v="0"/>
    <x v="3"/>
    <x v="29"/>
    <x v="2"/>
    <x v="32"/>
    <x v="38"/>
    <x v="2"/>
    <x v="39"/>
    <x v="0"/>
    <x v="42"/>
    <x v="3"/>
    <x v="41"/>
  </r>
  <r>
    <x v="4"/>
    <x v="46"/>
    <x v="0"/>
    <x v="25"/>
    <x v="30"/>
    <x v="2"/>
    <x v="33"/>
    <x v="39"/>
    <x v="2"/>
    <x v="40"/>
    <x v="22"/>
    <x v="43"/>
    <x v="25"/>
    <x v="42"/>
  </r>
  <r>
    <x v="4"/>
    <x v="47"/>
    <x v="0"/>
    <x v="26"/>
    <x v="31"/>
    <x v="2"/>
    <x v="34"/>
    <x v="40"/>
    <x v="2"/>
    <x v="41"/>
    <x v="23"/>
    <x v="44"/>
    <x v="26"/>
    <x v="43"/>
  </r>
  <r>
    <x v="5"/>
    <x v="48"/>
    <x v="0"/>
    <x v="3"/>
    <x v="3"/>
    <x v="0"/>
    <x v="3"/>
    <x v="41"/>
    <x v="0"/>
    <x v="42"/>
    <x v="0"/>
    <x v="45"/>
    <x v="3"/>
    <x v="44"/>
  </r>
  <r>
    <x v="5"/>
    <x v="49"/>
    <x v="0"/>
    <x v="21"/>
    <x v="25"/>
    <x v="0"/>
    <x v="35"/>
    <x v="42"/>
    <x v="0"/>
    <x v="43"/>
    <x v="24"/>
    <x v="46"/>
    <x v="21"/>
    <x v="45"/>
  </r>
  <r>
    <x v="5"/>
    <x v="50"/>
    <x v="0"/>
    <x v="10"/>
    <x v="32"/>
    <x v="0"/>
    <x v="36"/>
    <x v="43"/>
    <x v="0"/>
    <x v="44"/>
    <x v="25"/>
    <x v="47"/>
    <x v="10"/>
    <x v="46"/>
  </r>
  <r>
    <x v="5"/>
    <x v="51"/>
    <x v="0"/>
    <x v="0"/>
    <x v="33"/>
    <x v="0"/>
    <x v="37"/>
    <x v="44"/>
    <x v="0"/>
    <x v="45"/>
    <x v="0"/>
    <x v="48"/>
    <x v="0"/>
    <x v="47"/>
  </r>
  <r>
    <x v="5"/>
    <x v="52"/>
    <x v="0"/>
    <x v="11"/>
    <x v="33"/>
    <x v="0"/>
    <x v="37"/>
    <x v="45"/>
    <x v="0"/>
    <x v="46"/>
    <x v="26"/>
    <x v="49"/>
    <x v="11"/>
    <x v="48"/>
  </r>
  <r>
    <x v="6"/>
    <x v="53"/>
    <x v="0"/>
    <x v="0"/>
    <x v="34"/>
    <x v="2"/>
    <x v="38"/>
    <x v="46"/>
    <x v="2"/>
    <x v="47"/>
    <x v="0"/>
    <x v="50"/>
    <x v="0"/>
    <x v="49"/>
  </r>
  <r>
    <x v="6"/>
    <x v="54"/>
    <x v="0"/>
    <x v="11"/>
    <x v="3"/>
    <x v="2"/>
    <x v="14"/>
    <x v="47"/>
    <x v="2"/>
    <x v="48"/>
    <x v="0"/>
    <x v="51"/>
    <x v="11"/>
    <x v="50"/>
  </r>
  <r>
    <x v="6"/>
    <x v="55"/>
    <x v="0"/>
    <x v="4"/>
    <x v="3"/>
    <x v="2"/>
    <x v="14"/>
    <x v="48"/>
    <x v="2"/>
    <x v="49"/>
    <x v="0"/>
    <x v="52"/>
    <x v="4"/>
    <x v="51"/>
  </r>
  <r>
    <x v="7"/>
    <x v="56"/>
    <x v="0"/>
    <x v="7"/>
    <x v="35"/>
    <x v="4"/>
    <x v="39"/>
    <x v="7"/>
    <x v="5"/>
    <x v="50"/>
    <x v="0"/>
    <x v="53"/>
    <x v="7"/>
    <x v="52"/>
  </r>
  <r>
    <x v="7"/>
    <x v="57"/>
    <x v="0"/>
    <x v="23"/>
    <x v="36"/>
    <x v="4"/>
    <x v="40"/>
    <x v="49"/>
    <x v="5"/>
    <x v="51"/>
    <x v="27"/>
    <x v="54"/>
    <x v="23"/>
    <x v="53"/>
  </r>
  <r>
    <x v="7"/>
    <x v="58"/>
    <x v="0"/>
    <x v="27"/>
    <x v="37"/>
    <x v="4"/>
    <x v="41"/>
    <x v="50"/>
    <x v="5"/>
    <x v="52"/>
    <x v="28"/>
    <x v="55"/>
    <x v="27"/>
    <x v="54"/>
  </r>
  <r>
    <x v="7"/>
    <x v="59"/>
    <x v="0"/>
    <x v="23"/>
    <x v="36"/>
    <x v="4"/>
    <x v="40"/>
    <x v="49"/>
    <x v="5"/>
    <x v="51"/>
    <x v="27"/>
    <x v="54"/>
    <x v="23"/>
    <x v="53"/>
  </r>
  <r>
    <x v="7"/>
    <x v="60"/>
    <x v="0"/>
    <x v="18"/>
    <x v="19"/>
    <x v="4"/>
    <x v="42"/>
    <x v="22"/>
    <x v="5"/>
    <x v="53"/>
    <x v="29"/>
    <x v="56"/>
    <x v="18"/>
    <x v="55"/>
  </r>
  <r>
    <x v="7"/>
    <x v="61"/>
    <x v="0"/>
    <x v="28"/>
    <x v="38"/>
    <x v="4"/>
    <x v="43"/>
    <x v="51"/>
    <x v="5"/>
    <x v="54"/>
    <x v="30"/>
    <x v="57"/>
    <x v="28"/>
    <x v="56"/>
  </r>
  <r>
    <x v="7"/>
    <x v="62"/>
    <x v="0"/>
    <x v="21"/>
    <x v="25"/>
    <x v="4"/>
    <x v="44"/>
    <x v="52"/>
    <x v="5"/>
    <x v="55"/>
    <x v="31"/>
    <x v="58"/>
    <x v="21"/>
    <x v="57"/>
  </r>
  <r>
    <x v="8"/>
    <x v="63"/>
    <x v="0"/>
    <x v="29"/>
    <x v="39"/>
    <x v="4"/>
    <x v="45"/>
    <x v="53"/>
    <x v="5"/>
    <x v="56"/>
    <x v="32"/>
    <x v="59"/>
    <x v="29"/>
    <x v="58"/>
  </r>
  <r>
    <x v="8"/>
    <x v="64"/>
    <x v="0"/>
    <x v="30"/>
    <x v="40"/>
    <x v="4"/>
    <x v="46"/>
    <x v="54"/>
    <x v="5"/>
    <x v="57"/>
    <x v="33"/>
    <x v="60"/>
    <x v="30"/>
    <x v="59"/>
  </r>
  <r>
    <x v="8"/>
    <x v="65"/>
    <x v="0"/>
    <x v="4"/>
    <x v="41"/>
    <x v="4"/>
    <x v="47"/>
    <x v="28"/>
    <x v="5"/>
    <x v="58"/>
    <x v="33"/>
    <x v="61"/>
    <x v="4"/>
    <x v="60"/>
  </r>
  <r>
    <x v="8"/>
    <x v="66"/>
    <x v="0"/>
    <x v="31"/>
    <x v="42"/>
    <x v="4"/>
    <x v="48"/>
    <x v="55"/>
    <x v="5"/>
    <x v="59"/>
    <x v="34"/>
    <x v="62"/>
    <x v="31"/>
    <x v="61"/>
  </r>
  <r>
    <x v="8"/>
    <x v="67"/>
    <x v="0"/>
    <x v="10"/>
    <x v="0"/>
    <x v="4"/>
    <x v="49"/>
    <x v="56"/>
    <x v="5"/>
    <x v="60"/>
    <x v="35"/>
    <x v="63"/>
    <x v="10"/>
    <x v="62"/>
  </r>
  <r>
    <x v="8"/>
    <x v="68"/>
    <x v="0"/>
    <x v="32"/>
    <x v="43"/>
    <x v="4"/>
    <x v="50"/>
    <x v="57"/>
    <x v="5"/>
    <x v="61"/>
    <x v="33"/>
    <x v="64"/>
    <x v="32"/>
    <x v="63"/>
  </r>
  <r>
    <x v="8"/>
    <x v="69"/>
    <x v="0"/>
    <x v="13"/>
    <x v="44"/>
    <x v="4"/>
    <x v="51"/>
    <x v="58"/>
    <x v="5"/>
    <x v="62"/>
    <x v="33"/>
    <x v="65"/>
    <x v="13"/>
    <x v="64"/>
  </r>
  <r>
    <x v="8"/>
    <x v="70"/>
    <x v="0"/>
    <x v="5"/>
    <x v="5"/>
    <x v="4"/>
    <x v="52"/>
    <x v="59"/>
    <x v="5"/>
    <x v="63"/>
    <x v="36"/>
    <x v="66"/>
    <x v="5"/>
    <x v="65"/>
  </r>
  <r>
    <x v="9"/>
    <x v="71"/>
    <x v="0"/>
    <x v="10"/>
    <x v="3"/>
    <x v="4"/>
    <x v="53"/>
    <x v="60"/>
    <x v="5"/>
    <x v="64"/>
    <x v="0"/>
    <x v="67"/>
    <x v="10"/>
    <x v="66"/>
  </r>
  <r>
    <x v="9"/>
    <x v="72"/>
    <x v="0"/>
    <x v="33"/>
    <x v="45"/>
    <x v="4"/>
    <x v="54"/>
    <x v="61"/>
    <x v="5"/>
    <x v="65"/>
    <x v="35"/>
    <x v="68"/>
    <x v="33"/>
    <x v="67"/>
  </r>
  <r>
    <x v="9"/>
    <x v="73"/>
    <x v="0"/>
    <x v="19"/>
    <x v="21"/>
    <x v="4"/>
    <x v="55"/>
    <x v="62"/>
    <x v="5"/>
    <x v="66"/>
    <x v="35"/>
    <x v="69"/>
    <x v="19"/>
    <x v="68"/>
  </r>
  <r>
    <x v="9"/>
    <x v="74"/>
    <x v="0"/>
    <x v="19"/>
    <x v="46"/>
    <x v="4"/>
    <x v="56"/>
    <x v="63"/>
    <x v="5"/>
    <x v="67"/>
    <x v="35"/>
    <x v="70"/>
    <x v="19"/>
    <x v="69"/>
  </r>
  <r>
    <x v="9"/>
    <x v="75"/>
    <x v="0"/>
    <x v="14"/>
    <x v="15"/>
    <x v="4"/>
    <x v="57"/>
    <x v="64"/>
    <x v="5"/>
    <x v="68"/>
    <x v="0"/>
    <x v="71"/>
    <x v="14"/>
    <x v="7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0"/>
    <x v="0"/>
    <x v="0"/>
    <x v="0"/>
    <x v="0"/>
    <x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6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13:D15" firstHeaderRow="1" firstDataRow="1" firstDataCol="1"/>
  <pivotFields count="14">
    <pivotField axis="axisRow" compact="0" showAll="0">
      <items count="2"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>
      <items count="2">
        <item x="0"/>
        <item t="default"/>
      </items>
    </pivotField>
  </pivotFields>
  <rowFields count="1">
    <field x="0"/>
  </rowFields>
  <rowItems count="2">
    <i>
      <x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S9:T20" firstHeaderRow="1" firstDataRow="1" firstDataCol="1"/>
  <pivotFields count="14">
    <pivotField axis="axisRow" compact="0" showAll="0">
      <items count="11">
        <item x="7"/>
        <item x="8"/>
        <item x="9"/>
        <item x="0"/>
        <item x="2"/>
        <item x="4"/>
        <item x="3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>
      <items count="56">
        <item x="17"/>
        <item x="22"/>
        <item x="33"/>
        <item x="20"/>
        <item x="24"/>
        <item x="43"/>
        <item x="10"/>
        <item x="19"/>
        <item x="18"/>
        <item x="8"/>
        <item x="40"/>
        <item x="28"/>
        <item x="21"/>
        <item x="42"/>
        <item x="25"/>
        <item x="16"/>
        <item x="27"/>
        <item x="2"/>
        <item x="44"/>
        <item x="26"/>
        <item x="30"/>
        <item x="31"/>
        <item x="41"/>
        <item x="23"/>
        <item x="47"/>
        <item x="7"/>
        <item x="49"/>
        <item x="12"/>
        <item x="4"/>
        <item x="9"/>
        <item x="34"/>
        <item x="1"/>
        <item x="5"/>
        <item x="36"/>
        <item x="0"/>
        <item x="45"/>
        <item x="15"/>
        <item x="14"/>
        <item x="32"/>
        <item x="3"/>
        <item x="52"/>
        <item x="35"/>
        <item x="6"/>
        <item x="29"/>
        <item x="37"/>
        <item x="11"/>
        <item x="38"/>
        <item x="48"/>
        <item x="39"/>
        <item x="13"/>
        <item x="46"/>
        <item x="50"/>
        <item x="51"/>
        <item x="53"/>
        <item x="54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7"/>
  <sheetViews>
    <sheetView workbookViewId="0">
      <selection activeCell="H3" sqref="H3"/>
    </sheetView>
  </sheetViews>
  <sheetFormatPr defaultColWidth="9" defaultRowHeight="14.25"/>
  <cols>
    <col min="1" max="1" width="5.375" style="72" customWidth="1"/>
    <col min="2" max="2" width="8.875" style="72"/>
    <col min="3" max="3" width="7.375" style="72"/>
    <col min="4" max="4" width="17.25" style="75"/>
    <col min="5" max="5" width="17.25" style="72"/>
    <col min="6" max="6" width="10" style="72" customWidth="1"/>
    <col min="7" max="7" width="10.125" style="72" customWidth="1"/>
    <col min="8" max="8" width="17.25" style="72"/>
    <col min="9" max="9" width="9.375" style="72" customWidth="1"/>
    <col min="10" max="10" width="10.25" style="72" customWidth="1"/>
    <col min="11" max="11" width="11.5" style="72" customWidth="1"/>
    <col min="12" max="12" width="7.75" style="72" customWidth="1"/>
    <col min="13" max="13" width="10.375" style="72" customWidth="1"/>
    <col min="14" max="14" width="7.375" style="72" customWidth="1"/>
    <col min="15" max="15" width="16.125" style="72"/>
    <col min="16" max="16" width="11.5" style="72" customWidth="1"/>
    <col min="17" max="17" width="16.125" style="72"/>
    <col min="18" max="18" width="10.875" style="72" customWidth="1"/>
    <col min="19" max="24" width="10.875" style="72"/>
    <col min="25" max="25" width="5.125" style="72"/>
    <col min="26" max="16384" width="9" style="72"/>
  </cols>
  <sheetData>
    <row r="1" s="72" customFormat="1" ht="30" customHeight="1" spans="1:16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1"/>
    </row>
    <row r="2" s="71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85" t="s">
        <v>16</v>
      </c>
      <c r="Q2" s="72"/>
      <c r="T2" s="8"/>
      <c r="U2" s="8"/>
    </row>
    <row r="3" s="71" customFormat="1" ht="30" customHeight="1" spans="1:21">
      <c r="A3" s="4">
        <v>1</v>
      </c>
      <c r="B3" s="1" t="s">
        <v>17</v>
      </c>
      <c r="C3" s="77" t="s">
        <v>18</v>
      </c>
      <c r="D3" s="1" t="s">
        <v>19</v>
      </c>
      <c r="E3" s="2">
        <v>15</v>
      </c>
      <c r="F3" s="2">
        <v>119</v>
      </c>
      <c r="G3" s="3">
        <v>18.5</v>
      </c>
      <c r="H3" s="4">
        <v>2201.5</v>
      </c>
      <c r="I3" s="4">
        <v>34</v>
      </c>
      <c r="J3" s="3">
        <v>18.5</v>
      </c>
      <c r="K3" s="4">
        <v>629</v>
      </c>
      <c r="L3" s="4">
        <v>0</v>
      </c>
      <c r="M3" s="7">
        <v>2830.5</v>
      </c>
      <c r="N3" s="7">
        <v>150</v>
      </c>
      <c r="O3" s="7">
        <v>2980.5</v>
      </c>
      <c r="P3" s="85" t="s">
        <v>20</v>
      </c>
      <c r="Q3" s="72"/>
      <c r="T3" s="8"/>
      <c r="U3" s="8"/>
    </row>
    <row r="4" s="71" customFormat="1" ht="30" customHeight="1" spans="1:21">
      <c r="A4" s="4">
        <v>2</v>
      </c>
      <c r="B4" s="1" t="s">
        <v>17</v>
      </c>
      <c r="C4" s="1" t="s">
        <v>21</v>
      </c>
      <c r="D4" s="1" t="s">
        <v>19</v>
      </c>
      <c r="E4" s="2">
        <v>15</v>
      </c>
      <c r="F4" s="2">
        <v>119</v>
      </c>
      <c r="G4" s="3">
        <v>18.5</v>
      </c>
      <c r="H4" s="4">
        <v>2201.5</v>
      </c>
      <c r="I4" s="4">
        <v>34</v>
      </c>
      <c r="J4" s="3">
        <v>18.5</v>
      </c>
      <c r="K4" s="4">
        <v>629</v>
      </c>
      <c r="L4" s="4">
        <v>0</v>
      </c>
      <c r="M4" s="7">
        <v>2830.5</v>
      </c>
      <c r="N4" s="7">
        <v>150</v>
      </c>
      <c r="O4" s="7">
        <v>2980.5</v>
      </c>
      <c r="P4" s="85" t="s">
        <v>20</v>
      </c>
      <c r="Q4" s="72"/>
      <c r="T4" s="8"/>
      <c r="U4" s="8"/>
    </row>
    <row r="5" s="71" customFormat="1" ht="30" customHeight="1" spans="1:21">
      <c r="A5" s="23" t="s">
        <v>22</v>
      </c>
      <c r="B5" s="78"/>
      <c r="C5" s="79"/>
      <c r="D5" s="1"/>
      <c r="E5" s="2">
        <v>30</v>
      </c>
      <c r="F5" s="2">
        <v>238</v>
      </c>
      <c r="G5" s="2">
        <v>37</v>
      </c>
      <c r="H5" s="2">
        <v>4403</v>
      </c>
      <c r="I5" s="2">
        <v>68</v>
      </c>
      <c r="J5" s="2">
        <v>37</v>
      </c>
      <c r="K5" s="2">
        <v>1258</v>
      </c>
      <c r="L5" s="2">
        <v>0</v>
      </c>
      <c r="M5" s="2">
        <v>5661</v>
      </c>
      <c r="N5" s="2">
        <v>300</v>
      </c>
      <c r="O5" s="2">
        <v>5961</v>
      </c>
      <c r="P5" s="85"/>
      <c r="Q5" s="72"/>
      <c r="T5" s="8"/>
      <c r="U5" s="8"/>
    </row>
    <row r="6" s="72" customFormat="1" ht="25" customHeight="1" spans="1:16">
      <c r="A6" s="2" t="s">
        <v>23</v>
      </c>
      <c r="B6" s="2"/>
      <c r="C6" s="2">
        <v>6318.66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="73" customFormat="1" ht="21" customHeight="1" spans="1:25">
      <c r="A7" s="80"/>
      <c r="B7" s="80"/>
      <c r="C7" s="81"/>
      <c r="D7" s="75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8"/>
      <c r="U7" s="8"/>
      <c r="V7" s="72"/>
      <c r="W7" s="72"/>
      <c r="X7" s="72"/>
      <c r="Y7" s="72"/>
    </row>
    <row r="8" s="73" customFormat="1" ht="21" customHeight="1" spans="1:25">
      <c r="A8" s="80"/>
      <c r="B8" s="80"/>
      <c r="C8" s="81"/>
      <c r="D8" s="75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</row>
    <row r="9" s="73" customFormat="1" spans="3:16">
      <c r="C9" s="81"/>
      <c r="D9" s="75"/>
      <c r="P9" s="72"/>
    </row>
    <row r="10" s="74" customFormat="1" ht="18" customHeight="1" spans="1:15">
      <c r="A10" s="82"/>
      <c r="B10" s="83" t="s">
        <v>24</v>
      </c>
      <c r="C10" s="81"/>
      <c r="D10" s="83"/>
      <c r="E10" s="83"/>
      <c r="F10" s="83"/>
      <c r="G10" s="83"/>
      <c r="H10" s="83" t="s">
        <v>25</v>
      </c>
      <c r="I10" s="82"/>
      <c r="J10" s="82"/>
      <c r="K10" s="82"/>
      <c r="L10" s="82"/>
      <c r="M10" s="82"/>
      <c r="N10" s="82"/>
      <c r="O10" s="82"/>
    </row>
    <row r="11" s="72" customFormat="1" ht="25" customHeight="1" spans="3:25">
      <c r="C11" s="81"/>
      <c r="D11" s="75"/>
      <c r="Q11" s="73"/>
      <c r="R11" s="73"/>
      <c r="S11" s="73"/>
      <c r="T11" s="73"/>
      <c r="U11" s="73"/>
      <c r="V11" s="73"/>
      <c r="W11" s="73"/>
      <c r="X11" s="73"/>
      <c r="Y11" s="73"/>
    </row>
    <row r="12" s="72" customFormat="1" spans="2:9">
      <c r="B12"/>
      <c r="C12"/>
      <c r="D12"/>
      <c r="E12" s="84"/>
      <c r="G12" s="8"/>
      <c r="H12" s="8"/>
      <c r="I12" s="8"/>
    </row>
    <row r="13" s="72" customFormat="1" spans="2:9">
      <c r="B13"/>
      <c r="C13" t="s">
        <v>2</v>
      </c>
      <c r="D13" t="s">
        <v>26</v>
      </c>
      <c r="E13"/>
      <c r="G13" s="8"/>
      <c r="H13" s="8"/>
      <c r="I13" s="8"/>
    </row>
    <row r="14" s="72" customFormat="1" spans="2:9">
      <c r="B14"/>
      <c r="C14" t="s">
        <v>17</v>
      </c>
      <c r="D14">
        <v>5961</v>
      </c>
      <c r="E14"/>
      <c r="G14" s="8"/>
      <c r="H14" s="8"/>
      <c r="I14" s="8"/>
    </row>
    <row r="15" s="72" customFormat="1" spans="2:9">
      <c r="B15"/>
      <c r="C15" t="s">
        <v>27</v>
      </c>
      <c r="D15">
        <v>5961</v>
      </c>
      <c r="E15"/>
      <c r="G15" s="8"/>
      <c r="H15" s="8"/>
      <c r="I15" s="8"/>
    </row>
    <row r="16" s="72" customFormat="1" spans="2:9">
      <c r="B16"/>
      <c r="C16"/>
      <c r="D16"/>
      <c r="E16"/>
      <c r="G16" s="8"/>
      <c r="H16" s="8"/>
      <c r="I16" s="8"/>
    </row>
    <row r="17" s="72" customFormat="1" spans="2:9">
      <c r="B17"/>
      <c r="C17"/>
      <c r="D17"/>
      <c r="E17"/>
      <c r="G17" s="8"/>
      <c r="H17" s="8"/>
      <c r="I17" s="8"/>
    </row>
    <row r="18" s="72" customFormat="1" spans="2:9">
      <c r="B18"/>
      <c r="C18"/>
      <c r="D18"/>
      <c r="E18"/>
      <c r="G18" s="8"/>
      <c r="H18" s="8"/>
      <c r="I18" s="8"/>
    </row>
    <row r="19" s="72" customFormat="1" spans="2:9">
      <c r="B19"/>
      <c r="C19"/>
      <c r="D19"/>
      <c r="E19"/>
      <c r="G19" s="8"/>
      <c r="H19" s="8"/>
      <c r="I19" s="8"/>
    </row>
    <row r="20" s="72" customFormat="1" spans="2:9">
      <c r="B20"/>
      <c r="C20"/>
      <c r="D20"/>
      <c r="E20"/>
      <c r="G20" s="8"/>
      <c r="H20" s="8"/>
      <c r="I20" s="8"/>
    </row>
    <row r="21" s="72" customFormat="1" spans="2:5">
      <c r="B21"/>
      <c r="C21"/>
      <c r="D21"/>
      <c r="E21"/>
    </row>
    <row r="22" s="72" customFormat="1" spans="2:5">
      <c r="B22"/>
      <c r="C22"/>
      <c r="D22"/>
      <c r="E22"/>
    </row>
    <row r="23" s="72" customFormat="1" spans="2:5">
      <c r="B23"/>
      <c r="C23"/>
      <c r="D23"/>
      <c r="E23"/>
    </row>
    <row r="24" s="72" customFormat="1" spans="2:5">
      <c r="B24"/>
      <c r="C24"/>
      <c r="D24"/>
      <c r="E24"/>
    </row>
    <row r="25" s="72" customFormat="1" spans="2:5">
      <c r="B25"/>
      <c r="C25"/>
      <c r="D25"/>
      <c r="E25"/>
    </row>
    <row r="26" s="72" customFormat="1" spans="2:5">
      <c r="B26"/>
      <c r="C26"/>
      <c r="D26"/>
      <c r="E26"/>
    </row>
    <row r="27" s="72" customFormat="1" spans="2:5">
      <c r="B27"/>
      <c r="C27"/>
      <c r="D27"/>
      <c r="E27"/>
    </row>
    <row r="28" s="72" customFormat="1" spans="2:5">
      <c r="B28"/>
      <c r="C28"/>
      <c r="D28"/>
      <c r="E28"/>
    </row>
    <row r="29" s="72" customFormat="1" spans="2:5">
      <c r="B29"/>
      <c r="C29"/>
      <c r="D29"/>
      <c r="E29"/>
    </row>
    <row r="30" s="72" customFormat="1" spans="2:5">
      <c r="B30"/>
      <c r="C30"/>
      <c r="D30"/>
      <c r="E30"/>
    </row>
    <row r="31" s="72" customFormat="1" spans="2:4">
      <c r="B31"/>
      <c r="C31"/>
      <c r="D31" s="75"/>
    </row>
    <row r="32" s="72" customFormat="1" spans="2:4">
      <c r="B32"/>
      <c r="C32"/>
      <c r="D32" s="75"/>
    </row>
    <row r="33" s="72" customFormat="1" spans="2:4">
      <c r="B33"/>
      <c r="C33"/>
      <c r="D33" s="75"/>
    </row>
    <row r="34" s="72" customFormat="1" spans="2:4">
      <c r="B34"/>
      <c r="C34"/>
      <c r="D34" s="75"/>
    </row>
    <row r="35" s="72" customFormat="1" spans="2:4">
      <c r="B35"/>
      <c r="C35"/>
      <c r="D35" s="75"/>
    </row>
    <row r="36" s="72" customFormat="1" spans="2:4">
      <c r="B36"/>
      <c r="C36"/>
      <c r="D36" s="75"/>
    </row>
    <row r="37" s="72" customFormat="1" spans="2:4">
      <c r="B37"/>
      <c r="C37"/>
      <c r="D37" s="75"/>
    </row>
    <row r="38" s="72" customFormat="1" spans="2:4">
      <c r="B38"/>
      <c r="C38"/>
      <c r="D38" s="75"/>
    </row>
    <row r="39" s="72" customFormat="1" spans="2:4">
      <c r="B39"/>
      <c r="C39"/>
      <c r="D39" s="75"/>
    </row>
    <row r="40" s="72" customFormat="1" spans="2:4">
      <c r="B40"/>
      <c r="C40"/>
      <c r="D40" s="75"/>
    </row>
    <row r="41" s="72" customFormat="1" spans="2:4">
      <c r="B41"/>
      <c r="C41"/>
      <c r="D41" s="75"/>
    </row>
    <row r="42" s="72" customFormat="1" spans="2:4">
      <c r="B42"/>
      <c r="C42"/>
      <c r="D42" s="75"/>
    </row>
    <row r="43" s="72" customFormat="1" spans="2:4">
      <c r="B43"/>
      <c r="C43"/>
      <c r="D43" s="75"/>
    </row>
    <row r="44" s="72" customFormat="1" spans="2:4">
      <c r="B44"/>
      <c r="C44"/>
      <c r="D44" s="75"/>
    </row>
    <row r="45" s="72" customFormat="1" spans="2:4">
      <c r="B45"/>
      <c r="C45"/>
      <c r="D45" s="75"/>
    </row>
    <row r="46" s="72" customFormat="1" spans="2:4">
      <c r="B46"/>
      <c r="C46"/>
      <c r="D46" s="75"/>
    </row>
    <row r="47" s="72" customFormat="1" spans="2:4">
      <c r="B47"/>
      <c r="C47"/>
      <c r="D47" s="75"/>
    </row>
    <row r="48" s="72" customFormat="1" spans="2:4">
      <c r="B48" s="8"/>
      <c r="C48" s="8"/>
      <c r="D48" s="75"/>
    </row>
    <row r="49" s="72" customFormat="1" spans="2:4">
      <c r="B49" s="8"/>
      <c r="C49" s="8"/>
      <c r="D49" s="75"/>
    </row>
    <row r="50" s="72" customFormat="1" spans="2:4">
      <c r="B50" s="8"/>
      <c r="C50" s="8"/>
      <c r="D50" s="75"/>
    </row>
    <row r="51" s="72" customFormat="1" spans="2:4">
      <c r="B51" s="8"/>
      <c r="C51" s="8"/>
      <c r="D51" s="75"/>
    </row>
    <row r="52" s="72" customFormat="1" spans="2:4">
      <c r="B52" s="8"/>
      <c r="C52" s="8"/>
      <c r="D52" s="75"/>
    </row>
    <row r="53" s="72" customFormat="1" spans="2:4">
      <c r="B53" s="8"/>
      <c r="C53" s="8"/>
      <c r="D53" s="75"/>
    </row>
    <row r="54" s="72" customFormat="1" spans="2:4">
      <c r="B54" s="8"/>
      <c r="C54" s="8"/>
      <c r="D54" s="75"/>
    </row>
    <row r="55" s="72" customFormat="1" spans="2:4">
      <c r="B55" s="8"/>
      <c r="C55" s="8"/>
      <c r="D55" s="75"/>
    </row>
    <row r="56" s="72" customFormat="1" spans="2:4">
      <c r="B56" s="8"/>
      <c r="C56" s="8"/>
      <c r="D56" s="75"/>
    </row>
    <row r="57" s="72" customFormat="1" spans="2:4">
      <c r="B57" s="8"/>
      <c r="C57" s="8"/>
      <c r="D57" s="75"/>
    </row>
  </sheetData>
  <mergeCells count="4">
    <mergeCell ref="A1:P1"/>
    <mergeCell ref="A5:C5"/>
    <mergeCell ref="A6:B6"/>
    <mergeCell ref="C6:P6"/>
  </mergeCells>
  <conditionalFormatting sqref="B1">
    <cfRule type="duplicateValues" dxfId="0" priority="49"/>
  </conditionalFormatting>
  <conditionalFormatting sqref="C1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8"/>
    <cfRule type="duplicateValues" dxfId="0" priority="47"/>
    <cfRule type="duplicateValues" dxfId="0" priority="46"/>
  </conditionalFormatting>
  <conditionalFormatting sqref="B2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0"/>
  </conditionalFormatting>
  <conditionalFormatting sqref="C2">
    <cfRule type="duplicateValues" dxfId="0" priority="78"/>
    <cfRule type="duplicateValues" dxfId="0" priority="77"/>
    <cfRule type="duplicateValues" dxfId="0" priority="71"/>
    <cfRule type="duplicateValues" dxfId="0" priority="69"/>
  </conditionalFormatting>
  <conditionalFormatting sqref="B3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4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A5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C6">
    <cfRule type="duplicateValues" dxfId="0" priority="66"/>
    <cfRule type="duplicateValues" dxfId="0" priority="65"/>
    <cfRule type="duplicateValues" dxfId="0" priority="64"/>
  </conditionalFormatting>
  <conditionalFormatting sqref="C7">
    <cfRule type="duplicateValues" dxfId="0" priority="100"/>
    <cfRule type="duplicateValues" dxfId="0" priority="99"/>
  </conditionalFormatting>
  <conditionalFormatting sqref="C8">
    <cfRule type="duplicateValues" dxfId="0" priority="98"/>
    <cfRule type="duplicateValues" dxfId="0" priority="97"/>
  </conditionalFormatting>
  <conditionalFormatting sqref="C9">
    <cfRule type="duplicateValues" dxfId="0" priority="96"/>
    <cfRule type="duplicateValues" dxfId="0" priority="95"/>
  </conditionalFormatting>
  <conditionalFormatting sqref="C10">
    <cfRule type="duplicateValues" dxfId="0" priority="94"/>
    <cfRule type="duplicateValues" dxfId="0" priority="93"/>
  </conditionalFormatting>
  <conditionalFormatting sqref="C11">
    <cfRule type="duplicateValues" dxfId="0" priority="102"/>
    <cfRule type="duplicateValues" dxfId="0" priority="101"/>
  </conditionalFormatting>
  <conditionalFormatting sqref="C$1:C$1048576">
    <cfRule type="duplicateValues" dxfId="0" priority="14"/>
    <cfRule type="duplicateValues" dxfId="0" priority="13"/>
  </conditionalFormatting>
  <conditionalFormatting sqref="C58:C1048576">
    <cfRule type="duplicateValues" dxfId="0" priority="106"/>
    <cfRule type="duplicateValues" dxfId="0" priority="105"/>
    <cfRule type="duplicateValues" dxfId="0" priority="104"/>
    <cfRule type="duplicateValues" dxfId="0" priority="103"/>
  </conditionalFormatting>
  <conditionalFormatting sqref="C1:C2 C5:C11 C58:C1048576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C1:C2 C4:C11 C58:C1048576">
    <cfRule type="duplicateValues" dxfId="0" priority="20"/>
    <cfRule type="duplicateValues" dxfId="0" priority="19"/>
  </conditionalFormatting>
  <conditionalFormatting sqref="C1:C11 C48:C1048576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C2 C5 C7:C11 C58:C1048576">
    <cfRule type="duplicateValues" dxfId="0" priority="68"/>
    <cfRule type="duplicateValues" dxfId="0" priority="67"/>
  </conditionalFormatting>
  <conditionalFormatting sqref="C2 C5:C11 C58:C1048576">
    <cfRule type="duplicateValues" dxfId="0" priority="63"/>
    <cfRule type="duplicateValues" dxfId="0" priority="62"/>
    <cfRule type="duplicateValues" dxfId="0" priority="61"/>
  </conditionalFormatting>
  <conditionalFormatting sqref="B5 B7:B11 B58:B1048576">
    <cfRule type="duplicateValues" dxfId="0" priority="80"/>
  </conditionalFormatting>
  <conditionalFormatting sqref="C5 C7:C11 C58:C1048576">
    <cfRule type="duplicateValues" dxfId="0" priority="79"/>
  </conditionalFormatting>
  <conditionalFormatting sqref="C7:C11 C58:C1048576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7"/>
  <sheetViews>
    <sheetView tabSelected="1" workbookViewId="0">
      <selection activeCell="C13" sqref="C13:D14"/>
    </sheetView>
  </sheetViews>
  <sheetFormatPr defaultColWidth="9" defaultRowHeight="14.25"/>
  <cols>
    <col min="1" max="1" width="5.375" style="72" customWidth="1"/>
    <col min="2" max="2" width="8.875" style="72"/>
    <col min="3" max="3" width="7.375" style="72"/>
    <col min="4" max="4" width="17.25" style="75"/>
    <col min="5" max="5" width="17.25" style="72"/>
    <col min="6" max="6" width="10" style="72" customWidth="1"/>
    <col min="7" max="7" width="10.125" style="72" customWidth="1"/>
    <col min="8" max="8" width="17.25" style="72"/>
    <col min="9" max="9" width="9.375" style="72" customWidth="1"/>
    <col min="10" max="10" width="10.25" style="72" customWidth="1"/>
    <col min="11" max="11" width="11.5" style="72" customWidth="1"/>
    <col min="12" max="12" width="7.75" style="72" customWidth="1"/>
    <col min="13" max="13" width="10.375" style="72" customWidth="1"/>
    <col min="14" max="14" width="7.375" style="72" customWidth="1"/>
    <col min="15" max="15" width="16.125" style="72"/>
    <col min="16" max="16" width="11.5" style="72" customWidth="1"/>
    <col min="17" max="17" width="16.125" style="72"/>
    <col min="18" max="18" width="10.875" style="72" customWidth="1"/>
    <col min="19" max="24" width="10.875" style="72"/>
    <col min="25" max="25" width="5.125" style="72"/>
    <col min="26" max="16384" width="9" style="72"/>
  </cols>
  <sheetData>
    <row r="1" ht="30" customHeight="1" spans="1:16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1"/>
    </row>
    <row r="2" s="71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85" t="s">
        <v>16</v>
      </c>
      <c r="Q2" s="72"/>
      <c r="T2" s="8"/>
      <c r="U2" s="8"/>
    </row>
    <row r="3" s="71" customFormat="1" ht="30" customHeight="1" spans="1:21">
      <c r="A3" s="4">
        <f>ROW()-2</f>
        <v>1</v>
      </c>
      <c r="B3" s="1" t="s">
        <v>17</v>
      </c>
      <c r="C3" s="77" t="s">
        <v>18</v>
      </c>
      <c r="D3" s="1" t="s">
        <v>19</v>
      </c>
      <c r="E3" s="2">
        <f>VLOOKUP(C3,考勤!A:AM,35,0)</f>
        <v>20</v>
      </c>
      <c r="F3" s="2">
        <f>VLOOKUP(C3,考勤!$A$5:AP26,42,0)</f>
        <v>160</v>
      </c>
      <c r="G3" s="3">
        <v>18.5</v>
      </c>
      <c r="H3" s="4">
        <f>G3*F3</f>
        <v>2960</v>
      </c>
      <c r="I3" s="4">
        <f>VLOOKUP(C3,考勤!$A$5:AP26,41,0)</f>
        <v>55</v>
      </c>
      <c r="J3" s="3">
        <v>18.5</v>
      </c>
      <c r="K3" s="4">
        <f>J3*I3</f>
        <v>1017.5</v>
      </c>
      <c r="L3" s="4">
        <f>IFERROR(VLOOKUP(C3,奖惩!B:D,3,0),0)</f>
        <v>0</v>
      </c>
      <c r="M3" s="7">
        <f>H3+K3+L3</f>
        <v>3977.5</v>
      </c>
      <c r="N3" s="7">
        <f>E3*10</f>
        <v>200</v>
      </c>
      <c r="O3" s="7">
        <f>M3+N3</f>
        <v>4177.5</v>
      </c>
      <c r="P3" s="85" t="str">
        <f>IFERROR(VLOOKUP(C3,奖惩!B:C,2,0),"")</f>
        <v/>
      </c>
      <c r="Q3" s="72"/>
      <c r="T3" s="8"/>
      <c r="U3" s="8"/>
    </row>
    <row r="4" s="71" customFormat="1" ht="30" customHeight="1" spans="1:21">
      <c r="A4" s="4">
        <f>ROW()-2</f>
        <v>2</v>
      </c>
      <c r="B4" s="1" t="s">
        <v>17</v>
      </c>
      <c r="C4" s="1" t="s">
        <v>21</v>
      </c>
      <c r="D4" s="1" t="s">
        <v>19</v>
      </c>
      <c r="E4" s="2">
        <f>VLOOKUP(C4,考勤!A:AM,35,0)</f>
        <v>20</v>
      </c>
      <c r="F4" s="2">
        <f>VLOOKUP(C4,考勤!$A$5:AP27,42,0)</f>
        <v>160</v>
      </c>
      <c r="G4" s="3">
        <v>18.5</v>
      </c>
      <c r="H4" s="4">
        <f>G4*F4</f>
        <v>2960</v>
      </c>
      <c r="I4" s="4">
        <f>VLOOKUP(C4,考勤!$A$5:AP27,41,0)</f>
        <v>55</v>
      </c>
      <c r="J4" s="3">
        <v>18.5</v>
      </c>
      <c r="K4" s="4">
        <f>J4*I4</f>
        <v>1017.5</v>
      </c>
      <c r="L4" s="4">
        <f>IFERROR(VLOOKUP(C4,奖惩!B:D,3,0),0)</f>
        <v>0</v>
      </c>
      <c r="M4" s="7">
        <f>H4+K4+L4</f>
        <v>3977.5</v>
      </c>
      <c r="N4" s="7">
        <f>E4*10</f>
        <v>200</v>
      </c>
      <c r="O4" s="7">
        <f>M4+N4</f>
        <v>4177.5</v>
      </c>
      <c r="P4" s="85" t="str">
        <f>IFERROR(VLOOKUP(C4,奖惩!B:C,2,0),"")</f>
        <v/>
      </c>
      <c r="Q4" s="72"/>
      <c r="T4" s="8"/>
      <c r="U4" s="8"/>
    </row>
    <row r="5" s="71" customFormat="1" ht="30" customHeight="1" spans="1:21">
      <c r="A5" s="23" t="s">
        <v>22</v>
      </c>
      <c r="B5" s="78"/>
      <c r="C5" s="79"/>
      <c r="D5" s="1"/>
      <c r="E5" s="2">
        <f t="shared" ref="E5:O5" si="0">SUM(E3:E4)</f>
        <v>40</v>
      </c>
      <c r="F5" s="2">
        <f t="shared" si="0"/>
        <v>320</v>
      </c>
      <c r="G5" s="2">
        <f t="shared" si="0"/>
        <v>37</v>
      </c>
      <c r="H5" s="2">
        <f t="shared" si="0"/>
        <v>5920</v>
      </c>
      <c r="I5" s="2">
        <f t="shared" si="0"/>
        <v>110</v>
      </c>
      <c r="J5" s="2">
        <f t="shared" si="0"/>
        <v>37</v>
      </c>
      <c r="K5" s="2">
        <f t="shared" si="0"/>
        <v>2035</v>
      </c>
      <c r="L5" s="2">
        <f t="shared" si="0"/>
        <v>0</v>
      </c>
      <c r="M5" s="2">
        <f t="shared" si="0"/>
        <v>7955</v>
      </c>
      <c r="N5" s="2">
        <f t="shared" si="0"/>
        <v>400</v>
      </c>
      <c r="O5" s="2">
        <f t="shared" si="0"/>
        <v>8355</v>
      </c>
      <c r="P5" s="85"/>
      <c r="Q5" s="72"/>
      <c r="T5" s="8"/>
      <c r="U5" s="8"/>
    </row>
    <row r="6" s="72" customFormat="1" ht="25" customHeight="1" spans="1:16">
      <c r="A6" s="2" t="s">
        <v>23</v>
      </c>
      <c r="B6" s="2"/>
      <c r="C6" s="2">
        <f>ROUND(O5*1.06,2)</f>
        <v>8856.3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="73" customFormat="1" ht="21" customHeight="1" spans="1:25">
      <c r="A7" s="80"/>
      <c r="B7" s="80"/>
      <c r="C7" s="81"/>
      <c r="D7" s="75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8"/>
      <c r="U7" s="8"/>
      <c r="V7" s="72"/>
      <c r="W7" s="72"/>
      <c r="X7" s="72"/>
      <c r="Y7" s="72"/>
    </row>
    <row r="8" s="73" customFormat="1" ht="21" customHeight="1" spans="1:25">
      <c r="A8" s="80"/>
      <c r="B8" s="80"/>
      <c r="C8" s="81"/>
      <c r="D8" s="75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</row>
    <row r="9" s="73" customFormat="1" spans="3:16">
      <c r="C9" s="81"/>
      <c r="D9" s="75"/>
      <c r="P9" s="72"/>
    </row>
    <row r="10" s="74" customFormat="1" ht="18" customHeight="1" spans="1:15">
      <c r="A10" s="82"/>
      <c r="B10" s="83" t="s">
        <v>24</v>
      </c>
      <c r="C10" s="81"/>
      <c r="D10" s="83"/>
      <c r="E10" s="83"/>
      <c r="F10" s="83"/>
      <c r="G10" s="83"/>
      <c r="H10" s="83" t="s">
        <v>25</v>
      </c>
      <c r="I10" s="82"/>
      <c r="J10" s="82"/>
      <c r="K10" s="82"/>
      <c r="L10" s="82"/>
      <c r="M10" s="82"/>
      <c r="N10" s="82"/>
      <c r="O10" s="82"/>
    </row>
    <row r="11" ht="25" customHeight="1" spans="3:25">
      <c r="C11" s="81"/>
      <c r="Q11" s="73"/>
      <c r="R11" s="73"/>
      <c r="S11" s="73"/>
      <c r="T11" s="73"/>
      <c r="U11" s="73"/>
      <c r="V11" s="73"/>
      <c r="W11" s="73"/>
      <c r="X11" s="73"/>
      <c r="Y11" s="73"/>
    </row>
    <row r="12" spans="2:9">
      <c r="B12"/>
      <c r="C12"/>
      <c r="D12"/>
      <c r="E12" s="84"/>
      <c r="G12" s="8"/>
      <c r="H12" s="8"/>
      <c r="I12" s="8"/>
    </row>
    <row r="13" spans="2:9">
      <c r="B13"/>
      <c r="C13" t="s">
        <v>2</v>
      </c>
      <c r="D13" t="s">
        <v>26</v>
      </c>
      <c r="E13"/>
      <c r="G13" s="8"/>
      <c r="H13" s="8"/>
      <c r="I13" s="8"/>
    </row>
    <row r="14" spans="2:9">
      <c r="B14"/>
      <c r="C14" t="s">
        <v>17</v>
      </c>
      <c r="D14">
        <v>8355</v>
      </c>
      <c r="E14"/>
      <c r="G14" s="8"/>
      <c r="H14" s="8"/>
      <c r="I14" s="8"/>
    </row>
    <row r="15" spans="2:9">
      <c r="B15"/>
      <c r="C15" t="s">
        <v>27</v>
      </c>
      <c r="D15">
        <v>8355</v>
      </c>
      <c r="E15"/>
      <c r="G15" s="8"/>
      <c r="H15" s="8"/>
      <c r="I15" s="8"/>
    </row>
    <row r="16" spans="2:9">
      <c r="B16"/>
      <c r="C16"/>
      <c r="D16"/>
      <c r="E16"/>
      <c r="G16" s="8"/>
      <c r="H16" s="8"/>
      <c r="I16" s="8"/>
    </row>
    <row r="17" spans="2:9">
      <c r="B17"/>
      <c r="C17"/>
      <c r="D17"/>
      <c r="E17"/>
      <c r="G17" s="8"/>
      <c r="H17" s="8"/>
      <c r="I17" s="8"/>
    </row>
    <row r="18" spans="2:9">
      <c r="B18"/>
      <c r="C18"/>
      <c r="D18"/>
      <c r="E18"/>
      <c r="G18" s="8"/>
      <c r="H18" s="8"/>
      <c r="I18" s="8"/>
    </row>
    <row r="19" spans="2:9">
      <c r="B19"/>
      <c r="C19"/>
      <c r="D19"/>
      <c r="E19"/>
      <c r="G19" s="8"/>
      <c r="H19" s="8"/>
      <c r="I19" s="8"/>
    </row>
    <row r="20" spans="2:9">
      <c r="B20"/>
      <c r="C20"/>
      <c r="D20"/>
      <c r="E20"/>
      <c r="G20" s="8"/>
      <c r="H20" s="8"/>
      <c r="I20" s="8"/>
    </row>
    <row r="21" spans="2:5">
      <c r="B21"/>
      <c r="C21"/>
      <c r="D21"/>
      <c r="E21"/>
    </row>
    <row r="22" spans="2:5">
      <c r="B22"/>
      <c r="C22"/>
      <c r="D22"/>
      <c r="E22"/>
    </row>
    <row r="23" spans="2:5">
      <c r="B23"/>
      <c r="C23"/>
      <c r="D23"/>
      <c r="E23"/>
    </row>
    <row r="24" spans="2:5">
      <c r="B24"/>
      <c r="C24"/>
      <c r="D24"/>
      <c r="E24"/>
    </row>
    <row r="25" spans="2:5">
      <c r="B25"/>
      <c r="C25"/>
      <c r="D25"/>
      <c r="E25"/>
    </row>
    <row r="26" spans="2:5">
      <c r="B26"/>
      <c r="C26"/>
      <c r="D26"/>
      <c r="E26"/>
    </row>
    <row r="27" spans="2:5">
      <c r="B27"/>
      <c r="C27"/>
      <c r="D27"/>
      <c r="E27"/>
    </row>
    <row r="28" spans="2:5">
      <c r="B28"/>
      <c r="C28"/>
      <c r="D28"/>
      <c r="E28"/>
    </row>
    <row r="29" spans="2:5">
      <c r="B29"/>
      <c r="C29"/>
      <c r="D29"/>
      <c r="E29"/>
    </row>
    <row r="30" spans="2:5">
      <c r="B30"/>
      <c r="C30"/>
      <c r="D30"/>
      <c r="E30"/>
    </row>
    <row r="31" spans="2:3">
      <c r="B31"/>
      <c r="C31"/>
    </row>
    <row r="32" spans="2:3">
      <c r="B32"/>
      <c r="C32"/>
    </row>
    <row r="33" spans="2:3">
      <c r="B33"/>
      <c r="C33"/>
    </row>
    <row r="34" spans="2:3">
      <c r="B34"/>
      <c r="C34"/>
    </row>
    <row r="35" spans="2:3">
      <c r="B35"/>
      <c r="C35"/>
    </row>
    <row r="36" spans="2:3">
      <c r="B36"/>
      <c r="C36"/>
    </row>
    <row r="37" spans="2:3">
      <c r="B37"/>
      <c r="C37"/>
    </row>
    <row r="38" spans="2:3">
      <c r="B38"/>
      <c r="C38"/>
    </row>
    <row r="39" spans="2:3">
      <c r="B39"/>
      <c r="C39"/>
    </row>
    <row r="40" spans="2:3">
      <c r="B40"/>
      <c r="C40"/>
    </row>
    <row r="41" spans="2:3">
      <c r="B41"/>
      <c r="C41"/>
    </row>
    <row r="42" spans="2:3">
      <c r="B42"/>
      <c r="C42"/>
    </row>
    <row r="43" spans="2:3">
      <c r="B43"/>
      <c r="C43"/>
    </row>
    <row r="44" spans="2:3">
      <c r="B44"/>
      <c r="C44"/>
    </row>
    <row r="45" spans="2:3">
      <c r="B45"/>
      <c r="C45"/>
    </row>
    <row r="46" spans="2:3">
      <c r="B46"/>
      <c r="C46"/>
    </row>
    <row r="47" spans="2:3">
      <c r="B47"/>
      <c r="C47"/>
    </row>
    <row r="48" spans="2:3">
      <c r="B48" s="8"/>
      <c r="C48" s="8"/>
    </row>
    <row r="49" spans="2:3">
      <c r="B49" s="8"/>
      <c r="C49" s="8"/>
    </row>
    <row r="50" spans="2:3">
      <c r="B50" s="8"/>
      <c r="C50" s="8"/>
    </row>
    <row r="51" spans="2:3">
      <c r="B51" s="8"/>
      <c r="C51" s="8"/>
    </row>
    <row r="52" spans="2:3">
      <c r="B52" s="8"/>
      <c r="C52" s="8"/>
    </row>
    <row r="53" spans="2:3">
      <c r="B53" s="8"/>
      <c r="C53" s="8"/>
    </row>
    <row r="54" spans="2:3">
      <c r="B54" s="8"/>
      <c r="C54" s="8"/>
    </row>
    <row r="55" spans="2:3">
      <c r="B55" s="8"/>
      <c r="C55" s="8"/>
    </row>
    <row r="56" spans="2:3">
      <c r="B56" s="8"/>
      <c r="C56" s="8"/>
    </row>
    <row r="57" spans="2:3">
      <c r="B57" s="8"/>
      <c r="C57" s="8"/>
    </row>
  </sheetData>
  <autoFilter xmlns:etc="http://www.wps.cn/officeDocument/2017/etCustomData" ref="A2:Y6" etc:filterBottomFollowUsedRange="0">
    <sortState ref="A2:Y6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5:C5"/>
    <mergeCell ref="A6:B6"/>
    <mergeCell ref="C6:P6"/>
  </mergeCells>
  <conditionalFormatting sqref="B1">
    <cfRule type="duplicateValues" dxfId="0" priority="2215"/>
  </conditionalFormatting>
  <conditionalFormatting sqref="C1">
    <cfRule type="duplicateValues" dxfId="0" priority="2226"/>
    <cfRule type="duplicateValues" dxfId="0" priority="2225"/>
    <cfRule type="duplicateValues" dxfId="0" priority="2224"/>
    <cfRule type="duplicateValues" dxfId="0" priority="2223"/>
    <cfRule type="duplicateValues" dxfId="0" priority="2222"/>
    <cfRule type="duplicateValues" dxfId="0" priority="2221"/>
    <cfRule type="duplicateValues" dxfId="0" priority="2220"/>
    <cfRule type="duplicateValues" dxfId="0" priority="2219"/>
    <cfRule type="duplicateValues" dxfId="0" priority="2218"/>
    <cfRule type="duplicateValues" dxfId="0" priority="2217"/>
    <cfRule type="duplicateValues" dxfId="0" priority="2216"/>
    <cfRule type="duplicateValues" dxfId="0" priority="2214"/>
    <cfRule type="duplicateValues" dxfId="0" priority="2213"/>
    <cfRule type="duplicateValues" dxfId="0" priority="2212"/>
  </conditionalFormatting>
  <conditionalFormatting sqref="B2">
    <cfRule type="duplicateValues" dxfId="0" priority="3155"/>
    <cfRule type="duplicateValues" dxfId="0" priority="3138"/>
    <cfRule type="duplicateValues" dxfId="0" priority="3121"/>
    <cfRule type="duplicateValues" dxfId="0" priority="3104"/>
    <cfRule type="duplicateValues" dxfId="0" priority="3087"/>
    <cfRule type="duplicateValues" dxfId="0" priority="3053"/>
  </conditionalFormatting>
  <conditionalFormatting sqref="C2">
    <cfRule type="duplicateValues" dxfId="0" priority="3189"/>
    <cfRule type="duplicateValues" dxfId="0" priority="3172"/>
    <cfRule type="duplicateValues" dxfId="0" priority="3070"/>
    <cfRule type="duplicateValues" dxfId="0" priority="3036"/>
  </conditionalFormatting>
  <conditionalFormatting sqref="B3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4">
    <cfRule type="duplicateValues" dxfId="0" priority="1125"/>
    <cfRule type="duplicateValues" dxfId="0" priority="1118"/>
    <cfRule type="duplicateValues" dxfId="0" priority="1111"/>
    <cfRule type="duplicateValues" dxfId="0" priority="1104"/>
    <cfRule type="duplicateValues" dxfId="0" priority="1055"/>
    <cfRule type="duplicateValues" dxfId="0" priority="1048"/>
    <cfRule type="duplicateValues" dxfId="0" priority="1041"/>
    <cfRule type="duplicateValues" dxfId="0" priority="1034"/>
    <cfRule type="duplicateValues" dxfId="0" priority="1027"/>
    <cfRule type="duplicateValues" dxfId="0" priority="1020"/>
    <cfRule type="duplicateValues" dxfId="0" priority="1013"/>
    <cfRule type="duplicateValues" dxfId="0" priority="1006"/>
    <cfRule type="duplicateValues" dxfId="0" priority="999"/>
    <cfRule type="duplicateValues" dxfId="0" priority="992"/>
    <cfRule type="duplicateValues" dxfId="0" priority="985"/>
    <cfRule type="duplicateValues" dxfId="0" priority="978"/>
    <cfRule type="duplicateValues" dxfId="0" priority="971"/>
  </conditionalFormatting>
  <conditionalFormatting sqref="A5">
    <cfRule type="duplicateValues" dxfId="0" priority="3805"/>
    <cfRule type="duplicateValues" dxfId="0" priority="3876"/>
    <cfRule type="duplicateValues" dxfId="0" priority="3947"/>
    <cfRule type="duplicateValues" dxfId="0" priority="4018"/>
    <cfRule type="duplicateValues" dxfId="0" priority="4089"/>
  </conditionalFormatting>
  <conditionalFormatting sqref="C6">
    <cfRule type="duplicateValues" dxfId="0" priority="2751"/>
    <cfRule type="duplicateValues" dxfId="0" priority="2752"/>
    <cfRule type="duplicateValues" dxfId="0" priority="2753"/>
  </conditionalFormatting>
  <conditionalFormatting sqref="C7">
    <cfRule type="duplicateValues" dxfId="0" priority="7069"/>
    <cfRule type="duplicateValues" dxfId="0" priority="7070"/>
  </conditionalFormatting>
  <conditionalFormatting sqref="C8">
    <cfRule type="duplicateValues" dxfId="0" priority="7067"/>
    <cfRule type="duplicateValues" dxfId="0" priority="7068"/>
  </conditionalFormatting>
  <conditionalFormatting sqref="C9">
    <cfRule type="duplicateValues" dxfId="0" priority="7063"/>
    <cfRule type="duplicateValues" dxfId="0" priority="7064"/>
  </conditionalFormatting>
  <conditionalFormatting sqref="C10">
    <cfRule type="duplicateValues" dxfId="0" priority="7061"/>
    <cfRule type="duplicateValues" dxfId="0" priority="7062"/>
  </conditionalFormatting>
  <conditionalFormatting sqref="C11">
    <cfRule type="duplicateValues" dxfId="0" priority="7077"/>
    <cfRule type="duplicateValues" dxfId="0" priority="7078"/>
  </conditionalFormatting>
  <conditionalFormatting sqref="C$1:C$1048576">
    <cfRule type="duplicateValues" dxfId="0" priority="13"/>
    <cfRule type="duplicateValues" dxfId="0" priority="20"/>
  </conditionalFormatting>
  <conditionalFormatting sqref="C58:C1048576">
    <cfRule type="duplicateValues" dxfId="0" priority="7080"/>
    <cfRule type="duplicateValues" dxfId="0" priority="7084"/>
    <cfRule type="duplicateValues" dxfId="0" priority="7271"/>
    <cfRule type="duplicateValues" dxfId="0" priority="7327"/>
  </conditionalFormatting>
  <conditionalFormatting sqref="C1:C2 C5:C11 C58:C1048576">
    <cfRule type="duplicateValues" dxfId="0" priority="1167"/>
    <cfRule type="duplicateValues" dxfId="0" priority="1294"/>
    <cfRule type="duplicateValues" dxfId="0" priority="1315"/>
    <cfRule type="duplicateValues" dxfId="0" priority="1392"/>
    <cfRule type="duplicateValues" dxfId="0" priority="1126"/>
    <cfRule type="duplicateValues" dxfId="0" priority="1789"/>
    <cfRule type="duplicateValues" dxfId="0" priority="1841"/>
    <cfRule type="duplicateValues" dxfId="0" priority="1954"/>
  </conditionalFormatting>
  <conditionalFormatting sqref="C1:C2 C4:C11 C58:C1048576">
    <cfRule type="duplicateValues" dxfId="0" priority="490"/>
    <cfRule type="duplicateValues" dxfId="0" priority="923"/>
  </conditionalFormatting>
  <conditionalFormatting sqref="C1:C11 C48:C1048576">
    <cfRule type="duplicateValues" dxfId="0" priority="60"/>
    <cfRule type="duplicateValues" dxfId="0" priority="173"/>
    <cfRule type="duplicateValues" dxfId="0" priority="176"/>
    <cfRule type="duplicateValues" dxfId="0" priority="464"/>
  </conditionalFormatting>
  <conditionalFormatting sqref="C2 C5 C7:C11 C58:C1048576">
    <cfRule type="duplicateValues" dxfId="0" priority="2781"/>
    <cfRule type="duplicateValues" dxfId="0" priority="2797"/>
  </conditionalFormatting>
  <conditionalFormatting sqref="C2 C5:C11 C58:C1048576">
    <cfRule type="duplicateValues" dxfId="0" priority="2250"/>
    <cfRule type="duplicateValues" dxfId="0" priority="2335"/>
    <cfRule type="duplicateValues" dxfId="0" priority="2546"/>
  </conditionalFormatting>
  <conditionalFormatting sqref="B5 B7:B11 B58:B1048576">
    <cfRule type="duplicateValues" dxfId="0" priority="3606"/>
  </conditionalFormatting>
  <conditionalFormatting sqref="C5 C7:C11 C58:C1048576">
    <cfRule type="duplicateValues" dxfId="0" priority="3557"/>
  </conditionalFormatting>
  <conditionalFormatting sqref="C7:C11 C58:C1048576">
    <cfRule type="duplicateValues" dxfId="0" priority="3771"/>
    <cfRule type="duplicateValues" dxfId="0" priority="4441"/>
    <cfRule type="duplicateValues" dxfId="0" priority="4457"/>
    <cfRule type="duplicateValues" dxfId="0" priority="5163"/>
    <cfRule type="duplicateValues" dxfId="0" priority="5449"/>
    <cfRule type="duplicateValues" dxfId="0" priority="6832"/>
    <cfRule type="duplicateValues" dxfId="0" priority="7058"/>
  </conditionalFormatting>
  <pageMargins left="0.75" right="0.511805555555556" top="0.393055555555556" bottom="0.393055555555556" header="0.5" footer="0.5"/>
  <pageSetup paperSize="9" scale="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0"/>
  <sheetViews>
    <sheetView zoomScale="115" zoomScaleNormal="115" workbookViewId="0">
      <pane xSplit="3" ySplit="4" topLeftCell="D5" activePane="bottomRight" state="frozen"/>
      <selection/>
      <selection pane="topRight"/>
      <selection pane="bottomLeft"/>
      <selection pane="bottomRight" activeCell="O27" sqref="O27"/>
    </sheetView>
  </sheetViews>
  <sheetFormatPr defaultColWidth="9" defaultRowHeight="13.5"/>
  <cols>
    <col min="1" max="1" width="11.125" style="47" customWidth="1"/>
    <col min="2" max="2" width="9.25" style="47" customWidth="1"/>
    <col min="3" max="3" width="6.25" style="47" customWidth="1"/>
    <col min="4" max="16" width="4.275" style="47" customWidth="1"/>
    <col min="17" max="20" width="6.19166666666667" style="47" customWidth="1"/>
    <col min="21" max="33" width="4.275" style="47" customWidth="1"/>
    <col min="34" max="34" width="5" style="47" customWidth="1"/>
    <col min="35" max="35" width="7.75" style="47" customWidth="1"/>
    <col min="36" max="36" width="6.63333333333333" style="47" customWidth="1"/>
    <col min="37" max="37" width="7.63333333333333" style="47" customWidth="1"/>
    <col min="38" max="38" width="5.5" style="47" customWidth="1"/>
    <col min="39" max="39" width="10.3833333333333" style="47" customWidth="1"/>
    <col min="40" max="40" width="7.88333333333333" style="47" customWidth="1"/>
    <col min="41" max="41" width="8" style="48" customWidth="1"/>
    <col min="42" max="16381" width="9" style="47"/>
    <col min="16382" max="16384" width="9" style="49"/>
  </cols>
  <sheetData>
    <row r="1" s="47" customFormat="1" ht="30" customHeight="1" spans="1:16381">
      <c r="A1" s="50" t="s">
        <v>28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62"/>
      <c r="AK1" s="62"/>
      <c r="AL1" s="63">
        <v>2025</v>
      </c>
      <c r="AM1" s="63"/>
      <c r="AN1" s="64">
        <v>5</v>
      </c>
      <c r="XEZ1" s="49"/>
      <c r="XFA1" s="49"/>
    </row>
    <row r="2" s="47" customFormat="1" ht="21" customHeight="1" spans="1:16381">
      <c r="A2" s="50" t="str">
        <f>AL1&amp;"年"&amp;AN1&amp;"月"&amp;"("&amp;TEXT(DATE(AL1,AN1,1),"mm月dd日")&amp;"-"&amp;TEXT(EOMONTH(DATE(AL1,AN1,1),0),"mm月dd日")&amp;")"&amp;AJ1&amp;AJ2&amp;"考勤表"</f>
        <v>2025年5月(05月01日-05月31日)金属件厂焊接车间考勤表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65" t="s">
        <v>29</v>
      </c>
      <c r="AK2" s="65"/>
      <c r="AL2" s="65"/>
      <c r="AM2" s="51" t="s">
        <v>30</v>
      </c>
      <c r="AN2" s="66"/>
      <c r="XEZ2" s="49"/>
      <c r="XFA2" s="49"/>
    </row>
    <row r="3" s="47" customFormat="1" ht="15" customHeight="1" spans="1:16381">
      <c r="A3" s="52" t="s">
        <v>31</v>
      </c>
      <c r="B3" s="53" t="s">
        <v>32</v>
      </c>
      <c r="C3" s="53" t="s">
        <v>33</v>
      </c>
      <c r="D3" s="54">
        <f t="shared" ref="D3:AE3" si="0">DATE($AL$1,$AN$1,1)+COLUMN(A:A)-1</f>
        <v>45778</v>
      </c>
      <c r="E3" s="54">
        <f t="shared" si="0"/>
        <v>45779</v>
      </c>
      <c r="F3" s="54">
        <f t="shared" si="0"/>
        <v>45780</v>
      </c>
      <c r="G3" s="54">
        <f t="shared" si="0"/>
        <v>45781</v>
      </c>
      <c r="H3" s="54">
        <f t="shared" si="0"/>
        <v>45782</v>
      </c>
      <c r="I3" s="54">
        <f t="shared" si="0"/>
        <v>45783</v>
      </c>
      <c r="J3" s="54">
        <f t="shared" si="0"/>
        <v>45784</v>
      </c>
      <c r="K3" s="54">
        <f t="shared" si="0"/>
        <v>45785</v>
      </c>
      <c r="L3" s="54">
        <f t="shared" si="0"/>
        <v>45786</v>
      </c>
      <c r="M3" s="54">
        <f t="shared" si="0"/>
        <v>45787</v>
      </c>
      <c r="N3" s="54">
        <f t="shared" si="0"/>
        <v>45788</v>
      </c>
      <c r="O3" s="54">
        <f t="shared" si="0"/>
        <v>45789</v>
      </c>
      <c r="P3" s="54">
        <f t="shared" si="0"/>
        <v>45790</v>
      </c>
      <c r="Q3" s="54">
        <f t="shared" si="0"/>
        <v>45791</v>
      </c>
      <c r="R3" s="54">
        <f t="shared" si="0"/>
        <v>45792</v>
      </c>
      <c r="S3" s="54">
        <f t="shared" si="0"/>
        <v>45793</v>
      </c>
      <c r="T3" s="54">
        <f t="shared" si="0"/>
        <v>45794</v>
      </c>
      <c r="U3" s="54">
        <f t="shared" si="0"/>
        <v>45795</v>
      </c>
      <c r="V3" s="54">
        <f t="shared" si="0"/>
        <v>45796</v>
      </c>
      <c r="W3" s="54">
        <f t="shared" si="0"/>
        <v>45797</v>
      </c>
      <c r="X3" s="54">
        <f t="shared" si="0"/>
        <v>45798</v>
      </c>
      <c r="Y3" s="54">
        <f t="shared" si="0"/>
        <v>45799</v>
      </c>
      <c r="Z3" s="54">
        <f t="shared" si="0"/>
        <v>45800</v>
      </c>
      <c r="AA3" s="54">
        <f t="shared" si="0"/>
        <v>45801</v>
      </c>
      <c r="AB3" s="54">
        <f t="shared" si="0"/>
        <v>45802</v>
      </c>
      <c r="AC3" s="54">
        <f t="shared" si="0"/>
        <v>45803</v>
      </c>
      <c r="AD3" s="54">
        <f t="shared" si="0"/>
        <v>45804</v>
      </c>
      <c r="AE3" s="54">
        <f t="shared" si="0"/>
        <v>45805</v>
      </c>
      <c r="AF3" s="54">
        <f>IF(DAY(DATE($AL$1,$AN$1,1)+COLUMN(AC:AC)-1)&lt;5,"",DATE($AL$1,$AN$1,1)+COLUMN(AC:AC)-1)</f>
        <v>45806</v>
      </c>
      <c r="AG3" s="54">
        <f>IF(DAY(DATE($AL$1,$AN$1,1)+COLUMN(AD:AD)-1)&lt;5,"",DATE($AL$1,$AN$1,1)+COLUMN(AD:AD)-1)</f>
        <v>45807</v>
      </c>
      <c r="AH3" s="54">
        <f>IF(DAY(DATE($AL$1,$AN$1,1)+COLUMN(AE:AE)-1)&lt;5,"",DATE($AL$1,$AN$1,1)+COLUMN(AE:AE)-1)</f>
        <v>45808</v>
      </c>
      <c r="AI3" s="67" t="s">
        <v>34</v>
      </c>
      <c r="AJ3" s="68" t="s">
        <v>35</v>
      </c>
      <c r="AK3" s="68" t="s">
        <v>36</v>
      </c>
      <c r="AL3" s="68"/>
      <c r="AM3" s="68" t="s">
        <v>37</v>
      </c>
      <c r="AN3" s="53" t="s">
        <v>38</v>
      </c>
      <c r="AO3" s="70" t="s">
        <v>39</v>
      </c>
      <c r="AP3" s="70" t="s">
        <v>40</v>
      </c>
      <c r="AQ3" s="70"/>
      <c r="XEY3" s="49"/>
      <c r="XEZ3" s="49"/>
      <c r="XFA3" s="49"/>
    </row>
    <row r="4" s="47" customFormat="1" ht="15" customHeight="1" spans="1:16381">
      <c r="A4" s="52" t="s">
        <v>3</v>
      </c>
      <c r="B4" s="53"/>
      <c r="C4" s="53"/>
      <c r="D4" s="55" t="str">
        <f t="shared" ref="D4:AH4" si="1">TEXT(D3,"aaa")</f>
        <v>四</v>
      </c>
      <c r="E4" s="55" t="str">
        <f t="shared" si="1"/>
        <v>五</v>
      </c>
      <c r="F4" s="55" t="str">
        <f t="shared" si="1"/>
        <v>六</v>
      </c>
      <c r="G4" s="55" t="str">
        <f t="shared" si="1"/>
        <v>日</v>
      </c>
      <c r="H4" s="55" t="str">
        <f t="shared" si="1"/>
        <v>一</v>
      </c>
      <c r="I4" s="55" t="str">
        <f t="shared" si="1"/>
        <v>二</v>
      </c>
      <c r="J4" s="55" t="str">
        <f t="shared" si="1"/>
        <v>三</v>
      </c>
      <c r="K4" s="55" t="str">
        <f t="shared" si="1"/>
        <v>四</v>
      </c>
      <c r="L4" s="55" t="str">
        <f t="shared" si="1"/>
        <v>五</v>
      </c>
      <c r="M4" s="55" t="str">
        <f t="shared" si="1"/>
        <v>六</v>
      </c>
      <c r="N4" s="55" t="str">
        <f t="shared" si="1"/>
        <v>日</v>
      </c>
      <c r="O4" s="55" t="str">
        <f t="shared" si="1"/>
        <v>一</v>
      </c>
      <c r="P4" s="55" t="str">
        <f t="shared" si="1"/>
        <v>二</v>
      </c>
      <c r="Q4" s="55" t="str">
        <f t="shared" si="1"/>
        <v>三</v>
      </c>
      <c r="R4" s="55" t="str">
        <f t="shared" si="1"/>
        <v>四</v>
      </c>
      <c r="S4" s="55" t="str">
        <f t="shared" si="1"/>
        <v>五</v>
      </c>
      <c r="T4" s="55" t="str">
        <f t="shared" si="1"/>
        <v>六</v>
      </c>
      <c r="U4" s="55" t="str">
        <f t="shared" si="1"/>
        <v>日</v>
      </c>
      <c r="V4" s="55" t="str">
        <f t="shared" si="1"/>
        <v>一</v>
      </c>
      <c r="W4" s="55" t="str">
        <f t="shared" si="1"/>
        <v>二</v>
      </c>
      <c r="X4" s="55" t="str">
        <f t="shared" si="1"/>
        <v>三</v>
      </c>
      <c r="Y4" s="55" t="str">
        <f t="shared" si="1"/>
        <v>四</v>
      </c>
      <c r="Z4" s="55" t="str">
        <f t="shared" si="1"/>
        <v>五</v>
      </c>
      <c r="AA4" s="55" t="str">
        <f t="shared" si="1"/>
        <v>六</v>
      </c>
      <c r="AB4" s="55" t="str">
        <f t="shared" si="1"/>
        <v>日</v>
      </c>
      <c r="AC4" s="55" t="str">
        <f t="shared" si="1"/>
        <v>一</v>
      </c>
      <c r="AD4" s="55" t="str">
        <f t="shared" si="1"/>
        <v>二</v>
      </c>
      <c r="AE4" s="55" t="str">
        <f t="shared" si="1"/>
        <v>三</v>
      </c>
      <c r="AF4" s="55" t="str">
        <f t="shared" si="1"/>
        <v>四</v>
      </c>
      <c r="AG4" s="55" t="str">
        <f t="shared" si="1"/>
        <v>五</v>
      </c>
      <c r="AH4" s="55" t="str">
        <f t="shared" si="1"/>
        <v>六</v>
      </c>
      <c r="AI4" s="67"/>
      <c r="AJ4" s="68"/>
      <c r="AK4" s="68" t="s">
        <v>41</v>
      </c>
      <c r="AL4" s="68" t="s">
        <v>42</v>
      </c>
      <c r="AM4" s="68"/>
      <c r="AN4" s="53"/>
      <c r="AO4" s="70"/>
      <c r="AP4" s="70"/>
      <c r="AQ4" s="70"/>
      <c r="XEY4" s="49"/>
      <c r="XEZ4" s="49"/>
      <c r="XFA4" s="49"/>
    </row>
    <row r="5" s="47" customFormat="1" ht="19" customHeight="1" spans="1:44">
      <c r="A5" s="56" t="s">
        <v>18</v>
      </c>
      <c r="B5" s="57" t="s">
        <v>43</v>
      </c>
      <c r="C5" s="58" t="s">
        <v>44</v>
      </c>
      <c r="D5" s="59" t="s">
        <v>45</v>
      </c>
      <c r="E5" s="59" t="s">
        <v>45</v>
      </c>
      <c r="F5" s="59" t="s">
        <v>45</v>
      </c>
      <c r="G5" s="59" t="s">
        <v>45</v>
      </c>
      <c r="H5" s="59">
        <v>4</v>
      </c>
      <c r="I5" s="59">
        <v>4</v>
      </c>
      <c r="J5" s="59">
        <v>4</v>
      </c>
      <c r="K5" s="59">
        <v>4</v>
      </c>
      <c r="L5" s="59">
        <v>4</v>
      </c>
      <c r="M5" s="59" t="s">
        <v>45</v>
      </c>
      <c r="N5" s="59" t="s">
        <v>45</v>
      </c>
      <c r="O5" s="59">
        <v>4</v>
      </c>
      <c r="P5" s="59">
        <v>4</v>
      </c>
      <c r="Q5" s="59">
        <v>4</v>
      </c>
      <c r="R5" s="59">
        <v>4</v>
      </c>
      <c r="S5" s="59">
        <v>4</v>
      </c>
      <c r="T5" s="59" t="s">
        <v>45</v>
      </c>
      <c r="U5" s="59" t="s">
        <v>45</v>
      </c>
      <c r="V5" s="59">
        <v>4</v>
      </c>
      <c r="W5" s="59">
        <v>4</v>
      </c>
      <c r="X5" s="59">
        <v>4</v>
      </c>
      <c r="Y5" s="59">
        <v>4</v>
      </c>
      <c r="Z5" s="59">
        <v>4</v>
      </c>
      <c r="AA5" s="59">
        <v>4</v>
      </c>
      <c r="AB5" s="59" t="s">
        <v>45</v>
      </c>
      <c r="AC5" s="59">
        <v>4</v>
      </c>
      <c r="AD5" s="59">
        <v>4</v>
      </c>
      <c r="AE5" s="59">
        <v>4</v>
      </c>
      <c r="AF5" s="59">
        <v>4</v>
      </c>
      <c r="AG5" s="59" t="s">
        <v>45</v>
      </c>
      <c r="AH5" s="59" t="s">
        <v>45</v>
      </c>
      <c r="AI5" s="69">
        <f>IF(A5="","",COUNTIF(D5:AH6,"&gt;2")/2)</f>
        <v>20</v>
      </c>
      <c r="AJ5" s="69" cm="1">
        <f t="array" ref="AJ5">SUMPRODUCT(IFERROR((IFERROR(WEEKDAY($D$3:$AH$3,2),999)&lt;6)*D5:AH6,0))</f>
        <v>152</v>
      </c>
      <c r="AK5" s="69">
        <f>SUMPRODUCT((IFERROR(WEEKDAY($D$3:$AH$3,2),999)&lt;6)*D7:AH7)</f>
        <v>51.5</v>
      </c>
      <c r="AL5" s="69">
        <f>SUMPRODUCT(IFERROR((IFERROR(WEEKDAY($D$3:$AH$3,2),0)&gt;5)*D5:AH7,0))</f>
        <v>11.5</v>
      </c>
      <c r="AM5" s="69">
        <f>IFERROR(SUM(AJ5:AL7),"")</f>
        <v>215</v>
      </c>
      <c r="AN5" s="53" t="e">
        <f>VLOOKUP(A5,[1]Sheet1!$D:$M,10,0)</f>
        <v>#N/A</v>
      </c>
      <c r="AO5" s="69" cm="1">
        <f t="array" ref="AO5">SUMPRODUCT((IFERROR((D5:AH5+D6:AH6+D7:AH7),0)&gt;8)*1,IFERROR((D5:AH5+D6:AH6+D7:AH7-8),0))</f>
        <v>55</v>
      </c>
      <c r="AP5" s="69">
        <f>AM5-AO5</f>
        <v>160</v>
      </c>
      <c r="AQ5" s="69"/>
      <c r="AR5" s="69"/>
    </row>
    <row r="6" s="47" customFormat="1" ht="19" customHeight="1" spans="1:44">
      <c r="A6" s="56"/>
      <c r="B6" s="60"/>
      <c r="C6" s="58" t="s">
        <v>46</v>
      </c>
      <c r="D6" s="59" t="s">
        <v>45</v>
      </c>
      <c r="E6" s="59" t="s">
        <v>45</v>
      </c>
      <c r="F6" s="59" t="s">
        <v>45</v>
      </c>
      <c r="G6" s="59" t="s">
        <v>45</v>
      </c>
      <c r="H6" s="59">
        <v>4</v>
      </c>
      <c r="I6" s="59">
        <v>4</v>
      </c>
      <c r="J6" s="59">
        <v>4</v>
      </c>
      <c r="K6" s="59">
        <v>4</v>
      </c>
      <c r="L6" s="59">
        <v>4</v>
      </c>
      <c r="M6" s="59" t="s">
        <v>45</v>
      </c>
      <c r="N6" s="59" t="s">
        <v>45</v>
      </c>
      <c r="O6" s="59">
        <v>4</v>
      </c>
      <c r="P6" s="59">
        <v>4</v>
      </c>
      <c r="Q6" s="59">
        <v>4</v>
      </c>
      <c r="R6" s="59">
        <v>4</v>
      </c>
      <c r="S6" s="59">
        <v>4</v>
      </c>
      <c r="T6" s="59" t="s">
        <v>45</v>
      </c>
      <c r="U6" s="59" t="s">
        <v>45</v>
      </c>
      <c r="V6" s="59">
        <v>4</v>
      </c>
      <c r="W6" s="59">
        <v>4</v>
      </c>
      <c r="X6" s="59">
        <v>4</v>
      </c>
      <c r="Y6" s="59">
        <v>4</v>
      </c>
      <c r="Z6" s="59">
        <v>4</v>
      </c>
      <c r="AA6" s="59">
        <v>4</v>
      </c>
      <c r="AB6" s="59" t="s">
        <v>45</v>
      </c>
      <c r="AC6" s="59">
        <v>4</v>
      </c>
      <c r="AD6" s="59">
        <v>4</v>
      </c>
      <c r="AE6" s="59">
        <v>4</v>
      </c>
      <c r="AF6" s="59">
        <v>4</v>
      </c>
      <c r="AG6" s="59" t="s">
        <v>45</v>
      </c>
      <c r="AH6" s="59" t="s">
        <v>45</v>
      </c>
      <c r="AI6" s="69"/>
      <c r="AJ6" s="69"/>
      <c r="AK6" s="69"/>
      <c r="AL6" s="69"/>
      <c r="AM6" s="69"/>
      <c r="AN6" s="53"/>
      <c r="AO6" s="69"/>
      <c r="AP6" s="69"/>
      <c r="AQ6" s="69"/>
      <c r="AR6" s="69"/>
    </row>
    <row r="7" s="47" customFormat="1" ht="20" customHeight="1" spans="1:44">
      <c r="A7" s="56"/>
      <c r="B7" s="61"/>
      <c r="C7" s="58" t="s">
        <v>47</v>
      </c>
      <c r="D7" s="59"/>
      <c r="E7" s="59"/>
      <c r="F7" s="59"/>
      <c r="G7" s="59"/>
      <c r="H7" s="59">
        <v>2.5</v>
      </c>
      <c r="I7" s="59">
        <v>2</v>
      </c>
      <c r="J7" s="59">
        <v>2</v>
      </c>
      <c r="K7" s="59">
        <v>2</v>
      </c>
      <c r="L7" s="59"/>
      <c r="M7" s="59"/>
      <c r="N7" s="59"/>
      <c r="O7" s="59"/>
      <c r="P7" s="59">
        <v>2</v>
      </c>
      <c r="Q7" s="59">
        <v>3.5</v>
      </c>
      <c r="R7" s="59">
        <v>3.5</v>
      </c>
      <c r="S7" s="59">
        <v>3.5</v>
      </c>
      <c r="T7" s="59"/>
      <c r="U7" s="59"/>
      <c r="V7" s="59">
        <v>3.5</v>
      </c>
      <c r="W7" s="59">
        <v>2.5</v>
      </c>
      <c r="X7" s="59">
        <v>3.5</v>
      </c>
      <c r="Y7" s="59">
        <v>3.5</v>
      </c>
      <c r="Z7" s="59">
        <v>3.5</v>
      </c>
      <c r="AA7" s="59">
        <v>3.5</v>
      </c>
      <c r="AB7" s="59"/>
      <c r="AC7" s="59">
        <v>3.5</v>
      </c>
      <c r="AD7" s="59">
        <v>3.5</v>
      </c>
      <c r="AE7" s="59">
        <v>3.5</v>
      </c>
      <c r="AF7" s="59">
        <v>3.5</v>
      </c>
      <c r="AG7" s="59"/>
      <c r="AH7" s="59"/>
      <c r="AI7" s="69"/>
      <c r="AJ7" s="69"/>
      <c r="AK7" s="69"/>
      <c r="AL7" s="69"/>
      <c r="AM7" s="69"/>
      <c r="AN7" s="53"/>
      <c r="AO7" s="69"/>
      <c r="AP7" s="69"/>
      <c r="AQ7" s="69"/>
      <c r="AR7" s="69"/>
    </row>
    <row r="8" s="47" customFormat="1" ht="19" customHeight="1" spans="1:44">
      <c r="A8" s="56" t="s">
        <v>21</v>
      </c>
      <c r="B8" s="57" t="s">
        <v>43</v>
      </c>
      <c r="C8" s="58" t="s">
        <v>44</v>
      </c>
      <c r="D8" s="59" t="s">
        <v>45</v>
      </c>
      <c r="E8" s="59" t="s">
        <v>45</v>
      </c>
      <c r="F8" s="59" t="s">
        <v>45</v>
      </c>
      <c r="G8" s="59" t="s">
        <v>45</v>
      </c>
      <c r="H8" s="59">
        <v>4</v>
      </c>
      <c r="I8" s="59">
        <v>4</v>
      </c>
      <c r="J8" s="59">
        <v>4</v>
      </c>
      <c r="K8" s="59">
        <v>4</v>
      </c>
      <c r="L8" s="59">
        <v>4</v>
      </c>
      <c r="M8" s="59" t="s">
        <v>45</v>
      </c>
      <c r="N8" s="59" t="s">
        <v>45</v>
      </c>
      <c r="O8" s="59">
        <v>4</v>
      </c>
      <c r="P8" s="59">
        <v>4</v>
      </c>
      <c r="Q8" s="59">
        <v>4</v>
      </c>
      <c r="R8" s="59">
        <v>4</v>
      </c>
      <c r="S8" s="59">
        <v>4</v>
      </c>
      <c r="T8" s="59" t="s">
        <v>45</v>
      </c>
      <c r="U8" s="59" t="s">
        <v>45</v>
      </c>
      <c r="V8" s="59">
        <v>4</v>
      </c>
      <c r="W8" s="59">
        <v>4</v>
      </c>
      <c r="X8" s="59">
        <v>4</v>
      </c>
      <c r="Y8" s="59">
        <v>4</v>
      </c>
      <c r="Z8" s="59">
        <v>4</v>
      </c>
      <c r="AA8" s="59">
        <v>4</v>
      </c>
      <c r="AB8" s="59" t="s">
        <v>45</v>
      </c>
      <c r="AC8" s="59">
        <v>4</v>
      </c>
      <c r="AD8" s="59">
        <v>4</v>
      </c>
      <c r="AE8" s="59">
        <v>4</v>
      </c>
      <c r="AF8" s="59">
        <v>4</v>
      </c>
      <c r="AG8" s="59" t="s">
        <v>45</v>
      </c>
      <c r="AH8" s="59" t="s">
        <v>45</v>
      </c>
      <c r="AI8" s="69">
        <f>IF(A8="","",COUNTIF(D8:AH9,"&gt;2")/2)</f>
        <v>20</v>
      </c>
      <c r="AJ8" s="69">
        <f>SUMPRODUCT(IFERROR((IFERROR(WEEKDAY($D$3:$AH$3,2),999)&lt;6)*D8:AH9,0))</f>
        <v>152</v>
      </c>
      <c r="AK8" s="69">
        <f>SUMPRODUCT((IFERROR(WEEKDAY($D$3:$AH$3,2),999)&lt;6)*D10:AH10)</f>
        <v>51.5</v>
      </c>
      <c r="AL8" s="69">
        <f>SUMPRODUCT(IFERROR((IFERROR(WEEKDAY($D$3:$AH$3,2),0)&gt;5)*D8:AH10,0))</f>
        <v>11.5</v>
      </c>
      <c r="AM8" s="69">
        <f>IFERROR(SUM(AJ8:AL10),"")</f>
        <v>215</v>
      </c>
      <c r="AN8" s="53" t="e">
        <f>VLOOKUP(A8,[1]Sheet1!$D:$M,10,0)</f>
        <v>#N/A</v>
      </c>
      <c r="AO8" s="69">
        <f>SUMPRODUCT((IFERROR((D8:AH8+D9:AH9+D10:AH10),0)&gt;8)*1,IFERROR((D8:AH8+D9:AH9+D10:AH10-8),0))</f>
        <v>55</v>
      </c>
      <c r="AP8" s="69">
        <f>AM8-AO8</f>
        <v>160</v>
      </c>
      <c r="AQ8" s="69"/>
      <c r="AR8" s="69"/>
    </row>
    <row r="9" s="47" customFormat="1" ht="19" customHeight="1" spans="1:44">
      <c r="A9" s="56"/>
      <c r="B9" s="60"/>
      <c r="C9" s="58" t="s">
        <v>46</v>
      </c>
      <c r="D9" s="59" t="s">
        <v>45</v>
      </c>
      <c r="E9" s="59" t="s">
        <v>45</v>
      </c>
      <c r="F9" s="59" t="s">
        <v>45</v>
      </c>
      <c r="G9" s="59" t="s">
        <v>45</v>
      </c>
      <c r="H9" s="59">
        <v>4</v>
      </c>
      <c r="I9" s="59">
        <v>4</v>
      </c>
      <c r="J9" s="59">
        <v>4</v>
      </c>
      <c r="K9" s="59">
        <v>4</v>
      </c>
      <c r="L9" s="59">
        <v>4</v>
      </c>
      <c r="M9" s="59" t="s">
        <v>45</v>
      </c>
      <c r="N9" s="59" t="s">
        <v>45</v>
      </c>
      <c r="O9" s="59">
        <v>4</v>
      </c>
      <c r="P9" s="59">
        <v>4</v>
      </c>
      <c r="Q9" s="59">
        <v>4</v>
      </c>
      <c r="R9" s="59">
        <v>4</v>
      </c>
      <c r="S9" s="59">
        <v>4</v>
      </c>
      <c r="T9" s="59" t="s">
        <v>45</v>
      </c>
      <c r="U9" s="59" t="s">
        <v>45</v>
      </c>
      <c r="V9" s="59">
        <v>4</v>
      </c>
      <c r="W9" s="59">
        <v>4</v>
      </c>
      <c r="X9" s="59">
        <v>4</v>
      </c>
      <c r="Y9" s="59">
        <v>4</v>
      </c>
      <c r="Z9" s="59">
        <v>4</v>
      </c>
      <c r="AA9" s="59">
        <v>4</v>
      </c>
      <c r="AB9" s="59" t="s">
        <v>45</v>
      </c>
      <c r="AC9" s="59">
        <v>4</v>
      </c>
      <c r="AD9" s="59">
        <v>4</v>
      </c>
      <c r="AE9" s="59">
        <v>4</v>
      </c>
      <c r="AF9" s="59">
        <v>4</v>
      </c>
      <c r="AG9" s="59" t="s">
        <v>45</v>
      </c>
      <c r="AH9" s="59" t="s">
        <v>45</v>
      </c>
      <c r="AI9" s="69"/>
      <c r="AJ9" s="69"/>
      <c r="AK9" s="69"/>
      <c r="AL9" s="69"/>
      <c r="AM9" s="69"/>
      <c r="AN9" s="53"/>
      <c r="AO9" s="69"/>
      <c r="AP9" s="69"/>
      <c r="AQ9" s="69"/>
      <c r="AR9" s="69"/>
    </row>
    <row r="10" s="47" customFormat="1" ht="20" customHeight="1" spans="1:44">
      <c r="A10" s="56"/>
      <c r="B10" s="61"/>
      <c r="C10" s="58" t="s">
        <v>47</v>
      </c>
      <c r="D10" s="59"/>
      <c r="E10" s="59"/>
      <c r="F10" s="59"/>
      <c r="G10" s="59"/>
      <c r="H10" s="59">
        <v>2.5</v>
      </c>
      <c r="I10" s="59">
        <v>2</v>
      </c>
      <c r="J10" s="59">
        <v>2</v>
      </c>
      <c r="K10" s="59">
        <v>2</v>
      </c>
      <c r="L10" s="59"/>
      <c r="M10" s="59"/>
      <c r="N10" s="59"/>
      <c r="O10" s="59"/>
      <c r="P10" s="59">
        <v>2</v>
      </c>
      <c r="Q10" s="59">
        <v>3.5</v>
      </c>
      <c r="R10" s="59">
        <v>3.5</v>
      </c>
      <c r="S10" s="59">
        <v>3.5</v>
      </c>
      <c r="T10" s="59"/>
      <c r="U10" s="59"/>
      <c r="V10" s="59">
        <v>3.5</v>
      </c>
      <c r="W10" s="59">
        <v>2.5</v>
      </c>
      <c r="X10" s="59">
        <v>3.5</v>
      </c>
      <c r="Y10" s="59">
        <v>3.5</v>
      </c>
      <c r="Z10" s="59">
        <v>3.5</v>
      </c>
      <c r="AA10" s="59">
        <v>3.5</v>
      </c>
      <c r="AB10" s="59"/>
      <c r="AC10" s="59">
        <v>3.5</v>
      </c>
      <c r="AD10" s="59">
        <v>3.5</v>
      </c>
      <c r="AE10" s="59">
        <v>3.5</v>
      </c>
      <c r="AF10" s="59">
        <v>3.5</v>
      </c>
      <c r="AG10" s="59"/>
      <c r="AH10" s="59"/>
      <c r="AI10" s="69"/>
      <c r="AJ10" s="69"/>
      <c r="AK10" s="69"/>
      <c r="AL10" s="69"/>
      <c r="AM10" s="69"/>
      <c r="AN10" s="53"/>
      <c r="AO10" s="69"/>
      <c r="AP10" s="69"/>
      <c r="AQ10" s="69"/>
      <c r="AR10" s="69"/>
    </row>
  </sheetData>
  <autoFilter xmlns:etc="http://www.wps.cn/officeDocument/2017/etCustomData" ref="A1:AP10" etc:filterBottomFollowUsedRange="0">
    <extLst/>
  </autoFilter>
  <mergeCells count="39">
    <mergeCell ref="A1:AI1"/>
    <mergeCell ref="AL1:AM1"/>
    <mergeCell ref="A2:AI2"/>
    <mergeCell ref="AJ2:AL2"/>
    <mergeCell ref="AM2:AN2"/>
    <mergeCell ref="AK3:AL3"/>
    <mergeCell ref="A5:A7"/>
    <mergeCell ref="A8:A10"/>
    <mergeCell ref="B3:B4"/>
    <mergeCell ref="B5:B7"/>
    <mergeCell ref="B8:B10"/>
    <mergeCell ref="C3:C4"/>
    <mergeCell ref="AI3:AI4"/>
    <mergeCell ref="AI5:AI7"/>
    <mergeCell ref="AI8:AI10"/>
    <mergeCell ref="AJ3:AJ4"/>
    <mergeCell ref="AJ5:AJ7"/>
    <mergeCell ref="AJ8:AJ10"/>
    <mergeCell ref="AK5:AK7"/>
    <mergeCell ref="AK8:AK10"/>
    <mergeCell ref="AL5:AL7"/>
    <mergeCell ref="AL8:AL10"/>
    <mergeCell ref="AM3:AM4"/>
    <mergeCell ref="AM5:AM7"/>
    <mergeCell ref="AM8:AM10"/>
    <mergeCell ref="AN3:AN4"/>
    <mergeCell ref="AN5:AN7"/>
    <mergeCell ref="AN8:AN10"/>
    <mergeCell ref="AO3:AO4"/>
    <mergeCell ref="AO5:AO7"/>
    <mergeCell ref="AO8:AO10"/>
    <mergeCell ref="AP3:AP4"/>
    <mergeCell ref="AP5:AP7"/>
    <mergeCell ref="AP8:AP10"/>
    <mergeCell ref="AQ3:AQ4"/>
    <mergeCell ref="AQ5:AQ7"/>
    <mergeCell ref="AQ8:AQ10"/>
    <mergeCell ref="AR5:AR7"/>
    <mergeCell ref="AR8:AR10"/>
  </mergeCells>
  <conditionalFormatting sqref="A5">
    <cfRule type="duplicateValues" dxfId="1" priority="3"/>
  </conditionalFormatting>
  <conditionalFormatting sqref="A8">
    <cfRule type="duplicateValues" dxfId="1" priority="2"/>
  </conditionalFormatting>
  <conditionalFormatting sqref="A1:A4">
    <cfRule type="duplicateValues" dxfId="0" priority="2428"/>
    <cfRule type="duplicateValues" dxfId="0" priority="2427"/>
    <cfRule type="duplicateValues" dxfId="0" priority="2426"/>
    <cfRule type="duplicateValues" dxfId="0" priority="2425"/>
    <cfRule type="duplicateValues" dxfId="0" priority="2424"/>
    <cfRule type="duplicateValues" dxfId="0" priority="2423"/>
    <cfRule type="duplicateValues" dxfId="0" priority="2422"/>
  </conditionalFormatting>
  <conditionalFormatting sqref="A5:A10">
    <cfRule type="duplicateValues" dxfId="0" priority="1"/>
  </conditionalFormatting>
  <conditionalFormatting sqref="A11:A1048576">
    <cfRule type="duplicateValues" dxfId="0" priority="2429"/>
    <cfRule type="duplicateValues" dxfId="0" priority="2430"/>
    <cfRule type="duplicateValues" dxfId="0" priority="2431"/>
    <cfRule type="duplicateValues" dxfId="0" priority="2432"/>
    <cfRule type="duplicateValues" dxfId="0" priority="2433"/>
  </conditionalFormatting>
  <conditionalFormatting sqref="A1:A4 A11:A1048576">
    <cfRule type="duplicateValues" dxfId="0" priority="40"/>
    <cfRule type="duplicateValues" dxfId="0" priority="945"/>
    <cfRule type="duplicateValues" dxfId="0" priority="1019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1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3" name="Spinner 2759" r:id="rId2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4" name="Spinner 2760" r:id="rId2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5" name="Spinner 2761" r:id="rId2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6" name="Spinner 2762" r:id="rId2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7" name="Spinner 2763" r:id="rId2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8" name="Spinner 2764" r:id="rId2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" name="Spinner 2765" r:id="rId2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" name="Spinner 2766" r:id="rId2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" name="Spinner 2767" r:id="rId30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" name="Spinner 2768" r:id="rId31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" name="Spinner 2769" r:id="rId32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" name="Spinner 2770" r:id="rId33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5" name="Spinner 2771" r:id="rId34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6" name="Spinner 2772" r:id="rId3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7" name="Spinner 2773" r:id="rId36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8" name="Spinner 2774" r:id="rId3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9" name="Spinner 2775" r:id="rId38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0" name="Spinner 2776" r:id="rId39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1" name="Spinner 2777" r:id="rId40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workbookViewId="0">
      <selection activeCell="F88" sqref="F88"/>
    </sheetView>
  </sheetViews>
  <sheetFormatPr defaultColWidth="9" defaultRowHeight="13.5"/>
  <cols>
    <col min="1" max="2" width="9" style="8"/>
    <col min="3" max="3" width="51.25" style="8" customWidth="1"/>
    <col min="4" max="4" width="11" style="8" customWidth="1"/>
    <col min="5" max="5" width="10.375" style="8"/>
    <col min="6" max="11" width="9" style="8"/>
    <col min="12" max="12" width="13" style="8" customWidth="1"/>
    <col min="13" max="16384" width="9" style="8"/>
  </cols>
  <sheetData>
    <row r="1" spans="1:4">
      <c r="A1" s="9" t="s">
        <v>1</v>
      </c>
      <c r="B1" s="10" t="s">
        <v>3</v>
      </c>
      <c r="C1" s="10" t="s">
        <v>48</v>
      </c>
      <c r="D1" s="10" t="s">
        <v>49</v>
      </c>
    </row>
    <row r="2" ht="14.25" spans="1:6">
      <c r="A2" s="11"/>
      <c r="B2" s="1"/>
      <c r="C2" s="12"/>
      <c r="D2" s="13"/>
      <c r="E2" s="13"/>
      <c r="F2" s="8" t="e">
        <f>VLOOKUP(B2,劳务费!$C$3:L11,10,0)</f>
        <v>#N/A</v>
      </c>
    </row>
    <row r="3" ht="18.75" spans="1:6">
      <c r="A3" s="14"/>
      <c r="B3" s="15"/>
      <c r="C3" s="12"/>
      <c r="D3" s="16"/>
      <c r="E3" s="16"/>
      <c r="F3" s="8" t="e">
        <f>VLOOKUP(B3,劳务费!$C$3:L11,10,0)</f>
        <v>#N/A</v>
      </c>
    </row>
    <row r="4" ht="18.75" spans="1:6">
      <c r="A4" s="11"/>
      <c r="B4" s="17"/>
      <c r="C4" s="18"/>
      <c r="D4" s="16"/>
      <c r="E4" s="16"/>
      <c r="F4" s="8" t="e">
        <f>VLOOKUP(B4,劳务费!$C$3:L10,10,0)</f>
        <v>#N/A</v>
      </c>
    </row>
    <row r="5" ht="18.75" spans="1:6">
      <c r="A5" s="14"/>
      <c r="B5" s="17"/>
      <c r="C5" s="18"/>
      <c r="D5" s="16"/>
      <c r="E5" s="16"/>
      <c r="F5" s="8" t="e">
        <f>VLOOKUP(B5,劳务费!$C$3:L11,10,0)</f>
        <v>#N/A</v>
      </c>
    </row>
    <row r="6" ht="18.75" spans="1:6">
      <c r="A6" s="14"/>
      <c r="B6" s="17"/>
      <c r="C6" s="18"/>
      <c r="D6" s="16"/>
      <c r="E6" s="16"/>
      <c r="F6" s="8" t="e">
        <f>VLOOKUP(B6,劳务费!$C$3:L11,10,0)</f>
        <v>#N/A</v>
      </c>
    </row>
    <row r="7" ht="18.75" spans="1:6">
      <c r="A7" s="14"/>
      <c r="B7" s="19"/>
      <c r="C7" s="15"/>
      <c r="D7" s="16"/>
      <c r="E7" s="16"/>
      <c r="F7" s="20" t="e">
        <f>VLOOKUP(B7,劳务费!$C$3:L11,10,0)</f>
        <v>#N/A</v>
      </c>
    </row>
    <row r="8" ht="18.75" spans="1:6">
      <c r="A8" s="21"/>
      <c r="B8" s="17"/>
      <c r="C8" s="18"/>
      <c r="D8" s="16"/>
      <c r="E8" s="16"/>
      <c r="F8" s="8" t="e">
        <f>VLOOKUP(B8,劳务费!$C$3:L11,10,0)</f>
        <v>#N/A</v>
      </c>
    </row>
    <row r="9" ht="18.75" spans="1:6">
      <c r="A9" s="11"/>
      <c r="B9" s="17"/>
      <c r="C9" s="22"/>
      <c r="D9" s="16"/>
      <c r="E9" s="16"/>
      <c r="F9" s="8" t="e">
        <f>VLOOKUP(B9,劳务费!$C$3:L11,10,0)</f>
        <v>#N/A</v>
      </c>
    </row>
    <row r="10" ht="18.75" spans="1:6">
      <c r="A10" s="23"/>
      <c r="B10" s="17"/>
      <c r="C10" s="22"/>
      <c r="D10" s="24"/>
      <c r="E10" s="25"/>
      <c r="F10" s="8" t="e">
        <f>VLOOKUP(B10,劳务费!$C$3:L11,10,0)</f>
        <v>#N/A</v>
      </c>
    </row>
    <row r="11" ht="14.25" spans="1:6">
      <c r="A11" s="14"/>
      <c r="B11" s="15"/>
      <c r="C11" s="26"/>
      <c r="D11" s="27"/>
      <c r="E11" s="27"/>
      <c r="F11" s="20" t="e">
        <f>VLOOKUP(B11,劳务费!$C$3:L11,10,0)</f>
        <v>#N/A</v>
      </c>
    </row>
    <row r="12" ht="14.25" spans="1:6">
      <c r="A12" s="14"/>
      <c r="B12" s="15"/>
      <c r="C12" s="26"/>
      <c r="D12" s="28"/>
      <c r="E12" s="28"/>
      <c r="F12" s="20" t="e">
        <f>VLOOKUP(B12,劳务费!$C$3:L11,10,0)</f>
        <v>#N/A</v>
      </c>
    </row>
    <row r="13" ht="18.75" spans="1:6">
      <c r="A13" s="14"/>
      <c r="B13" s="17"/>
      <c r="C13" s="29"/>
      <c r="D13" s="17"/>
      <c r="E13" s="17"/>
      <c r="F13" s="20" t="e">
        <f>VLOOKUP(B13,劳务费!$C$3:L11,10,0)</f>
        <v>#N/A</v>
      </c>
    </row>
    <row r="14" ht="14.25" spans="1:6">
      <c r="A14" s="14"/>
      <c r="B14" s="15"/>
      <c r="C14" s="26"/>
      <c r="D14" s="30"/>
      <c r="E14" s="28"/>
      <c r="F14" s="20" t="e">
        <f>VLOOKUP(B14,劳务费!$C$3:L11,10,0)</f>
        <v>#N/A</v>
      </c>
    </row>
    <row r="15" ht="18.75" spans="1:6">
      <c r="A15" s="11"/>
      <c r="B15" s="31"/>
      <c r="C15" s="29"/>
      <c r="D15" s="32"/>
      <c r="E15" s="17"/>
      <c r="F15" s="20" t="e">
        <f>VLOOKUP(B15,劳务费!$C$3:L11,10,0)</f>
        <v>#N/A</v>
      </c>
    </row>
    <row r="16" ht="16.5" spans="1:6">
      <c r="A16" s="14"/>
      <c r="B16" s="31"/>
      <c r="C16" s="22"/>
      <c r="D16" s="33"/>
      <c r="E16" s="13"/>
      <c r="F16" s="20" t="e">
        <f>VLOOKUP(B16,劳务费!$C$3:L11,10,0)</f>
        <v>#N/A</v>
      </c>
    </row>
    <row r="17" ht="18.75" spans="1:6">
      <c r="A17" s="34"/>
      <c r="B17" s="17"/>
      <c r="C17" s="35"/>
      <c r="D17" s="36"/>
      <c r="E17" s="36"/>
      <c r="F17" s="20" t="e">
        <f>VLOOKUP(B17,劳务费!$C$3:L11,10,0)</f>
        <v>#N/A</v>
      </c>
    </row>
    <row r="18" ht="14.25" spans="1:6">
      <c r="A18" s="14"/>
      <c r="B18" s="28"/>
      <c r="C18" s="28"/>
      <c r="D18" s="37"/>
      <c r="E18" s="37"/>
      <c r="F18" s="20" t="e">
        <f>VLOOKUP(B18,劳务费!$C$3:L11,10,0)</f>
        <v>#N/A</v>
      </c>
    </row>
    <row r="19" ht="14.25" spans="1:6">
      <c r="A19" s="14"/>
      <c r="B19" s="15"/>
      <c r="C19" s="15"/>
      <c r="D19" s="28"/>
      <c r="E19" s="28"/>
      <c r="F19" s="20" t="e">
        <f>VLOOKUP(B19,劳务费!$C$3:L11,10,0)</f>
        <v>#N/A</v>
      </c>
    </row>
    <row r="20" ht="14.25" spans="1:6">
      <c r="A20" s="11"/>
      <c r="B20" s="15"/>
      <c r="C20" s="15"/>
      <c r="D20" s="28"/>
      <c r="E20" s="28"/>
      <c r="F20" s="20" t="e">
        <f>VLOOKUP(B20,劳务费!$C$3:L11,10,0)</f>
        <v>#N/A</v>
      </c>
    </row>
    <row r="21" ht="18.75" spans="1:6">
      <c r="A21" s="11"/>
      <c r="B21" s="38"/>
      <c r="C21" s="18"/>
      <c r="D21" s="17"/>
      <c r="E21" s="17"/>
      <c r="F21" s="20" t="e">
        <f>VLOOKUP(B21,劳务费!$C$3:L11,10,0)</f>
        <v>#N/A</v>
      </c>
    </row>
    <row r="22" ht="14.25" spans="1:6">
      <c r="A22" s="14"/>
      <c r="B22" s="15"/>
      <c r="C22" s="15"/>
      <c r="D22" s="28"/>
      <c r="E22" s="28"/>
      <c r="F22" s="20" t="e">
        <f>VLOOKUP(B22,劳务费!$C$3:L11,10,0)</f>
        <v>#N/A</v>
      </c>
    </row>
    <row r="23" ht="18.75" spans="1:6">
      <c r="A23" s="14"/>
      <c r="B23" s="17"/>
      <c r="C23" s="18"/>
      <c r="D23" s="38"/>
      <c r="E23" s="38"/>
      <c r="F23" s="20" t="e">
        <f>VLOOKUP(B23,劳务费!$C$3:L12,10,0)</f>
        <v>#N/A</v>
      </c>
    </row>
    <row r="24" ht="14.25" spans="1:6">
      <c r="A24" s="14"/>
      <c r="B24" s="15"/>
      <c r="C24" s="15"/>
      <c r="D24" s="28"/>
      <c r="E24" s="28"/>
      <c r="F24" s="20" t="e">
        <f>VLOOKUP(B24,劳务费!$C$3:L13,10,0)</f>
        <v>#N/A</v>
      </c>
    </row>
    <row r="25" ht="18.75" spans="1:6">
      <c r="A25" s="14"/>
      <c r="B25" s="15"/>
      <c r="C25" s="15"/>
      <c r="D25" s="17"/>
      <c r="E25" s="28"/>
      <c r="F25" s="20" t="e">
        <f>VLOOKUP(B25,劳务费!$C$3:L14,10,0)</f>
        <v>#N/A</v>
      </c>
    </row>
    <row r="26" ht="18.75" spans="1:6">
      <c r="A26" s="14"/>
      <c r="B26" s="19"/>
      <c r="C26" s="15"/>
      <c r="D26" s="17"/>
      <c r="E26" s="17"/>
      <c r="F26" s="20" t="e">
        <f>VLOOKUP(B26,劳务费!$C$3:L15,10,0)</f>
        <v>#N/A</v>
      </c>
    </row>
    <row r="27" ht="18.75" spans="1:6">
      <c r="A27" s="14"/>
      <c r="B27" s="15"/>
      <c r="C27" s="15"/>
      <c r="D27" s="17"/>
      <c r="E27" s="17"/>
      <c r="F27" s="20" t="e">
        <f>VLOOKUP(B27,劳务费!$C$3:L16,10,0)</f>
        <v>#N/A</v>
      </c>
    </row>
    <row r="28" ht="18.75" spans="1:6">
      <c r="A28" s="14"/>
      <c r="B28" s="17"/>
      <c r="C28" s="18"/>
      <c r="D28" s="38"/>
      <c r="E28" s="17"/>
      <c r="F28" s="20" t="e">
        <f>VLOOKUP(B28,劳务费!$C$3:L17,10,0)</f>
        <v>#N/A</v>
      </c>
    </row>
    <row r="29" ht="14.25" spans="1:6">
      <c r="A29" s="14"/>
      <c r="B29" s="15"/>
      <c r="C29" s="15"/>
      <c r="D29" s="28"/>
      <c r="E29" s="28"/>
      <c r="F29" s="20" t="e">
        <f>VLOOKUP(B29,劳务费!$C$3:L18,10,0)</f>
        <v>#N/A</v>
      </c>
    </row>
    <row r="30" ht="18.75" spans="1:14">
      <c r="A30" s="14"/>
      <c r="B30" s="38"/>
      <c r="C30" s="15"/>
      <c r="D30" s="17"/>
      <c r="E30" s="17"/>
      <c r="F30" s="20" t="e">
        <f>VLOOKUP(B30,劳务费!$C$3:L19,10,0)</f>
        <v>#N/A</v>
      </c>
      <c r="K30" s="46"/>
      <c r="L30" s="19"/>
      <c r="N30" s="19"/>
    </row>
    <row r="31" ht="17.25" spans="1:14">
      <c r="A31" s="14"/>
      <c r="B31" s="15"/>
      <c r="C31" s="15"/>
      <c r="D31" s="28"/>
      <c r="E31" s="28"/>
      <c r="F31" s="20" t="e">
        <f>VLOOKUP(B31,劳务费!$C$3:L20,10,0)</f>
        <v>#N/A</v>
      </c>
      <c r="K31" s="46"/>
      <c r="L31" s="19"/>
      <c r="N31" s="19"/>
    </row>
    <row r="32" ht="18.75" spans="1:6">
      <c r="A32" s="14"/>
      <c r="B32" s="15"/>
      <c r="C32" s="15"/>
      <c r="D32" s="17"/>
      <c r="E32" s="28"/>
      <c r="F32" s="20" t="e">
        <f>VLOOKUP(B32,劳务费!$C$3:L21,10,0)</f>
        <v>#N/A</v>
      </c>
    </row>
    <row r="33" ht="14.25" spans="1:6">
      <c r="A33" s="14"/>
      <c r="B33" s="15"/>
      <c r="C33" s="15"/>
      <c r="D33" s="28"/>
      <c r="E33" s="28"/>
      <c r="F33" s="20" t="e">
        <f>VLOOKUP(B33,劳务费!$C$3:L22,10,0)</f>
        <v>#N/A</v>
      </c>
    </row>
    <row r="34" ht="18.75" spans="1:6">
      <c r="A34" s="14"/>
      <c r="B34" s="1"/>
      <c r="C34" s="15"/>
      <c r="D34" s="17"/>
      <c r="E34" s="28"/>
      <c r="F34" s="20" t="e">
        <f>VLOOKUP(B34,劳务费!$C$3:L23,10,0)</f>
        <v>#N/A</v>
      </c>
    </row>
    <row r="35" ht="16.5" spans="1:12">
      <c r="A35" s="14"/>
      <c r="B35" s="15"/>
      <c r="C35" s="15"/>
      <c r="D35" s="28"/>
      <c r="E35" s="28"/>
      <c r="F35" s="20" t="e">
        <f>VLOOKUP(B35,劳务费!$C$3:L24,10,0)</f>
        <v>#N/A</v>
      </c>
      <c r="L35" s="19"/>
    </row>
    <row r="36" ht="18.75" spans="1:12">
      <c r="A36" s="14"/>
      <c r="B36" s="38"/>
      <c r="C36" s="15"/>
      <c r="D36" s="17"/>
      <c r="E36" s="17"/>
      <c r="F36" s="20" t="e">
        <f>VLOOKUP(B36,劳务费!$C$3:L25,10,0)</f>
        <v>#N/A</v>
      </c>
      <c r="L36" s="19"/>
    </row>
    <row r="37" ht="16.5" spans="1:12">
      <c r="A37" s="14"/>
      <c r="B37" s="15"/>
      <c r="C37" s="15"/>
      <c r="D37" s="28"/>
      <c r="E37" s="28"/>
      <c r="F37" s="20" t="e">
        <f>VLOOKUP(B37,劳务费!$C$3:L26,10,0)</f>
        <v>#N/A</v>
      </c>
      <c r="L37" s="19"/>
    </row>
    <row r="38" ht="18.75" spans="1:12">
      <c r="A38" s="39"/>
      <c r="B38" s="15"/>
      <c r="C38" s="15"/>
      <c r="D38" s="17"/>
      <c r="E38" s="28"/>
      <c r="F38" s="20" t="e">
        <f>VLOOKUP(B38,劳务费!$C$3:L27,10,0)</f>
        <v>#N/A</v>
      </c>
      <c r="L38" s="19"/>
    </row>
    <row r="39" ht="14.25" spans="1:6">
      <c r="A39" s="39"/>
      <c r="B39" s="40"/>
      <c r="C39" s="15"/>
      <c r="D39" s="28"/>
      <c r="E39" s="28"/>
      <c r="F39" s="20" t="e">
        <f>VLOOKUP(B39,劳务费!$C$3:L28,10,0)</f>
        <v>#N/A</v>
      </c>
    </row>
    <row r="40" ht="14.25" spans="1:6">
      <c r="A40" s="39"/>
      <c r="B40" s="40"/>
      <c r="C40" s="15"/>
      <c r="D40" s="28"/>
      <c r="E40" s="28"/>
      <c r="F40" s="20" t="e">
        <f>VLOOKUP(B40,劳务费!$C$3:L29,10,0)</f>
        <v>#N/A</v>
      </c>
    </row>
    <row r="41" ht="14.25" spans="1:6">
      <c r="A41" s="39"/>
      <c r="B41" s="1"/>
      <c r="C41" s="15"/>
      <c r="D41" s="28"/>
      <c r="E41" s="28"/>
      <c r="F41" s="20" t="e">
        <f>VLOOKUP(B41,劳务费!$C$3:L30,10,0)</f>
        <v>#N/A</v>
      </c>
    </row>
    <row r="42" ht="18.75" spans="1:6">
      <c r="A42" s="39"/>
      <c r="B42" s="15"/>
      <c r="C42" s="15"/>
      <c r="D42" s="17"/>
      <c r="E42" s="28"/>
      <c r="F42" s="20" t="e">
        <f>VLOOKUP(B42,劳务费!$C$3:L31,10,0)</f>
        <v>#N/A</v>
      </c>
    </row>
    <row r="43" ht="18.75" spans="1:6">
      <c r="A43" s="39"/>
      <c r="B43" s="15"/>
      <c r="C43" s="15"/>
      <c r="D43" s="17"/>
      <c r="E43" s="28"/>
      <c r="F43" s="20" t="e">
        <f>VLOOKUP(B43,劳务费!$C$3:L32,10,0)</f>
        <v>#N/A</v>
      </c>
    </row>
    <row r="44" ht="18.75" spans="1:6">
      <c r="A44" s="39"/>
      <c r="B44" s="15"/>
      <c r="C44" s="15"/>
      <c r="D44" s="17"/>
      <c r="E44" s="28"/>
      <c r="F44" s="20" t="e">
        <f>VLOOKUP(B44,劳务费!$C$3:L33,10,0)</f>
        <v>#N/A</v>
      </c>
    </row>
    <row r="45" ht="14.25" spans="1:6">
      <c r="A45" s="39"/>
      <c r="B45" s="15"/>
      <c r="C45" s="15"/>
      <c r="D45" s="28"/>
      <c r="E45" s="28"/>
      <c r="F45" s="20" t="e">
        <f>VLOOKUP(B45,劳务费!$C$3:L34,10,0)</f>
        <v>#N/A</v>
      </c>
    </row>
    <row r="46" ht="18.75" spans="1:6">
      <c r="A46" s="39"/>
      <c r="B46" s="38"/>
      <c r="C46" s="15"/>
      <c r="D46" s="17"/>
      <c r="E46" s="17"/>
      <c r="F46" s="20" t="e">
        <f>VLOOKUP(B46,劳务费!$C$3:L35,10,0)</f>
        <v>#N/A</v>
      </c>
    </row>
    <row r="47" ht="18.75" spans="1:6">
      <c r="A47" s="39"/>
      <c r="B47" s="15"/>
      <c r="C47" s="15"/>
      <c r="D47" s="17"/>
      <c r="E47" s="28"/>
      <c r="F47" s="20" t="e">
        <f>VLOOKUP(B47,劳务费!$C$3:L36,10,0)</f>
        <v>#N/A</v>
      </c>
    </row>
    <row r="48" ht="18.75" spans="1:9">
      <c r="A48" s="41"/>
      <c r="B48" s="42"/>
      <c r="C48" s="42"/>
      <c r="D48" s="42"/>
      <c r="E48" s="43"/>
      <c r="F48" s="8" t="e">
        <f>VLOOKUP(B48,劳务费!$C$3:L11,10,0)</f>
        <v>#N/A</v>
      </c>
      <c r="I48" s="8">
        <f>2*8*18</f>
        <v>288</v>
      </c>
    </row>
    <row r="49" ht="18.75" spans="1:9">
      <c r="A49" s="39"/>
      <c r="B49" s="17"/>
      <c r="C49" s="17"/>
      <c r="D49" s="17"/>
      <c r="E49" s="43"/>
      <c r="F49" s="8" t="e">
        <f>VLOOKUP(B49,劳务费!$C$3:L10,10,0)</f>
        <v>#N/A</v>
      </c>
      <c r="I49" s="8">
        <v>232.2</v>
      </c>
    </row>
    <row r="50" ht="18.75" spans="1:6">
      <c r="A50" s="39"/>
      <c r="B50" s="17"/>
      <c r="C50" s="17"/>
      <c r="D50" s="17"/>
      <c r="E50" s="43"/>
      <c r="F50" s="8" t="e">
        <f>VLOOKUP(B50,劳务费!$C$3:L11,10,0)</f>
        <v>#N/A</v>
      </c>
    </row>
    <row r="51" ht="18.75" spans="1:6">
      <c r="A51" s="39"/>
      <c r="B51" s="17"/>
      <c r="C51" s="17"/>
      <c r="D51" s="17"/>
      <c r="E51" s="17"/>
      <c r="F51" s="8" t="e">
        <f>VLOOKUP(B51,劳务费!$C$3:L11,10,0)</f>
        <v>#N/A</v>
      </c>
    </row>
    <row r="52" ht="18.75" spans="1:6">
      <c r="A52" s="44"/>
      <c r="B52" s="24"/>
      <c r="C52" s="24"/>
      <c r="D52" s="24"/>
      <c r="E52" s="43"/>
      <c r="F52" s="8" t="e">
        <f>VLOOKUP(B52,劳务费!$C$3:L11,10,0)</f>
        <v>#N/A</v>
      </c>
    </row>
    <row r="53" ht="18.75" spans="1:5">
      <c r="A53" s="44"/>
      <c r="B53" s="45"/>
      <c r="C53" s="24"/>
      <c r="D53" s="24"/>
      <c r="E53" s="43"/>
    </row>
    <row r="54" ht="18.75" spans="1:5">
      <c r="A54" s="44"/>
      <c r="B54" s="45"/>
      <c r="C54" s="24"/>
      <c r="D54" s="24"/>
      <c r="E54" s="43"/>
    </row>
    <row r="55" ht="18.75" spans="1:5">
      <c r="A55" s="44"/>
      <c r="B55" s="24"/>
      <c r="C55" s="24"/>
      <c r="D55" s="24"/>
      <c r="E55" s="43"/>
    </row>
    <row r="56" ht="18.75" spans="1:5">
      <c r="A56" s="44"/>
      <c r="B56" s="24"/>
      <c r="C56" s="24"/>
      <c r="D56" s="24"/>
      <c r="E56" s="43"/>
    </row>
    <row r="57" ht="18.75" spans="1:5">
      <c r="A57" s="44"/>
      <c r="B57" s="24"/>
      <c r="C57" s="24"/>
      <c r="D57" s="24"/>
      <c r="E57" s="43"/>
    </row>
    <row r="58" ht="18.75" spans="1:5">
      <c r="A58" s="44"/>
      <c r="B58" s="24"/>
      <c r="C58" s="24"/>
      <c r="D58" s="24"/>
      <c r="E58" s="43"/>
    </row>
    <row r="59" ht="18.75" spans="1:5">
      <c r="A59" s="44"/>
      <c r="B59" s="24"/>
      <c r="C59" s="24"/>
      <c r="D59" s="24"/>
      <c r="E59" s="43"/>
    </row>
    <row r="60" ht="18.75" spans="1:5">
      <c r="A60" s="44"/>
      <c r="B60" s="24"/>
      <c r="C60" s="24"/>
      <c r="D60" s="24"/>
      <c r="E60" s="43"/>
    </row>
    <row r="61" ht="18.75" spans="1:5">
      <c r="A61" s="44"/>
      <c r="B61" s="24"/>
      <c r="C61" s="24"/>
      <c r="D61" s="24"/>
      <c r="E61" s="43"/>
    </row>
  </sheetData>
  <autoFilter xmlns:etc="http://www.wps.cn/officeDocument/2017/etCustomData" ref="A1:F52" etc:filterBottomFollowUsedRange="0">
    <sortState ref="A1:F52">
      <sortCondition ref="B1"/>
    </sortState>
    <extLst/>
  </autoFilter>
  <sortState ref="A1:F38">
    <sortCondition ref="B1:B38"/>
  </sortState>
  <conditionalFormatting sqref="B1">
    <cfRule type="duplicateValues" dxfId="0" priority="756"/>
  </conditionalFormatting>
  <conditionalFormatting sqref="C2">
    <cfRule type="duplicateValues" dxfId="0" priority="350"/>
    <cfRule type="duplicateValues" dxfId="0" priority="349"/>
    <cfRule type="duplicateValues" dxfId="0" priority="348"/>
    <cfRule type="duplicateValues" dxfId="0" priority="347"/>
    <cfRule type="duplicateValues" dxfId="0" priority="346"/>
    <cfRule type="duplicateValues" dxfId="0" priority="345"/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  <cfRule type="duplicateValues" dxfId="0" priority="289"/>
    <cfRule type="duplicateValues" dxfId="0" priority="288"/>
    <cfRule type="duplicateValues" dxfId="0" priority="287"/>
    <cfRule type="duplicateValues" dxfId="0" priority="286"/>
    <cfRule type="duplicateValues" dxfId="0" priority="285"/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B4">
    <cfRule type="duplicateValues" dxfId="0" priority="238"/>
  </conditionalFormatting>
  <conditionalFormatting sqref="B5"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  <cfRule type="duplicateValues" dxfId="0" priority="351"/>
  </conditionalFormatting>
  <conditionalFormatting sqref="A8">
    <cfRule type="duplicateValues" dxfId="0" priority="741"/>
    <cfRule type="duplicateValues" dxfId="0" priority="743"/>
    <cfRule type="duplicateValues" dxfId="0" priority="744"/>
    <cfRule type="duplicateValues" dxfId="0" priority="745"/>
    <cfRule type="duplicateValues" dxfId="0" priority="746"/>
    <cfRule type="duplicateValues" dxfId="0" priority="747"/>
  </conditionalFormatting>
  <conditionalFormatting sqref="B8">
    <cfRule type="duplicateValues" dxfId="0" priority="362"/>
    <cfRule type="duplicateValues" dxfId="0" priority="361"/>
    <cfRule type="duplicateValues" dxfId="0" priority="360"/>
    <cfRule type="duplicateValues" dxfId="0" priority="359"/>
    <cfRule type="duplicateValues" dxfId="0" priority="358"/>
  </conditionalFormatting>
  <conditionalFormatting sqref="B14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B15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75"/>
  </conditionalFormatting>
  <conditionalFormatting sqref="B18">
    <cfRule type="duplicateValues" dxfId="0" priority="110"/>
    <cfRule type="duplicateValues" dxfId="0" priority="114"/>
    <cfRule type="duplicateValues" dxfId="0" priority="118"/>
  </conditionalFormatting>
  <conditionalFormatting sqref="B19">
    <cfRule type="duplicateValues" dxfId="0" priority="109"/>
    <cfRule type="duplicateValues" dxfId="0" priority="113"/>
    <cfRule type="duplicateValues" dxfId="0" priority="117"/>
  </conditionalFormatting>
  <conditionalFormatting sqref="B3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B31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B4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B47">
    <cfRule type="duplicateValues" dxfId="0" priority="107"/>
    <cfRule type="duplicateValues" dxfId="0" priority="111"/>
    <cfRule type="duplicateValues" dxfId="0" priority="115"/>
  </conditionalFormatting>
  <conditionalFormatting sqref="B48">
    <cfRule type="duplicateValues" dxfId="0" priority="464"/>
    <cfRule type="duplicateValues" dxfId="0" priority="470"/>
    <cfRule type="duplicateValues" dxfId="0" priority="476"/>
  </conditionalFormatting>
  <conditionalFormatting sqref="B49">
    <cfRule type="duplicateValues" dxfId="0" priority="463"/>
    <cfRule type="duplicateValues" dxfId="0" priority="469"/>
    <cfRule type="duplicateValues" dxfId="0" priority="475"/>
  </conditionalFormatting>
  <conditionalFormatting sqref="B51">
    <cfRule type="duplicateValues" dxfId="0" priority="2670"/>
    <cfRule type="duplicateValues" dxfId="0" priority="2687"/>
    <cfRule type="duplicateValues" dxfId="0" priority="2704"/>
    <cfRule type="duplicateValues" dxfId="0" priority="2721"/>
    <cfRule type="duplicateValues" dxfId="0" priority="2738"/>
    <cfRule type="duplicateValues" dxfId="0" priority="2755"/>
    <cfRule type="duplicateValues" dxfId="0" priority="2772"/>
    <cfRule type="duplicateValues" dxfId="0" priority="2789"/>
    <cfRule type="duplicateValues" dxfId="0" priority="2806"/>
    <cfRule type="duplicateValues" dxfId="0" priority="2823"/>
  </conditionalFormatting>
  <conditionalFormatting sqref="B9:B10">
    <cfRule type="duplicateValues" dxfId="0" priority="363"/>
  </conditionalFormatting>
  <conditionalFormatting sqref="B11:B13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B16:B17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</conditionalFormatting>
  <conditionalFormatting sqref="C3:C4"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B1 B52:B1048576">
    <cfRule type="duplicateValues" dxfId="0" priority="2844"/>
    <cfRule type="duplicateValues" dxfId="0" priority="3279"/>
    <cfRule type="duplicateValues" dxfId="0" priority="3452"/>
  </conditionalFormatting>
  <conditionalFormatting sqref="B1 B51:B1048576">
    <cfRule type="duplicateValues" dxfId="0" priority="2669"/>
  </conditionalFormatting>
  <conditionalFormatting sqref="B1 B48:B1048576">
    <cfRule type="duplicateValues" dxfId="0" priority="364"/>
    <cfRule type="duplicateValues" dxfId="0" priority="462"/>
  </conditionalFormatting>
  <conditionalFormatting sqref="B1 B50:B1048576">
    <cfRule type="duplicateValues" dxfId="0" priority="599"/>
    <cfRule type="duplicateValues" dxfId="0" priority="738"/>
    <cfRule type="duplicateValues" dxfId="0" priority="755"/>
  </conditionalFormatting>
  <conditionalFormatting sqref="B1:B40 B42:B1048576">
    <cfRule type="duplicateValues" dxfId="0" priority="24"/>
  </conditionalFormatting>
  <conditionalFormatting sqref="B2:B3 B6:B10">
    <cfRule type="duplicateValues" dxfId="0" priority="357"/>
  </conditionalFormatting>
  <conditionalFormatting sqref="B2:B10 B16:B17">
    <cfRule type="duplicateValues" dxfId="0" priority="237"/>
  </conditionalFormatting>
  <conditionalFormatting sqref="B2:B29 B42:B47 B32:B40">
    <cfRule type="duplicateValues" dxfId="0" priority="60"/>
  </conditionalFormatting>
  <conditionalFormatting sqref="B2:B10 B16:B29 B32:B37 B42:B47">
    <cfRule type="duplicateValues" dxfId="0" priority="106"/>
  </conditionalFormatting>
  <conditionalFormatting sqref="B20:B29 B32:B37 B42:B46">
    <cfRule type="duplicateValues" dxfId="0" priority="108"/>
    <cfRule type="duplicateValues" dxfId="0" priority="112"/>
    <cfRule type="duplicateValues" dxfId="0" priority="116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49"/>
  <sheetViews>
    <sheetView topLeftCell="A13" workbookViewId="0">
      <selection activeCell="F88" sqref="F88"/>
    </sheetView>
  </sheetViews>
  <sheetFormatPr defaultColWidth="9" defaultRowHeight="13.5" outlineLevelCol="2"/>
  <sheetData>
    <row r="4" spans="2:3">
      <c r="B4" t="s">
        <v>50</v>
      </c>
      <c r="C4" t="s">
        <v>51</v>
      </c>
    </row>
    <row r="5" spans="2:3">
      <c r="B5" t="s">
        <v>50</v>
      </c>
      <c r="C5" t="s">
        <v>52</v>
      </c>
    </row>
    <row r="6" spans="2:3">
      <c r="B6" t="s">
        <v>50</v>
      </c>
      <c r="C6" t="s">
        <v>53</v>
      </c>
    </row>
    <row r="7" spans="2:3">
      <c r="B7" t="s">
        <v>50</v>
      </c>
      <c r="C7" t="s">
        <v>54</v>
      </c>
    </row>
    <row r="8" spans="2:3">
      <c r="B8" t="s">
        <v>50</v>
      </c>
      <c r="C8" t="s">
        <v>55</v>
      </c>
    </row>
    <row r="9" spans="2:3">
      <c r="B9" t="s">
        <v>50</v>
      </c>
      <c r="C9" t="s">
        <v>56</v>
      </c>
    </row>
    <row r="10" spans="2:3">
      <c r="B10" t="s">
        <v>50</v>
      </c>
      <c r="C10" t="s">
        <v>57</v>
      </c>
    </row>
    <row r="11" spans="2:3">
      <c r="B11" t="s">
        <v>58</v>
      </c>
      <c r="C11" t="s">
        <v>59</v>
      </c>
    </row>
    <row r="12" spans="2:3">
      <c r="B12" t="s">
        <v>58</v>
      </c>
      <c r="C12" t="s">
        <v>60</v>
      </c>
    </row>
    <row r="13" spans="2:3">
      <c r="B13" t="s">
        <v>58</v>
      </c>
      <c r="C13" t="s">
        <v>61</v>
      </c>
    </row>
    <row r="14" spans="2:3">
      <c r="B14" t="s">
        <v>58</v>
      </c>
      <c r="C14" t="s">
        <v>62</v>
      </c>
    </row>
    <row r="15" spans="2:3">
      <c r="B15" t="s">
        <v>58</v>
      </c>
      <c r="C15" t="s">
        <v>63</v>
      </c>
    </row>
    <row r="16" spans="2:3">
      <c r="B16" t="s">
        <v>58</v>
      </c>
      <c r="C16" t="s">
        <v>64</v>
      </c>
    </row>
    <row r="17" spans="2:3">
      <c r="B17" t="s">
        <v>58</v>
      </c>
      <c r="C17" t="s">
        <v>65</v>
      </c>
    </row>
    <row r="18" spans="2:3">
      <c r="B18" t="s">
        <v>58</v>
      </c>
      <c r="C18" t="s">
        <v>66</v>
      </c>
    </row>
    <row r="19" spans="2:3">
      <c r="B19" t="s">
        <v>67</v>
      </c>
      <c r="C19" t="s">
        <v>68</v>
      </c>
    </row>
    <row r="20" spans="2:3">
      <c r="B20" t="s">
        <v>67</v>
      </c>
      <c r="C20" t="s">
        <v>69</v>
      </c>
    </row>
    <row r="21" spans="2:3">
      <c r="B21" t="s">
        <v>70</v>
      </c>
      <c r="C21" t="s">
        <v>71</v>
      </c>
    </row>
    <row r="22" spans="2:3">
      <c r="B22" t="s">
        <v>70</v>
      </c>
      <c r="C22" t="s">
        <v>72</v>
      </c>
    </row>
    <row r="23" spans="2:3">
      <c r="B23" t="s">
        <v>70</v>
      </c>
      <c r="C23" t="s">
        <v>73</v>
      </c>
    </row>
    <row r="24" spans="2:3">
      <c r="B24" t="s">
        <v>70</v>
      </c>
      <c r="C24" t="s">
        <v>74</v>
      </c>
    </row>
    <row r="25" spans="2:3">
      <c r="B25" t="s">
        <v>70</v>
      </c>
      <c r="C25" t="s">
        <v>75</v>
      </c>
    </row>
    <row r="26" spans="2:3">
      <c r="B26" t="s">
        <v>70</v>
      </c>
      <c r="C26" t="s">
        <v>76</v>
      </c>
    </row>
    <row r="27" spans="2:3">
      <c r="B27" t="s">
        <v>70</v>
      </c>
      <c r="C27" t="s">
        <v>77</v>
      </c>
    </row>
    <row r="28" spans="2:3">
      <c r="B28" t="s">
        <v>70</v>
      </c>
      <c r="C28" t="s">
        <v>78</v>
      </c>
    </row>
    <row r="29" spans="2:3">
      <c r="B29" t="s">
        <v>70</v>
      </c>
      <c r="C29" t="s">
        <v>79</v>
      </c>
    </row>
    <row r="30" spans="2:3">
      <c r="B30" t="s">
        <v>70</v>
      </c>
      <c r="C30" t="s">
        <v>80</v>
      </c>
    </row>
    <row r="31" spans="2:3">
      <c r="B31" t="s">
        <v>70</v>
      </c>
      <c r="C31" t="s">
        <v>81</v>
      </c>
    </row>
    <row r="32" spans="2:3">
      <c r="B32" t="s">
        <v>70</v>
      </c>
      <c r="C32" t="s">
        <v>82</v>
      </c>
    </row>
    <row r="33" spans="2:3">
      <c r="B33" t="s">
        <v>70</v>
      </c>
      <c r="C33" t="s">
        <v>83</v>
      </c>
    </row>
    <row r="34" spans="2:3">
      <c r="B34" t="s">
        <v>70</v>
      </c>
      <c r="C34" t="s">
        <v>84</v>
      </c>
    </row>
    <row r="35" spans="2:3">
      <c r="B35" t="s">
        <v>70</v>
      </c>
      <c r="C35" t="s">
        <v>85</v>
      </c>
    </row>
    <row r="36" spans="2:3">
      <c r="B36" t="s">
        <v>70</v>
      </c>
      <c r="C36" t="s">
        <v>86</v>
      </c>
    </row>
    <row r="37" spans="2:3">
      <c r="B37" t="s">
        <v>70</v>
      </c>
      <c r="C37" t="s">
        <v>87</v>
      </c>
    </row>
    <row r="38" spans="2:3">
      <c r="B38" t="s">
        <v>88</v>
      </c>
      <c r="C38" t="s">
        <v>89</v>
      </c>
    </row>
    <row r="39" spans="2:3">
      <c r="B39" t="s">
        <v>88</v>
      </c>
      <c r="C39" t="s">
        <v>90</v>
      </c>
    </row>
    <row r="40" spans="2:3">
      <c r="B40" t="s">
        <v>88</v>
      </c>
      <c r="C40" t="s">
        <v>91</v>
      </c>
    </row>
    <row r="41" spans="2:3">
      <c r="B41" t="s">
        <v>88</v>
      </c>
      <c r="C41" t="s">
        <v>92</v>
      </c>
    </row>
    <row r="42" spans="2:3">
      <c r="B42" t="s">
        <v>93</v>
      </c>
      <c r="C42" t="s">
        <v>94</v>
      </c>
    </row>
    <row r="43" spans="2:3">
      <c r="B43" t="s">
        <v>93</v>
      </c>
      <c r="C43" t="s">
        <v>95</v>
      </c>
    </row>
    <row r="44" spans="2:3">
      <c r="B44" t="s">
        <v>96</v>
      </c>
      <c r="C44" t="s">
        <v>97</v>
      </c>
    </row>
    <row r="45" spans="2:3">
      <c r="B45" t="s">
        <v>98</v>
      </c>
      <c r="C45" t="s">
        <v>99</v>
      </c>
    </row>
    <row r="46" spans="2:3">
      <c r="B46" t="s">
        <v>98</v>
      </c>
      <c r="C46" t="s">
        <v>100</v>
      </c>
    </row>
    <row r="47" spans="2:3">
      <c r="B47" t="s">
        <v>98</v>
      </c>
      <c r="C47" t="s">
        <v>101</v>
      </c>
    </row>
    <row r="48" spans="2:3">
      <c r="B48" t="s">
        <v>98</v>
      </c>
      <c r="C48" t="s">
        <v>102</v>
      </c>
    </row>
    <row r="49" spans="2:3">
      <c r="B49" t="s">
        <v>103</v>
      </c>
      <c r="C49" t="s">
        <v>104</v>
      </c>
    </row>
  </sheetData>
  <sortState ref="B4:C139">
    <sortCondition ref="B4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T74"/>
  <sheetViews>
    <sheetView workbookViewId="0">
      <selection activeCell="G39" sqref="G39"/>
    </sheetView>
  </sheetViews>
  <sheetFormatPr defaultColWidth="9" defaultRowHeight="13.5"/>
  <cols>
    <col min="19" max="19" width="8.875"/>
    <col min="20" max="20" width="17.25"/>
  </cols>
  <sheetData>
    <row r="4" ht="14.25" spans="2:15">
      <c r="B4" s="1" t="s">
        <v>2</v>
      </c>
      <c r="C4" s="1" t="s">
        <v>3</v>
      </c>
      <c r="D4" s="1" t="s">
        <v>4</v>
      </c>
      <c r="E4" s="2" t="s">
        <v>5</v>
      </c>
      <c r="F4" s="2" t="s">
        <v>6</v>
      </c>
      <c r="G4" s="3" t="s">
        <v>7</v>
      </c>
      <c r="H4" s="4" t="s">
        <v>8</v>
      </c>
      <c r="I4" s="4" t="s">
        <v>9</v>
      </c>
      <c r="J4" s="3" t="s">
        <v>10</v>
      </c>
      <c r="K4" s="4" t="s">
        <v>11</v>
      </c>
      <c r="L4" s="4" t="s">
        <v>12</v>
      </c>
      <c r="M4" s="7" t="s">
        <v>13</v>
      </c>
      <c r="N4" s="7" t="s">
        <v>14</v>
      </c>
      <c r="O4" s="7" t="s">
        <v>15</v>
      </c>
    </row>
    <row r="5" ht="14.25" spans="2:15">
      <c r="B5" s="1" t="s">
        <v>58</v>
      </c>
      <c r="C5" t="s">
        <v>60</v>
      </c>
      <c r="D5" s="1" t="s">
        <v>19</v>
      </c>
      <c r="E5" s="2" t="e">
        <f>VLOOKUP(C5,考勤!A:AM,35,0)</f>
        <v>#N/A</v>
      </c>
      <c r="F5" s="2" t="e">
        <f>VLOOKUP(C5,考勤!$A$5:AP28,42,0)</f>
        <v>#N/A</v>
      </c>
      <c r="G5" s="3">
        <v>19</v>
      </c>
      <c r="H5" s="4" t="e">
        <f t="shared" ref="H5:H68" si="0">G5*F5</f>
        <v>#N/A</v>
      </c>
      <c r="I5" s="4" t="e">
        <f>VLOOKUP(C5,考勤!$A$5:AP28,41,0)</f>
        <v>#N/A</v>
      </c>
      <c r="J5" s="3">
        <v>19</v>
      </c>
      <c r="K5" s="4" t="e">
        <f t="shared" ref="K5:K68" si="1">J5*I5</f>
        <v>#N/A</v>
      </c>
      <c r="L5" s="4">
        <f>IFERROR(VLOOKUP(C5,奖惩!B:D,3,0),0)</f>
        <v>0</v>
      </c>
      <c r="M5" s="7" t="e">
        <f t="shared" ref="M5:M68" si="2">H5+K5+L5</f>
        <v>#N/A</v>
      </c>
      <c r="N5" s="7" t="e">
        <f t="shared" ref="N5:N68" si="3">E5*5</f>
        <v>#N/A</v>
      </c>
      <c r="O5" s="7" t="e">
        <f t="shared" ref="O5:O68" si="4">M5+N5</f>
        <v>#N/A</v>
      </c>
    </row>
    <row r="6" ht="14.25" spans="2:15">
      <c r="B6" s="1" t="s">
        <v>58</v>
      </c>
      <c r="C6" s="1" t="s">
        <v>64</v>
      </c>
      <c r="D6" s="1" t="s">
        <v>19</v>
      </c>
      <c r="E6" s="2" t="e">
        <f>VLOOKUP(C6,考勤!A:AM,35,0)</f>
        <v>#N/A</v>
      </c>
      <c r="F6" s="2" t="e">
        <f>VLOOKUP(C6,考勤!$A$5:AP29,42,0)</f>
        <v>#N/A</v>
      </c>
      <c r="G6" s="3">
        <v>19</v>
      </c>
      <c r="H6" s="4" t="e">
        <f t="shared" si="0"/>
        <v>#N/A</v>
      </c>
      <c r="I6" s="4" t="e">
        <f>VLOOKUP(C6,考勤!$A$5:AP29,41,0)</f>
        <v>#N/A</v>
      </c>
      <c r="J6" s="3">
        <v>19</v>
      </c>
      <c r="K6" s="4" t="e">
        <f t="shared" si="1"/>
        <v>#N/A</v>
      </c>
      <c r="L6" s="4">
        <f>IFERROR(VLOOKUP(C6,奖惩!B:D,3,0),0)</f>
        <v>0</v>
      </c>
      <c r="M6" s="7" t="e">
        <f t="shared" si="2"/>
        <v>#N/A</v>
      </c>
      <c r="N6" s="7" t="e">
        <f t="shared" si="3"/>
        <v>#N/A</v>
      </c>
      <c r="O6" s="7" t="e">
        <f t="shared" si="4"/>
        <v>#N/A</v>
      </c>
    </row>
    <row r="7" ht="14.25" spans="2:15">
      <c r="B7" s="1" t="s">
        <v>58</v>
      </c>
      <c r="C7" s="1" t="s">
        <v>105</v>
      </c>
      <c r="D7" s="1" t="s">
        <v>19</v>
      </c>
      <c r="E7" s="2" t="e">
        <f>VLOOKUP(C7,考勤!A:AM,35,0)</f>
        <v>#N/A</v>
      </c>
      <c r="F7" s="2" t="e">
        <f>VLOOKUP(C7,考勤!$A$5:AP30,42,0)</f>
        <v>#N/A</v>
      </c>
      <c r="G7" s="3">
        <v>19</v>
      </c>
      <c r="H7" s="4" t="e">
        <f t="shared" si="0"/>
        <v>#N/A</v>
      </c>
      <c r="I7" s="4" t="e">
        <f>VLOOKUP(C7,考勤!$A$5:AP30,41,0)</f>
        <v>#N/A</v>
      </c>
      <c r="J7" s="3">
        <v>19</v>
      </c>
      <c r="K7" s="4" t="e">
        <f t="shared" si="1"/>
        <v>#N/A</v>
      </c>
      <c r="L7" s="4">
        <f>IFERROR(VLOOKUP(C7,奖惩!B:D,3,0),0)</f>
        <v>0</v>
      </c>
      <c r="M7" s="7" t="e">
        <f t="shared" si="2"/>
        <v>#N/A</v>
      </c>
      <c r="N7" s="7" t="e">
        <f t="shared" si="3"/>
        <v>#N/A</v>
      </c>
      <c r="O7" s="7" t="e">
        <f t="shared" si="4"/>
        <v>#N/A</v>
      </c>
    </row>
    <row r="8" ht="14.25" spans="2:15">
      <c r="B8" s="1" t="s">
        <v>58</v>
      </c>
      <c r="C8" s="1" t="s">
        <v>106</v>
      </c>
      <c r="D8" s="1" t="s">
        <v>19</v>
      </c>
      <c r="E8" s="2" t="e">
        <f>VLOOKUP(C8,考勤!A:AM,35,0)</f>
        <v>#N/A</v>
      </c>
      <c r="F8" s="2" t="e">
        <f>VLOOKUP(C8,考勤!$A$5:AP31,42,0)</f>
        <v>#N/A</v>
      </c>
      <c r="G8" s="3">
        <v>19</v>
      </c>
      <c r="H8" s="4" t="e">
        <f t="shared" si="0"/>
        <v>#N/A</v>
      </c>
      <c r="I8" s="4" t="e">
        <f>VLOOKUP(C8,考勤!$A$5:AP31,41,0)</f>
        <v>#N/A</v>
      </c>
      <c r="J8" s="3">
        <v>19</v>
      </c>
      <c r="K8" s="4" t="e">
        <f t="shared" si="1"/>
        <v>#N/A</v>
      </c>
      <c r="L8" s="4">
        <f>IFERROR(VLOOKUP(C8,奖惩!B:D,3,0),0)</f>
        <v>0</v>
      </c>
      <c r="M8" s="7" t="e">
        <f t="shared" si="2"/>
        <v>#N/A</v>
      </c>
      <c r="N8" s="7" t="e">
        <f t="shared" si="3"/>
        <v>#N/A</v>
      </c>
      <c r="O8" s="7" t="e">
        <f t="shared" si="4"/>
        <v>#N/A</v>
      </c>
    </row>
    <row r="9" ht="14.25" spans="2:20">
      <c r="B9" s="1" t="s">
        <v>58</v>
      </c>
      <c r="C9" s="1" t="s">
        <v>66</v>
      </c>
      <c r="D9" s="1" t="s">
        <v>19</v>
      </c>
      <c r="E9" s="2" t="e">
        <f>VLOOKUP(C9,考勤!A:AM,35,0)</f>
        <v>#N/A</v>
      </c>
      <c r="F9" s="2" t="e">
        <f>VLOOKUP(C9,考勤!$A$5:AP32,42,0)</f>
        <v>#N/A</v>
      </c>
      <c r="G9" s="3">
        <v>19</v>
      </c>
      <c r="H9" s="4" t="e">
        <f t="shared" si="0"/>
        <v>#N/A</v>
      </c>
      <c r="I9" s="4" t="e">
        <f>VLOOKUP(C9,考勤!$A$5:AP32,41,0)</f>
        <v>#N/A</v>
      </c>
      <c r="J9" s="3">
        <v>19</v>
      </c>
      <c r="K9" s="4" t="e">
        <f t="shared" si="1"/>
        <v>#N/A</v>
      </c>
      <c r="L9" s="4">
        <f>IFERROR(VLOOKUP(C9,奖惩!B:D,3,0),0)</f>
        <v>0</v>
      </c>
      <c r="M9" s="7" t="e">
        <f t="shared" si="2"/>
        <v>#N/A</v>
      </c>
      <c r="N9" s="7" t="e">
        <f t="shared" si="3"/>
        <v>#N/A</v>
      </c>
      <c r="O9" s="7" t="e">
        <f t="shared" si="4"/>
        <v>#N/A</v>
      </c>
      <c r="S9" t="s">
        <v>2</v>
      </c>
      <c r="T9" t="s">
        <v>26</v>
      </c>
    </row>
    <row r="10" ht="14.25" spans="2:20">
      <c r="B10" s="1" t="s">
        <v>58</v>
      </c>
      <c r="C10" s="1" t="s">
        <v>65</v>
      </c>
      <c r="D10" s="1" t="s">
        <v>19</v>
      </c>
      <c r="E10" s="2" t="e">
        <f>VLOOKUP(C10,考勤!A:AM,35,0)</f>
        <v>#N/A</v>
      </c>
      <c r="F10" s="2" t="e">
        <f>VLOOKUP(C10,考勤!$A$5:AP34,42,0)</f>
        <v>#N/A</v>
      </c>
      <c r="G10" s="3">
        <v>19</v>
      </c>
      <c r="H10" s="4" t="e">
        <f t="shared" si="0"/>
        <v>#N/A</v>
      </c>
      <c r="I10" s="4" t="e">
        <f>VLOOKUP(C10,考勤!$A$5:AP34,41,0)</f>
        <v>#N/A</v>
      </c>
      <c r="J10" s="3">
        <v>19</v>
      </c>
      <c r="K10" s="4" t="e">
        <f t="shared" si="1"/>
        <v>#N/A</v>
      </c>
      <c r="L10" s="4">
        <f>IFERROR(VLOOKUP(C10,奖惩!B:D,3,0),0)</f>
        <v>0</v>
      </c>
      <c r="M10" s="7" t="e">
        <f t="shared" si="2"/>
        <v>#N/A</v>
      </c>
      <c r="N10" s="7" t="e">
        <f t="shared" si="3"/>
        <v>#N/A</v>
      </c>
      <c r="O10" s="7" t="e">
        <f t="shared" si="4"/>
        <v>#N/A</v>
      </c>
      <c r="S10" t="s">
        <v>107</v>
      </c>
      <c r="T10">
        <v>11422.5</v>
      </c>
    </row>
    <row r="11" ht="14.25" spans="2:20">
      <c r="B11" s="1" t="s">
        <v>58</v>
      </c>
      <c r="C11" s="1" t="s">
        <v>63</v>
      </c>
      <c r="D11" s="1" t="s">
        <v>19</v>
      </c>
      <c r="E11" s="2" t="e">
        <f>VLOOKUP(C11,考勤!A:AM,35,0)</f>
        <v>#N/A</v>
      </c>
      <c r="F11" s="2" t="e">
        <f>VLOOKUP(C11,考勤!$A$5:AP30,42,0)</f>
        <v>#N/A</v>
      </c>
      <c r="G11" s="3">
        <v>19</v>
      </c>
      <c r="H11" s="4" t="e">
        <f t="shared" si="0"/>
        <v>#N/A</v>
      </c>
      <c r="I11" s="4" t="e">
        <f>VLOOKUP(C11,考勤!$A$5:AP30,41,0)</f>
        <v>#N/A</v>
      </c>
      <c r="J11" s="3">
        <v>19</v>
      </c>
      <c r="K11" s="4" t="e">
        <f t="shared" si="1"/>
        <v>#N/A</v>
      </c>
      <c r="L11" s="4">
        <f>IFERROR(VLOOKUP(C11,奖惩!B:D,3,0),0)</f>
        <v>0</v>
      </c>
      <c r="M11" s="7" t="e">
        <f t="shared" si="2"/>
        <v>#N/A</v>
      </c>
      <c r="N11" s="7" t="e">
        <f t="shared" si="3"/>
        <v>#N/A</v>
      </c>
      <c r="O11" s="7" t="e">
        <f t="shared" si="4"/>
        <v>#N/A</v>
      </c>
      <c r="S11" t="s">
        <v>108</v>
      </c>
      <c r="T11">
        <v>39699</v>
      </c>
    </row>
    <row r="12" ht="14.25" spans="2:20">
      <c r="B12" s="5" t="s">
        <v>58</v>
      </c>
      <c r="C12" s="5" t="s">
        <v>109</v>
      </c>
      <c r="D12" s="1" t="s">
        <v>19</v>
      </c>
      <c r="E12" s="2" t="e">
        <f>VLOOKUP(C12,考勤!A:AM,35,0)</f>
        <v>#N/A</v>
      </c>
      <c r="F12" s="2" t="e">
        <f>VLOOKUP(C12,考勤!$A$5:AP31,42,0)</f>
        <v>#N/A</v>
      </c>
      <c r="G12" s="3">
        <v>19</v>
      </c>
      <c r="H12" s="4" t="e">
        <f t="shared" si="0"/>
        <v>#N/A</v>
      </c>
      <c r="I12" s="4" t="e">
        <f>VLOOKUP(C12,考勤!$A$5:AP31,41,0)</f>
        <v>#N/A</v>
      </c>
      <c r="J12" s="3">
        <v>19</v>
      </c>
      <c r="K12" s="4" t="e">
        <f t="shared" si="1"/>
        <v>#N/A</v>
      </c>
      <c r="L12" s="4">
        <f>IFERROR(VLOOKUP(C12,奖惩!B:D,3,0),0)</f>
        <v>0</v>
      </c>
      <c r="M12" s="7" t="e">
        <f t="shared" si="2"/>
        <v>#N/A</v>
      </c>
      <c r="N12" s="7" t="e">
        <f t="shared" si="3"/>
        <v>#N/A</v>
      </c>
      <c r="O12" s="7" t="e">
        <f t="shared" si="4"/>
        <v>#N/A</v>
      </c>
      <c r="S12" t="s">
        <v>110</v>
      </c>
      <c r="T12">
        <v>30570.75</v>
      </c>
    </row>
    <row r="13" ht="14.25" spans="2:20">
      <c r="B13" s="5" t="s">
        <v>58</v>
      </c>
      <c r="C13" s="5" t="s">
        <v>111</v>
      </c>
      <c r="D13" s="1" t="s">
        <v>19</v>
      </c>
      <c r="E13" s="2" t="e">
        <f>VLOOKUP(C13,考勤!A:AM,35,0)</f>
        <v>#N/A</v>
      </c>
      <c r="F13" s="2" t="e">
        <f>VLOOKUP(C13,考勤!$A$5:AP32,42,0)</f>
        <v>#N/A</v>
      </c>
      <c r="G13" s="3">
        <v>19</v>
      </c>
      <c r="H13" s="4" t="e">
        <f t="shared" si="0"/>
        <v>#N/A</v>
      </c>
      <c r="I13" s="4" t="e">
        <f>VLOOKUP(C13,考勤!$A$5:AP32,41,0)</f>
        <v>#N/A</v>
      </c>
      <c r="J13" s="3">
        <v>19</v>
      </c>
      <c r="K13" s="4" t="e">
        <f t="shared" si="1"/>
        <v>#N/A</v>
      </c>
      <c r="L13" s="4">
        <f>IFERROR(VLOOKUP(C13,奖惩!B:D,3,0),0)</f>
        <v>0</v>
      </c>
      <c r="M13" s="7" t="e">
        <f t="shared" si="2"/>
        <v>#N/A</v>
      </c>
      <c r="N13" s="7" t="e">
        <f t="shared" si="3"/>
        <v>#N/A</v>
      </c>
      <c r="O13" s="7" t="e">
        <f t="shared" si="4"/>
        <v>#N/A</v>
      </c>
      <c r="S13" t="s">
        <v>58</v>
      </c>
      <c r="T13">
        <v>52371.38</v>
      </c>
    </row>
    <row r="14" ht="14.25" spans="2:20">
      <c r="B14" s="1" t="s">
        <v>58</v>
      </c>
      <c r="C14" s="1" t="s">
        <v>59</v>
      </c>
      <c r="D14" s="1" t="s">
        <v>19</v>
      </c>
      <c r="E14" s="2" t="e">
        <f>VLOOKUP(C14,考勤!A:AM,35,0)</f>
        <v>#N/A</v>
      </c>
      <c r="F14" s="2" t="e">
        <f>VLOOKUP(C14,考勤!$A$5:AP33,42,0)</f>
        <v>#N/A</v>
      </c>
      <c r="G14" s="3">
        <v>19</v>
      </c>
      <c r="H14" s="4" t="e">
        <f t="shared" si="0"/>
        <v>#N/A</v>
      </c>
      <c r="I14" s="4" t="e">
        <f>VLOOKUP(C14,考勤!$A$5:AP33,41,0)</f>
        <v>#N/A</v>
      </c>
      <c r="J14" s="3">
        <v>19</v>
      </c>
      <c r="K14" s="4" t="e">
        <f t="shared" si="1"/>
        <v>#N/A</v>
      </c>
      <c r="L14" s="4">
        <f>IFERROR(VLOOKUP(C14,奖惩!B:D,3,0),0)</f>
        <v>0</v>
      </c>
      <c r="M14" s="7" t="e">
        <f t="shared" si="2"/>
        <v>#N/A</v>
      </c>
      <c r="N14" s="7" t="e">
        <f t="shared" si="3"/>
        <v>#N/A</v>
      </c>
      <c r="O14" s="7" t="e">
        <f t="shared" si="4"/>
        <v>#N/A</v>
      </c>
      <c r="S14" t="s">
        <v>67</v>
      </c>
      <c r="T14">
        <v>18886.5</v>
      </c>
    </row>
    <row r="15" ht="14.25" spans="2:20">
      <c r="B15" s="1" t="s">
        <v>103</v>
      </c>
      <c r="C15" s="1" t="s">
        <v>112</v>
      </c>
      <c r="D15" s="1" t="s">
        <v>19</v>
      </c>
      <c r="E15" s="2" t="e">
        <f>VLOOKUP(C15,考勤!A:AM,35,0)</f>
        <v>#N/A</v>
      </c>
      <c r="F15" s="2" t="e">
        <f>VLOOKUP(C15,考勤!$A$5:AP34,42,0)</f>
        <v>#N/A</v>
      </c>
      <c r="G15" s="3">
        <v>18</v>
      </c>
      <c r="H15" s="4" t="e">
        <f t="shared" si="0"/>
        <v>#N/A</v>
      </c>
      <c r="I15" s="4" t="e">
        <f>VLOOKUP(C15,考勤!$A$5:AP34,41,0)</f>
        <v>#N/A</v>
      </c>
      <c r="J15" s="3">
        <v>18</v>
      </c>
      <c r="K15" s="4" t="e">
        <f t="shared" si="1"/>
        <v>#N/A</v>
      </c>
      <c r="L15" s="4">
        <f>IFERROR(VLOOKUP(C15,奖惩!B:D,3,0),0)</f>
        <v>0</v>
      </c>
      <c r="M15" s="7" t="e">
        <f t="shared" si="2"/>
        <v>#N/A</v>
      </c>
      <c r="N15" s="7" t="e">
        <f t="shared" si="3"/>
        <v>#N/A</v>
      </c>
      <c r="O15" s="7" t="e">
        <f t="shared" si="4"/>
        <v>#N/A</v>
      </c>
      <c r="S15" t="s">
        <v>113</v>
      </c>
      <c r="T15">
        <v>38593</v>
      </c>
    </row>
    <row r="16" ht="14.25" spans="2:20">
      <c r="B16" s="1" t="s">
        <v>103</v>
      </c>
      <c r="C16" s="1" t="s">
        <v>104</v>
      </c>
      <c r="D16" s="1" t="s">
        <v>19</v>
      </c>
      <c r="E16" s="2" t="e">
        <f>VLOOKUP(C16,考勤!A:AM,35,0)</f>
        <v>#N/A</v>
      </c>
      <c r="F16" s="2" t="e">
        <f>VLOOKUP(C16,考勤!$A$5:AP35,42,0)</f>
        <v>#N/A</v>
      </c>
      <c r="G16" s="3">
        <v>18</v>
      </c>
      <c r="H16" s="4" t="e">
        <f t="shared" si="0"/>
        <v>#N/A</v>
      </c>
      <c r="I16" s="4" t="e">
        <f>VLOOKUP(C16,考勤!$A$5:AP35,41,0)</f>
        <v>#N/A</v>
      </c>
      <c r="J16" s="3">
        <v>18</v>
      </c>
      <c r="K16" s="4" t="e">
        <f t="shared" si="1"/>
        <v>#N/A</v>
      </c>
      <c r="L16" s="4">
        <f>IFERROR(VLOOKUP(C16,奖惩!B:D,3,0),0)</f>
        <v>0</v>
      </c>
      <c r="M16" s="7" t="e">
        <f t="shared" si="2"/>
        <v>#N/A</v>
      </c>
      <c r="N16" s="7" t="e">
        <f t="shared" si="3"/>
        <v>#N/A</v>
      </c>
      <c r="O16" s="7" t="e">
        <f t="shared" si="4"/>
        <v>#N/A</v>
      </c>
      <c r="S16" t="s">
        <v>43</v>
      </c>
      <c r="T16">
        <v>6361</v>
      </c>
    </row>
    <row r="17" ht="14.25" spans="2:20">
      <c r="B17" s="1" t="s">
        <v>67</v>
      </c>
      <c r="C17" s="1" t="s">
        <v>114</v>
      </c>
      <c r="D17" s="1" t="s">
        <v>19</v>
      </c>
      <c r="E17" s="2" t="e">
        <f>VLOOKUP(C17,考勤!A:AM,35,0)</f>
        <v>#N/A</v>
      </c>
      <c r="F17" s="2" t="e">
        <f>VLOOKUP(C17,考勤!$A$5:AP47,42,0)</f>
        <v>#N/A</v>
      </c>
      <c r="G17" s="3">
        <v>19</v>
      </c>
      <c r="H17" s="4" t="e">
        <f t="shared" si="0"/>
        <v>#N/A</v>
      </c>
      <c r="I17" s="4" t="e">
        <f>VLOOKUP(C17,考勤!$A$5:AP47,41,0)</f>
        <v>#N/A</v>
      </c>
      <c r="J17" s="3">
        <v>20</v>
      </c>
      <c r="K17" s="4" t="e">
        <f t="shared" si="1"/>
        <v>#N/A</v>
      </c>
      <c r="L17" s="4">
        <f>IFERROR(VLOOKUP(C17,奖惩!B:D,3,0),0)</f>
        <v>0</v>
      </c>
      <c r="M17" s="7" t="e">
        <f t="shared" si="2"/>
        <v>#N/A</v>
      </c>
      <c r="N17" s="7" t="e">
        <f t="shared" si="3"/>
        <v>#N/A</v>
      </c>
      <c r="O17" s="7" t="e">
        <f t="shared" si="4"/>
        <v>#N/A</v>
      </c>
      <c r="S17" t="s">
        <v>88</v>
      </c>
      <c r="T17">
        <v>25681.5</v>
      </c>
    </row>
    <row r="18" ht="14.25" spans="2:20">
      <c r="B18" s="1" t="s">
        <v>67</v>
      </c>
      <c r="C18" s="1" t="s">
        <v>68</v>
      </c>
      <c r="D18" s="1" t="s">
        <v>19</v>
      </c>
      <c r="E18" s="2" t="e">
        <f>VLOOKUP(C18,考勤!A:AM,35,0)</f>
        <v>#N/A</v>
      </c>
      <c r="F18" s="2" t="e">
        <f>VLOOKUP(C18,考勤!$A$5:AP48,42,0)</f>
        <v>#N/A</v>
      </c>
      <c r="G18" s="3">
        <v>19</v>
      </c>
      <c r="H18" s="4" t="e">
        <f t="shared" si="0"/>
        <v>#N/A</v>
      </c>
      <c r="I18" s="4" t="e">
        <f>VLOOKUP(C18,考勤!$A$5:AP48,41,0)</f>
        <v>#N/A</v>
      </c>
      <c r="J18" s="3">
        <v>20</v>
      </c>
      <c r="K18" s="4" t="e">
        <f t="shared" si="1"/>
        <v>#N/A</v>
      </c>
      <c r="L18" s="4">
        <f>IFERROR(VLOOKUP(C18,奖惩!B:D,3,0),0)</f>
        <v>0</v>
      </c>
      <c r="M18" s="7" t="e">
        <f t="shared" si="2"/>
        <v>#N/A</v>
      </c>
      <c r="N18" s="7" t="e">
        <f t="shared" si="3"/>
        <v>#N/A</v>
      </c>
      <c r="O18" s="7" t="e">
        <f t="shared" si="4"/>
        <v>#N/A</v>
      </c>
      <c r="S18" t="s">
        <v>93</v>
      </c>
      <c r="T18">
        <v>20236.5</v>
      </c>
    </row>
    <row r="19" ht="14.25" spans="2:20">
      <c r="B19" s="1" t="s">
        <v>67</v>
      </c>
      <c r="C19" s="1" t="s">
        <v>69</v>
      </c>
      <c r="D19" s="1" t="s">
        <v>19</v>
      </c>
      <c r="E19" s="2" t="e">
        <f>VLOOKUP(C19,考勤!A:AM,35,0)</f>
        <v>#N/A</v>
      </c>
      <c r="F19" s="2" t="e">
        <f>VLOOKUP(C19,考勤!$A$5:AP52,42,0)</f>
        <v>#N/A</v>
      </c>
      <c r="G19" s="3">
        <v>19</v>
      </c>
      <c r="H19" s="4" t="e">
        <f t="shared" si="0"/>
        <v>#N/A</v>
      </c>
      <c r="I19" s="4" t="e">
        <f>VLOOKUP(C19,考勤!$A$5:AP49,41,0)</f>
        <v>#N/A</v>
      </c>
      <c r="J19" s="3">
        <v>20</v>
      </c>
      <c r="K19" s="4" t="e">
        <f t="shared" si="1"/>
        <v>#N/A</v>
      </c>
      <c r="L19" s="4">
        <f>IFERROR(VLOOKUP(C19,奖惩!B:D,3,0),0)</f>
        <v>0</v>
      </c>
      <c r="M19" s="7" t="e">
        <f t="shared" si="2"/>
        <v>#N/A</v>
      </c>
      <c r="N19" s="7" t="e">
        <f t="shared" si="3"/>
        <v>#N/A</v>
      </c>
      <c r="O19" s="7" t="e">
        <f t="shared" si="4"/>
        <v>#N/A</v>
      </c>
      <c r="S19" t="s">
        <v>103</v>
      </c>
      <c r="T19">
        <v>7449.5</v>
      </c>
    </row>
    <row r="20" ht="14.25" spans="2:20">
      <c r="B20" s="1" t="s">
        <v>43</v>
      </c>
      <c r="C20" s="1" t="s">
        <v>115</v>
      </c>
      <c r="D20" s="1" t="s">
        <v>19</v>
      </c>
      <c r="E20" s="2" t="e">
        <f>VLOOKUP(C20,考勤!A:AM,35,0)</f>
        <v>#N/A</v>
      </c>
      <c r="F20" s="2" t="e">
        <f>VLOOKUP(C20,考勤!$A$5:AP45,42,0)</f>
        <v>#N/A</v>
      </c>
      <c r="G20" s="3">
        <v>18.5</v>
      </c>
      <c r="H20" s="4" t="e">
        <f t="shared" si="0"/>
        <v>#N/A</v>
      </c>
      <c r="I20" s="4" t="e">
        <f>VLOOKUP(C20,考勤!$A$5:AP45,41,0)</f>
        <v>#N/A</v>
      </c>
      <c r="J20" s="3">
        <v>18.5</v>
      </c>
      <c r="K20" s="4" t="e">
        <f t="shared" si="1"/>
        <v>#N/A</v>
      </c>
      <c r="L20" s="4">
        <f>IFERROR(VLOOKUP(C20,奖惩!B:D,3,0),0)</f>
        <v>0</v>
      </c>
      <c r="M20" s="7" t="e">
        <f t="shared" si="2"/>
        <v>#N/A</v>
      </c>
      <c r="N20" s="7" t="e">
        <f t="shared" si="3"/>
        <v>#N/A</v>
      </c>
      <c r="O20" s="7" t="e">
        <f t="shared" si="4"/>
        <v>#N/A</v>
      </c>
      <c r="S20" t="s">
        <v>27</v>
      </c>
      <c r="T20">
        <v>251271.63</v>
      </c>
    </row>
    <row r="21" ht="14.25" spans="2:15">
      <c r="B21" s="1" t="s">
        <v>113</v>
      </c>
      <c r="C21" s="1" t="s">
        <v>116</v>
      </c>
      <c r="D21" s="1" t="s">
        <v>19</v>
      </c>
      <c r="E21" s="2" t="e">
        <f>VLOOKUP(C21,考勤!A:AM,35,0)</f>
        <v>#N/A</v>
      </c>
      <c r="F21" s="2" t="e">
        <f>VLOOKUP(C21,考勤!$A$5:AP46,42,0)</f>
        <v>#N/A</v>
      </c>
      <c r="G21" s="3">
        <v>18</v>
      </c>
      <c r="H21" s="4" t="e">
        <f t="shared" si="0"/>
        <v>#N/A</v>
      </c>
      <c r="I21" s="4" t="e">
        <f>VLOOKUP(C21,考勤!$A$5:AP46,41,0)</f>
        <v>#N/A</v>
      </c>
      <c r="J21" s="3">
        <v>18</v>
      </c>
      <c r="K21" s="4" t="e">
        <f t="shared" si="1"/>
        <v>#N/A</v>
      </c>
      <c r="L21" s="4">
        <f>IFERROR(VLOOKUP(C21,奖惩!B:D,3,0),0)</f>
        <v>0</v>
      </c>
      <c r="M21" s="7" t="e">
        <f t="shared" si="2"/>
        <v>#N/A</v>
      </c>
      <c r="N21" s="7" t="e">
        <f t="shared" si="3"/>
        <v>#N/A</v>
      </c>
      <c r="O21" s="7" t="e">
        <f t="shared" si="4"/>
        <v>#N/A</v>
      </c>
    </row>
    <row r="22" ht="14.25" spans="2:15">
      <c r="B22" s="1" t="s">
        <v>113</v>
      </c>
      <c r="C22" s="1" t="s">
        <v>73</v>
      </c>
      <c r="D22" s="1" t="s">
        <v>19</v>
      </c>
      <c r="E22" s="2">
        <v>1</v>
      </c>
      <c r="F22" s="2">
        <v>11.5</v>
      </c>
      <c r="G22" s="3">
        <v>18</v>
      </c>
      <c r="H22" s="4">
        <f t="shared" si="0"/>
        <v>207</v>
      </c>
      <c r="I22" s="4">
        <v>0</v>
      </c>
      <c r="J22" s="3">
        <v>18</v>
      </c>
      <c r="K22" s="4">
        <f t="shared" si="1"/>
        <v>0</v>
      </c>
      <c r="L22" s="4">
        <f>IFERROR(VLOOKUP(C22,奖惩!B:D,3,0),0)</f>
        <v>0</v>
      </c>
      <c r="M22" s="7">
        <f t="shared" si="2"/>
        <v>207</v>
      </c>
      <c r="N22" s="7">
        <f t="shared" si="3"/>
        <v>5</v>
      </c>
      <c r="O22" s="7">
        <f t="shared" si="4"/>
        <v>212</v>
      </c>
    </row>
    <row r="23" ht="14.25" spans="2:15">
      <c r="B23" s="1" t="s">
        <v>113</v>
      </c>
      <c r="C23" s="1" t="s">
        <v>75</v>
      </c>
      <c r="D23" s="1" t="s">
        <v>19</v>
      </c>
      <c r="E23" s="2">
        <v>1</v>
      </c>
      <c r="F23" s="2">
        <v>11.5</v>
      </c>
      <c r="G23" s="3">
        <v>18</v>
      </c>
      <c r="H23" s="4">
        <f t="shared" si="0"/>
        <v>207</v>
      </c>
      <c r="I23" s="4">
        <v>0</v>
      </c>
      <c r="J23" s="3">
        <v>18</v>
      </c>
      <c r="K23" s="4">
        <f t="shared" si="1"/>
        <v>0</v>
      </c>
      <c r="L23" s="4">
        <f>IFERROR(VLOOKUP(C23,奖惩!B:D,3,0),0)</f>
        <v>0</v>
      </c>
      <c r="M23" s="7">
        <f t="shared" si="2"/>
        <v>207</v>
      </c>
      <c r="N23" s="7">
        <f t="shared" si="3"/>
        <v>5</v>
      </c>
      <c r="O23" s="7">
        <f t="shared" si="4"/>
        <v>212</v>
      </c>
    </row>
    <row r="24" ht="14.25" spans="2:15">
      <c r="B24" s="1" t="s">
        <v>113</v>
      </c>
      <c r="C24" s="1" t="s">
        <v>72</v>
      </c>
      <c r="D24" s="1" t="s">
        <v>19</v>
      </c>
      <c r="E24" s="2">
        <v>1</v>
      </c>
      <c r="F24" s="2">
        <v>11.5</v>
      </c>
      <c r="G24" s="3">
        <v>18</v>
      </c>
      <c r="H24" s="4">
        <f t="shared" si="0"/>
        <v>207</v>
      </c>
      <c r="I24" s="4">
        <v>0</v>
      </c>
      <c r="J24" s="3">
        <v>18</v>
      </c>
      <c r="K24" s="4">
        <f t="shared" si="1"/>
        <v>0</v>
      </c>
      <c r="L24" s="4">
        <f>IFERROR(VLOOKUP(C24,奖惩!B:D,3,0),0)</f>
        <v>0</v>
      </c>
      <c r="M24" s="7">
        <f t="shared" si="2"/>
        <v>207</v>
      </c>
      <c r="N24" s="7">
        <f t="shared" si="3"/>
        <v>5</v>
      </c>
      <c r="O24" s="7">
        <f t="shared" si="4"/>
        <v>212</v>
      </c>
    </row>
    <row r="25" ht="14.25" spans="2:15">
      <c r="B25" s="1" t="s">
        <v>113</v>
      </c>
      <c r="C25" s="1" t="s">
        <v>117</v>
      </c>
      <c r="D25" s="1" t="s">
        <v>19</v>
      </c>
      <c r="E25" s="2">
        <v>1</v>
      </c>
      <c r="F25" s="2">
        <v>11.5</v>
      </c>
      <c r="G25" s="3">
        <v>18</v>
      </c>
      <c r="H25" s="4">
        <f t="shared" si="0"/>
        <v>207</v>
      </c>
      <c r="I25" s="4">
        <v>0</v>
      </c>
      <c r="J25" s="3">
        <v>18</v>
      </c>
      <c r="K25" s="4">
        <f t="shared" si="1"/>
        <v>0</v>
      </c>
      <c r="L25" s="4">
        <f>IFERROR(VLOOKUP(C25,奖惩!B:D,3,0),0)</f>
        <v>0</v>
      </c>
      <c r="M25" s="7">
        <f t="shared" si="2"/>
        <v>207</v>
      </c>
      <c r="N25" s="7">
        <f t="shared" si="3"/>
        <v>5</v>
      </c>
      <c r="O25" s="7">
        <f t="shared" si="4"/>
        <v>212</v>
      </c>
    </row>
    <row r="26" ht="14.25" spans="2:15">
      <c r="B26" s="1" t="s">
        <v>113</v>
      </c>
      <c r="C26" s="1" t="s">
        <v>78</v>
      </c>
      <c r="D26" s="1" t="s">
        <v>19</v>
      </c>
      <c r="E26" s="2">
        <v>1</v>
      </c>
      <c r="F26" s="2">
        <v>11.5</v>
      </c>
      <c r="G26" s="3">
        <v>18</v>
      </c>
      <c r="H26" s="4">
        <f t="shared" si="0"/>
        <v>207</v>
      </c>
      <c r="I26" s="4">
        <v>0</v>
      </c>
      <c r="J26" s="3">
        <v>18</v>
      </c>
      <c r="K26" s="4">
        <f t="shared" si="1"/>
        <v>0</v>
      </c>
      <c r="L26" s="4">
        <f>IFERROR(VLOOKUP(C26,奖惩!B:D,3,0),0)</f>
        <v>0</v>
      </c>
      <c r="M26" s="7">
        <f t="shared" si="2"/>
        <v>207</v>
      </c>
      <c r="N26" s="7">
        <f t="shared" si="3"/>
        <v>5</v>
      </c>
      <c r="O26" s="7">
        <f t="shared" si="4"/>
        <v>212</v>
      </c>
    </row>
    <row r="27" ht="14.25" spans="2:15">
      <c r="B27" s="1" t="s">
        <v>113</v>
      </c>
      <c r="C27" s="1" t="s">
        <v>118</v>
      </c>
      <c r="D27" s="1" t="s">
        <v>19</v>
      </c>
      <c r="E27" s="2">
        <v>1</v>
      </c>
      <c r="F27" s="2">
        <v>11.5</v>
      </c>
      <c r="G27" s="3">
        <v>18</v>
      </c>
      <c r="H27" s="4">
        <f t="shared" si="0"/>
        <v>207</v>
      </c>
      <c r="I27" s="4">
        <v>0</v>
      </c>
      <c r="J27" s="3">
        <v>18</v>
      </c>
      <c r="K27" s="4">
        <f t="shared" si="1"/>
        <v>0</v>
      </c>
      <c r="L27" s="4">
        <f>IFERROR(VLOOKUP(C27,奖惩!B:D,3,0),0)</f>
        <v>0</v>
      </c>
      <c r="M27" s="7">
        <f t="shared" si="2"/>
        <v>207</v>
      </c>
      <c r="N27" s="7">
        <f t="shared" si="3"/>
        <v>5</v>
      </c>
      <c r="O27" s="7">
        <f t="shared" si="4"/>
        <v>212</v>
      </c>
    </row>
    <row r="28" ht="14.25" spans="2:15">
      <c r="B28" s="1" t="s">
        <v>113</v>
      </c>
      <c r="C28" s="1" t="s">
        <v>119</v>
      </c>
      <c r="D28" s="1" t="s">
        <v>19</v>
      </c>
      <c r="E28" s="2">
        <v>1</v>
      </c>
      <c r="F28" s="2">
        <v>11.5</v>
      </c>
      <c r="G28" s="3">
        <v>18</v>
      </c>
      <c r="H28" s="4">
        <f t="shared" si="0"/>
        <v>207</v>
      </c>
      <c r="I28" s="4">
        <v>0</v>
      </c>
      <c r="J28" s="3">
        <v>18</v>
      </c>
      <c r="K28" s="4">
        <f t="shared" si="1"/>
        <v>0</v>
      </c>
      <c r="L28" s="4">
        <f>IFERROR(VLOOKUP(C28,奖惩!B:D,3,0),0)</f>
        <v>0</v>
      </c>
      <c r="M28" s="7">
        <f t="shared" si="2"/>
        <v>207</v>
      </c>
      <c r="N28" s="7">
        <f t="shared" si="3"/>
        <v>5</v>
      </c>
      <c r="O28" s="7">
        <f t="shared" si="4"/>
        <v>212</v>
      </c>
    </row>
    <row r="29" ht="14.25" spans="2:15">
      <c r="B29" s="1" t="s">
        <v>113</v>
      </c>
      <c r="C29" s="1" t="s">
        <v>77</v>
      </c>
      <c r="D29" s="1" t="s">
        <v>19</v>
      </c>
      <c r="E29" s="2">
        <v>1</v>
      </c>
      <c r="F29" s="2">
        <v>11.5</v>
      </c>
      <c r="G29" s="3">
        <v>18</v>
      </c>
      <c r="H29" s="4">
        <f t="shared" si="0"/>
        <v>207</v>
      </c>
      <c r="I29" s="4">
        <v>0</v>
      </c>
      <c r="J29" s="3">
        <v>18</v>
      </c>
      <c r="K29" s="4">
        <f t="shared" si="1"/>
        <v>0</v>
      </c>
      <c r="L29" s="4">
        <f>IFERROR(VLOOKUP(C29,奖惩!B:D,3,0),0)</f>
        <v>0</v>
      </c>
      <c r="M29" s="7">
        <f t="shared" si="2"/>
        <v>207</v>
      </c>
      <c r="N29" s="7">
        <f t="shared" si="3"/>
        <v>5</v>
      </c>
      <c r="O29" s="7">
        <f t="shared" si="4"/>
        <v>212</v>
      </c>
    </row>
    <row r="30" ht="14.25" spans="2:15">
      <c r="B30" s="1" t="s">
        <v>113</v>
      </c>
      <c r="C30" s="1" t="s">
        <v>120</v>
      </c>
      <c r="D30" s="1" t="s">
        <v>19</v>
      </c>
      <c r="E30" s="2">
        <v>1</v>
      </c>
      <c r="F30" s="2">
        <v>11.5</v>
      </c>
      <c r="G30" s="3">
        <v>18</v>
      </c>
      <c r="H30" s="4">
        <f t="shared" si="0"/>
        <v>207</v>
      </c>
      <c r="I30" s="4">
        <v>0</v>
      </c>
      <c r="J30" s="3">
        <v>18</v>
      </c>
      <c r="K30" s="4">
        <f t="shared" si="1"/>
        <v>0</v>
      </c>
      <c r="L30" s="4">
        <f>IFERROR(VLOOKUP(C30,奖惩!B:D,3,0),0)</f>
        <v>0</v>
      </c>
      <c r="M30" s="7">
        <f t="shared" si="2"/>
        <v>207</v>
      </c>
      <c r="N30" s="7">
        <f t="shared" si="3"/>
        <v>5</v>
      </c>
      <c r="O30" s="7">
        <f t="shared" si="4"/>
        <v>212</v>
      </c>
    </row>
    <row r="31" ht="14.25" spans="2:15">
      <c r="B31" s="1" t="s">
        <v>113</v>
      </c>
      <c r="C31" s="1" t="s">
        <v>121</v>
      </c>
      <c r="D31" s="1" t="s">
        <v>19</v>
      </c>
      <c r="E31" s="2">
        <v>1</v>
      </c>
      <c r="F31" s="2">
        <v>11.5</v>
      </c>
      <c r="G31" s="3">
        <v>18</v>
      </c>
      <c r="H31" s="4">
        <f t="shared" si="0"/>
        <v>207</v>
      </c>
      <c r="I31" s="4">
        <v>0</v>
      </c>
      <c r="J31" s="3">
        <v>18</v>
      </c>
      <c r="K31" s="4">
        <f t="shared" si="1"/>
        <v>0</v>
      </c>
      <c r="L31" s="4">
        <f>IFERROR(VLOOKUP(C31,奖惩!B:D,3,0),0)</f>
        <v>0</v>
      </c>
      <c r="M31" s="7">
        <f t="shared" si="2"/>
        <v>207</v>
      </c>
      <c r="N31" s="7">
        <f t="shared" si="3"/>
        <v>5</v>
      </c>
      <c r="O31" s="7">
        <f t="shared" si="4"/>
        <v>212</v>
      </c>
    </row>
    <row r="32" ht="14.25" spans="2:15">
      <c r="B32" s="1" t="s">
        <v>113</v>
      </c>
      <c r="C32" s="1" t="s">
        <v>74</v>
      </c>
      <c r="D32" s="1" t="s">
        <v>19</v>
      </c>
      <c r="E32" s="2">
        <v>1</v>
      </c>
      <c r="F32" s="2">
        <v>11.5</v>
      </c>
      <c r="G32" s="3">
        <v>18</v>
      </c>
      <c r="H32" s="4">
        <f t="shared" si="0"/>
        <v>207</v>
      </c>
      <c r="I32" s="4">
        <v>0</v>
      </c>
      <c r="J32" s="3">
        <v>18</v>
      </c>
      <c r="K32" s="4">
        <f t="shared" si="1"/>
        <v>0</v>
      </c>
      <c r="L32" s="4">
        <f>IFERROR(VLOOKUP(C32,奖惩!B:D,3,0),0)</f>
        <v>0</v>
      </c>
      <c r="M32" s="7">
        <f t="shared" si="2"/>
        <v>207</v>
      </c>
      <c r="N32" s="7">
        <f t="shared" si="3"/>
        <v>5</v>
      </c>
      <c r="O32" s="7">
        <f t="shared" si="4"/>
        <v>212</v>
      </c>
    </row>
    <row r="33" ht="14.25" spans="2:15">
      <c r="B33" s="1" t="s">
        <v>113</v>
      </c>
      <c r="C33" s="1" t="s">
        <v>122</v>
      </c>
      <c r="D33" s="1" t="s">
        <v>19</v>
      </c>
      <c r="E33" s="2">
        <v>1</v>
      </c>
      <c r="F33" s="2">
        <v>11.5</v>
      </c>
      <c r="G33" s="3">
        <v>18</v>
      </c>
      <c r="H33" s="4">
        <f t="shared" si="0"/>
        <v>207</v>
      </c>
      <c r="I33" s="4">
        <v>0</v>
      </c>
      <c r="J33" s="3">
        <v>18</v>
      </c>
      <c r="K33" s="4">
        <f t="shared" si="1"/>
        <v>0</v>
      </c>
      <c r="L33" s="4">
        <f>IFERROR(VLOOKUP(C33,奖惩!B:D,3,0),0)</f>
        <v>0</v>
      </c>
      <c r="M33" s="7">
        <f t="shared" si="2"/>
        <v>207</v>
      </c>
      <c r="N33" s="7">
        <f t="shared" si="3"/>
        <v>5</v>
      </c>
      <c r="O33" s="7">
        <f t="shared" si="4"/>
        <v>212</v>
      </c>
    </row>
    <row r="34" ht="14.25" spans="2:15">
      <c r="B34" s="1" t="s">
        <v>113</v>
      </c>
      <c r="C34" s="1" t="s">
        <v>123</v>
      </c>
      <c r="D34" s="1" t="s">
        <v>19</v>
      </c>
      <c r="E34" s="2" t="e">
        <f>VLOOKUP(C34,考勤!A:AM,35,0)</f>
        <v>#N/A</v>
      </c>
      <c r="F34" s="2" t="e">
        <f>VLOOKUP(C34,考勤!$A$5:AP48,42,0)</f>
        <v>#N/A</v>
      </c>
      <c r="G34" s="3">
        <v>18</v>
      </c>
      <c r="H34" s="4" t="e">
        <f t="shared" si="0"/>
        <v>#N/A</v>
      </c>
      <c r="I34" s="4" t="e">
        <f>VLOOKUP(C34,考勤!$A$5:AP48,41,0)</f>
        <v>#N/A</v>
      </c>
      <c r="J34" s="3">
        <v>18</v>
      </c>
      <c r="K34" s="4" t="e">
        <f t="shared" si="1"/>
        <v>#N/A</v>
      </c>
      <c r="L34" s="4">
        <f>IFERROR(VLOOKUP(C34,奖惩!B:D,3,0),0)</f>
        <v>0</v>
      </c>
      <c r="M34" s="7" t="e">
        <f t="shared" si="2"/>
        <v>#N/A</v>
      </c>
      <c r="N34" s="7" t="e">
        <f t="shared" si="3"/>
        <v>#N/A</v>
      </c>
      <c r="O34" s="7" t="e">
        <f t="shared" si="4"/>
        <v>#N/A</v>
      </c>
    </row>
    <row r="35" ht="14.25" spans="2:15">
      <c r="B35" s="1" t="s">
        <v>113</v>
      </c>
      <c r="C35" s="1" t="s">
        <v>83</v>
      </c>
      <c r="D35" s="1" t="s">
        <v>19</v>
      </c>
      <c r="E35" s="2" t="e">
        <f>VLOOKUP(C35,考勤!A:AM,35,0)</f>
        <v>#N/A</v>
      </c>
      <c r="F35" s="2" t="e">
        <f>VLOOKUP(C35,考勤!$A$5:AP50,42,0)</f>
        <v>#N/A</v>
      </c>
      <c r="G35" s="3">
        <v>18</v>
      </c>
      <c r="H35" s="4" t="e">
        <f t="shared" si="0"/>
        <v>#N/A</v>
      </c>
      <c r="I35" s="4" t="e">
        <f>VLOOKUP(C35,考勤!$A$5:AP50,41,0)</f>
        <v>#N/A</v>
      </c>
      <c r="J35" s="3">
        <v>18</v>
      </c>
      <c r="K35" s="4" t="e">
        <f t="shared" si="1"/>
        <v>#N/A</v>
      </c>
      <c r="L35" s="4">
        <f>IFERROR(VLOOKUP(C35,奖惩!B:D,3,0),0)</f>
        <v>0</v>
      </c>
      <c r="M35" s="7" t="e">
        <f t="shared" si="2"/>
        <v>#N/A</v>
      </c>
      <c r="N35" s="7" t="e">
        <f t="shared" si="3"/>
        <v>#N/A</v>
      </c>
      <c r="O35" s="7" t="e">
        <f t="shared" si="4"/>
        <v>#N/A</v>
      </c>
    </row>
    <row r="36" ht="14.25" spans="2:15">
      <c r="B36" s="1" t="s">
        <v>113</v>
      </c>
      <c r="C36" s="1" t="s">
        <v>124</v>
      </c>
      <c r="D36" s="1" t="s">
        <v>19</v>
      </c>
      <c r="E36" s="2" t="e">
        <f>VLOOKUP(C36,考勤!A:AM,35,0)</f>
        <v>#N/A</v>
      </c>
      <c r="F36" s="2" t="e">
        <f>VLOOKUP(C36,考勤!$A$5:AP51,42,0)</f>
        <v>#N/A</v>
      </c>
      <c r="G36" s="3">
        <v>18</v>
      </c>
      <c r="H36" s="4" t="e">
        <f t="shared" si="0"/>
        <v>#N/A</v>
      </c>
      <c r="I36" s="4" t="e">
        <f>VLOOKUP(C36,考勤!$A$5:AP51,41,0)</f>
        <v>#N/A</v>
      </c>
      <c r="J36" s="3">
        <v>18</v>
      </c>
      <c r="K36" s="4" t="e">
        <f t="shared" si="1"/>
        <v>#N/A</v>
      </c>
      <c r="L36" s="4">
        <f>IFERROR(VLOOKUP(C36,奖惩!B:D,3,0),0)</f>
        <v>0</v>
      </c>
      <c r="M36" s="7" t="e">
        <f t="shared" si="2"/>
        <v>#N/A</v>
      </c>
      <c r="N36" s="7" t="e">
        <f t="shared" si="3"/>
        <v>#N/A</v>
      </c>
      <c r="O36" s="7" t="e">
        <f t="shared" si="4"/>
        <v>#N/A</v>
      </c>
    </row>
    <row r="37" ht="14.25" spans="2:15">
      <c r="B37" s="1" t="s">
        <v>113</v>
      </c>
      <c r="C37" s="1" t="s">
        <v>84</v>
      </c>
      <c r="D37" s="1" t="s">
        <v>19</v>
      </c>
      <c r="E37" s="2" t="e">
        <f>VLOOKUP(C37,考勤!A:AM,35,0)</f>
        <v>#N/A</v>
      </c>
      <c r="F37" s="2" t="e">
        <f>VLOOKUP(C37,考勤!$A$5:AP53,42,0)</f>
        <v>#N/A</v>
      </c>
      <c r="G37" s="3">
        <v>18</v>
      </c>
      <c r="H37" s="4" t="e">
        <f t="shared" si="0"/>
        <v>#N/A</v>
      </c>
      <c r="I37" s="4" t="e">
        <f>VLOOKUP(C37,考勤!$A$5:AP53,41,0)</f>
        <v>#N/A</v>
      </c>
      <c r="J37" s="3">
        <v>18</v>
      </c>
      <c r="K37" s="4" t="e">
        <f t="shared" si="1"/>
        <v>#N/A</v>
      </c>
      <c r="L37" s="4">
        <f>IFERROR(VLOOKUP(C37,奖惩!B:D,3,0),0)</f>
        <v>0</v>
      </c>
      <c r="M37" s="7" t="e">
        <f t="shared" si="2"/>
        <v>#N/A</v>
      </c>
      <c r="N37" s="7" t="e">
        <f t="shared" si="3"/>
        <v>#N/A</v>
      </c>
      <c r="O37" s="7" t="e">
        <f t="shared" si="4"/>
        <v>#N/A</v>
      </c>
    </row>
    <row r="38" ht="14.25" spans="2:15">
      <c r="B38" s="1" t="s">
        <v>113</v>
      </c>
      <c r="C38" s="1" t="s">
        <v>81</v>
      </c>
      <c r="D38" s="1" t="s">
        <v>19</v>
      </c>
      <c r="E38" s="2" t="e">
        <f>VLOOKUP(C38,考勤!A:AM,35,0)</f>
        <v>#N/A</v>
      </c>
      <c r="F38" s="2" t="e">
        <f>VLOOKUP(C38,考勤!$A$5:AP52,42,0)</f>
        <v>#N/A</v>
      </c>
      <c r="G38" s="3">
        <v>18</v>
      </c>
      <c r="H38" s="4" t="e">
        <f t="shared" si="0"/>
        <v>#N/A</v>
      </c>
      <c r="I38" s="4" t="e">
        <f>VLOOKUP(C38,考勤!$A$5:AP52,41,0)</f>
        <v>#N/A</v>
      </c>
      <c r="J38" s="3">
        <v>18</v>
      </c>
      <c r="K38" s="4" t="e">
        <f t="shared" si="1"/>
        <v>#N/A</v>
      </c>
      <c r="L38" s="4">
        <f>IFERROR(VLOOKUP(C38,奖惩!B:D,3,0),0)</f>
        <v>0</v>
      </c>
      <c r="M38" s="7" t="e">
        <f t="shared" si="2"/>
        <v>#N/A</v>
      </c>
      <c r="N38" s="7" t="e">
        <f t="shared" si="3"/>
        <v>#N/A</v>
      </c>
      <c r="O38" s="7" t="e">
        <f t="shared" si="4"/>
        <v>#N/A</v>
      </c>
    </row>
    <row r="39" ht="14.25" spans="2:15">
      <c r="B39" s="1" t="s">
        <v>113</v>
      </c>
      <c r="C39" s="1" t="s">
        <v>125</v>
      </c>
      <c r="D39" s="1" t="s">
        <v>19</v>
      </c>
      <c r="E39" s="2" t="e">
        <f>VLOOKUP(C39,考勤!A:AM,35,0)</f>
        <v>#N/A</v>
      </c>
      <c r="F39" s="2" t="e">
        <f>VLOOKUP(C39,考勤!$A$5:AP54,42,0)</f>
        <v>#N/A</v>
      </c>
      <c r="G39" s="3">
        <v>18</v>
      </c>
      <c r="H39" s="4" t="e">
        <f t="shared" si="0"/>
        <v>#N/A</v>
      </c>
      <c r="I39" s="4" t="e">
        <f>VLOOKUP(C39,考勤!$A$5:AP54,41,0)</f>
        <v>#N/A</v>
      </c>
      <c r="J39" s="3">
        <v>18</v>
      </c>
      <c r="K39" s="4" t="e">
        <f t="shared" si="1"/>
        <v>#N/A</v>
      </c>
      <c r="L39" s="4">
        <f>IFERROR(VLOOKUP(C39,奖惩!B:D,3,0),0)</f>
        <v>0</v>
      </c>
      <c r="M39" s="7" t="e">
        <f t="shared" si="2"/>
        <v>#N/A</v>
      </c>
      <c r="N39" s="7" t="e">
        <f t="shared" si="3"/>
        <v>#N/A</v>
      </c>
      <c r="O39" s="7" t="e">
        <f t="shared" si="4"/>
        <v>#N/A</v>
      </c>
    </row>
    <row r="40" ht="14.25" spans="2:15">
      <c r="B40" s="1" t="s">
        <v>113</v>
      </c>
      <c r="C40" s="1" t="s">
        <v>126</v>
      </c>
      <c r="D40" s="1" t="s">
        <v>19</v>
      </c>
      <c r="E40" s="2" t="e">
        <f>VLOOKUP(C40,考勤!A:AM,35,0)</f>
        <v>#N/A</v>
      </c>
      <c r="F40" s="2" t="e">
        <f>VLOOKUP(C40,考勤!$A$5:AP47,42,0)</f>
        <v>#N/A</v>
      </c>
      <c r="G40" s="3">
        <v>18</v>
      </c>
      <c r="H40" s="4" t="e">
        <f t="shared" si="0"/>
        <v>#N/A</v>
      </c>
      <c r="I40" s="4" t="e">
        <f>VLOOKUP(C40,考勤!$A$5:AP47,41,0)</f>
        <v>#N/A</v>
      </c>
      <c r="J40" s="3">
        <v>18</v>
      </c>
      <c r="K40" s="4" t="e">
        <f t="shared" si="1"/>
        <v>#N/A</v>
      </c>
      <c r="L40" s="4">
        <f>IFERROR(VLOOKUP(C40,奖惩!B:D,3,0),0)</f>
        <v>0</v>
      </c>
      <c r="M40" s="7" t="e">
        <f t="shared" si="2"/>
        <v>#N/A</v>
      </c>
      <c r="N40" s="7" t="e">
        <f t="shared" si="3"/>
        <v>#N/A</v>
      </c>
      <c r="O40" s="7" t="e">
        <f t="shared" si="4"/>
        <v>#N/A</v>
      </c>
    </row>
    <row r="41" ht="14.25" spans="2:15">
      <c r="B41" s="1" t="s">
        <v>113</v>
      </c>
      <c r="C41" s="1" t="s">
        <v>76</v>
      </c>
      <c r="D41" s="1" t="s">
        <v>19</v>
      </c>
      <c r="E41" s="2" t="e">
        <f>VLOOKUP(C41,考勤!A:AM,35,0)</f>
        <v>#N/A</v>
      </c>
      <c r="F41" s="2" t="e">
        <f>VLOOKUP(C41,考勤!$A$5:AP48,42,0)</f>
        <v>#N/A</v>
      </c>
      <c r="G41" s="3">
        <v>18</v>
      </c>
      <c r="H41" s="4" t="e">
        <f t="shared" si="0"/>
        <v>#N/A</v>
      </c>
      <c r="I41" s="4" t="e">
        <f>VLOOKUP(C41,考勤!$A$5:AP48,41,0)</f>
        <v>#N/A</v>
      </c>
      <c r="J41" s="3">
        <v>18</v>
      </c>
      <c r="K41" s="4" t="e">
        <f t="shared" si="1"/>
        <v>#N/A</v>
      </c>
      <c r="L41" s="4">
        <f>IFERROR(VLOOKUP(C41,奖惩!B:D,3,0),0)</f>
        <v>0</v>
      </c>
      <c r="M41" s="7" t="e">
        <f t="shared" si="2"/>
        <v>#N/A</v>
      </c>
      <c r="N41" s="7" t="e">
        <f t="shared" si="3"/>
        <v>#N/A</v>
      </c>
      <c r="O41" s="7" t="e">
        <f t="shared" si="4"/>
        <v>#N/A</v>
      </c>
    </row>
    <row r="42" ht="14.25" spans="2:15">
      <c r="B42" s="1" t="s">
        <v>113</v>
      </c>
      <c r="C42" s="1" t="s">
        <v>127</v>
      </c>
      <c r="D42" s="1" t="s">
        <v>19</v>
      </c>
      <c r="E42" s="2" t="e">
        <f>VLOOKUP(C42,考勤!A:AM,35,0)</f>
        <v>#N/A</v>
      </c>
      <c r="F42" s="2" t="e">
        <f>VLOOKUP(C42,考勤!$A$5:AP49,42,0)</f>
        <v>#N/A</v>
      </c>
      <c r="G42" s="3">
        <v>18</v>
      </c>
      <c r="H42" s="4" t="e">
        <f t="shared" si="0"/>
        <v>#N/A</v>
      </c>
      <c r="I42" s="4" t="e">
        <f>VLOOKUP(C42,考勤!$A$5:AP49,41,0)</f>
        <v>#N/A</v>
      </c>
      <c r="J42" s="3">
        <v>18</v>
      </c>
      <c r="K42" s="4" t="e">
        <f t="shared" si="1"/>
        <v>#N/A</v>
      </c>
      <c r="L42" s="4">
        <f>IFERROR(VLOOKUP(C42,奖惩!B:D,3,0),0)</f>
        <v>0</v>
      </c>
      <c r="M42" s="7" t="e">
        <f t="shared" si="2"/>
        <v>#N/A</v>
      </c>
      <c r="N42" s="7" t="e">
        <f t="shared" si="3"/>
        <v>#N/A</v>
      </c>
      <c r="O42" s="7" t="e">
        <f t="shared" si="4"/>
        <v>#N/A</v>
      </c>
    </row>
    <row r="43" ht="14.25" spans="2:15">
      <c r="B43" s="1" t="s">
        <v>113</v>
      </c>
      <c r="C43" s="1" t="s">
        <v>80</v>
      </c>
      <c r="D43" s="1" t="s">
        <v>19</v>
      </c>
      <c r="E43" s="2" t="e">
        <f>VLOOKUP(C43,考勤!A:AM,35,0)</f>
        <v>#N/A</v>
      </c>
      <c r="F43" s="2" t="e">
        <f>VLOOKUP(C43,考勤!$A$5:AP50,42,0)</f>
        <v>#N/A</v>
      </c>
      <c r="G43" s="3">
        <v>18</v>
      </c>
      <c r="H43" s="4" t="e">
        <f t="shared" si="0"/>
        <v>#N/A</v>
      </c>
      <c r="I43" s="4" t="e">
        <f>VLOOKUP(C43,考勤!$A$5:AP50,41,0)</f>
        <v>#N/A</v>
      </c>
      <c r="J43" s="3">
        <v>18</v>
      </c>
      <c r="K43" s="4" t="e">
        <f t="shared" si="1"/>
        <v>#N/A</v>
      </c>
      <c r="L43" s="4">
        <f>IFERROR(VLOOKUP(C43,奖惩!B:D,3,0),0)</f>
        <v>0</v>
      </c>
      <c r="M43" s="7" t="e">
        <f t="shared" si="2"/>
        <v>#N/A</v>
      </c>
      <c r="N43" s="7" t="e">
        <f t="shared" si="3"/>
        <v>#N/A</v>
      </c>
      <c r="O43" s="7" t="e">
        <f t="shared" si="4"/>
        <v>#N/A</v>
      </c>
    </row>
    <row r="44" ht="14.25" spans="2:15">
      <c r="B44" s="1" t="s">
        <v>113</v>
      </c>
      <c r="C44" s="1" t="s">
        <v>128</v>
      </c>
      <c r="D44" s="1" t="s">
        <v>19</v>
      </c>
      <c r="E44" s="2" t="e">
        <f>VLOOKUP(C44,考勤!A:AM,35,0)</f>
        <v>#N/A</v>
      </c>
      <c r="F44" s="2" t="e">
        <f>VLOOKUP(C44,考勤!$A$5:AP51,42,0)</f>
        <v>#N/A</v>
      </c>
      <c r="G44" s="3">
        <v>18</v>
      </c>
      <c r="H44" s="4" t="e">
        <f t="shared" si="0"/>
        <v>#N/A</v>
      </c>
      <c r="I44" s="4" t="e">
        <f>VLOOKUP(C44,考勤!$A$5:AP51,41,0)</f>
        <v>#N/A</v>
      </c>
      <c r="J44" s="3">
        <v>18</v>
      </c>
      <c r="K44" s="4" t="e">
        <f t="shared" si="1"/>
        <v>#N/A</v>
      </c>
      <c r="L44" s="4">
        <f>IFERROR(VLOOKUP(C44,奖惩!B:D,3,0),0)</f>
        <v>0</v>
      </c>
      <c r="M44" s="7" t="e">
        <f t="shared" si="2"/>
        <v>#N/A</v>
      </c>
      <c r="N44" s="7" t="e">
        <f t="shared" si="3"/>
        <v>#N/A</v>
      </c>
      <c r="O44" s="7" t="e">
        <f t="shared" si="4"/>
        <v>#N/A</v>
      </c>
    </row>
    <row r="45" ht="14.25" spans="2:15">
      <c r="B45" s="1" t="s">
        <v>113</v>
      </c>
      <c r="C45" s="1" t="s">
        <v>86</v>
      </c>
      <c r="D45" s="1" t="s">
        <v>19</v>
      </c>
      <c r="E45" s="2" t="e">
        <f>VLOOKUP(C45,考勤!A:AM,35,0)</f>
        <v>#N/A</v>
      </c>
      <c r="F45" s="2" t="e">
        <f>VLOOKUP(C45,考勤!$A$5:AP52,42,0)</f>
        <v>#N/A</v>
      </c>
      <c r="G45" s="3">
        <v>18</v>
      </c>
      <c r="H45" s="4" t="e">
        <f t="shared" si="0"/>
        <v>#N/A</v>
      </c>
      <c r="I45" s="4" t="e">
        <f>VLOOKUP(C45,考勤!$A$5:AP52,41,0)</f>
        <v>#N/A</v>
      </c>
      <c r="J45" s="3">
        <v>18</v>
      </c>
      <c r="K45" s="4" t="e">
        <f t="shared" si="1"/>
        <v>#N/A</v>
      </c>
      <c r="L45" s="4">
        <f>IFERROR(VLOOKUP(C45,奖惩!B:D,3,0),0)</f>
        <v>0</v>
      </c>
      <c r="M45" s="7" t="e">
        <f t="shared" si="2"/>
        <v>#N/A</v>
      </c>
      <c r="N45" s="7" t="e">
        <f t="shared" si="3"/>
        <v>#N/A</v>
      </c>
      <c r="O45" s="7" t="e">
        <f t="shared" si="4"/>
        <v>#N/A</v>
      </c>
    </row>
    <row r="46" ht="14.25" spans="2:15">
      <c r="B46" s="1" t="s">
        <v>113</v>
      </c>
      <c r="C46" s="1" t="s">
        <v>82</v>
      </c>
      <c r="D46" s="1" t="s">
        <v>19</v>
      </c>
      <c r="E46" s="2" t="e">
        <f>VLOOKUP(C46,考勤!A:AM,35,0)</f>
        <v>#N/A</v>
      </c>
      <c r="F46" s="2" t="e">
        <f>VLOOKUP(C46,考勤!$A$5:AP38,42,0)</f>
        <v>#N/A</v>
      </c>
      <c r="G46" s="3">
        <v>18</v>
      </c>
      <c r="H46" s="4" t="e">
        <f t="shared" si="0"/>
        <v>#N/A</v>
      </c>
      <c r="I46" s="4" t="e">
        <f>VLOOKUP(C46,考勤!$A$5:AP38,41,0)</f>
        <v>#N/A</v>
      </c>
      <c r="J46" s="3">
        <v>18</v>
      </c>
      <c r="K46" s="4" t="e">
        <f t="shared" si="1"/>
        <v>#N/A</v>
      </c>
      <c r="L46" s="4">
        <f>IFERROR(VLOOKUP(C46,奖惩!B:D,3,0),0)</f>
        <v>0</v>
      </c>
      <c r="M46" s="7" t="e">
        <f t="shared" si="2"/>
        <v>#N/A</v>
      </c>
      <c r="N46" s="7" t="e">
        <f t="shared" si="3"/>
        <v>#N/A</v>
      </c>
      <c r="O46" s="7" t="e">
        <f t="shared" si="4"/>
        <v>#N/A</v>
      </c>
    </row>
    <row r="47" ht="14.25" spans="2:15">
      <c r="B47" s="1" t="s">
        <v>113</v>
      </c>
      <c r="C47" s="1" t="s">
        <v>79</v>
      </c>
      <c r="D47" s="1" t="s">
        <v>19</v>
      </c>
      <c r="E47" s="2" t="e">
        <f>VLOOKUP(C47,考勤!A:AM,35,0)</f>
        <v>#N/A</v>
      </c>
      <c r="F47" s="2" t="e">
        <f>VLOOKUP(C47,考勤!$A$5:AP39,42,0)</f>
        <v>#N/A</v>
      </c>
      <c r="G47" s="3">
        <v>18</v>
      </c>
      <c r="H47" s="4" t="e">
        <f t="shared" si="0"/>
        <v>#N/A</v>
      </c>
      <c r="I47" s="4" t="e">
        <f>VLOOKUP(C47,考勤!$A$5:AP39,41,0)</f>
        <v>#N/A</v>
      </c>
      <c r="J47" s="3">
        <v>18</v>
      </c>
      <c r="K47" s="4" t="e">
        <f t="shared" si="1"/>
        <v>#N/A</v>
      </c>
      <c r="L47" s="4">
        <f>IFERROR(VLOOKUP(C47,奖惩!B:D,3,0),0)</f>
        <v>0</v>
      </c>
      <c r="M47" s="7" t="e">
        <f t="shared" si="2"/>
        <v>#N/A</v>
      </c>
      <c r="N47" s="7" t="e">
        <f t="shared" si="3"/>
        <v>#N/A</v>
      </c>
      <c r="O47" s="7" t="e">
        <f t="shared" si="4"/>
        <v>#N/A</v>
      </c>
    </row>
    <row r="48" ht="14.25" spans="2:15">
      <c r="B48" s="1" t="s">
        <v>113</v>
      </c>
      <c r="C48" s="1" t="s">
        <v>71</v>
      </c>
      <c r="D48" s="1" t="s">
        <v>19</v>
      </c>
      <c r="E48" s="2" t="e">
        <f>VLOOKUP(C48,考勤!A:AM,35,0)</f>
        <v>#N/A</v>
      </c>
      <c r="F48" s="2" t="e">
        <f>VLOOKUP(C48,考勤!$A$5:AP40,42,0)</f>
        <v>#N/A</v>
      </c>
      <c r="G48" s="3">
        <v>18</v>
      </c>
      <c r="H48" s="4" t="e">
        <f t="shared" si="0"/>
        <v>#N/A</v>
      </c>
      <c r="I48" s="4" t="e">
        <f>VLOOKUP(C48,考勤!$A$5:AP40,41,0)</f>
        <v>#N/A</v>
      </c>
      <c r="J48" s="3">
        <v>18</v>
      </c>
      <c r="K48" s="4" t="e">
        <f t="shared" si="1"/>
        <v>#N/A</v>
      </c>
      <c r="L48" s="4">
        <f>IFERROR(VLOOKUP(C48,奖惩!B:D,3,0),0)</f>
        <v>0</v>
      </c>
      <c r="M48" s="7" t="e">
        <f t="shared" si="2"/>
        <v>#N/A</v>
      </c>
      <c r="N48" s="7" t="e">
        <f t="shared" si="3"/>
        <v>#N/A</v>
      </c>
      <c r="O48" s="7" t="e">
        <f t="shared" si="4"/>
        <v>#N/A</v>
      </c>
    </row>
    <row r="49" ht="14.25" spans="2:15">
      <c r="B49" s="1" t="s">
        <v>113</v>
      </c>
      <c r="C49" s="1" t="s">
        <v>129</v>
      </c>
      <c r="D49" s="1" t="s">
        <v>19</v>
      </c>
      <c r="E49" s="2" t="e">
        <f>VLOOKUP(C49,考勤!A:AM,35,0)</f>
        <v>#N/A</v>
      </c>
      <c r="F49" s="2" t="e">
        <f>VLOOKUP(C49,考勤!$A$5:AP41,42,0)</f>
        <v>#N/A</v>
      </c>
      <c r="G49" s="3">
        <v>18</v>
      </c>
      <c r="H49" s="4" t="e">
        <f t="shared" si="0"/>
        <v>#N/A</v>
      </c>
      <c r="I49" s="4" t="e">
        <f>VLOOKUP(C49,考勤!$A$5:AP41,41,0)</f>
        <v>#N/A</v>
      </c>
      <c r="J49" s="3">
        <v>18</v>
      </c>
      <c r="K49" s="4" t="e">
        <f t="shared" si="1"/>
        <v>#N/A</v>
      </c>
      <c r="L49" s="4">
        <f>IFERROR(VLOOKUP(C49,奖惩!B:D,3,0),0)</f>
        <v>0</v>
      </c>
      <c r="M49" s="7" t="e">
        <f t="shared" si="2"/>
        <v>#N/A</v>
      </c>
      <c r="N49" s="7" t="e">
        <f t="shared" si="3"/>
        <v>#N/A</v>
      </c>
      <c r="O49" s="7" t="e">
        <f t="shared" si="4"/>
        <v>#N/A</v>
      </c>
    </row>
    <row r="50" ht="14.25" spans="2:15">
      <c r="B50" s="1" t="s">
        <v>113</v>
      </c>
      <c r="C50" s="1" t="s">
        <v>130</v>
      </c>
      <c r="D50" s="1" t="s">
        <v>19</v>
      </c>
      <c r="E50" s="2" t="e">
        <f>VLOOKUP(C50,考勤!A:AM,35,0)</f>
        <v>#N/A</v>
      </c>
      <c r="F50" s="2" t="e">
        <f>VLOOKUP(C50,考勤!$A$5:AP42,42,0)</f>
        <v>#N/A</v>
      </c>
      <c r="G50" s="3">
        <v>18</v>
      </c>
      <c r="H50" s="4" t="e">
        <f t="shared" si="0"/>
        <v>#N/A</v>
      </c>
      <c r="I50" s="4" t="e">
        <f>VLOOKUP(C50,考勤!$A$5:AP42,41,0)</f>
        <v>#N/A</v>
      </c>
      <c r="J50" s="3">
        <v>18</v>
      </c>
      <c r="K50" s="4" t="e">
        <f t="shared" si="1"/>
        <v>#N/A</v>
      </c>
      <c r="L50" s="4">
        <f>IFERROR(VLOOKUP(C50,奖惩!B:D,3,0),0)</f>
        <v>0</v>
      </c>
      <c r="M50" s="7" t="e">
        <f t="shared" si="2"/>
        <v>#N/A</v>
      </c>
      <c r="N50" s="7" t="e">
        <f t="shared" si="3"/>
        <v>#N/A</v>
      </c>
      <c r="O50" s="7" t="e">
        <f t="shared" si="4"/>
        <v>#N/A</v>
      </c>
    </row>
    <row r="51" ht="14.25" spans="2:15">
      <c r="B51" s="1" t="s">
        <v>88</v>
      </c>
      <c r="C51" s="1" t="s">
        <v>92</v>
      </c>
      <c r="D51" s="1" t="s">
        <v>19</v>
      </c>
      <c r="E51" s="2" t="e">
        <f>VLOOKUP(C51,考勤!A:AM,35,0)</f>
        <v>#N/A</v>
      </c>
      <c r="F51" s="2" t="e">
        <f>VLOOKUP(C51,考勤!$A$5:AP61,42,0)</f>
        <v>#N/A</v>
      </c>
      <c r="G51" s="3">
        <v>19</v>
      </c>
      <c r="H51" s="4" t="e">
        <f t="shared" si="0"/>
        <v>#N/A</v>
      </c>
      <c r="I51" s="4" t="e">
        <f>VLOOKUP(C51,考勤!$A$5:AP61,41,0)</f>
        <v>#N/A</v>
      </c>
      <c r="J51" s="3">
        <v>19</v>
      </c>
      <c r="K51" s="4" t="e">
        <f t="shared" si="1"/>
        <v>#N/A</v>
      </c>
      <c r="L51" s="4">
        <f>IFERROR(VLOOKUP(C51,奖惩!B:D,3,0),0)</f>
        <v>0</v>
      </c>
      <c r="M51" s="7" t="e">
        <f t="shared" si="2"/>
        <v>#N/A</v>
      </c>
      <c r="N51" s="7" t="e">
        <f t="shared" si="3"/>
        <v>#N/A</v>
      </c>
      <c r="O51" s="7" t="e">
        <f t="shared" si="4"/>
        <v>#N/A</v>
      </c>
    </row>
    <row r="52" ht="14.25" spans="2:15">
      <c r="B52" s="1" t="s">
        <v>88</v>
      </c>
      <c r="C52" s="1" t="s">
        <v>131</v>
      </c>
      <c r="D52" s="1" t="s">
        <v>19</v>
      </c>
      <c r="E52" s="2" t="e">
        <f>VLOOKUP(C52,考勤!A:AM,35,0)</f>
        <v>#N/A</v>
      </c>
      <c r="F52" s="2" t="e">
        <f>VLOOKUP(C52,考勤!$A$5:AP62,42,0)</f>
        <v>#N/A</v>
      </c>
      <c r="G52" s="3">
        <v>19</v>
      </c>
      <c r="H52" s="4" t="e">
        <f t="shared" si="0"/>
        <v>#N/A</v>
      </c>
      <c r="I52" s="4" t="e">
        <f>VLOOKUP(C52,考勤!$A$5:AP62,41,0)</f>
        <v>#N/A</v>
      </c>
      <c r="J52" s="3">
        <v>19</v>
      </c>
      <c r="K52" s="4" t="e">
        <f t="shared" si="1"/>
        <v>#N/A</v>
      </c>
      <c r="L52" s="4">
        <f>IFERROR(VLOOKUP(C52,奖惩!B:D,3,0),0)</f>
        <v>0</v>
      </c>
      <c r="M52" s="7" t="e">
        <f t="shared" si="2"/>
        <v>#N/A</v>
      </c>
      <c r="N52" s="7" t="e">
        <f t="shared" si="3"/>
        <v>#N/A</v>
      </c>
      <c r="O52" s="7" t="e">
        <f t="shared" si="4"/>
        <v>#N/A</v>
      </c>
    </row>
    <row r="53" ht="14.25" spans="2:15">
      <c r="B53" s="1" t="s">
        <v>88</v>
      </c>
      <c r="C53" s="1" t="s">
        <v>90</v>
      </c>
      <c r="D53" s="1" t="s">
        <v>19</v>
      </c>
      <c r="E53" s="2" t="e">
        <f>VLOOKUP(C53,考勤!A:AM,35,0)</f>
        <v>#N/A</v>
      </c>
      <c r="F53" s="2" t="e">
        <f>VLOOKUP(C53,考勤!$A$5:AP63,42,0)</f>
        <v>#N/A</v>
      </c>
      <c r="G53" s="3">
        <v>19</v>
      </c>
      <c r="H53" s="4" t="e">
        <f t="shared" si="0"/>
        <v>#N/A</v>
      </c>
      <c r="I53" s="4" t="e">
        <f>VLOOKUP(C53,考勤!$A$5:AP63,41,0)</f>
        <v>#N/A</v>
      </c>
      <c r="J53" s="3">
        <v>19</v>
      </c>
      <c r="K53" s="4" t="e">
        <f t="shared" si="1"/>
        <v>#N/A</v>
      </c>
      <c r="L53" s="4">
        <f>IFERROR(VLOOKUP(C53,奖惩!B:D,3,0),0)</f>
        <v>0</v>
      </c>
      <c r="M53" s="7" t="e">
        <f t="shared" si="2"/>
        <v>#N/A</v>
      </c>
      <c r="N53" s="7" t="e">
        <f t="shared" si="3"/>
        <v>#N/A</v>
      </c>
      <c r="O53" s="7" t="e">
        <f t="shared" si="4"/>
        <v>#N/A</v>
      </c>
    </row>
    <row r="54" ht="14.25" spans="2:15">
      <c r="B54" s="1" t="s">
        <v>88</v>
      </c>
      <c r="C54" s="1" t="s">
        <v>89</v>
      </c>
      <c r="D54" s="1" t="s">
        <v>19</v>
      </c>
      <c r="E54" s="2" t="e">
        <f>VLOOKUP(C54,考勤!A:AM,35,0)</f>
        <v>#N/A</v>
      </c>
      <c r="F54" s="2" t="e">
        <f>VLOOKUP(C54,考勤!$A$5:AP61,42,0)</f>
        <v>#N/A</v>
      </c>
      <c r="G54" s="3">
        <v>19</v>
      </c>
      <c r="H54" s="4" t="e">
        <f t="shared" si="0"/>
        <v>#N/A</v>
      </c>
      <c r="I54" s="4" t="e">
        <f>VLOOKUP(C54,考勤!$A$5:AP61,41,0)</f>
        <v>#N/A</v>
      </c>
      <c r="J54" s="3">
        <v>19</v>
      </c>
      <c r="K54" s="4" t="e">
        <f t="shared" si="1"/>
        <v>#N/A</v>
      </c>
      <c r="L54" s="4">
        <f>IFERROR(VLOOKUP(C54,奖惩!B:D,3,0),0)</f>
        <v>0</v>
      </c>
      <c r="M54" s="7" t="e">
        <f t="shared" si="2"/>
        <v>#N/A</v>
      </c>
      <c r="N54" s="7" t="e">
        <f t="shared" si="3"/>
        <v>#N/A</v>
      </c>
      <c r="O54" s="7" t="e">
        <f t="shared" si="4"/>
        <v>#N/A</v>
      </c>
    </row>
    <row r="55" ht="14.25" spans="2:15">
      <c r="B55" s="1" t="s">
        <v>88</v>
      </c>
      <c r="C55" s="1" t="s">
        <v>91</v>
      </c>
      <c r="D55" s="1" t="s">
        <v>19</v>
      </c>
      <c r="E55" s="2" t="e">
        <f>VLOOKUP(C55,考勤!A:AM,35,0)</f>
        <v>#N/A</v>
      </c>
      <c r="F55" s="2" t="e">
        <f>VLOOKUP(C55,考勤!$A$5:AP66,42,0)</f>
        <v>#N/A</v>
      </c>
      <c r="G55" s="3">
        <v>19</v>
      </c>
      <c r="H55" s="4" t="e">
        <f t="shared" si="0"/>
        <v>#N/A</v>
      </c>
      <c r="I55" s="4" t="e">
        <f>VLOOKUP(C55,考勤!$A$5:AP66,41,0)</f>
        <v>#N/A</v>
      </c>
      <c r="J55" s="3">
        <v>19</v>
      </c>
      <c r="K55" s="4" t="e">
        <f t="shared" si="1"/>
        <v>#N/A</v>
      </c>
      <c r="L55" s="4">
        <f>IFERROR(VLOOKUP(C55,奖惩!B:D,3,0),0)</f>
        <v>0</v>
      </c>
      <c r="M55" s="7" t="e">
        <f t="shared" si="2"/>
        <v>#N/A</v>
      </c>
      <c r="N55" s="7" t="e">
        <f t="shared" si="3"/>
        <v>#N/A</v>
      </c>
      <c r="O55" s="7" t="e">
        <f t="shared" si="4"/>
        <v>#N/A</v>
      </c>
    </row>
    <row r="56" ht="14.25" spans="2:15">
      <c r="B56" s="1" t="s">
        <v>93</v>
      </c>
      <c r="C56" s="1" t="s">
        <v>132</v>
      </c>
      <c r="D56" s="1" t="s">
        <v>19</v>
      </c>
      <c r="E56" s="2" t="e">
        <f>VLOOKUP(C56,考勤!A:AM,35,0)</f>
        <v>#N/A</v>
      </c>
      <c r="F56" s="2" t="e">
        <f>VLOOKUP(C56,考勤!$A$5:AP325,42,0)</f>
        <v>#N/A</v>
      </c>
      <c r="G56" s="3">
        <v>18</v>
      </c>
      <c r="H56" s="4" t="e">
        <f t="shared" si="0"/>
        <v>#N/A</v>
      </c>
      <c r="I56" s="4" t="e">
        <f>VLOOKUP(C56,考勤!$A$5:AP63,41,0)</f>
        <v>#N/A</v>
      </c>
      <c r="J56" s="3">
        <v>18</v>
      </c>
      <c r="K56" s="4" t="e">
        <f t="shared" si="1"/>
        <v>#N/A</v>
      </c>
      <c r="L56" s="4">
        <f>IFERROR(VLOOKUP(C56,奖惩!B:D,3,0),0)</f>
        <v>0</v>
      </c>
      <c r="M56" s="7" t="e">
        <f t="shared" si="2"/>
        <v>#N/A</v>
      </c>
      <c r="N56" s="7" t="e">
        <f t="shared" si="3"/>
        <v>#N/A</v>
      </c>
      <c r="O56" s="7" t="e">
        <f t="shared" si="4"/>
        <v>#N/A</v>
      </c>
    </row>
    <row r="57" ht="14.25" spans="2:15">
      <c r="B57" s="1" t="s">
        <v>93</v>
      </c>
      <c r="C57" s="1" t="s">
        <v>94</v>
      </c>
      <c r="D57" s="1" t="s">
        <v>19</v>
      </c>
      <c r="E57" s="2" t="e">
        <f>VLOOKUP(C57,考勤!A:AM,35,0)</f>
        <v>#N/A</v>
      </c>
      <c r="F57" s="2" t="e">
        <f>VLOOKUP(C57,考勤!$A$5:AP68,42,0)</f>
        <v>#N/A</v>
      </c>
      <c r="G57" s="3">
        <v>18</v>
      </c>
      <c r="H57" s="4" t="e">
        <f t="shared" si="0"/>
        <v>#N/A</v>
      </c>
      <c r="I57" s="4" t="e">
        <f>VLOOKUP(C57,考勤!$A$5:AP64,41,0)</f>
        <v>#N/A</v>
      </c>
      <c r="J57" s="3">
        <v>18</v>
      </c>
      <c r="K57" s="4" t="e">
        <f t="shared" si="1"/>
        <v>#N/A</v>
      </c>
      <c r="L57" s="4">
        <f>IFERROR(VLOOKUP(C57,奖惩!B:D,3,0),0)</f>
        <v>0</v>
      </c>
      <c r="M57" s="7" t="e">
        <f t="shared" si="2"/>
        <v>#N/A</v>
      </c>
      <c r="N57" s="7" t="e">
        <f t="shared" si="3"/>
        <v>#N/A</v>
      </c>
      <c r="O57" s="7" t="e">
        <f t="shared" si="4"/>
        <v>#N/A</v>
      </c>
    </row>
    <row r="58" ht="14.25" spans="2:15">
      <c r="B58" s="1" t="s">
        <v>93</v>
      </c>
      <c r="C58" s="6" t="s">
        <v>95</v>
      </c>
      <c r="D58" s="1" t="s">
        <v>19</v>
      </c>
      <c r="E58" s="2" t="e">
        <f>VLOOKUP(C58,考勤!A:AM,35,0)</f>
        <v>#N/A</v>
      </c>
      <c r="F58" s="2" t="e">
        <f>VLOOKUP(C58,考勤!$A$5:AP63,42,0)</f>
        <v>#N/A</v>
      </c>
      <c r="G58" s="3">
        <v>18</v>
      </c>
      <c r="H58" s="4" t="e">
        <f t="shared" si="0"/>
        <v>#N/A</v>
      </c>
      <c r="I58" s="4" t="e">
        <f>VLOOKUP(C58,考勤!$A$5:AP63,41,0)</f>
        <v>#N/A</v>
      </c>
      <c r="J58" s="3">
        <v>18</v>
      </c>
      <c r="K58" s="4" t="e">
        <f t="shared" si="1"/>
        <v>#N/A</v>
      </c>
      <c r="L58" s="4">
        <f>IFERROR(VLOOKUP(C58,奖惩!B:D,3,0),0)</f>
        <v>0</v>
      </c>
      <c r="M58" s="7" t="e">
        <f t="shared" si="2"/>
        <v>#N/A</v>
      </c>
      <c r="N58" s="7" t="e">
        <f t="shared" si="3"/>
        <v>#N/A</v>
      </c>
      <c r="O58" s="7" t="e">
        <f t="shared" si="4"/>
        <v>#N/A</v>
      </c>
    </row>
    <row r="59" ht="14.25" spans="2:15">
      <c r="B59" s="1" t="s">
        <v>107</v>
      </c>
      <c r="C59" s="1" t="s">
        <v>133</v>
      </c>
      <c r="D59" s="1" t="s">
        <v>19</v>
      </c>
      <c r="E59" s="2" t="e">
        <f>VLOOKUP(C59,考勤!A:AM,35,0)</f>
        <v>#N/A</v>
      </c>
      <c r="F59" s="2" t="e">
        <f>VLOOKUP(C59,考勤!$A$5:AP37,42,0)</f>
        <v>#N/A</v>
      </c>
      <c r="G59" s="3">
        <v>19.5</v>
      </c>
      <c r="H59" s="4" t="e">
        <f t="shared" si="0"/>
        <v>#N/A</v>
      </c>
      <c r="I59" s="4" t="e">
        <f>VLOOKUP(C59,考勤!$A$5:AP43,41,0)</f>
        <v>#N/A</v>
      </c>
      <c r="J59" s="3">
        <v>20.5</v>
      </c>
      <c r="K59" s="4" t="e">
        <f t="shared" si="1"/>
        <v>#N/A</v>
      </c>
      <c r="L59" s="4">
        <f>IFERROR(VLOOKUP(C59,奖惩!B:D,3,0),0)</f>
        <v>0</v>
      </c>
      <c r="M59" s="7" t="e">
        <f t="shared" si="2"/>
        <v>#N/A</v>
      </c>
      <c r="N59" s="7" t="e">
        <f t="shared" si="3"/>
        <v>#N/A</v>
      </c>
      <c r="O59" s="7" t="e">
        <f t="shared" si="4"/>
        <v>#N/A</v>
      </c>
    </row>
    <row r="60" ht="14.25" spans="2:15">
      <c r="B60" s="1" t="s">
        <v>107</v>
      </c>
      <c r="C60" s="1" t="s">
        <v>134</v>
      </c>
      <c r="D60" s="1" t="s">
        <v>19</v>
      </c>
      <c r="E60" s="2" t="e">
        <f>VLOOKUP(C60,考勤!A:AM,35,0)</f>
        <v>#N/A</v>
      </c>
      <c r="F60" s="2" t="e">
        <f>VLOOKUP(C60,考勤!$A$5:AP38,42,0)</f>
        <v>#N/A</v>
      </c>
      <c r="G60" s="3">
        <v>19.5</v>
      </c>
      <c r="H60" s="4" t="e">
        <f t="shared" si="0"/>
        <v>#N/A</v>
      </c>
      <c r="I60" s="4" t="e">
        <f>VLOOKUP(C60,考勤!$A$5:AP44,41,0)</f>
        <v>#N/A</v>
      </c>
      <c r="J60" s="3">
        <v>20.5</v>
      </c>
      <c r="K60" s="4" t="e">
        <f t="shared" si="1"/>
        <v>#N/A</v>
      </c>
      <c r="L60" s="4">
        <f>IFERROR(VLOOKUP(C60,奖惩!B:D,3,0),0)</f>
        <v>0</v>
      </c>
      <c r="M60" s="7" t="e">
        <f t="shared" si="2"/>
        <v>#N/A</v>
      </c>
      <c r="N60" s="7" t="e">
        <f t="shared" si="3"/>
        <v>#N/A</v>
      </c>
      <c r="O60" s="7" t="e">
        <f t="shared" si="4"/>
        <v>#N/A</v>
      </c>
    </row>
    <row r="61" ht="14.25" spans="2:15">
      <c r="B61" s="1" t="s">
        <v>107</v>
      </c>
      <c r="C61" s="1" t="s">
        <v>135</v>
      </c>
      <c r="D61" s="1" t="s">
        <v>19</v>
      </c>
      <c r="E61" s="2" t="e">
        <f>VLOOKUP(C61,考勤!A:AM,35,0)</f>
        <v>#N/A</v>
      </c>
      <c r="F61" s="2" t="e">
        <f>VLOOKUP(C61,考勤!$A$5:AP39,42,0)</f>
        <v>#N/A</v>
      </c>
      <c r="G61" s="3">
        <v>19.5</v>
      </c>
      <c r="H61" s="4" t="e">
        <f t="shared" si="0"/>
        <v>#N/A</v>
      </c>
      <c r="I61" s="4" t="e">
        <f>VLOOKUP(C61,考勤!$A$5:AP45,41,0)</f>
        <v>#N/A</v>
      </c>
      <c r="J61" s="3">
        <v>20.5</v>
      </c>
      <c r="K61" s="4" t="e">
        <f t="shared" si="1"/>
        <v>#N/A</v>
      </c>
      <c r="L61" s="4">
        <f>IFERROR(VLOOKUP(C61,奖惩!B:D,3,0),0)</f>
        <v>0</v>
      </c>
      <c r="M61" s="7" t="e">
        <f t="shared" si="2"/>
        <v>#N/A</v>
      </c>
      <c r="N61" s="7" t="e">
        <f t="shared" si="3"/>
        <v>#N/A</v>
      </c>
      <c r="O61" s="7" t="e">
        <f t="shared" si="4"/>
        <v>#N/A</v>
      </c>
    </row>
    <row r="62" ht="14.25" spans="2:15">
      <c r="B62" s="1" t="s">
        <v>107</v>
      </c>
      <c r="C62" s="1" t="s">
        <v>136</v>
      </c>
      <c r="D62" s="1" t="s">
        <v>19</v>
      </c>
      <c r="E62" s="2" t="e">
        <f>VLOOKUP(C62,考勤!A:AM,35,0)</f>
        <v>#N/A</v>
      </c>
      <c r="F62" s="2" t="e">
        <f>VLOOKUP(C62,考勤!$A$5:AP40,42,0)</f>
        <v>#N/A</v>
      </c>
      <c r="G62" s="3">
        <v>19.5</v>
      </c>
      <c r="H62" s="4" t="e">
        <f t="shared" si="0"/>
        <v>#N/A</v>
      </c>
      <c r="I62" s="4" t="e">
        <f>VLOOKUP(C62,考勤!$A$5:AP46,41,0)</f>
        <v>#N/A</v>
      </c>
      <c r="J62" s="3">
        <v>20.5</v>
      </c>
      <c r="K62" s="4" t="e">
        <f t="shared" si="1"/>
        <v>#N/A</v>
      </c>
      <c r="L62" s="4">
        <f>IFERROR(VLOOKUP(C62,奖惩!B:D,3,0),0)</f>
        <v>0</v>
      </c>
      <c r="M62" s="7" t="e">
        <f t="shared" si="2"/>
        <v>#N/A</v>
      </c>
      <c r="N62" s="7" t="e">
        <f t="shared" si="3"/>
        <v>#N/A</v>
      </c>
      <c r="O62" s="7" t="e">
        <f t="shared" si="4"/>
        <v>#N/A</v>
      </c>
    </row>
    <row r="63" ht="14.25" spans="2:15">
      <c r="B63" s="1" t="s">
        <v>107</v>
      </c>
      <c r="C63" s="1" t="s">
        <v>137</v>
      </c>
      <c r="D63" s="1" t="s">
        <v>19</v>
      </c>
      <c r="E63" s="2" t="e">
        <f>VLOOKUP(C63,考勤!A:AM,35,0)</f>
        <v>#N/A</v>
      </c>
      <c r="F63" s="2" t="e">
        <f>VLOOKUP(C63,考勤!$A$5:AP41,42,0)</f>
        <v>#N/A</v>
      </c>
      <c r="G63" s="3">
        <v>19.5</v>
      </c>
      <c r="H63" s="4" t="e">
        <f t="shared" si="0"/>
        <v>#N/A</v>
      </c>
      <c r="I63" s="4" t="e">
        <f>VLOOKUP(C63,考勤!$A$5:AP47,41,0)</f>
        <v>#N/A</v>
      </c>
      <c r="J63" s="3">
        <v>20.5</v>
      </c>
      <c r="K63" s="4" t="e">
        <f t="shared" si="1"/>
        <v>#N/A</v>
      </c>
      <c r="L63" s="4">
        <f>IFERROR(VLOOKUP(C63,奖惩!B:D,3,0),0)</f>
        <v>0</v>
      </c>
      <c r="M63" s="7" t="e">
        <f t="shared" si="2"/>
        <v>#N/A</v>
      </c>
      <c r="N63" s="7" t="e">
        <f t="shared" si="3"/>
        <v>#N/A</v>
      </c>
      <c r="O63" s="7" t="e">
        <f t="shared" si="4"/>
        <v>#N/A</v>
      </c>
    </row>
    <row r="64" ht="14.25" spans="2:15">
      <c r="B64" s="1" t="s">
        <v>108</v>
      </c>
      <c r="C64" s="1" t="s">
        <v>138</v>
      </c>
      <c r="D64" s="1" t="s">
        <v>19</v>
      </c>
      <c r="E64" s="2" t="e">
        <f>VLOOKUP(C64,考勤!A:AM,35,0)</f>
        <v>#N/A</v>
      </c>
      <c r="F64" s="2" t="e">
        <f>VLOOKUP(C64,考勤!$A$5:AP42,42,0)</f>
        <v>#N/A</v>
      </c>
      <c r="G64" s="3">
        <v>19.5</v>
      </c>
      <c r="H64" s="4" t="e">
        <f t="shared" si="0"/>
        <v>#N/A</v>
      </c>
      <c r="I64" s="4" t="e">
        <f>VLOOKUP(C64,考勤!$A$5:AP48,41,0)</f>
        <v>#N/A</v>
      </c>
      <c r="J64" s="3">
        <v>20.5</v>
      </c>
      <c r="K64" s="4" t="e">
        <f t="shared" si="1"/>
        <v>#N/A</v>
      </c>
      <c r="L64" s="4">
        <f>IFERROR(VLOOKUP(C64,奖惩!B:D,3,0),0)</f>
        <v>0</v>
      </c>
      <c r="M64" s="7" t="e">
        <f t="shared" si="2"/>
        <v>#N/A</v>
      </c>
      <c r="N64" s="7" t="e">
        <f t="shared" si="3"/>
        <v>#N/A</v>
      </c>
      <c r="O64" s="7" t="e">
        <f t="shared" si="4"/>
        <v>#N/A</v>
      </c>
    </row>
    <row r="65" ht="14.25" spans="2:15">
      <c r="B65" s="1" t="s">
        <v>108</v>
      </c>
      <c r="C65" s="1" t="s">
        <v>139</v>
      </c>
      <c r="D65" s="1" t="s">
        <v>19</v>
      </c>
      <c r="E65" s="2" t="e">
        <f>VLOOKUP(C65,考勤!A:AM,35,0)</f>
        <v>#N/A</v>
      </c>
      <c r="F65" s="2" t="e">
        <f>VLOOKUP(C65,考勤!$A$5:AP43,42,0)</f>
        <v>#N/A</v>
      </c>
      <c r="G65" s="3">
        <v>19.5</v>
      </c>
      <c r="H65" s="4" t="e">
        <f t="shared" si="0"/>
        <v>#N/A</v>
      </c>
      <c r="I65" s="4" t="e">
        <f>VLOOKUP(C65,考勤!$A$5:AP49,41,0)</f>
        <v>#N/A</v>
      </c>
      <c r="J65" s="3">
        <v>20.5</v>
      </c>
      <c r="K65" s="4" t="e">
        <f t="shared" si="1"/>
        <v>#N/A</v>
      </c>
      <c r="L65" s="4">
        <f>IFERROR(VLOOKUP(C65,奖惩!B:D,3,0),0)</f>
        <v>0</v>
      </c>
      <c r="M65" s="7" t="e">
        <f t="shared" si="2"/>
        <v>#N/A</v>
      </c>
      <c r="N65" s="7" t="e">
        <f t="shared" si="3"/>
        <v>#N/A</v>
      </c>
      <c r="O65" s="7" t="e">
        <f t="shared" si="4"/>
        <v>#N/A</v>
      </c>
    </row>
    <row r="66" ht="14.25" spans="2:15">
      <c r="B66" s="1" t="s">
        <v>108</v>
      </c>
      <c r="C66" s="1" t="s">
        <v>99</v>
      </c>
      <c r="D66" s="1" t="s">
        <v>19</v>
      </c>
      <c r="E66" s="2" t="e">
        <f>VLOOKUP(C66,考勤!A:AM,35,0)</f>
        <v>#N/A</v>
      </c>
      <c r="F66" s="2" t="e">
        <f>VLOOKUP(C66,考勤!$A$5:AP44,42,0)</f>
        <v>#N/A</v>
      </c>
      <c r="G66" s="3">
        <v>19.5</v>
      </c>
      <c r="H66" s="4" t="e">
        <f t="shared" si="0"/>
        <v>#N/A</v>
      </c>
      <c r="I66" s="4" t="e">
        <f>VLOOKUP(C66,考勤!$A$5:AP50,41,0)</f>
        <v>#N/A</v>
      </c>
      <c r="J66" s="3">
        <v>20.5</v>
      </c>
      <c r="K66" s="4" t="e">
        <f t="shared" si="1"/>
        <v>#N/A</v>
      </c>
      <c r="L66" s="4">
        <f>IFERROR(VLOOKUP(C66,奖惩!B:D,3,0),0)</f>
        <v>0</v>
      </c>
      <c r="M66" s="7" t="e">
        <f t="shared" si="2"/>
        <v>#N/A</v>
      </c>
      <c r="N66" s="7" t="e">
        <f t="shared" si="3"/>
        <v>#N/A</v>
      </c>
      <c r="O66" s="7" t="e">
        <f t="shared" si="4"/>
        <v>#N/A</v>
      </c>
    </row>
    <row r="67" ht="14.25" spans="2:15">
      <c r="B67" s="1" t="s">
        <v>108</v>
      </c>
      <c r="C67" s="1" t="s">
        <v>140</v>
      </c>
      <c r="D67" s="1" t="s">
        <v>19</v>
      </c>
      <c r="E67" s="2" t="e">
        <f>VLOOKUP(C67,考勤!A:AM,35,0)</f>
        <v>#N/A</v>
      </c>
      <c r="F67" s="2" t="e">
        <f>VLOOKUP(C67,考勤!$A$5:AP45,42,0)</f>
        <v>#N/A</v>
      </c>
      <c r="G67" s="3">
        <v>19.5</v>
      </c>
      <c r="H67" s="4" t="e">
        <f t="shared" si="0"/>
        <v>#N/A</v>
      </c>
      <c r="I67" s="4" t="e">
        <f>VLOOKUP(C67,考勤!$A$5:AP51,41,0)</f>
        <v>#N/A</v>
      </c>
      <c r="J67" s="3">
        <v>20.5</v>
      </c>
      <c r="K67" s="4" t="e">
        <f t="shared" si="1"/>
        <v>#N/A</v>
      </c>
      <c r="L67" s="4">
        <f>IFERROR(VLOOKUP(C67,奖惩!B:D,3,0),0)</f>
        <v>0</v>
      </c>
      <c r="M67" s="7" t="e">
        <f t="shared" si="2"/>
        <v>#N/A</v>
      </c>
      <c r="N67" s="7" t="e">
        <f t="shared" si="3"/>
        <v>#N/A</v>
      </c>
      <c r="O67" s="7" t="e">
        <f t="shared" si="4"/>
        <v>#N/A</v>
      </c>
    </row>
    <row r="68" ht="14.25" spans="2:15">
      <c r="B68" s="1" t="s">
        <v>108</v>
      </c>
      <c r="C68" s="1" t="s">
        <v>141</v>
      </c>
      <c r="D68" s="1" t="s">
        <v>19</v>
      </c>
      <c r="E68" s="2" t="e">
        <f>VLOOKUP(C68,考勤!A:AM,35,0)</f>
        <v>#N/A</v>
      </c>
      <c r="F68" s="2" t="e">
        <f>VLOOKUP(C68,考勤!$A$5:AP46,42,0)</f>
        <v>#N/A</v>
      </c>
      <c r="G68" s="3">
        <v>19.5</v>
      </c>
      <c r="H68" s="4" t="e">
        <f t="shared" si="0"/>
        <v>#N/A</v>
      </c>
      <c r="I68" s="4" t="e">
        <f>VLOOKUP(C68,考勤!$A$5:AP52,41,0)</f>
        <v>#N/A</v>
      </c>
      <c r="J68" s="3">
        <v>20.5</v>
      </c>
      <c r="K68" s="4" t="e">
        <f t="shared" si="1"/>
        <v>#N/A</v>
      </c>
      <c r="L68" s="4">
        <f>IFERROR(VLOOKUP(C68,奖惩!B:D,3,0),0)</f>
        <v>0</v>
      </c>
      <c r="M68" s="7" t="e">
        <f t="shared" si="2"/>
        <v>#N/A</v>
      </c>
      <c r="N68" s="7" t="e">
        <f t="shared" si="3"/>
        <v>#N/A</v>
      </c>
      <c r="O68" s="7" t="e">
        <f t="shared" si="4"/>
        <v>#N/A</v>
      </c>
    </row>
    <row r="69" ht="14.25" spans="2:15">
      <c r="B69" s="1" t="s">
        <v>108</v>
      </c>
      <c r="C69" s="1" t="s">
        <v>102</v>
      </c>
      <c r="D69" s="1" t="s">
        <v>19</v>
      </c>
      <c r="E69" s="2" t="e">
        <f>VLOOKUP(C69,考勤!A:AM,35,0)</f>
        <v>#N/A</v>
      </c>
      <c r="F69" s="2" t="e">
        <f>VLOOKUP(C69,考勤!$A$5:AP47,42,0)</f>
        <v>#N/A</v>
      </c>
      <c r="G69" s="3">
        <v>19.5</v>
      </c>
      <c r="H69" s="4" t="e">
        <f t="shared" ref="H69:H74" si="5">G69*F69</f>
        <v>#N/A</v>
      </c>
      <c r="I69" s="4" t="e">
        <f>VLOOKUP(C69,考勤!$A$5:AP53,41,0)</f>
        <v>#N/A</v>
      </c>
      <c r="J69" s="3">
        <v>20.5</v>
      </c>
      <c r="K69" s="4" t="e">
        <f t="shared" ref="K69:K74" si="6">J69*I69</f>
        <v>#N/A</v>
      </c>
      <c r="L69" s="4">
        <f>IFERROR(VLOOKUP(C69,奖惩!B:D,3,0),0)</f>
        <v>0</v>
      </c>
      <c r="M69" s="7" t="e">
        <f t="shared" ref="M69:M74" si="7">H69+K69+L69</f>
        <v>#N/A</v>
      </c>
      <c r="N69" s="7" t="e">
        <f t="shared" ref="N69:N74" si="8">E69*5</f>
        <v>#N/A</v>
      </c>
      <c r="O69" s="7" t="e">
        <f t="shared" ref="O69:O74" si="9">M69+N69</f>
        <v>#N/A</v>
      </c>
    </row>
    <row r="70" ht="14.25" spans="2:15">
      <c r="B70" s="1" t="s">
        <v>108</v>
      </c>
      <c r="C70" s="1" t="s">
        <v>101</v>
      </c>
      <c r="D70" s="1" t="s">
        <v>19</v>
      </c>
      <c r="E70" s="2" t="e">
        <f>VLOOKUP(C70,考勤!A:AM,35,0)</f>
        <v>#N/A</v>
      </c>
      <c r="F70" s="2" t="e">
        <f>VLOOKUP(C70,考勤!$A$5:AP48,42,0)</f>
        <v>#N/A</v>
      </c>
      <c r="G70" s="3">
        <v>19.5</v>
      </c>
      <c r="H70" s="4" t="e">
        <f t="shared" si="5"/>
        <v>#N/A</v>
      </c>
      <c r="I70" s="4" t="e">
        <f>VLOOKUP(C70,考勤!$A$5:AP54,41,0)</f>
        <v>#N/A</v>
      </c>
      <c r="J70" s="3">
        <v>20.5</v>
      </c>
      <c r="K70" s="4" t="e">
        <f t="shared" si="6"/>
        <v>#N/A</v>
      </c>
      <c r="L70" s="4">
        <f>IFERROR(VLOOKUP(C70,奖惩!B:D,3,0),0)</f>
        <v>0</v>
      </c>
      <c r="M70" s="7" t="e">
        <f t="shared" si="7"/>
        <v>#N/A</v>
      </c>
      <c r="N70" s="7" t="e">
        <f t="shared" si="8"/>
        <v>#N/A</v>
      </c>
      <c r="O70" s="7" t="e">
        <f t="shared" si="9"/>
        <v>#N/A</v>
      </c>
    </row>
    <row r="71" ht="14.25" spans="2:15">
      <c r="B71" s="1" t="s">
        <v>110</v>
      </c>
      <c r="C71" s="1" t="s">
        <v>53</v>
      </c>
      <c r="D71" s="1" t="s">
        <v>19</v>
      </c>
      <c r="E71" s="2" t="e">
        <f>VLOOKUP(C71,考勤!A:AM,35,0)</f>
        <v>#N/A</v>
      </c>
      <c r="F71" s="2" t="e">
        <f>VLOOKUP(C71,考勤!$A$5:AP49,42,0)</f>
        <v>#N/A</v>
      </c>
      <c r="G71" s="3">
        <v>19.5</v>
      </c>
      <c r="H71" s="4" t="e">
        <f t="shared" si="5"/>
        <v>#N/A</v>
      </c>
      <c r="I71" s="4" t="e">
        <f>VLOOKUP(C71,考勤!$A$5:AP55,41,0)</f>
        <v>#N/A</v>
      </c>
      <c r="J71" s="3">
        <v>20.5</v>
      </c>
      <c r="K71" s="4" t="e">
        <f t="shared" si="6"/>
        <v>#N/A</v>
      </c>
      <c r="L71" s="4">
        <f>IFERROR(VLOOKUP(C71,奖惩!B:D,3,0),0)</f>
        <v>0</v>
      </c>
      <c r="M71" s="7" t="e">
        <f t="shared" si="7"/>
        <v>#N/A</v>
      </c>
      <c r="N71" s="7" t="e">
        <f t="shared" si="8"/>
        <v>#N/A</v>
      </c>
      <c r="O71" s="7" t="e">
        <f t="shared" si="9"/>
        <v>#N/A</v>
      </c>
    </row>
    <row r="72" ht="14.25" spans="2:15">
      <c r="B72" s="1" t="s">
        <v>110</v>
      </c>
      <c r="C72" s="1" t="s">
        <v>51</v>
      </c>
      <c r="D72" s="1" t="s">
        <v>19</v>
      </c>
      <c r="E72" s="2" t="e">
        <f>VLOOKUP(C72,考勤!A:AM,35,0)</f>
        <v>#N/A</v>
      </c>
      <c r="F72" s="2" t="e">
        <f>VLOOKUP(C72,考勤!$A$5:AP50,42,0)</f>
        <v>#N/A</v>
      </c>
      <c r="G72" s="3">
        <v>19.5</v>
      </c>
      <c r="H72" s="4" t="e">
        <f t="shared" si="5"/>
        <v>#N/A</v>
      </c>
      <c r="I72" s="4" t="e">
        <f>VLOOKUP(C72,考勤!$A$5:AP56,41,0)</f>
        <v>#N/A</v>
      </c>
      <c r="J72" s="3">
        <v>20.5</v>
      </c>
      <c r="K72" s="4" t="e">
        <f t="shared" si="6"/>
        <v>#N/A</v>
      </c>
      <c r="L72" s="4">
        <f>IFERROR(VLOOKUP(C72,奖惩!B:D,3,0),0)</f>
        <v>0</v>
      </c>
      <c r="M72" s="7" t="e">
        <f t="shared" si="7"/>
        <v>#N/A</v>
      </c>
      <c r="N72" s="7" t="e">
        <f t="shared" si="8"/>
        <v>#N/A</v>
      </c>
      <c r="O72" s="7" t="e">
        <f t="shared" si="9"/>
        <v>#N/A</v>
      </c>
    </row>
    <row r="73" ht="14.25" spans="2:15">
      <c r="B73" s="1" t="s">
        <v>110</v>
      </c>
      <c r="C73" s="1" t="s">
        <v>52</v>
      </c>
      <c r="D73" s="1" t="s">
        <v>19</v>
      </c>
      <c r="E73" s="2" t="e">
        <f>VLOOKUP(C73,考勤!A:AM,35,0)</f>
        <v>#N/A</v>
      </c>
      <c r="F73" s="2" t="e">
        <f>VLOOKUP(C73,考勤!$A$5:AP50,42,0)</f>
        <v>#N/A</v>
      </c>
      <c r="G73" s="3">
        <v>19.5</v>
      </c>
      <c r="H73" s="4" t="e">
        <f t="shared" si="5"/>
        <v>#N/A</v>
      </c>
      <c r="I73" s="4" t="e">
        <f>VLOOKUP(C73,考勤!$A$5:AP56,41,0)</f>
        <v>#N/A</v>
      </c>
      <c r="J73" s="3">
        <v>20.5</v>
      </c>
      <c r="K73" s="4" t="e">
        <f t="shared" si="6"/>
        <v>#N/A</v>
      </c>
      <c r="L73" s="4">
        <f>IFERROR(VLOOKUP(C73,奖惩!B:D,3,0),0)</f>
        <v>0</v>
      </c>
      <c r="M73" s="7" t="e">
        <f t="shared" si="7"/>
        <v>#N/A</v>
      </c>
      <c r="N73" s="7" t="e">
        <f t="shared" si="8"/>
        <v>#N/A</v>
      </c>
      <c r="O73" s="7" t="e">
        <f t="shared" si="9"/>
        <v>#N/A</v>
      </c>
    </row>
    <row r="74" ht="14.25" spans="2:15">
      <c r="B74" s="1" t="s">
        <v>110</v>
      </c>
      <c r="C74" s="1" t="s">
        <v>54</v>
      </c>
      <c r="D74" s="1" t="s">
        <v>19</v>
      </c>
      <c r="E74" s="2" t="e">
        <f>VLOOKUP(C74,考勤!A:AM,35,0)</f>
        <v>#N/A</v>
      </c>
      <c r="F74" s="2" t="e">
        <f>VLOOKUP(C74,考勤!$A$5:AP51,42,0)</f>
        <v>#N/A</v>
      </c>
      <c r="G74" s="3">
        <v>19.5</v>
      </c>
      <c r="H74" s="4" t="e">
        <f t="shared" si="5"/>
        <v>#N/A</v>
      </c>
      <c r="I74" s="4" t="e">
        <f>VLOOKUP(C74,考勤!$A$5:AP57,41,0)</f>
        <v>#N/A</v>
      </c>
      <c r="J74" s="3">
        <v>20.5</v>
      </c>
      <c r="K74" s="4" t="e">
        <f t="shared" si="6"/>
        <v>#N/A</v>
      </c>
      <c r="L74" s="4">
        <f>IFERROR(VLOOKUP(C74,奖惩!B:D,3,0),0)</f>
        <v>0</v>
      </c>
      <c r="M74" s="7" t="e">
        <f t="shared" si="7"/>
        <v>#N/A</v>
      </c>
      <c r="N74" s="7" t="e">
        <f t="shared" si="8"/>
        <v>#N/A</v>
      </c>
      <c r="O74" s="7" t="e">
        <f t="shared" si="9"/>
        <v>#N/A</v>
      </c>
    </row>
  </sheetData>
  <sortState ref="B4:C73">
    <sortCondition ref="B4"/>
  </sortState>
  <conditionalFormatting sqref="B4">
    <cfRule type="duplicateValues" dxfId="0" priority="1379"/>
    <cfRule type="duplicateValues" dxfId="0" priority="1378"/>
    <cfRule type="duplicateValues" dxfId="0" priority="1377"/>
    <cfRule type="duplicateValues" dxfId="0" priority="1376"/>
    <cfRule type="duplicateValues" dxfId="0" priority="1375"/>
    <cfRule type="duplicateValues" dxfId="0" priority="1373"/>
  </conditionalFormatting>
  <conditionalFormatting sqref="C4">
    <cfRule type="duplicateValues" dxfId="0" priority="1381"/>
    <cfRule type="duplicateValues" dxfId="0" priority="1380"/>
    <cfRule type="duplicateValues" dxfId="0" priority="1374"/>
    <cfRule type="duplicateValues" dxfId="0" priority="1372"/>
  </conditionalFormatting>
  <conditionalFormatting sqref="B5">
    <cfRule type="duplicateValues" dxfId="0" priority="1371"/>
    <cfRule type="duplicateValues" dxfId="0" priority="1370"/>
    <cfRule type="duplicateValues" dxfId="0" priority="1369"/>
    <cfRule type="duplicateValues" dxfId="0" priority="1368"/>
    <cfRule type="duplicateValues" dxfId="0" priority="1367"/>
    <cfRule type="duplicateValues" dxfId="0" priority="1366"/>
  </conditionalFormatting>
  <conditionalFormatting sqref="B6">
    <cfRule type="duplicateValues" dxfId="0" priority="814"/>
    <cfRule type="duplicateValues" dxfId="0" priority="808"/>
    <cfRule type="duplicateValues" dxfId="0" priority="802"/>
    <cfRule type="duplicateValues" dxfId="0" priority="796"/>
    <cfRule type="duplicateValues" dxfId="0" priority="790"/>
    <cfRule type="duplicateValues" dxfId="0" priority="784"/>
  </conditionalFormatting>
  <conditionalFormatting sqref="C6">
    <cfRule type="duplicateValues" dxfId="0" priority="838"/>
    <cfRule type="duplicateValues" dxfId="0" priority="832"/>
    <cfRule type="duplicateValues" dxfId="0" priority="826"/>
    <cfRule type="duplicateValues" dxfId="0" priority="820"/>
    <cfRule type="duplicateValues" dxfId="0" priority="778"/>
    <cfRule type="duplicateValues" dxfId="0" priority="772"/>
    <cfRule type="duplicateValues" dxfId="0" priority="766"/>
    <cfRule type="duplicateValues" dxfId="0" priority="760"/>
    <cfRule type="duplicateValues" dxfId="0" priority="754"/>
    <cfRule type="duplicateValues" dxfId="0" priority="748"/>
    <cfRule type="duplicateValues" dxfId="0" priority="742"/>
    <cfRule type="duplicateValues" dxfId="0" priority="736"/>
    <cfRule type="duplicateValues" dxfId="0" priority="730"/>
    <cfRule type="duplicateValues" dxfId="0" priority="724"/>
    <cfRule type="duplicateValues" dxfId="0" priority="718"/>
    <cfRule type="duplicateValues" dxfId="0" priority="712"/>
    <cfRule type="duplicateValues" dxfId="0" priority="706"/>
  </conditionalFormatting>
  <conditionalFormatting sqref="B7">
    <cfRule type="duplicateValues" dxfId="0" priority="813"/>
    <cfRule type="duplicateValues" dxfId="0" priority="807"/>
    <cfRule type="duplicateValues" dxfId="0" priority="801"/>
    <cfRule type="duplicateValues" dxfId="0" priority="795"/>
    <cfRule type="duplicateValues" dxfId="0" priority="789"/>
    <cfRule type="duplicateValues" dxfId="0" priority="783"/>
  </conditionalFormatting>
  <conditionalFormatting sqref="C7">
    <cfRule type="duplicateValues" dxfId="0" priority="837"/>
    <cfRule type="duplicateValues" dxfId="0" priority="831"/>
    <cfRule type="duplicateValues" dxfId="0" priority="825"/>
    <cfRule type="duplicateValues" dxfId="0" priority="819"/>
    <cfRule type="duplicateValues" dxfId="0" priority="777"/>
    <cfRule type="duplicateValues" dxfId="0" priority="771"/>
    <cfRule type="duplicateValues" dxfId="0" priority="765"/>
    <cfRule type="duplicateValues" dxfId="0" priority="759"/>
    <cfRule type="duplicateValues" dxfId="0" priority="753"/>
    <cfRule type="duplicateValues" dxfId="0" priority="747"/>
    <cfRule type="duplicateValues" dxfId="0" priority="741"/>
    <cfRule type="duplicateValues" dxfId="0" priority="735"/>
    <cfRule type="duplicateValues" dxfId="0" priority="729"/>
    <cfRule type="duplicateValues" dxfId="0" priority="723"/>
    <cfRule type="duplicateValues" dxfId="0" priority="717"/>
    <cfRule type="duplicateValues" dxfId="0" priority="711"/>
    <cfRule type="duplicateValues" dxfId="0" priority="705"/>
  </conditionalFormatting>
  <conditionalFormatting sqref="B8">
    <cfRule type="duplicateValues" dxfId="0" priority="812"/>
    <cfRule type="duplicateValues" dxfId="0" priority="806"/>
    <cfRule type="duplicateValues" dxfId="0" priority="800"/>
    <cfRule type="duplicateValues" dxfId="0" priority="794"/>
    <cfRule type="duplicateValues" dxfId="0" priority="788"/>
    <cfRule type="duplicateValues" dxfId="0" priority="782"/>
  </conditionalFormatting>
  <conditionalFormatting sqref="C8">
    <cfRule type="duplicateValues" dxfId="0" priority="836"/>
    <cfRule type="duplicateValues" dxfId="0" priority="830"/>
    <cfRule type="duplicateValues" dxfId="0" priority="824"/>
    <cfRule type="duplicateValues" dxfId="0" priority="818"/>
    <cfRule type="duplicateValues" dxfId="0" priority="776"/>
    <cfRule type="duplicateValues" dxfId="0" priority="770"/>
    <cfRule type="duplicateValues" dxfId="0" priority="764"/>
    <cfRule type="duplicateValues" dxfId="0" priority="758"/>
    <cfRule type="duplicateValues" dxfId="0" priority="752"/>
    <cfRule type="duplicateValues" dxfId="0" priority="746"/>
    <cfRule type="duplicateValues" dxfId="0" priority="740"/>
    <cfRule type="duplicateValues" dxfId="0" priority="734"/>
    <cfRule type="duplicateValues" dxfId="0" priority="728"/>
    <cfRule type="duplicateValues" dxfId="0" priority="722"/>
    <cfRule type="duplicateValues" dxfId="0" priority="716"/>
    <cfRule type="duplicateValues" dxfId="0" priority="710"/>
    <cfRule type="duplicateValues" dxfId="0" priority="704"/>
  </conditionalFormatting>
  <conditionalFormatting sqref="B9">
    <cfRule type="duplicateValues" dxfId="0" priority="811"/>
    <cfRule type="duplicateValues" dxfId="0" priority="805"/>
    <cfRule type="duplicateValues" dxfId="0" priority="799"/>
    <cfRule type="duplicateValues" dxfId="0" priority="793"/>
    <cfRule type="duplicateValues" dxfId="0" priority="787"/>
    <cfRule type="duplicateValues" dxfId="0" priority="781"/>
  </conditionalFormatting>
  <conditionalFormatting sqref="C9">
    <cfRule type="duplicateValues" dxfId="0" priority="835"/>
    <cfRule type="duplicateValues" dxfId="0" priority="829"/>
    <cfRule type="duplicateValues" dxfId="0" priority="823"/>
    <cfRule type="duplicateValues" dxfId="0" priority="817"/>
    <cfRule type="duplicateValues" dxfId="0" priority="775"/>
    <cfRule type="duplicateValues" dxfId="0" priority="769"/>
    <cfRule type="duplicateValues" dxfId="0" priority="763"/>
    <cfRule type="duplicateValues" dxfId="0" priority="757"/>
    <cfRule type="duplicateValues" dxfId="0" priority="751"/>
    <cfRule type="duplicateValues" dxfId="0" priority="745"/>
    <cfRule type="duplicateValues" dxfId="0" priority="739"/>
    <cfRule type="duplicateValues" dxfId="0" priority="733"/>
    <cfRule type="duplicateValues" dxfId="0" priority="727"/>
    <cfRule type="duplicateValues" dxfId="0" priority="721"/>
    <cfRule type="duplicateValues" dxfId="0" priority="715"/>
    <cfRule type="duplicateValues" dxfId="0" priority="709"/>
    <cfRule type="duplicateValues" dxfId="0" priority="703"/>
  </conditionalFormatting>
  <conditionalFormatting sqref="B10">
    <cfRule type="duplicateValues" dxfId="0" priority="810"/>
    <cfRule type="duplicateValues" dxfId="0" priority="804"/>
    <cfRule type="duplicateValues" dxfId="0" priority="798"/>
    <cfRule type="duplicateValues" dxfId="0" priority="792"/>
    <cfRule type="duplicateValues" dxfId="0" priority="786"/>
    <cfRule type="duplicateValues" dxfId="0" priority="780"/>
  </conditionalFormatting>
  <conditionalFormatting sqref="C10">
    <cfRule type="duplicateValues" dxfId="0" priority="834"/>
    <cfRule type="duplicateValues" dxfId="0" priority="828"/>
    <cfRule type="duplicateValues" dxfId="0" priority="822"/>
    <cfRule type="duplicateValues" dxfId="0" priority="816"/>
    <cfRule type="duplicateValues" dxfId="0" priority="774"/>
    <cfRule type="duplicateValues" dxfId="0" priority="768"/>
    <cfRule type="duplicateValues" dxfId="0" priority="762"/>
    <cfRule type="duplicateValues" dxfId="0" priority="756"/>
    <cfRule type="duplicateValues" dxfId="0" priority="750"/>
    <cfRule type="duplicateValues" dxfId="0" priority="744"/>
    <cfRule type="duplicateValues" dxfId="0" priority="738"/>
    <cfRule type="duplicateValues" dxfId="0" priority="732"/>
    <cfRule type="duplicateValues" dxfId="0" priority="726"/>
    <cfRule type="duplicateValues" dxfId="0" priority="720"/>
    <cfRule type="duplicateValues" dxfId="0" priority="714"/>
    <cfRule type="duplicateValues" dxfId="0" priority="708"/>
    <cfRule type="duplicateValues" dxfId="0" priority="702"/>
  </conditionalFormatting>
  <conditionalFormatting sqref="B11">
    <cfRule type="duplicateValues" dxfId="0" priority="687"/>
    <cfRule type="duplicateValues" dxfId="0" priority="684"/>
    <cfRule type="duplicateValues" dxfId="0" priority="681"/>
    <cfRule type="duplicateValues" dxfId="0" priority="678"/>
    <cfRule type="duplicateValues" dxfId="0" priority="675"/>
    <cfRule type="duplicateValues" dxfId="0" priority="672"/>
  </conditionalFormatting>
  <conditionalFormatting sqref="C11">
    <cfRule type="duplicateValues" dxfId="0" priority="699"/>
    <cfRule type="duplicateValues" dxfId="0" priority="696"/>
    <cfRule type="duplicateValues" dxfId="0" priority="693"/>
    <cfRule type="duplicateValues" dxfId="0" priority="690"/>
    <cfRule type="duplicateValues" dxfId="0" priority="669"/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  <cfRule type="duplicateValues" dxfId="0" priority="636"/>
    <cfRule type="duplicateValues" dxfId="0" priority="633"/>
    <cfRule type="duplicateValues" dxfId="0" priority="630"/>
  </conditionalFormatting>
  <conditionalFormatting sqref="B14">
    <cfRule type="duplicateValues" dxfId="0" priority="686"/>
    <cfRule type="duplicateValues" dxfId="0" priority="683"/>
    <cfRule type="duplicateValues" dxfId="0" priority="680"/>
    <cfRule type="duplicateValues" dxfId="0" priority="677"/>
    <cfRule type="duplicateValues" dxfId="0" priority="674"/>
    <cfRule type="duplicateValues" dxfId="0" priority="671"/>
  </conditionalFormatting>
  <conditionalFormatting sqref="C14">
    <cfRule type="duplicateValues" dxfId="0" priority="698"/>
    <cfRule type="duplicateValues" dxfId="0" priority="695"/>
    <cfRule type="duplicateValues" dxfId="0" priority="692"/>
    <cfRule type="duplicateValues" dxfId="0" priority="689"/>
    <cfRule type="duplicateValues" dxfId="0" priority="668"/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  <cfRule type="duplicateValues" dxfId="0" priority="635"/>
    <cfRule type="duplicateValues" dxfId="0" priority="632"/>
    <cfRule type="duplicateValues" dxfId="0" priority="629"/>
  </conditionalFormatting>
  <conditionalFormatting sqref="B15">
    <cfRule type="duplicateValues" dxfId="0" priority="685"/>
    <cfRule type="duplicateValues" dxfId="0" priority="682"/>
    <cfRule type="duplicateValues" dxfId="0" priority="679"/>
    <cfRule type="duplicateValues" dxfId="0" priority="676"/>
    <cfRule type="duplicateValues" dxfId="0" priority="673"/>
    <cfRule type="duplicateValues" dxfId="0" priority="670"/>
  </conditionalFormatting>
  <conditionalFormatting sqref="C15">
    <cfRule type="duplicateValues" dxfId="0" priority="697"/>
    <cfRule type="duplicateValues" dxfId="0" priority="694"/>
    <cfRule type="duplicateValues" dxfId="0" priority="691"/>
    <cfRule type="duplicateValues" dxfId="0" priority="688"/>
    <cfRule type="duplicateValues" dxfId="0" priority="667"/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  <cfRule type="duplicateValues" dxfId="0" priority="634"/>
    <cfRule type="duplicateValues" dxfId="0" priority="631"/>
    <cfRule type="duplicateValues" dxfId="0" priority="628"/>
  </conditionalFormatting>
  <conditionalFormatting sqref="B16">
    <cfRule type="duplicateValues" dxfId="0" priority="809"/>
    <cfRule type="duplicateValues" dxfId="0" priority="803"/>
    <cfRule type="duplicateValues" dxfId="0" priority="797"/>
    <cfRule type="duplicateValues" dxfId="0" priority="791"/>
    <cfRule type="duplicateValues" dxfId="0" priority="785"/>
    <cfRule type="duplicateValues" dxfId="0" priority="779"/>
  </conditionalFormatting>
  <conditionalFormatting sqref="C16">
    <cfRule type="duplicateValues" dxfId="0" priority="833"/>
    <cfRule type="duplicateValues" dxfId="0" priority="827"/>
    <cfRule type="duplicateValues" dxfId="0" priority="821"/>
    <cfRule type="duplicateValues" dxfId="0" priority="815"/>
    <cfRule type="duplicateValues" dxfId="0" priority="773"/>
    <cfRule type="duplicateValues" dxfId="0" priority="767"/>
    <cfRule type="duplicateValues" dxfId="0" priority="761"/>
    <cfRule type="duplicateValues" dxfId="0" priority="755"/>
    <cfRule type="duplicateValues" dxfId="0" priority="749"/>
    <cfRule type="duplicateValues" dxfId="0" priority="743"/>
    <cfRule type="duplicateValues" dxfId="0" priority="737"/>
    <cfRule type="duplicateValues" dxfId="0" priority="731"/>
    <cfRule type="duplicateValues" dxfId="0" priority="725"/>
    <cfRule type="duplicateValues" dxfId="0" priority="719"/>
    <cfRule type="duplicateValues" dxfId="0" priority="713"/>
    <cfRule type="duplicateValues" dxfId="0" priority="707"/>
    <cfRule type="duplicateValues" dxfId="0" priority="701"/>
  </conditionalFormatting>
  <conditionalFormatting sqref="B17">
    <cfRule type="duplicateValues" dxfId="0" priority="1077"/>
    <cfRule type="duplicateValues" dxfId="0" priority="1075"/>
    <cfRule type="duplicateValues" dxfId="0" priority="1073"/>
    <cfRule type="duplicateValues" dxfId="0" priority="1071"/>
    <cfRule type="duplicateValues" dxfId="0" priority="1069"/>
    <cfRule type="duplicateValues" dxfId="0" priority="1065"/>
  </conditionalFormatting>
  <conditionalFormatting sqref="C17">
    <cfRule type="duplicateValues" dxfId="0" priority="1081"/>
    <cfRule type="duplicateValues" dxfId="0" priority="1079"/>
    <cfRule type="duplicateValues" dxfId="0" priority="1067"/>
    <cfRule type="duplicateValues" dxfId="0" priority="1063"/>
    <cfRule type="duplicateValues" dxfId="0" priority="1061"/>
    <cfRule type="duplicateValues" dxfId="0" priority="1059"/>
    <cfRule type="duplicateValues" dxfId="0" priority="1057"/>
    <cfRule type="duplicateValues" dxfId="0" priority="1055"/>
    <cfRule type="duplicateValues" dxfId="0" priority="1053"/>
    <cfRule type="duplicateValues" dxfId="0" priority="1051"/>
    <cfRule type="duplicateValues" dxfId="0" priority="1049"/>
    <cfRule type="duplicateValues" dxfId="0" priority="1047"/>
  </conditionalFormatting>
  <conditionalFormatting sqref="B18">
    <cfRule type="duplicateValues" dxfId="0" priority="1076"/>
    <cfRule type="duplicateValues" dxfId="0" priority="1074"/>
    <cfRule type="duplicateValues" dxfId="0" priority="1072"/>
    <cfRule type="duplicateValues" dxfId="0" priority="1070"/>
    <cfRule type="duplicateValues" dxfId="0" priority="1068"/>
    <cfRule type="duplicateValues" dxfId="0" priority="1064"/>
  </conditionalFormatting>
  <conditionalFormatting sqref="C18">
    <cfRule type="duplicateValues" dxfId="0" priority="1080"/>
    <cfRule type="duplicateValues" dxfId="0" priority="1078"/>
    <cfRule type="duplicateValues" dxfId="0" priority="1066"/>
    <cfRule type="duplicateValues" dxfId="0" priority="1062"/>
    <cfRule type="duplicateValues" dxfId="0" priority="1060"/>
    <cfRule type="duplicateValues" dxfId="0" priority="1058"/>
    <cfRule type="duplicateValues" dxfId="0" priority="1056"/>
    <cfRule type="duplicateValues" dxfId="0" priority="1054"/>
    <cfRule type="duplicateValues" dxfId="0" priority="1052"/>
    <cfRule type="duplicateValues" dxfId="0" priority="1050"/>
    <cfRule type="duplicateValues" dxfId="0" priority="1048"/>
    <cfRule type="duplicateValues" dxfId="0" priority="1046"/>
  </conditionalFormatting>
  <conditionalFormatting sqref="B19">
    <cfRule type="duplicateValues" dxfId="0" priority="1335"/>
    <cfRule type="duplicateValues" dxfId="0" priority="1332"/>
    <cfRule type="duplicateValues" dxfId="0" priority="1329"/>
    <cfRule type="duplicateValues" dxfId="0" priority="1326"/>
    <cfRule type="duplicateValues" dxfId="0" priority="1323"/>
    <cfRule type="duplicateValues" dxfId="0" priority="1316"/>
  </conditionalFormatting>
  <conditionalFormatting sqref="C19">
    <cfRule type="duplicateValues" dxfId="0" priority="1343"/>
    <cfRule type="duplicateValues" dxfId="0" priority="1339"/>
    <cfRule type="duplicateValues" dxfId="0" priority="1320"/>
    <cfRule type="duplicateValues" dxfId="0" priority="1313"/>
    <cfRule type="duplicateValues" dxfId="0" priority="1309"/>
    <cfRule type="duplicateValues" dxfId="0" priority="1305"/>
  </conditionalFormatting>
  <conditionalFormatting sqref="B20">
    <cfRule type="duplicateValues" dxfId="0" priority="871"/>
    <cfRule type="duplicateValues" dxfId="0" priority="870"/>
    <cfRule type="duplicateValues" dxfId="0" priority="869"/>
    <cfRule type="duplicateValues" dxfId="0" priority="868"/>
    <cfRule type="duplicateValues" dxfId="0" priority="867"/>
    <cfRule type="duplicateValues" dxfId="0" priority="865"/>
  </conditionalFormatting>
  <conditionalFormatting sqref="C20">
    <cfRule type="duplicateValues" dxfId="0" priority="873"/>
    <cfRule type="duplicateValues" dxfId="0" priority="872"/>
    <cfRule type="duplicateValues" dxfId="0" priority="866"/>
    <cfRule type="duplicateValues" dxfId="0" priority="864"/>
    <cfRule type="duplicateValues" dxfId="0" priority="863"/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</conditionalFormatting>
  <conditionalFormatting sqref="B21">
    <cfRule type="duplicateValues" dxfId="0" priority="1290"/>
    <cfRule type="duplicateValues" dxfId="0" priority="1285"/>
    <cfRule type="duplicateValues" dxfId="0" priority="1280"/>
    <cfRule type="duplicateValues" dxfId="0" priority="1275"/>
    <cfRule type="duplicateValues" dxfId="0" priority="1270"/>
    <cfRule type="duplicateValues" dxfId="0" priority="1260"/>
  </conditionalFormatting>
  <conditionalFormatting sqref="C21">
    <cfRule type="duplicateValues" dxfId="0" priority="1300"/>
    <cfRule type="duplicateValues" dxfId="0" priority="1295"/>
    <cfRule type="duplicateValues" dxfId="0" priority="1265"/>
    <cfRule type="duplicateValues" dxfId="0" priority="1255"/>
    <cfRule type="duplicateValues" dxfId="0" priority="1250"/>
    <cfRule type="duplicateValues" dxfId="0" priority="1245"/>
    <cfRule type="duplicateValues" dxfId="0" priority="1240"/>
  </conditionalFormatting>
  <conditionalFormatting sqref="B22">
    <cfRule type="duplicateValues" dxfId="0" priority="265"/>
    <cfRule type="duplicateValues" dxfId="0" priority="254"/>
    <cfRule type="duplicateValues" dxfId="0" priority="243"/>
    <cfRule type="duplicateValues" dxfId="0" priority="232"/>
    <cfRule type="duplicateValues" dxfId="0" priority="221"/>
    <cfRule type="duplicateValues" dxfId="0" priority="199"/>
  </conditionalFormatting>
  <conditionalFormatting sqref="C22">
    <cfRule type="duplicateValues" dxfId="0" priority="287"/>
    <cfRule type="duplicateValues" dxfId="0" priority="276"/>
    <cfRule type="duplicateValues" dxfId="0" priority="210"/>
    <cfRule type="duplicateValues" dxfId="0" priority="188"/>
    <cfRule type="duplicateValues" dxfId="0" priority="177"/>
    <cfRule type="duplicateValues" dxfId="0" priority="166"/>
    <cfRule type="duplicateValues" dxfId="0" priority="155"/>
    <cfRule type="duplicateValues" dxfId="0" priority="144"/>
    <cfRule type="duplicateValues" dxfId="0" priority="133"/>
    <cfRule type="duplicateValues" dxfId="0" priority="122"/>
    <cfRule type="duplicateValues" dxfId="0" priority="111"/>
    <cfRule type="duplicateValues" dxfId="0" priority="100"/>
    <cfRule type="duplicateValues" dxfId="0" priority="89"/>
    <cfRule type="duplicateValues" dxfId="0" priority="78"/>
    <cfRule type="duplicateValues" dxfId="0" priority="67"/>
    <cfRule type="duplicateValues" dxfId="0" priority="56"/>
    <cfRule type="duplicateValues" dxfId="0" priority="45"/>
    <cfRule type="duplicateValues" dxfId="0" priority="34"/>
    <cfRule type="duplicateValues" dxfId="0" priority="23"/>
    <cfRule type="duplicateValues" dxfId="0" priority="12"/>
  </conditionalFormatting>
  <conditionalFormatting sqref="B23">
    <cfRule type="duplicateValues" dxfId="0" priority="264"/>
    <cfRule type="duplicateValues" dxfId="0" priority="253"/>
    <cfRule type="duplicateValues" dxfId="0" priority="242"/>
    <cfRule type="duplicateValues" dxfId="0" priority="231"/>
    <cfRule type="duplicateValues" dxfId="0" priority="220"/>
    <cfRule type="duplicateValues" dxfId="0" priority="198"/>
  </conditionalFormatting>
  <conditionalFormatting sqref="C23">
    <cfRule type="duplicateValues" dxfId="0" priority="286"/>
    <cfRule type="duplicateValues" dxfId="0" priority="275"/>
    <cfRule type="duplicateValues" dxfId="0" priority="209"/>
    <cfRule type="duplicateValues" dxfId="0" priority="187"/>
    <cfRule type="duplicateValues" dxfId="0" priority="176"/>
    <cfRule type="duplicateValues" dxfId="0" priority="165"/>
    <cfRule type="duplicateValues" dxfId="0" priority="154"/>
    <cfRule type="duplicateValues" dxfId="0" priority="143"/>
    <cfRule type="duplicateValues" dxfId="0" priority="132"/>
    <cfRule type="duplicateValues" dxfId="0" priority="121"/>
    <cfRule type="duplicateValues" dxfId="0" priority="110"/>
    <cfRule type="duplicateValues" dxfId="0" priority="99"/>
    <cfRule type="duplicateValues" dxfId="0" priority="88"/>
    <cfRule type="duplicateValues" dxfId="0" priority="77"/>
    <cfRule type="duplicateValues" dxfId="0" priority="66"/>
    <cfRule type="duplicateValues" dxfId="0" priority="55"/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B24">
    <cfRule type="duplicateValues" dxfId="0" priority="263"/>
    <cfRule type="duplicateValues" dxfId="0" priority="252"/>
    <cfRule type="duplicateValues" dxfId="0" priority="241"/>
    <cfRule type="duplicateValues" dxfId="0" priority="230"/>
    <cfRule type="duplicateValues" dxfId="0" priority="219"/>
    <cfRule type="duplicateValues" dxfId="0" priority="197"/>
  </conditionalFormatting>
  <conditionalFormatting sqref="C24">
    <cfRule type="duplicateValues" dxfId="0" priority="285"/>
    <cfRule type="duplicateValues" dxfId="0" priority="274"/>
    <cfRule type="duplicateValues" dxfId="0" priority="208"/>
    <cfRule type="duplicateValues" dxfId="0" priority="186"/>
    <cfRule type="duplicateValues" dxfId="0" priority="175"/>
    <cfRule type="duplicateValues" dxfId="0" priority="164"/>
    <cfRule type="duplicateValues" dxfId="0" priority="153"/>
    <cfRule type="duplicateValues" dxfId="0" priority="142"/>
    <cfRule type="duplicateValues" dxfId="0" priority="131"/>
    <cfRule type="duplicateValues" dxfId="0" priority="120"/>
    <cfRule type="duplicateValues" dxfId="0" priority="109"/>
    <cfRule type="duplicateValues" dxfId="0" priority="98"/>
    <cfRule type="duplicateValues" dxfId="0" priority="87"/>
    <cfRule type="duplicateValues" dxfId="0" priority="76"/>
    <cfRule type="duplicateValues" dxfId="0" priority="65"/>
    <cfRule type="duplicateValues" dxfId="0" priority="54"/>
    <cfRule type="duplicateValues" dxfId="0" priority="43"/>
    <cfRule type="duplicateValues" dxfId="0" priority="32"/>
    <cfRule type="duplicateValues" dxfId="0" priority="21"/>
    <cfRule type="duplicateValues" dxfId="0" priority="10"/>
  </conditionalFormatting>
  <conditionalFormatting sqref="B25">
    <cfRule type="duplicateValues" dxfId="0" priority="262"/>
    <cfRule type="duplicateValues" dxfId="0" priority="251"/>
    <cfRule type="duplicateValues" dxfId="0" priority="240"/>
    <cfRule type="duplicateValues" dxfId="0" priority="229"/>
    <cfRule type="duplicateValues" dxfId="0" priority="218"/>
    <cfRule type="duplicateValues" dxfId="0" priority="196"/>
  </conditionalFormatting>
  <conditionalFormatting sqref="C25">
    <cfRule type="duplicateValues" dxfId="0" priority="284"/>
    <cfRule type="duplicateValues" dxfId="0" priority="273"/>
    <cfRule type="duplicateValues" dxfId="0" priority="207"/>
    <cfRule type="duplicateValues" dxfId="0" priority="185"/>
    <cfRule type="duplicateValues" dxfId="0" priority="174"/>
    <cfRule type="duplicateValues" dxfId="0" priority="163"/>
    <cfRule type="duplicateValues" dxfId="0" priority="152"/>
    <cfRule type="duplicateValues" dxfId="0" priority="141"/>
    <cfRule type="duplicateValues" dxfId="0" priority="130"/>
    <cfRule type="duplicateValues" dxfId="0" priority="119"/>
    <cfRule type="duplicateValues" dxfId="0" priority="108"/>
    <cfRule type="duplicateValues" dxfId="0" priority="97"/>
    <cfRule type="duplicateValues" dxfId="0" priority="86"/>
    <cfRule type="duplicateValues" dxfId="0" priority="75"/>
    <cfRule type="duplicateValues" dxfId="0" priority="64"/>
    <cfRule type="duplicateValues" dxfId="0" priority="53"/>
    <cfRule type="duplicateValues" dxfId="0" priority="42"/>
    <cfRule type="duplicateValues" dxfId="0" priority="31"/>
    <cfRule type="duplicateValues" dxfId="0" priority="20"/>
    <cfRule type="duplicateValues" dxfId="0" priority="9"/>
  </conditionalFormatting>
  <conditionalFormatting sqref="B26">
    <cfRule type="duplicateValues" dxfId="0" priority="261"/>
    <cfRule type="duplicateValues" dxfId="0" priority="250"/>
    <cfRule type="duplicateValues" dxfId="0" priority="239"/>
    <cfRule type="duplicateValues" dxfId="0" priority="228"/>
    <cfRule type="duplicateValues" dxfId="0" priority="217"/>
    <cfRule type="duplicateValues" dxfId="0" priority="195"/>
  </conditionalFormatting>
  <conditionalFormatting sqref="C26">
    <cfRule type="duplicateValues" dxfId="0" priority="283"/>
    <cfRule type="duplicateValues" dxfId="0" priority="272"/>
    <cfRule type="duplicateValues" dxfId="0" priority="206"/>
    <cfRule type="duplicateValues" dxfId="0" priority="184"/>
    <cfRule type="duplicateValues" dxfId="0" priority="173"/>
    <cfRule type="duplicateValues" dxfId="0" priority="162"/>
    <cfRule type="duplicateValues" dxfId="0" priority="151"/>
    <cfRule type="duplicateValues" dxfId="0" priority="140"/>
    <cfRule type="duplicateValues" dxfId="0" priority="129"/>
    <cfRule type="duplicateValues" dxfId="0" priority="118"/>
    <cfRule type="duplicateValues" dxfId="0" priority="107"/>
    <cfRule type="duplicateValues" dxfId="0" priority="96"/>
    <cfRule type="duplicateValues" dxfId="0" priority="85"/>
    <cfRule type="duplicateValues" dxfId="0" priority="74"/>
    <cfRule type="duplicateValues" dxfId="0" priority="63"/>
    <cfRule type="duplicateValues" dxfId="0" priority="52"/>
    <cfRule type="duplicateValues" dxfId="0" priority="41"/>
    <cfRule type="duplicateValues" dxfId="0" priority="30"/>
    <cfRule type="duplicateValues" dxfId="0" priority="19"/>
    <cfRule type="duplicateValues" dxfId="0" priority="8"/>
  </conditionalFormatting>
  <conditionalFormatting sqref="B27">
    <cfRule type="duplicateValues" dxfId="0" priority="260"/>
    <cfRule type="duplicateValues" dxfId="0" priority="249"/>
    <cfRule type="duplicateValues" dxfId="0" priority="238"/>
    <cfRule type="duplicateValues" dxfId="0" priority="227"/>
    <cfRule type="duplicateValues" dxfId="0" priority="216"/>
    <cfRule type="duplicateValues" dxfId="0" priority="194"/>
  </conditionalFormatting>
  <conditionalFormatting sqref="C27">
    <cfRule type="duplicateValues" dxfId="0" priority="282"/>
    <cfRule type="duplicateValues" dxfId="0" priority="271"/>
    <cfRule type="duplicateValues" dxfId="0" priority="205"/>
    <cfRule type="duplicateValues" dxfId="0" priority="183"/>
    <cfRule type="duplicateValues" dxfId="0" priority="172"/>
    <cfRule type="duplicateValues" dxfId="0" priority="161"/>
    <cfRule type="duplicateValues" dxfId="0" priority="150"/>
    <cfRule type="duplicateValues" dxfId="0" priority="139"/>
    <cfRule type="duplicateValues" dxfId="0" priority="128"/>
    <cfRule type="duplicateValues" dxfId="0" priority="117"/>
    <cfRule type="duplicateValues" dxfId="0" priority="106"/>
    <cfRule type="duplicateValues" dxfId="0" priority="95"/>
    <cfRule type="duplicateValues" dxfId="0" priority="84"/>
    <cfRule type="duplicateValues" dxfId="0" priority="73"/>
    <cfRule type="duplicateValues" dxfId="0" priority="62"/>
    <cfRule type="duplicateValues" dxfId="0" priority="51"/>
    <cfRule type="duplicateValues" dxfId="0" priority="40"/>
    <cfRule type="duplicateValues" dxfId="0" priority="29"/>
    <cfRule type="duplicateValues" dxfId="0" priority="18"/>
    <cfRule type="duplicateValues" dxfId="0" priority="7"/>
  </conditionalFormatting>
  <conditionalFormatting sqref="B28">
    <cfRule type="duplicateValues" dxfId="0" priority="259"/>
    <cfRule type="duplicateValues" dxfId="0" priority="248"/>
    <cfRule type="duplicateValues" dxfId="0" priority="237"/>
    <cfRule type="duplicateValues" dxfId="0" priority="226"/>
    <cfRule type="duplicateValues" dxfId="0" priority="215"/>
    <cfRule type="duplicateValues" dxfId="0" priority="193"/>
  </conditionalFormatting>
  <conditionalFormatting sqref="C28">
    <cfRule type="duplicateValues" dxfId="0" priority="281"/>
    <cfRule type="duplicateValues" dxfId="0" priority="270"/>
    <cfRule type="duplicateValues" dxfId="0" priority="204"/>
    <cfRule type="duplicateValues" dxfId="0" priority="182"/>
    <cfRule type="duplicateValues" dxfId="0" priority="171"/>
    <cfRule type="duplicateValues" dxfId="0" priority="160"/>
    <cfRule type="duplicateValues" dxfId="0" priority="149"/>
    <cfRule type="duplicateValues" dxfId="0" priority="138"/>
    <cfRule type="duplicateValues" dxfId="0" priority="127"/>
    <cfRule type="duplicateValues" dxfId="0" priority="116"/>
    <cfRule type="duplicateValues" dxfId="0" priority="105"/>
    <cfRule type="duplicateValues" dxfId="0" priority="94"/>
    <cfRule type="duplicateValues" dxfId="0" priority="83"/>
    <cfRule type="duplicateValues" dxfId="0" priority="72"/>
    <cfRule type="duplicateValues" dxfId="0" priority="61"/>
    <cfRule type="duplicateValues" dxfId="0" priority="50"/>
    <cfRule type="duplicateValues" dxfId="0" priority="39"/>
    <cfRule type="duplicateValues" dxfId="0" priority="28"/>
    <cfRule type="duplicateValues" dxfId="0" priority="17"/>
    <cfRule type="duplicateValues" dxfId="0" priority="6"/>
  </conditionalFormatting>
  <conditionalFormatting sqref="B29">
    <cfRule type="duplicateValues" dxfId="0" priority="258"/>
    <cfRule type="duplicateValues" dxfId="0" priority="247"/>
    <cfRule type="duplicateValues" dxfId="0" priority="236"/>
    <cfRule type="duplicateValues" dxfId="0" priority="225"/>
    <cfRule type="duplicateValues" dxfId="0" priority="214"/>
    <cfRule type="duplicateValues" dxfId="0" priority="192"/>
  </conditionalFormatting>
  <conditionalFormatting sqref="C29">
    <cfRule type="duplicateValues" dxfId="0" priority="280"/>
    <cfRule type="duplicateValues" dxfId="0" priority="269"/>
    <cfRule type="duplicateValues" dxfId="0" priority="203"/>
    <cfRule type="duplicateValues" dxfId="0" priority="181"/>
    <cfRule type="duplicateValues" dxfId="0" priority="170"/>
    <cfRule type="duplicateValues" dxfId="0" priority="159"/>
    <cfRule type="duplicateValues" dxfId="0" priority="148"/>
    <cfRule type="duplicateValues" dxfId="0" priority="137"/>
    <cfRule type="duplicateValues" dxfId="0" priority="126"/>
    <cfRule type="duplicateValues" dxfId="0" priority="115"/>
    <cfRule type="duplicateValues" dxfId="0" priority="104"/>
    <cfRule type="duplicateValues" dxfId="0" priority="93"/>
    <cfRule type="duplicateValues" dxfId="0" priority="82"/>
    <cfRule type="duplicateValues" dxfId="0" priority="71"/>
    <cfRule type="duplicateValues" dxfId="0" priority="60"/>
    <cfRule type="duplicateValues" dxfId="0" priority="49"/>
    <cfRule type="duplicateValues" dxfId="0" priority="38"/>
    <cfRule type="duplicateValues" dxfId="0" priority="27"/>
    <cfRule type="duplicateValues" dxfId="0" priority="16"/>
    <cfRule type="duplicateValues" dxfId="0" priority="5"/>
  </conditionalFormatting>
  <conditionalFormatting sqref="B30">
    <cfRule type="duplicateValues" dxfId="0" priority="257"/>
    <cfRule type="duplicateValues" dxfId="0" priority="246"/>
    <cfRule type="duplicateValues" dxfId="0" priority="235"/>
    <cfRule type="duplicateValues" dxfId="0" priority="224"/>
    <cfRule type="duplicateValues" dxfId="0" priority="213"/>
    <cfRule type="duplicateValues" dxfId="0" priority="191"/>
  </conditionalFormatting>
  <conditionalFormatting sqref="C30">
    <cfRule type="duplicateValues" dxfId="0" priority="279"/>
    <cfRule type="duplicateValues" dxfId="0" priority="268"/>
    <cfRule type="duplicateValues" dxfId="0" priority="202"/>
    <cfRule type="duplicateValues" dxfId="0" priority="180"/>
    <cfRule type="duplicateValues" dxfId="0" priority="169"/>
    <cfRule type="duplicateValues" dxfId="0" priority="158"/>
    <cfRule type="duplicateValues" dxfId="0" priority="147"/>
    <cfRule type="duplicateValues" dxfId="0" priority="136"/>
    <cfRule type="duplicateValues" dxfId="0" priority="125"/>
    <cfRule type="duplicateValues" dxfId="0" priority="114"/>
    <cfRule type="duplicateValues" dxfId="0" priority="103"/>
    <cfRule type="duplicateValues" dxfId="0" priority="92"/>
    <cfRule type="duplicateValues" dxfId="0" priority="81"/>
    <cfRule type="duplicateValues" dxfId="0" priority="70"/>
    <cfRule type="duplicateValues" dxfId="0" priority="59"/>
    <cfRule type="duplicateValues" dxfId="0" priority="48"/>
    <cfRule type="duplicateValues" dxfId="0" priority="37"/>
    <cfRule type="duplicateValues" dxfId="0" priority="26"/>
    <cfRule type="duplicateValues" dxfId="0" priority="15"/>
    <cfRule type="duplicateValues" dxfId="0" priority="4"/>
  </conditionalFormatting>
  <conditionalFormatting sqref="B31">
    <cfRule type="duplicateValues" dxfId="0" priority="256"/>
    <cfRule type="duplicateValues" dxfId="0" priority="245"/>
    <cfRule type="duplicateValues" dxfId="0" priority="234"/>
    <cfRule type="duplicateValues" dxfId="0" priority="223"/>
    <cfRule type="duplicateValues" dxfId="0" priority="212"/>
    <cfRule type="duplicateValues" dxfId="0" priority="190"/>
  </conditionalFormatting>
  <conditionalFormatting sqref="C31">
    <cfRule type="duplicateValues" dxfId="0" priority="278"/>
    <cfRule type="duplicateValues" dxfId="0" priority="267"/>
    <cfRule type="duplicateValues" dxfId="0" priority="201"/>
    <cfRule type="duplicateValues" dxfId="0" priority="179"/>
    <cfRule type="duplicateValues" dxfId="0" priority="168"/>
    <cfRule type="duplicateValues" dxfId="0" priority="157"/>
    <cfRule type="duplicateValues" dxfId="0" priority="146"/>
    <cfRule type="duplicateValues" dxfId="0" priority="135"/>
    <cfRule type="duplicateValues" dxfId="0" priority="124"/>
    <cfRule type="duplicateValues" dxfId="0" priority="113"/>
    <cfRule type="duplicateValues" dxfId="0" priority="102"/>
    <cfRule type="duplicateValues" dxfId="0" priority="91"/>
    <cfRule type="duplicateValues" dxfId="0" priority="80"/>
    <cfRule type="duplicateValues" dxfId="0" priority="69"/>
    <cfRule type="duplicateValues" dxfId="0" priority="58"/>
    <cfRule type="duplicateValues" dxfId="0" priority="47"/>
    <cfRule type="duplicateValues" dxfId="0" priority="36"/>
    <cfRule type="duplicateValues" dxfId="0" priority="25"/>
    <cfRule type="duplicateValues" dxfId="0" priority="14"/>
    <cfRule type="duplicateValues" dxfId="0" priority="3"/>
  </conditionalFormatting>
  <conditionalFormatting sqref="B32">
    <cfRule type="duplicateValues" dxfId="0" priority="255"/>
    <cfRule type="duplicateValues" dxfId="0" priority="244"/>
    <cfRule type="duplicateValues" dxfId="0" priority="233"/>
    <cfRule type="duplicateValues" dxfId="0" priority="222"/>
    <cfRule type="duplicateValues" dxfId="0" priority="211"/>
    <cfRule type="duplicateValues" dxfId="0" priority="189"/>
  </conditionalFormatting>
  <conditionalFormatting sqref="C32">
    <cfRule type="duplicateValues" dxfId="0" priority="277"/>
    <cfRule type="duplicateValues" dxfId="0" priority="266"/>
    <cfRule type="duplicateValues" dxfId="0" priority="200"/>
    <cfRule type="duplicateValues" dxfId="0" priority="178"/>
    <cfRule type="duplicateValues" dxfId="0" priority="167"/>
    <cfRule type="duplicateValues" dxfId="0" priority="156"/>
    <cfRule type="duplicateValues" dxfId="0" priority="145"/>
    <cfRule type="duplicateValues" dxfId="0" priority="134"/>
    <cfRule type="duplicateValues" dxfId="0" priority="123"/>
    <cfRule type="duplicateValues" dxfId="0" priority="112"/>
    <cfRule type="duplicateValues" dxfId="0" priority="101"/>
    <cfRule type="duplicateValues" dxfId="0" priority="90"/>
    <cfRule type="duplicateValues" dxfId="0" priority="79"/>
    <cfRule type="duplicateValues" dxfId="0" priority="68"/>
    <cfRule type="duplicateValues" dxfId="0" priority="57"/>
    <cfRule type="duplicateValues" dxfId="0" priority="46"/>
    <cfRule type="duplicateValues" dxfId="0" priority="35"/>
    <cfRule type="duplicateValues" dxfId="0" priority="24"/>
    <cfRule type="duplicateValues" dxfId="0" priority="13"/>
    <cfRule type="duplicateValues" dxfId="0" priority="2"/>
  </conditionalFormatting>
  <conditionalFormatting sqref="B33">
    <cfRule type="duplicateValues" dxfId="0" priority="312"/>
    <cfRule type="duplicateValues" dxfId="0" priority="311"/>
    <cfRule type="duplicateValues" dxfId="0" priority="310"/>
    <cfRule type="duplicateValues" dxfId="0" priority="309"/>
    <cfRule type="duplicateValues" dxfId="0" priority="308"/>
    <cfRule type="duplicateValues" dxfId="0" priority="306"/>
  </conditionalFormatting>
  <conditionalFormatting sqref="C33">
    <cfRule type="duplicateValues" dxfId="0" priority="314"/>
    <cfRule type="duplicateValues" dxfId="0" priority="313"/>
    <cfRule type="duplicateValues" dxfId="0" priority="307"/>
    <cfRule type="duplicateValues" dxfId="0" priority="305"/>
    <cfRule type="duplicateValues" dxfId="0" priority="304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</conditionalFormatting>
  <conditionalFormatting sqref="B34">
    <cfRule type="duplicateValues" dxfId="0" priority="1289"/>
    <cfRule type="duplicateValues" dxfId="0" priority="1284"/>
    <cfRule type="duplicateValues" dxfId="0" priority="1279"/>
    <cfRule type="duplicateValues" dxfId="0" priority="1274"/>
    <cfRule type="duplicateValues" dxfId="0" priority="1269"/>
    <cfRule type="duplicateValues" dxfId="0" priority="1259"/>
  </conditionalFormatting>
  <conditionalFormatting sqref="C34">
    <cfRule type="duplicateValues" dxfId="0" priority="1299"/>
    <cfRule type="duplicateValues" dxfId="0" priority="1294"/>
    <cfRule type="duplicateValues" dxfId="0" priority="1264"/>
    <cfRule type="duplicateValues" dxfId="0" priority="1254"/>
    <cfRule type="duplicateValues" dxfId="0" priority="1249"/>
    <cfRule type="duplicateValues" dxfId="0" priority="1244"/>
    <cfRule type="duplicateValues" dxfId="0" priority="1239"/>
  </conditionalFormatting>
  <conditionalFormatting sqref="B35">
    <cfRule type="duplicateValues" dxfId="0" priority="1288"/>
    <cfRule type="duplicateValues" dxfId="0" priority="1283"/>
    <cfRule type="duplicateValues" dxfId="0" priority="1278"/>
    <cfRule type="duplicateValues" dxfId="0" priority="1273"/>
    <cfRule type="duplicateValues" dxfId="0" priority="1268"/>
    <cfRule type="duplicateValues" dxfId="0" priority="1258"/>
  </conditionalFormatting>
  <conditionalFormatting sqref="C35">
    <cfRule type="duplicateValues" dxfId="0" priority="1298"/>
    <cfRule type="duplicateValues" dxfId="0" priority="1293"/>
    <cfRule type="duplicateValues" dxfId="0" priority="1263"/>
    <cfRule type="duplicateValues" dxfId="0" priority="1253"/>
    <cfRule type="duplicateValues" dxfId="0" priority="1248"/>
    <cfRule type="duplicateValues" dxfId="0" priority="1243"/>
    <cfRule type="duplicateValues" dxfId="0" priority="1238"/>
  </conditionalFormatting>
  <conditionalFormatting sqref="B36">
    <cfRule type="duplicateValues" dxfId="0" priority="1287"/>
    <cfRule type="duplicateValues" dxfId="0" priority="1282"/>
    <cfRule type="duplicateValues" dxfId="0" priority="1277"/>
    <cfRule type="duplicateValues" dxfId="0" priority="1272"/>
    <cfRule type="duplicateValues" dxfId="0" priority="1267"/>
    <cfRule type="duplicateValues" dxfId="0" priority="1257"/>
  </conditionalFormatting>
  <conditionalFormatting sqref="C36">
    <cfRule type="duplicateValues" dxfId="0" priority="1297"/>
    <cfRule type="duplicateValues" dxfId="0" priority="1292"/>
    <cfRule type="duplicateValues" dxfId="0" priority="1262"/>
    <cfRule type="duplicateValues" dxfId="0" priority="1252"/>
    <cfRule type="duplicateValues" dxfId="0" priority="1247"/>
    <cfRule type="duplicateValues" dxfId="0" priority="1242"/>
    <cfRule type="duplicateValues" dxfId="0" priority="1237"/>
  </conditionalFormatting>
  <conditionalFormatting sqref="B37">
    <cfRule type="duplicateValues" dxfId="0" priority="1286"/>
    <cfRule type="duplicateValues" dxfId="0" priority="1281"/>
    <cfRule type="duplicateValues" dxfId="0" priority="1276"/>
    <cfRule type="duplicateValues" dxfId="0" priority="1271"/>
    <cfRule type="duplicateValues" dxfId="0" priority="1266"/>
    <cfRule type="duplicateValues" dxfId="0" priority="1256"/>
  </conditionalFormatting>
  <conditionalFormatting sqref="C37">
    <cfRule type="duplicateValues" dxfId="0" priority="1296"/>
    <cfRule type="duplicateValues" dxfId="0" priority="1291"/>
    <cfRule type="duplicateValues" dxfId="0" priority="1261"/>
    <cfRule type="duplicateValues" dxfId="0" priority="1251"/>
    <cfRule type="duplicateValues" dxfId="0" priority="1246"/>
    <cfRule type="duplicateValues" dxfId="0" priority="1241"/>
    <cfRule type="duplicateValues" dxfId="0" priority="1236"/>
  </conditionalFormatting>
  <conditionalFormatting sqref="B38">
    <cfRule type="duplicateValues" dxfId="0" priority="1231"/>
    <cfRule type="duplicateValues" dxfId="0" priority="1229"/>
    <cfRule type="duplicateValues" dxfId="0" priority="1227"/>
    <cfRule type="duplicateValues" dxfId="0" priority="1225"/>
    <cfRule type="duplicateValues" dxfId="0" priority="1223"/>
    <cfRule type="duplicateValues" dxfId="0" priority="1219"/>
  </conditionalFormatting>
  <conditionalFormatting sqref="C38">
    <cfRule type="duplicateValues" dxfId="0" priority="1235"/>
    <cfRule type="duplicateValues" dxfId="0" priority="1233"/>
    <cfRule type="duplicateValues" dxfId="0" priority="1221"/>
    <cfRule type="duplicateValues" dxfId="0" priority="1217"/>
    <cfRule type="duplicateValues" dxfId="0" priority="1215"/>
    <cfRule type="duplicateValues" dxfId="0" priority="1213"/>
    <cfRule type="duplicateValues" dxfId="0" priority="1211"/>
  </conditionalFormatting>
  <conditionalFormatting sqref="B39">
    <cfRule type="duplicateValues" dxfId="0" priority="1230"/>
    <cfRule type="duplicateValues" dxfId="0" priority="1228"/>
    <cfRule type="duplicateValues" dxfId="0" priority="1226"/>
    <cfRule type="duplicateValues" dxfId="0" priority="1224"/>
    <cfRule type="duplicateValues" dxfId="0" priority="1222"/>
    <cfRule type="duplicateValues" dxfId="0" priority="1218"/>
  </conditionalFormatting>
  <conditionalFormatting sqref="C39">
    <cfRule type="duplicateValues" dxfId="0" priority="1234"/>
    <cfRule type="duplicateValues" dxfId="0" priority="1232"/>
    <cfRule type="duplicateValues" dxfId="0" priority="1220"/>
    <cfRule type="duplicateValues" dxfId="0" priority="1216"/>
    <cfRule type="duplicateValues" dxfId="0" priority="1214"/>
    <cfRule type="duplicateValues" dxfId="0" priority="1212"/>
    <cfRule type="duplicateValues" dxfId="0" priority="1210"/>
  </conditionalFormatting>
  <conditionalFormatting sqref="B40">
    <cfRule type="duplicateValues" dxfId="0" priority="1178"/>
    <cfRule type="duplicateValues" dxfId="0" priority="1172"/>
    <cfRule type="duplicateValues" dxfId="0" priority="1166"/>
    <cfRule type="duplicateValues" dxfId="0" priority="1160"/>
    <cfRule type="duplicateValues" dxfId="0" priority="1154"/>
    <cfRule type="duplicateValues" dxfId="0" priority="1142"/>
  </conditionalFormatting>
  <conditionalFormatting sqref="C40">
    <cfRule type="duplicateValues" dxfId="0" priority="1190"/>
    <cfRule type="duplicateValues" dxfId="0" priority="1184"/>
    <cfRule type="duplicateValues" dxfId="0" priority="1148"/>
    <cfRule type="duplicateValues" dxfId="0" priority="1136"/>
    <cfRule type="duplicateValues" dxfId="0" priority="1130"/>
    <cfRule type="duplicateValues" dxfId="0" priority="1124"/>
    <cfRule type="duplicateValues" dxfId="0" priority="1118"/>
    <cfRule type="duplicateValues" dxfId="0" priority="1112"/>
    <cfRule type="duplicateValues" dxfId="0" priority="1106"/>
  </conditionalFormatting>
  <conditionalFormatting sqref="B41">
    <cfRule type="duplicateValues" dxfId="0" priority="1177"/>
    <cfRule type="duplicateValues" dxfId="0" priority="1171"/>
    <cfRule type="duplicateValues" dxfId="0" priority="1165"/>
    <cfRule type="duplicateValues" dxfId="0" priority="1159"/>
    <cfRule type="duplicateValues" dxfId="0" priority="1153"/>
    <cfRule type="duplicateValues" dxfId="0" priority="1141"/>
  </conditionalFormatting>
  <conditionalFormatting sqref="C41">
    <cfRule type="duplicateValues" dxfId="0" priority="1189"/>
    <cfRule type="duplicateValues" dxfId="0" priority="1183"/>
    <cfRule type="duplicateValues" dxfId="0" priority="1147"/>
    <cfRule type="duplicateValues" dxfId="0" priority="1135"/>
    <cfRule type="duplicateValues" dxfId="0" priority="1129"/>
    <cfRule type="duplicateValues" dxfId="0" priority="1123"/>
    <cfRule type="duplicateValues" dxfId="0" priority="1117"/>
    <cfRule type="duplicateValues" dxfId="0" priority="1111"/>
    <cfRule type="duplicateValues" dxfId="0" priority="1105"/>
  </conditionalFormatting>
  <conditionalFormatting sqref="B42">
    <cfRule type="duplicateValues" dxfId="0" priority="1176"/>
    <cfRule type="duplicateValues" dxfId="0" priority="1170"/>
    <cfRule type="duplicateValues" dxfId="0" priority="1164"/>
    <cfRule type="duplicateValues" dxfId="0" priority="1158"/>
    <cfRule type="duplicateValues" dxfId="0" priority="1152"/>
    <cfRule type="duplicateValues" dxfId="0" priority="1140"/>
  </conditionalFormatting>
  <conditionalFormatting sqref="C42">
    <cfRule type="duplicateValues" dxfId="0" priority="1188"/>
    <cfRule type="duplicateValues" dxfId="0" priority="1182"/>
    <cfRule type="duplicateValues" dxfId="0" priority="1146"/>
    <cfRule type="duplicateValues" dxfId="0" priority="1134"/>
    <cfRule type="duplicateValues" dxfId="0" priority="1128"/>
    <cfRule type="duplicateValues" dxfId="0" priority="1122"/>
    <cfRule type="duplicateValues" dxfId="0" priority="1116"/>
    <cfRule type="duplicateValues" dxfId="0" priority="1110"/>
    <cfRule type="duplicateValues" dxfId="0" priority="1104"/>
  </conditionalFormatting>
  <conditionalFormatting sqref="B43">
    <cfRule type="duplicateValues" dxfId="0" priority="1175"/>
    <cfRule type="duplicateValues" dxfId="0" priority="1169"/>
    <cfRule type="duplicateValues" dxfId="0" priority="1163"/>
    <cfRule type="duplicateValues" dxfId="0" priority="1157"/>
    <cfRule type="duplicateValues" dxfId="0" priority="1151"/>
    <cfRule type="duplicateValues" dxfId="0" priority="1139"/>
  </conditionalFormatting>
  <conditionalFormatting sqref="C43">
    <cfRule type="duplicateValues" dxfId="0" priority="1187"/>
    <cfRule type="duplicateValues" dxfId="0" priority="1181"/>
    <cfRule type="duplicateValues" dxfId="0" priority="1145"/>
    <cfRule type="duplicateValues" dxfId="0" priority="1133"/>
    <cfRule type="duplicateValues" dxfId="0" priority="1127"/>
    <cfRule type="duplicateValues" dxfId="0" priority="1121"/>
    <cfRule type="duplicateValues" dxfId="0" priority="1115"/>
    <cfRule type="duplicateValues" dxfId="0" priority="1109"/>
    <cfRule type="duplicateValues" dxfId="0" priority="1103"/>
  </conditionalFormatting>
  <conditionalFormatting sqref="B44">
    <cfRule type="duplicateValues" dxfId="0" priority="1174"/>
    <cfRule type="duplicateValues" dxfId="0" priority="1168"/>
    <cfRule type="duplicateValues" dxfId="0" priority="1162"/>
    <cfRule type="duplicateValues" dxfId="0" priority="1156"/>
    <cfRule type="duplicateValues" dxfId="0" priority="1150"/>
    <cfRule type="duplicateValues" dxfId="0" priority="1138"/>
  </conditionalFormatting>
  <conditionalFormatting sqref="C44">
    <cfRule type="duplicateValues" dxfId="0" priority="1186"/>
    <cfRule type="duplicateValues" dxfId="0" priority="1180"/>
    <cfRule type="duplicateValues" dxfId="0" priority="1144"/>
    <cfRule type="duplicateValues" dxfId="0" priority="1132"/>
    <cfRule type="duplicateValues" dxfId="0" priority="1126"/>
    <cfRule type="duplicateValues" dxfId="0" priority="1120"/>
    <cfRule type="duplicateValues" dxfId="0" priority="1114"/>
    <cfRule type="duplicateValues" dxfId="0" priority="1108"/>
    <cfRule type="duplicateValues" dxfId="0" priority="1102"/>
  </conditionalFormatting>
  <conditionalFormatting sqref="B45">
    <cfRule type="duplicateValues" dxfId="0" priority="1173"/>
    <cfRule type="duplicateValues" dxfId="0" priority="1167"/>
    <cfRule type="duplicateValues" dxfId="0" priority="1161"/>
    <cfRule type="duplicateValues" dxfId="0" priority="1155"/>
    <cfRule type="duplicateValues" dxfId="0" priority="1149"/>
    <cfRule type="duplicateValues" dxfId="0" priority="1137"/>
  </conditionalFormatting>
  <conditionalFormatting sqref="C45">
    <cfRule type="duplicateValues" dxfId="0" priority="1185"/>
    <cfRule type="duplicateValues" dxfId="0" priority="1179"/>
    <cfRule type="duplicateValues" dxfId="0" priority="1143"/>
    <cfRule type="duplicateValues" dxfId="0" priority="1131"/>
    <cfRule type="duplicateValues" dxfId="0" priority="1125"/>
    <cfRule type="duplicateValues" dxfId="0" priority="1119"/>
    <cfRule type="duplicateValues" dxfId="0" priority="1113"/>
    <cfRule type="duplicateValues" dxfId="0" priority="1107"/>
    <cfRule type="duplicateValues" dxfId="0" priority="1101"/>
  </conditionalFormatting>
  <conditionalFormatting sqref="B46">
    <cfRule type="duplicateValues" dxfId="0" priority="1035"/>
    <cfRule type="duplicateValues" dxfId="0" priority="1030"/>
    <cfRule type="duplicateValues" dxfId="0" priority="1025"/>
    <cfRule type="duplicateValues" dxfId="0" priority="1020"/>
    <cfRule type="duplicateValues" dxfId="0" priority="1015"/>
    <cfRule type="duplicateValues" dxfId="0" priority="1005"/>
  </conditionalFormatting>
  <conditionalFormatting sqref="C46">
    <cfRule type="duplicateValues" dxfId="0" priority="1045"/>
    <cfRule type="duplicateValues" dxfId="0" priority="1040"/>
    <cfRule type="duplicateValues" dxfId="0" priority="1010"/>
    <cfRule type="duplicateValues" dxfId="0" priority="1000"/>
    <cfRule type="duplicateValues" dxfId="0" priority="995"/>
    <cfRule type="duplicateValues" dxfId="0" priority="990"/>
    <cfRule type="duplicateValues" dxfId="0" priority="985"/>
    <cfRule type="duplicateValues" dxfId="0" priority="980"/>
    <cfRule type="duplicateValues" dxfId="0" priority="975"/>
    <cfRule type="duplicateValues" dxfId="0" priority="970"/>
    <cfRule type="duplicateValues" dxfId="0" priority="965"/>
    <cfRule type="duplicateValues" dxfId="0" priority="960"/>
  </conditionalFormatting>
  <conditionalFormatting sqref="B47">
    <cfRule type="duplicateValues" dxfId="0" priority="1034"/>
    <cfRule type="duplicateValues" dxfId="0" priority="1029"/>
    <cfRule type="duplicateValues" dxfId="0" priority="1024"/>
    <cfRule type="duplicateValues" dxfId="0" priority="1019"/>
    <cfRule type="duplicateValues" dxfId="0" priority="1014"/>
    <cfRule type="duplicateValues" dxfId="0" priority="1004"/>
  </conditionalFormatting>
  <conditionalFormatting sqref="C47">
    <cfRule type="duplicateValues" dxfId="0" priority="1044"/>
    <cfRule type="duplicateValues" dxfId="0" priority="1039"/>
    <cfRule type="duplicateValues" dxfId="0" priority="1009"/>
    <cfRule type="duplicateValues" dxfId="0" priority="999"/>
    <cfRule type="duplicateValues" dxfId="0" priority="994"/>
    <cfRule type="duplicateValues" dxfId="0" priority="989"/>
    <cfRule type="duplicateValues" dxfId="0" priority="984"/>
    <cfRule type="duplicateValues" dxfId="0" priority="979"/>
    <cfRule type="duplicateValues" dxfId="0" priority="974"/>
    <cfRule type="duplicateValues" dxfId="0" priority="969"/>
    <cfRule type="duplicateValues" dxfId="0" priority="964"/>
    <cfRule type="duplicateValues" dxfId="0" priority="959"/>
  </conditionalFormatting>
  <conditionalFormatting sqref="B48">
    <cfRule type="duplicateValues" dxfId="0" priority="1033"/>
    <cfRule type="duplicateValues" dxfId="0" priority="1028"/>
    <cfRule type="duplicateValues" dxfId="0" priority="1023"/>
    <cfRule type="duplicateValues" dxfId="0" priority="1018"/>
    <cfRule type="duplicateValues" dxfId="0" priority="1013"/>
    <cfRule type="duplicateValues" dxfId="0" priority="1003"/>
  </conditionalFormatting>
  <conditionalFormatting sqref="C48">
    <cfRule type="duplicateValues" dxfId="0" priority="1043"/>
    <cfRule type="duplicateValues" dxfId="0" priority="1038"/>
    <cfRule type="duplicateValues" dxfId="0" priority="1008"/>
    <cfRule type="duplicateValues" dxfId="0" priority="998"/>
    <cfRule type="duplicateValues" dxfId="0" priority="993"/>
    <cfRule type="duplicateValues" dxfId="0" priority="988"/>
    <cfRule type="duplicateValues" dxfId="0" priority="983"/>
    <cfRule type="duplicateValues" dxfId="0" priority="978"/>
    <cfRule type="duplicateValues" dxfId="0" priority="973"/>
    <cfRule type="duplicateValues" dxfId="0" priority="968"/>
    <cfRule type="duplicateValues" dxfId="0" priority="963"/>
    <cfRule type="duplicateValues" dxfId="0" priority="958"/>
  </conditionalFormatting>
  <conditionalFormatting sqref="B49">
    <cfRule type="duplicateValues" dxfId="0" priority="1032"/>
    <cfRule type="duplicateValues" dxfId="0" priority="1027"/>
    <cfRule type="duplicateValues" dxfId="0" priority="1022"/>
    <cfRule type="duplicateValues" dxfId="0" priority="1017"/>
    <cfRule type="duplicateValues" dxfId="0" priority="1012"/>
    <cfRule type="duplicateValues" dxfId="0" priority="1002"/>
  </conditionalFormatting>
  <conditionalFormatting sqref="C49">
    <cfRule type="duplicateValues" dxfId="0" priority="1042"/>
    <cfRule type="duplicateValues" dxfId="0" priority="1037"/>
    <cfRule type="duplicateValues" dxfId="0" priority="1007"/>
    <cfRule type="duplicateValues" dxfId="0" priority="997"/>
    <cfRule type="duplicateValues" dxfId="0" priority="992"/>
    <cfRule type="duplicateValues" dxfId="0" priority="987"/>
    <cfRule type="duplicateValues" dxfId="0" priority="982"/>
    <cfRule type="duplicateValues" dxfId="0" priority="977"/>
    <cfRule type="duplicateValues" dxfId="0" priority="972"/>
    <cfRule type="duplicateValues" dxfId="0" priority="967"/>
    <cfRule type="duplicateValues" dxfId="0" priority="962"/>
    <cfRule type="duplicateValues" dxfId="0" priority="957"/>
  </conditionalFormatting>
  <conditionalFormatting sqref="B50">
    <cfRule type="duplicateValues" dxfId="0" priority="1031"/>
    <cfRule type="duplicateValues" dxfId="0" priority="1026"/>
    <cfRule type="duplicateValues" dxfId="0" priority="1021"/>
    <cfRule type="duplicateValues" dxfId="0" priority="1016"/>
    <cfRule type="duplicateValues" dxfId="0" priority="1011"/>
    <cfRule type="duplicateValues" dxfId="0" priority="1001"/>
  </conditionalFormatting>
  <conditionalFormatting sqref="C50">
    <cfRule type="duplicateValues" dxfId="0" priority="1041"/>
    <cfRule type="duplicateValues" dxfId="0" priority="1036"/>
    <cfRule type="duplicateValues" dxfId="0" priority="1006"/>
    <cfRule type="duplicateValues" dxfId="0" priority="996"/>
    <cfRule type="duplicateValues" dxfId="0" priority="991"/>
    <cfRule type="duplicateValues" dxfId="0" priority="986"/>
    <cfRule type="duplicateValues" dxfId="0" priority="981"/>
    <cfRule type="duplicateValues" dxfId="0" priority="976"/>
    <cfRule type="duplicateValues" dxfId="0" priority="971"/>
    <cfRule type="duplicateValues" dxfId="0" priority="966"/>
    <cfRule type="duplicateValues" dxfId="0" priority="961"/>
    <cfRule type="duplicateValues" dxfId="0" priority="956"/>
  </conditionalFormatting>
  <conditionalFormatting sqref="B51">
    <cfRule type="duplicateValues" dxfId="0" priority="948"/>
    <cfRule type="duplicateValues" dxfId="0" priority="945"/>
    <cfRule type="duplicateValues" dxfId="0" priority="942"/>
    <cfRule type="duplicateValues" dxfId="0" priority="939"/>
    <cfRule type="duplicateValues" dxfId="0" priority="936"/>
    <cfRule type="duplicateValues" dxfId="0" priority="930"/>
  </conditionalFormatting>
  <conditionalFormatting sqref="C51">
    <cfRule type="duplicateValues" dxfId="0" priority="954"/>
    <cfRule type="duplicateValues" dxfId="0" priority="951"/>
    <cfRule type="duplicateValues" dxfId="0" priority="933"/>
    <cfRule type="duplicateValues" dxfId="0" priority="927"/>
    <cfRule type="duplicateValues" dxfId="0" priority="924"/>
    <cfRule type="duplicateValues" dxfId="0" priority="921"/>
    <cfRule type="duplicateValues" dxfId="0" priority="918"/>
    <cfRule type="duplicateValues" dxfId="0" priority="915"/>
    <cfRule type="duplicateValues" dxfId="0" priority="912"/>
    <cfRule type="duplicateValues" dxfId="0" priority="909"/>
    <cfRule type="duplicateValues" dxfId="0" priority="906"/>
    <cfRule type="duplicateValues" dxfId="0" priority="903"/>
    <cfRule type="duplicateValues" dxfId="0" priority="900"/>
  </conditionalFormatting>
  <conditionalFormatting sqref="B52">
    <cfRule type="duplicateValues" dxfId="0" priority="947"/>
    <cfRule type="duplicateValues" dxfId="0" priority="944"/>
    <cfRule type="duplicateValues" dxfId="0" priority="941"/>
    <cfRule type="duplicateValues" dxfId="0" priority="938"/>
    <cfRule type="duplicateValues" dxfId="0" priority="935"/>
    <cfRule type="duplicateValues" dxfId="0" priority="929"/>
  </conditionalFormatting>
  <conditionalFormatting sqref="C52">
    <cfRule type="duplicateValues" dxfId="0" priority="953"/>
    <cfRule type="duplicateValues" dxfId="0" priority="950"/>
    <cfRule type="duplicateValues" dxfId="0" priority="932"/>
    <cfRule type="duplicateValues" dxfId="0" priority="926"/>
    <cfRule type="duplicateValues" dxfId="0" priority="923"/>
    <cfRule type="duplicateValues" dxfId="0" priority="920"/>
    <cfRule type="duplicateValues" dxfId="0" priority="917"/>
    <cfRule type="duplicateValues" dxfId="0" priority="914"/>
    <cfRule type="duplicateValues" dxfId="0" priority="911"/>
    <cfRule type="duplicateValues" dxfId="0" priority="908"/>
    <cfRule type="duplicateValues" dxfId="0" priority="905"/>
    <cfRule type="duplicateValues" dxfId="0" priority="902"/>
    <cfRule type="duplicateValues" dxfId="0" priority="899"/>
  </conditionalFormatting>
  <conditionalFormatting sqref="B53">
    <cfRule type="duplicateValues" dxfId="0" priority="946"/>
    <cfRule type="duplicateValues" dxfId="0" priority="943"/>
    <cfRule type="duplicateValues" dxfId="0" priority="940"/>
    <cfRule type="duplicateValues" dxfId="0" priority="937"/>
    <cfRule type="duplicateValues" dxfId="0" priority="934"/>
    <cfRule type="duplicateValues" dxfId="0" priority="928"/>
  </conditionalFormatting>
  <conditionalFormatting sqref="C53">
    <cfRule type="duplicateValues" dxfId="0" priority="952"/>
    <cfRule type="duplicateValues" dxfId="0" priority="949"/>
    <cfRule type="duplicateValues" dxfId="0" priority="931"/>
    <cfRule type="duplicateValues" dxfId="0" priority="925"/>
    <cfRule type="duplicateValues" dxfId="0" priority="922"/>
    <cfRule type="duplicateValues" dxfId="0" priority="919"/>
    <cfRule type="duplicateValues" dxfId="0" priority="916"/>
    <cfRule type="duplicateValues" dxfId="0" priority="913"/>
    <cfRule type="duplicateValues" dxfId="0" priority="910"/>
    <cfRule type="duplicateValues" dxfId="0" priority="907"/>
    <cfRule type="duplicateValues" dxfId="0" priority="904"/>
    <cfRule type="duplicateValues" dxfId="0" priority="901"/>
    <cfRule type="duplicateValues" dxfId="0" priority="898"/>
  </conditionalFormatting>
  <conditionalFormatting sqref="B54">
    <cfRule type="duplicateValues" dxfId="0" priority="1334"/>
    <cfRule type="duplicateValues" dxfId="0" priority="1331"/>
    <cfRule type="duplicateValues" dxfId="0" priority="1328"/>
    <cfRule type="duplicateValues" dxfId="0" priority="1325"/>
    <cfRule type="duplicateValues" dxfId="0" priority="1322"/>
    <cfRule type="duplicateValues" dxfId="0" priority="1315"/>
  </conditionalFormatting>
  <conditionalFormatting sqref="C54">
    <cfRule type="duplicateValues" dxfId="0" priority="1342"/>
    <cfRule type="duplicateValues" dxfId="0" priority="1338"/>
    <cfRule type="duplicateValues" dxfId="0" priority="1319"/>
    <cfRule type="duplicateValues" dxfId="0" priority="1312"/>
    <cfRule type="duplicateValues" dxfId="0" priority="1308"/>
    <cfRule type="duplicateValues" dxfId="0" priority="1304"/>
  </conditionalFormatting>
  <conditionalFormatting sqref="B55">
    <cfRule type="duplicateValues" dxfId="0" priority="893"/>
    <cfRule type="duplicateValues" dxfId="0" priority="892"/>
    <cfRule type="duplicateValues" dxfId="0" priority="891"/>
    <cfRule type="duplicateValues" dxfId="0" priority="890"/>
    <cfRule type="duplicateValues" dxfId="0" priority="889"/>
    <cfRule type="duplicateValues" dxfId="0" priority="887"/>
  </conditionalFormatting>
  <conditionalFormatting sqref="C55">
    <cfRule type="duplicateValues" dxfId="0" priority="895"/>
    <cfRule type="duplicateValues" dxfId="0" priority="894"/>
    <cfRule type="duplicateValues" dxfId="0" priority="888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  <cfRule type="duplicateValues" dxfId="0" priority="880"/>
    <cfRule type="duplicateValues" dxfId="0" priority="879"/>
    <cfRule type="duplicateValues" dxfId="0" priority="878"/>
    <cfRule type="duplicateValues" dxfId="0" priority="877"/>
    <cfRule type="duplicateValues" dxfId="0" priority="876"/>
    <cfRule type="duplicateValues" dxfId="0" priority="875"/>
  </conditionalFormatting>
  <conditionalFormatting sqref="B56">
    <cfRule type="duplicateValues" dxfId="0" priority="1333"/>
    <cfRule type="duplicateValues" dxfId="0" priority="1330"/>
    <cfRule type="duplicateValues" dxfId="0" priority="1327"/>
    <cfRule type="duplicateValues" dxfId="0" priority="1324"/>
    <cfRule type="duplicateValues" dxfId="0" priority="1321"/>
    <cfRule type="duplicateValues" dxfId="0" priority="1314"/>
  </conditionalFormatting>
  <conditionalFormatting sqref="C56">
    <cfRule type="duplicateValues" dxfId="0" priority="1341"/>
    <cfRule type="duplicateValues" dxfId="0" priority="1337"/>
    <cfRule type="duplicateValues" dxfId="0" priority="1318"/>
    <cfRule type="duplicateValues" dxfId="0" priority="1311"/>
    <cfRule type="duplicateValues" dxfId="0" priority="1307"/>
    <cfRule type="duplicateValues" dxfId="0" priority="1303"/>
  </conditionalFormatting>
  <conditionalFormatting sqref="B57">
    <cfRule type="duplicateValues" dxfId="0" priority="851"/>
    <cfRule type="duplicateValues" dxfId="0" priority="850"/>
    <cfRule type="duplicateValues" dxfId="0" priority="849"/>
    <cfRule type="duplicateValues" dxfId="0" priority="848"/>
    <cfRule type="duplicateValues" dxfId="0" priority="847"/>
    <cfRule type="duplicateValues" dxfId="0" priority="846"/>
  </conditionalFormatting>
  <conditionalFormatting sqref="C57">
    <cfRule type="duplicateValues" dxfId="0" priority="1340"/>
    <cfRule type="duplicateValues" dxfId="0" priority="1336"/>
    <cfRule type="duplicateValues" dxfId="0" priority="1317"/>
    <cfRule type="duplicateValues" dxfId="0" priority="1310"/>
    <cfRule type="duplicateValues" dxfId="0" priority="1306"/>
    <cfRule type="duplicateValues" dxfId="0" priority="1302"/>
  </conditionalFormatting>
  <conditionalFormatting sqref="B58"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  <cfRule type="duplicateValues" dxfId="0" priority="840"/>
  </conditionalFormatting>
  <conditionalFormatting sqref="C58">
    <cfRule type="duplicateValues" dxfId="0" priority="1207"/>
    <cfRule type="duplicateValues" dxfId="0" priority="1206"/>
    <cfRule type="duplicateValues" dxfId="0" priority="1205"/>
    <cfRule type="duplicateValues" dxfId="0" priority="1204"/>
    <cfRule type="duplicateValues" dxfId="0" priority="1203"/>
    <cfRule type="duplicateValues" dxfId="0" priority="1202"/>
    <cfRule type="duplicateValues" dxfId="0" priority="1201"/>
    <cfRule type="duplicateValues" dxfId="0" priority="1200"/>
    <cfRule type="duplicateValues" dxfId="0" priority="1199"/>
    <cfRule type="duplicateValues" dxfId="0" priority="1198"/>
    <cfRule type="duplicateValues" dxfId="0" priority="1197"/>
    <cfRule type="duplicateValues" dxfId="0" priority="1196"/>
    <cfRule type="duplicateValues" dxfId="0" priority="1195"/>
    <cfRule type="duplicateValues" dxfId="0" priority="1194"/>
    <cfRule type="duplicateValues" dxfId="0" priority="1193"/>
    <cfRule type="duplicateValues" dxfId="0" priority="1192"/>
    <cfRule type="duplicateValues" dxfId="0" priority="1191"/>
  </conditionalFormatting>
  <conditionalFormatting sqref="B59">
    <cfRule type="duplicateValues" dxfId="0" priority="601"/>
    <cfRule type="duplicateValues" dxfId="0" priority="588"/>
    <cfRule type="duplicateValues" dxfId="0" priority="575"/>
    <cfRule type="duplicateValues" dxfId="0" priority="562"/>
    <cfRule type="duplicateValues" dxfId="0" priority="549"/>
    <cfRule type="duplicateValues" dxfId="0" priority="523"/>
  </conditionalFormatting>
  <conditionalFormatting sqref="C59">
    <cfRule type="duplicateValues" dxfId="0" priority="627"/>
    <cfRule type="duplicateValues" dxfId="0" priority="614"/>
    <cfRule type="duplicateValues" dxfId="0" priority="536"/>
    <cfRule type="duplicateValues" dxfId="0" priority="510"/>
    <cfRule type="duplicateValues" dxfId="0" priority="497"/>
    <cfRule type="duplicateValues" dxfId="0" priority="484"/>
    <cfRule type="duplicateValues" dxfId="0" priority="471"/>
    <cfRule type="duplicateValues" dxfId="0" priority="458"/>
    <cfRule type="duplicateValues" dxfId="0" priority="445"/>
    <cfRule type="duplicateValues" dxfId="0" priority="432"/>
    <cfRule type="duplicateValues" dxfId="0" priority="419"/>
    <cfRule type="duplicateValues" dxfId="0" priority="406"/>
    <cfRule type="duplicateValues" dxfId="0" priority="393"/>
    <cfRule type="duplicateValues" dxfId="0" priority="380"/>
    <cfRule type="duplicateValues" dxfId="0" priority="367"/>
    <cfRule type="duplicateValues" dxfId="0" priority="354"/>
    <cfRule type="duplicateValues" dxfId="0" priority="341"/>
    <cfRule type="duplicateValues" dxfId="0" priority="328"/>
  </conditionalFormatting>
  <conditionalFormatting sqref="B60">
    <cfRule type="duplicateValues" dxfId="0" priority="600"/>
    <cfRule type="duplicateValues" dxfId="0" priority="587"/>
    <cfRule type="duplicateValues" dxfId="0" priority="574"/>
    <cfRule type="duplicateValues" dxfId="0" priority="561"/>
    <cfRule type="duplicateValues" dxfId="0" priority="548"/>
    <cfRule type="duplicateValues" dxfId="0" priority="522"/>
  </conditionalFormatting>
  <conditionalFormatting sqref="C60">
    <cfRule type="duplicateValues" dxfId="0" priority="626"/>
    <cfRule type="duplicateValues" dxfId="0" priority="613"/>
    <cfRule type="duplicateValues" dxfId="0" priority="535"/>
    <cfRule type="duplicateValues" dxfId="0" priority="509"/>
    <cfRule type="duplicateValues" dxfId="0" priority="496"/>
    <cfRule type="duplicateValues" dxfId="0" priority="483"/>
    <cfRule type="duplicateValues" dxfId="0" priority="470"/>
    <cfRule type="duplicateValues" dxfId="0" priority="457"/>
    <cfRule type="duplicateValues" dxfId="0" priority="444"/>
    <cfRule type="duplicateValues" dxfId="0" priority="431"/>
    <cfRule type="duplicateValues" dxfId="0" priority="418"/>
    <cfRule type="duplicateValues" dxfId="0" priority="405"/>
    <cfRule type="duplicateValues" dxfId="0" priority="392"/>
    <cfRule type="duplicateValues" dxfId="0" priority="379"/>
    <cfRule type="duplicateValues" dxfId="0" priority="366"/>
    <cfRule type="duplicateValues" dxfId="0" priority="353"/>
    <cfRule type="duplicateValues" dxfId="0" priority="340"/>
    <cfRule type="duplicateValues" dxfId="0" priority="327"/>
  </conditionalFormatting>
  <conditionalFormatting sqref="B61">
    <cfRule type="duplicateValues" dxfId="0" priority="599"/>
    <cfRule type="duplicateValues" dxfId="0" priority="586"/>
    <cfRule type="duplicateValues" dxfId="0" priority="573"/>
    <cfRule type="duplicateValues" dxfId="0" priority="560"/>
    <cfRule type="duplicateValues" dxfId="0" priority="547"/>
    <cfRule type="duplicateValues" dxfId="0" priority="521"/>
  </conditionalFormatting>
  <conditionalFormatting sqref="C61">
    <cfRule type="duplicateValues" dxfId="0" priority="625"/>
    <cfRule type="duplicateValues" dxfId="0" priority="612"/>
    <cfRule type="duplicateValues" dxfId="0" priority="534"/>
    <cfRule type="duplicateValues" dxfId="0" priority="508"/>
    <cfRule type="duplicateValues" dxfId="0" priority="495"/>
    <cfRule type="duplicateValues" dxfId="0" priority="482"/>
    <cfRule type="duplicateValues" dxfId="0" priority="469"/>
    <cfRule type="duplicateValues" dxfId="0" priority="456"/>
    <cfRule type="duplicateValues" dxfId="0" priority="443"/>
    <cfRule type="duplicateValues" dxfId="0" priority="430"/>
    <cfRule type="duplicateValues" dxfId="0" priority="417"/>
    <cfRule type="duplicateValues" dxfId="0" priority="404"/>
    <cfRule type="duplicateValues" dxfId="0" priority="391"/>
    <cfRule type="duplicateValues" dxfId="0" priority="378"/>
    <cfRule type="duplicateValues" dxfId="0" priority="365"/>
    <cfRule type="duplicateValues" dxfId="0" priority="352"/>
    <cfRule type="duplicateValues" dxfId="0" priority="339"/>
    <cfRule type="duplicateValues" dxfId="0" priority="326"/>
  </conditionalFormatting>
  <conditionalFormatting sqref="B62">
    <cfRule type="duplicateValues" dxfId="0" priority="598"/>
    <cfRule type="duplicateValues" dxfId="0" priority="585"/>
    <cfRule type="duplicateValues" dxfId="0" priority="572"/>
    <cfRule type="duplicateValues" dxfId="0" priority="559"/>
    <cfRule type="duplicateValues" dxfId="0" priority="546"/>
    <cfRule type="duplicateValues" dxfId="0" priority="520"/>
  </conditionalFormatting>
  <conditionalFormatting sqref="C62">
    <cfRule type="duplicateValues" dxfId="0" priority="624"/>
    <cfRule type="duplicateValues" dxfId="0" priority="611"/>
    <cfRule type="duplicateValues" dxfId="0" priority="533"/>
    <cfRule type="duplicateValues" dxfId="0" priority="507"/>
    <cfRule type="duplicateValues" dxfId="0" priority="494"/>
    <cfRule type="duplicateValues" dxfId="0" priority="481"/>
    <cfRule type="duplicateValues" dxfId="0" priority="468"/>
    <cfRule type="duplicateValues" dxfId="0" priority="455"/>
    <cfRule type="duplicateValues" dxfId="0" priority="442"/>
    <cfRule type="duplicateValues" dxfId="0" priority="429"/>
    <cfRule type="duplicateValues" dxfId="0" priority="416"/>
    <cfRule type="duplicateValues" dxfId="0" priority="403"/>
    <cfRule type="duplicateValues" dxfId="0" priority="390"/>
    <cfRule type="duplicateValues" dxfId="0" priority="377"/>
    <cfRule type="duplicateValues" dxfId="0" priority="364"/>
    <cfRule type="duplicateValues" dxfId="0" priority="351"/>
    <cfRule type="duplicateValues" dxfId="0" priority="338"/>
    <cfRule type="duplicateValues" dxfId="0" priority="325"/>
  </conditionalFormatting>
  <conditionalFormatting sqref="B63">
    <cfRule type="duplicateValues" dxfId="0" priority="597"/>
    <cfRule type="duplicateValues" dxfId="0" priority="584"/>
    <cfRule type="duplicateValues" dxfId="0" priority="571"/>
    <cfRule type="duplicateValues" dxfId="0" priority="558"/>
    <cfRule type="duplicateValues" dxfId="0" priority="545"/>
    <cfRule type="duplicateValues" dxfId="0" priority="519"/>
  </conditionalFormatting>
  <conditionalFormatting sqref="C63">
    <cfRule type="duplicateValues" dxfId="0" priority="623"/>
    <cfRule type="duplicateValues" dxfId="0" priority="610"/>
    <cfRule type="duplicateValues" dxfId="0" priority="532"/>
    <cfRule type="duplicateValues" dxfId="0" priority="506"/>
    <cfRule type="duplicateValues" dxfId="0" priority="493"/>
    <cfRule type="duplicateValues" dxfId="0" priority="480"/>
    <cfRule type="duplicateValues" dxfId="0" priority="467"/>
    <cfRule type="duplicateValues" dxfId="0" priority="454"/>
    <cfRule type="duplicateValues" dxfId="0" priority="441"/>
    <cfRule type="duplicateValues" dxfId="0" priority="428"/>
    <cfRule type="duplicateValues" dxfId="0" priority="415"/>
    <cfRule type="duplicateValues" dxfId="0" priority="402"/>
    <cfRule type="duplicateValues" dxfId="0" priority="389"/>
    <cfRule type="duplicateValues" dxfId="0" priority="376"/>
    <cfRule type="duplicateValues" dxfId="0" priority="363"/>
    <cfRule type="duplicateValues" dxfId="0" priority="350"/>
    <cfRule type="duplicateValues" dxfId="0" priority="337"/>
    <cfRule type="duplicateValues" dxfId="0" priority="324"/>
  </conditionalFormatting>
  <conditionalFormatting sqref="B64">
    <cfRule type="duplicateValues" dxfId="0" priority="596"/>
    <cfRule type="duplicateValues" dxfId="0" priority="583"/>
    <cfRule type="duplicateValues" dxfId="0" priority="570"/>
    <cfRule type="duplicateValues" dxfId="0" priority="557"/>
    <cfRule type="duplicateValues" dxfId="0" priority="544"/>
    <cfRule type="duplicateValues" dxfId="0" priority="518"/>
  </conditionalFormatting>
  <conditionalFormatting sqref="C64">
    <cfRule type="duplicateValues" dxfId="0" priority="622"/>
    <cfRule type="duplicateValues" dxfId="0" priority="609"/>
    <cfRule type="duplicateValues" dxfId="0" priority="531"/>
    <cfRule type="duplicateValues" dxfId="0" priority="505"/>
    <cfRule type="duplicateValues" dxfId="0" priority="492"/>
    <cfRule type="duplicateValues" dxfId="0" priority="479"/>
    <cfRule type="duplicateValues" dxfId="0" priority="466"/>
    <cfRule type="duplicateValues" dxfId="0" priority="453"/>
    <cfRule type="duplicateValues" dxfId="0" priority="440"/>
    <cfRule type="duplicateValues" dxfId="0" priority="427"/>
    <cfRule type="duplicateValues" dxfId="0" priority="414"/>
    <cfRule type="duplicateValues" dxfId="0" priority="401"/>
    <cfRule type="duplicateValues" dxfId="0" priority="388"/>
    <cfRule type="duplicateValues" dxfId="0" priority="375"/>
    <cfRule type="duplicateValues" dxfId="0" priority="362"/>
    <cfRule type="duplicateValues" dxfId="0" priority="349"/>
    <cfRule type="duplicateValues" dxfId="0" priority="336"/>
    <cfRule type="duplicateValues" dxfId="0" priority="323"/>
  </conditionalFormatting>
  <conditionalFormatting sqref="B65">
    <cfRule type="duplicateValues" dxfId="0" priority="595"/>
    <cfRule type="duplicateValues" dxfId="0" priority="582"/>
    <cfRule type="duplicateValues" dxfId="0" priority="569"/>
    <cfRule type="duplicateValues" dxfId="0" priority="556"/>
    <cfRule type="duplicateValues" dxfId="0" priority="543"/>
    <cfRule type="duplicateValues" dxfId="0" priority="517"/>
  </conditionalFormatting>
  <conditionalFormatting sqref="C65">
    <cfRule type="duplicateValues" dxfId="0" priority="621"/>
    <cfRule type="duplicateValues" dxfId="0" priority="608"/>
    <cfRule type="duplicateValues" dxfId="0" priority="530"/>
    <cfRule type="duplicateValues" dxfId="0" priority="504"/>
    <cfRule type="duplicateValues" dxfId="0" priority="491"/>
    <cfRule type="duplicateValues" dxfId="0" priority="478"/>
    <cfRule type="duplicateValues" dxfId="0" priority="465"/>
    <cfRule type="duplicateValues" dxfId="0" priority="452"/>
    <cfRule type="duplicateValues" dxfId="0" priority="439"/>
    <cfRule type="duplicateValues" dxfId="0" priority="426"/>
    <cfRule type="duplicateValues" dxfId="0" priority="413"/>
    <cfRule type="duplicateValues" dxfId="0" priority="400"/>
    <cfRule type="duplicateValues" dxfId="0" priority="387"/>
    <cfRule type="duplicateValues" dxfId="0" priority="374"/>
    <cfRule type="duplicateValues" dxfId="0" priority="361"/>
    <cfRule type="duplicateValues" dxfId="0" priority="348"/>
    <cfRule type="duplicateValues" dxfId="0" priority="335"/>
    <cfRule type="duplicateValues" dxfId="0" priority="322"/>
  </conditionalFormatting>
  <conditionalFormatting sqref="B66">
    <cfRule type="duplicateValues" dxfId="0" priority="594"/>
    <cfRule type="duplicateValues" dxfId="0" priority="581"/>
    <cfRule type="duplicateValues" dxfId="0" priority="568"/>
    <cfRule type="duplicateValues" dxfId="0" priority="555"/>
    <cfRule type="duplicateValues" dxfId="0" priority="542"/>
    <cfRule type="duplicateValues" dxfId="0" priority="516"/>
  </conditionalFormatting>
  <conditionalFormatting sqref="C66">
    <cfRule type="duplicateValues" dxfId="0" priority="620"/>
    <cfRule type="duplicateValues" dxfId="0" priority="607"/>
    <cfRule type="duplicateValues" dxfId="0" priority="529"/>
    <cfRule type="duplicateValues" dxfId="0" priority="503"/>
    <cfRule type="duplicateValues" dxfId="0" priority="490"/>
    <cfRule type="duplicateValues" dxfId="0" priority="477"/>
    <cfRule type="duplicateValues" dxfId="0" priority="464"/>
    <cfRule type="duplicateValues" dxfId="0" priority="451"/>
    <cfRule type="duplicateValues" dxfId="0" priority="438"/>
    <cfRule type="duplicateValues" dxfId="0" priority="425"/>
    <cfRule type="duplicateValues" dxfId="0" priority="412"/>
    <cfRule type="duplicateValues" dxfId="0" priority="399"/>
    <cfRule type="duplicateValues" dxfId="0" priority="386"/>
    <cfRule type="duplicateValues" dxfId="0" priority="373"/>
    <cfRule type="duplicateValues" dxfId="0" priority="360"/>
    <cfRule type="duplicateValues" dxfId="0" priority="347"/>
    <cfRule type="duplicateValues" dxfId="0" priority="334"/>
    <cfRule type="duplicateValues" dxfId="0" priority="321"/>
  </conditionalFormatting>
  <conditionalFormatting sqref="B67">
    <cfRule type="duplicateValues" dxfId="0" priority="593"/>
    <cfRule type="duplicateValues" dxfId="0" priority="580"/>
    <cfRule type="duplicateValues" dxfId="0" priority="567"/>
    <cfRule type="duplicateValues" dxfId="0" priority="554"/>
    <cfRule type="duplicateValues" dxfId="0" priority="541"/>
    <cfRule type="duplicateValues" dxfId="0" priority="515"/>
  </conditionalFormatting>
  <conditionalFormatting sqref="C67">
    <cfRule type="duplicateValues" dxfId="0" priority="619"/>
    <cfRule type="duplicateValues" dxfId="0" priority="606"/>
    <cfRule type="duplicateValues" dxfId="0" priority="528"/>
    <cfRule type="duplicateValues" dxfId="0" priority="502"/>
    <cfRule type="duplicateValues" dxfId="0" priority="489"/>
    <cfRule type="duplicateValues" dxfId="0" priority="476"/>
    <cfRule type="duplicateValues" dxfId="0" priority="463"/>
    <cfRule type="duplicateValues" dxfId="0" priority="450"/>
    <cfRule type="duplicateValues" dxfId="0" priority="437"/>
    <cfRule type="duplicateValues" dxfId="0" priority="424"/>
    <cfRule type="duplicateValues" dxfId="0" priority="411"/>
    <cfRule type="duplicateValues" dxfId="0" priority="398"/>
    <cfRule type="duplicateValues" dxfId="0" priority="385"/>
    <cfRule type="duplicateValues" dxfId="0" priority="372"/>
    <cfRule type="duplicateValues" dxfId="0" priority="359"/>
    <cfRule type="duplicateValues" dxfId="0" priority="346"/>
    <cfRule type="duplicateValues" dxfId="0" priority="333"/>
    <cfRule type="duplicateValues" dxfId="0" priority="320"/>
  </conditionalFormatting>
  <conditionalFormatting sqref="B68">
    <cfRule type="duplicateValues" dxfId="0" priority="592"/>
    <cfRule type="duplicateValues" dxfId="0" priority="579"/>
    <cfRule type="duplicateValues" dxfId="0" priority="566"/>
    <cfRule type="duplicateValues" dxfId="0" priority="553"/>
    <cfRule type="duplicateValues" dxfId="0" priority="540"/>
    <cfRule type="duplicateValues" dxfId="0" priority="514"/>
  </conditionalFormatting>
  <conditionalFormatting sqref="C68">
    <cfRule type="duplicateValues" dxfId="0" priority="618"/>
    <cfRule type="duplicateValues" dxfId="0" priority="605"/>
    <cfRule type="duplicateValues" dxfId="0" priority="527"/>
    <cfRule type="duplicateValues" dxfId="0" priority="501"/>
    <cfRule type="duplicateValues" dxfId="0" priority="488"/>
    <cfRule type="duplicateValues" dxfId="0" priority="475"/>
    <cfRule type="duplicateValues" dxfId="0" priority="462"/>
    <cfRule type="duplicateValues" dxfId="0" priority="449"/>
    <cfRule type="duplicateValues" dxfId="0" priority="436"/>
    <cfRule type="duplicateValues" dxfId="0" priority="423"/>
    <cfRule type="duplicateValues" dxfId="0" priority="410"/>
    <cfRule type="duplicateValues" dxfId="0" priority="397"/>
    <cfRule type="duplicateValues" dxfId="0" priority="384"/>
    <cfRule type="duplicateValues" dxfId="0" priority="371"/>
    <cfRule type="duplicateValues" dxfId="0" priority="358"/>
    <cfRule type="duplicateValues" dxfId="0" priority="345"/>
    <cfRule type="duplicateValues" dxfId="0" priority="332"/>
    <cfRule type="duplicateValues" dxfId="0" priority="319"/>
  </conditionalFormatting>
  <conditionalFormatting sqref="B69">
    <cfRule type="duplicateValues" dxfId="0" priority="591"/>
    <cfRule type="duplicateValues" dxfId="0" priority="578"/>
    <cfRule type="duplicateValues" dxfId="0" priority="565"/>
    <cfRule type="duplicateValues" dxfId="0" priority="552"/>
    <cfRule type="duplicateValues" dxfId="0" priority="539"/>
    <cfRule type="duplicateValues" dxfId="0" priority="513"/>
  </conditionalFormatting>
  <conditionalFormatting sqref="C69">
    <cfRule type="duplicateValues" dxfId="0" priority="617"/>
    <cfRule type="duplicateValues" dxfId="0" priority="604"/>
    <cfRule type="duplicateValues" dxfId="0" priority="526"/>
    <cfRule type="duplicateValues" dxfId="0" priority="500"/>
    <cfRule type="duplicateValues" dxfId="0" priority="487"/>
    <cfRule type="duplicateValues" dxfId="0" priority="474"/>
    <cfRule type="duplicateValues" dxfId="0" priority="461"/>
    <cfRule type="duplicateValues" dxfId="0" priority="448"/>
    <cfRule type="duplicateValues" dxfId="0" priority="435"/>
    <cfRule type="duplicateValues" dxfId="0" priority="422"/>
    <cfRule type="duplicateValues" dxfId="0" priority="409"/>
    <cfRule type="duplicateValues" dxfId="0" priority="396"/>
    <cfRule type="duplicateValues" dxfId="0" priority="383"/>
    <cfRule type="duplicateValues" dxfId="0" priority="370"/>
    <cfRule type="duplicateValues" dxfId="0" priority="357"/>
    <cfRule type="duplicateValues" dxfId="0" priority="344"/>
    <cfRule type="duplicateValues" dxfId="0" priority="331"/>
    <cfRule type="duplicateValues" dxfId="0" priority="318"/>
  </conditionalFormatting>
  <conditionalFormatting sqref="B70">
    <cfRule type="duplicateValues" dxfId="0" priority="590"/>
    <cfRule type="duplicateValues" dxfId="0" priority="577"/>
    <cfRule type="duplicateValues" dxfId="0" priority="564"/>
    <cfRule type="duplicateValues" dxfId="0" priority="551"/>
    <cfRule type="duplicateValues" dxfId="0" priority="538"/>
    <cfRule type="duplicateValues" dxfId="0" priority="512"/>
  </conditionalFormatting>
  <conditionalFormatting sqref="C70">
    <cfRule type="duplicateValues" dxfId="0" priority="616"/>
    <cfRule type="duplicateValues" dxfId="0" priority="603"/>
    <cfRule type="duplicateValues" dxfId="0" priority="525"/>
    <cfRule type="duplicateValues" dxfId="0" priority="499"/>
    <cfRule type="duplicateValues" dxfId="0" priority="486"/>
    <cfRule type="duplicateValues" dxfId="0" priority="473"/>
    <cfRule type="duplicateValues" dxfId="0" priority="460"/>
    <cfRule type="duplicateValues" dxfId="0" priority="447"/>
    <cfRule type="duplicateValues" dxfId="0" priority="434"/>
    <cfRule type="duplicateValues" dxfId="0" priority="421"/>
    <cfRule type="duplicateValues" dxfId="0" priority="408"/>
    <cfRule type="duplicateValues" dxfId="0" priority="395"/>
    <cfRule type="duplicateValues" dxfId="0" priority="382"/>
    <cfRule type="duplicateValues" dxfId="0" priority="369"/>
    <cfRule type="duplicateValues" dxfId="0" priority="356"/>
    <cfRule type="duplicateValues" dxfId="0" priority="343"/>
    <cfRule type="duplicateValues" dxfId="0" priority="330"/>
    <cfRule type="duplicateValues" dxfId="0" priority="317"/>
  </conditionalFormatting>
  <conditionalFormatting sqref="B71">
    <cfRule type="duplicateValues" dxfId="0" priority="589"/>
    <cfRule type="duplicateValues" dxfId="0" priority="576"/>
    <cfRule type="duplicateValues" dxfId="0" priority="563"/>
    <cfRule type="duplicateValues" dxfId="0" priority="550"/>
    <cfRule type="duplicateValues" dxfId="0" priority="537"/>
    <cfRule type="duplicateValues" dxfId="0" priority="511"/>
  </conditionalFormatting>
  <conditionalFormatting sqref="C71">
    <cfRule type="duplicateValues" dxfId="0" priority="615"/>
    <cfRule type="duplicateValues" dxfId="0" priority="602"/>
    <cfRule type="duplicateValues" dxfId="0" priority="524"/>
    <cfRule type="duplicateValues" dxfId="0" priority="498"/>
    <cfRule type="duplicateValues" dxfId="0" priority="485"/>
    <cfRule type="duplicateValues" dxfId="0" priority="472"/>
    <cfRule type="duplicateValues" dxfId="0" priority="459"/>
    <cfRule type="duplicateValues" dxfId="0" priority="446"/>
    <cfRule type="duplicateValues" dxfId="0" priority="433"/>
    <cfRule type="duplicateValues" dxfId="0" priority="420"/>
    <cfRule type="duplicateValues" dxfId="0" priority="407"/>
    <cfRule type="duplicateValues" dxfId="0" priority="394"/>
    <cfRule type="duplicateValues" dxfId="0" priority="381"/>
    <cfRule type="duplicateValues" dxfId="0" priority="368"/>
    <cfRule type="duplicateValues" dxfId="0" priority="355"/>
    <cfRule type="duplicateValues" dxfId="0" priority="342"/>
    <cfRule type="duplicateValues" dxfId="0" priority="329"/>
    <cfRule type="duplicateValues" dxfId="0" priority="316"/>
  </conditionalFormatting>
  <conditionalFormatting sqref="B72">
    <cfRule type="duplicateValues" dxfId="0" priority="1363"/>
    <cfRule type="duplicateValues" dxfId="0" priority="1362"/>
    <cfRule type="duplicateValues" dxfId="0" priority="1361"/>
    <cfRule type="duplicateValues" dxfId="0" priority="1360"/>
    <cfRule type="duplicateValues" dxfId="0" priority="1359"/>
    <cfRule type="duplicateValues" dxfId="0" priority="1357"/>
  </conditionalFormatting>
  <conditionalFormatting sqref="C72">
    <cfRule type="duplicateValues" dxfId="0" priority="1365"/>
    <cfRule type="duplicateValues" dxfId="0" priority="1364"/>
    <cfRule type="duplicateValues" dxfId="0" priority="1358"/>
    <cfRule type="duplicateValues" dxfId="0" priority="1356"/>
  </conditionalFormatting>
  <conditionalFormatting sqref="B73">
    <cfRule type="duplicateValues" dxfId="0" priority="1097"/>
    <cfRule type="duplicateValues" dxfId="0" priority="1096"/>
    <cfRule type="duplicateValues" dxfId="0" priority="1095"/>
    <cfRule type="duplicateValues" dxfId="0" priority="1094"/>
    <cfRule type="duplicateValues" dxfId="0" priority="1093"/>
    <cfRule type="duplicateValues" dxfId="0" priority="1091"/>
  </conditionalFormatting>
  <conditionalFormatting sqref="C73">
    <cfRule type="duplicateValues" dxfId="0" priority="1099"/>
    <cfRule type="duplicateValues" dxfId="0" priority="1098"/>
    <cfRule type="duplicateValues" dxfId="0" priority="1092"/>
    <cfRule type="duplicateValues" dxfId="0" priority="1090"/>
    <cfRule type="duplicateValues" dxfId="0" priority="1089"/>
    <cfRule type="duplicateValues" dxfId="0" priority="1088"/>
    <cfRule type="duplicateValues" dxfId="0" priority="1087"/>
    <cfRule type="duplicateValues" dxfId="0" priority="1086"/>
    <cfRule type="duplicateValues" dxfId="0" priority="1085"/>
    <cfRule type="duplicateValues" dxfId="0" priority="1084"/>
  </conditionalFormatting>
  <conditionalFormatting sqref="B74">
    <cfRule type="duplicateValues" dxfId="0" priority="1353"/>
    <cfRule type="duplicateValues" dxfId="0" priority="1352"/>
    <cfRule type="duplicateValues" dxfId="0" priority="1351"/>
    <cfRule type="duplicateValues" dxfId="0" priority="1350"/>
    <cfRule type="duplicateValues" dxfId="0" priority="1349"/>
    <cfRule type="duplicateValues" dxfId="0" priority="1347"/>
  </conditionalFormatting>
  <conditionalFormatting sqref="C74">
    <cfRule type="duplicateValues" dxfId="0" priority="1355"/>
    <cfRule type="duplicateValues" dxfId="0" priority="1354"/>
    <cfRule type="duplicateValues" dxfId="0" priority="1348"/>
    <cfRule type="duplicateValues" dxfId="0" priority="1346"/>
  </conditionalFormatting>
  <conditionalFormatting sqref="C4:C74">
    <cfRule type="duplicateValues" dxfId="0" priority="1"/>
  </conditionalFormatting>
  <conditionalFormatting sqref="C12:C13">
    <cfRule type="duplicateValues" dxfId="0" priority="288"/>
  </conditionalFormatting>
  <conditionalFormatting sqref="C4 C74 C72">
    <cfRule type="duplicateValues" dxfId="0" priority="1345"/>
    <cfRule type="duplicateValues" dxfId="0" priority="1344"/>
  </conditionalFormatting>
  <conditionalFormatting sqref="C4 C19 C54 C72 C56:C57 C74">
    <cfRule type="duplicateValues" dxfId="0" priority="1301"/>
  </conditionalFormatting>
  <conditionalFormatting sqref="C4 C19 C21 C34:C39 C54 C72 C74 C56:C57">
    <cfRule type="duplicateValues" dxfId="0" priority="1209"/>
    <cfRule type="duplicateValues" dxfId="0" priority="1208"/>
  </conditionalFormatting>
  <conditionalFormatting sqref="C4 C19 C21 C34:C45 C54 C74 C72 C56:C58">
    <cfRule type="duplicateValues" dxfId="0" priority="1100"/>
  </conditionalFormatting>
  <conditionalFormatting sqref="C4 C19 C21 C34:C45 C54 C72:C74 C56:C58">
    <cfRule type="duplicateValues" dxfId="0" priority="1083"/>
  </conditionalFormatting>
  <conditionalFormatting sqref="C4 C19 C21 C34:C45 C54 C56:C58 C72:C74">
    <cfRule type="duplicateValues" dxfId="0" priority="1082"/>
  </conditionalFormatting>
  <conditionalFormatting sqref="C4 C21 C17:C19 C34:C50 C54 C72:C74 C56:C58">
    <cfRule type="duplicateValues" dxfId="0" priority="955"/>
  </conditionalFormatting>
  <conditionalFormatting sqref="C4 C21 C17:C19 C34:C54 C56:C58 C72:C74">
    <cfRule type="duplicateValues" dxfId="0" priority="897"/>
    <cfRule type="duplicateValues" dxfId="0" priority="896"/>
  </conditionalFormatting>
  <conditionalFormatting sqref="C4 C21 C17:C19 C34:C58 C72:C74">
    <cfRule type="duplicateValues" dxfId="0" priority="874"/>
  </conditionalFormatting>
  <conditionalFormatting sqref="C4 C17:C21 C34:C58 C72:C74">
    <cfRule type="duplicateValues" dxfId="0" priority="839"/>
  </conditionalFormatting>
  <conditionalFormatting sqref="C4 C6:C10 C16:C21 C34:C58 C72:C74">
    <cfRule type="duplicateValues" dxfId="0" priority="700"/>
  </conditionalFormatting>
  <conditionalFormatting sqref="C4 C6:C11 C14:C21 C34:C74">
    <cfRule type="duplicateValues" dxfId="0" priority="315"/>
  </conditionalFormatting>
  <conditionalFormatting sqref="C4:C11 C14:C21 C33:C74">
    <cfRule type="duplicateValues" dxfId="0" priority="28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2025-06-29T08:30:11Z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ICV">
    <vt:lpwstr>5B18A44F4DE34588935AE98A8C2849C2_13</vt:lpwstr>
  </property>
  <property fmtid="{D5CDD505-2E9C-101B-9397-08002B2CF9AE}" pid="6" name="commondata">
    <vt:lpwstr>eyJoZGlkIjoiOTNlNzI1Y2Q5NTc4ZWZmNDcyMTgzMzg5MGQ3ZjAzMDMifQ==</vt:lpwstr>
  </property>
</Properties>
</file>