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ustomStorage/customStorage.xml" ContentType="application/vnd.wps-officedocument.customStorag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metadata.xml" ContentType="application/vnd.openxmlformats-officedocument.spreadsheetml.sheetMetadata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劳务费" sheetId="2" r:id="rId1"/>
    <sheet name="考勤" sheetId="1" r:id="rId2"/>
    <sheet name="奖惩" sheetId="3" r:id="rId3"/>
    <sheet name="Sheet2" sheetId="5" state="hidden" r:id="rId4"/>
    <sheet name="Sheet1" sheetId="4" state="hidden" r:id="rId5"/>
  </sheets>
  <definedNames>
    <definedName name="_xlnm._FilterDatabase" localSheetId="0" hidden="1">劳务费!$A$1:$Q$10</definedName>
    <definedName name="_xlnm._FilterDatabase" localSheetId="2" hidden="1">奖惩!$A$1:$M$68</definedName>
  </definedNames>
  <calcPr calcId="191029"/>
  <pivotCaches>
    <pivotCache cacheId="0" r:id="rId6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<sst xmlns="http://schemas.openxmlformats.org/spreadsheetml/2006/main" count="421" uniqueCount="163">
  <si>
    <t>3月劳务费</t>
  </si>
  <si>
    <t>序号</t>
  </si>
  <si>
    <t>车间</t>
  </si>
  <si>
    <t>姓名</t>
  </si>
  <si>
    <t>职位</t>
  </si>
  <si>
    <t>出勤天数</t>
  </si>
  <si>
    <t>日常工时</t>
  </si>
  <si>
    <t>日常单价</t>
  </si>
  <si>
    <t>日常工资</t>
  </si>
  <si>
    <t>加班工时</t>
  </si>
  <si>
    <t>加班单价</t>
  </si>
  <si>
    <t>加班工资</t>
  </si>
  <si>
    <t>奖惩</t>
  </si>
  <si>
    <t>工资小计</t>
  </si>
  <si>
    <t>饭补</t>
  </si>
  <si>
    <t>工资合计</t>
  </si>
  <si>
    <t>备注</t>
  </si>
  <si>
    <t>后视镜</t>
  </si>
  <si>
    <t>郑友福</t>
  </si>
  <si>
    <t>组装工</t>
  </si>
  <si>
    <t>张利康</t>
  </si>
  <si>
    <t>发泡车间</t>
  </si>
  <si>
    <t>马旭林</t>
  </si>
  <si>
    <t>3.0-H6</t>
  </si>
  <si>
    <t>曹政</t>
  </si>
  <si>
    <t>商恩硕</t>
  </si>
  <si>
    <t>车间考核</t>
  </si>
  <si>
    <t>合计：</t>
  </si>
  <si>
    <t>开票数</t>
  </si>
  <si>
    <t>求和项:工资合计</t>
  </si>
  <si>
    <t>总计</t>
  </si>
  <si>
    <t>河北光华荣昌汽车部件有限公司</t>
  </si>
  <si>
    <t>金属件厂焊接车间</t>
  </si>
  <si>
    <t>应出勤天数：</t>
  </si>
  <si>
    <t>日期</t>
  </si>
  <si>
    <t>班组</t>
  </si>
  <si>
    <t>时间</t>
  </si>
  <si>
    <t>餐补出勤</t>
  </si>
  <si>
    <t>正常出勤时长</t>
  </si>
  <si>
    <t>加班（小时）</t>
  </si>
  <si>
    <t>计薪工时</t>
  </si>
  <si>
    <t>本人签字</t>
  </si>
  <si>
    <t>超8小时加班小时数</t>
  </si>
  <si>
    <t>日常出勤含8小时内出勤</t>
  </si>
  <si>
    <t>平时加班</t>
  </si>
  <si>
    <t>周末加班</t>
  </si>
  <si>
    <t>发泡</t>
  </si>
  <si>
    <t>上午</t>
  </si>
  <si>
    <t>放</t>
  </si>
  <si>
    <t>离职</t>
  </si>
  <si>
    <t>正熙人力</t>
  </si>
  <si>
    <t>下午</t>
  </si>
  <si>
    <t>假</t>
  </si>
  <si>
    <t>加班</t>
  </si>
  <si>
    <t>事</t>
  </si>
  <si>
    <t>H6</t>
  </si>
  <si>
    <t>异常情况</t>
  </si>
  <si>
    <t>金额</t>
  </si>
  <si>
    <t>车间绩效</t>
  </si>
  <si>
    <t>赵建强</t>
  </si>
  <si>
    <t>底座</t>
  </si>
  <si>
    <t>刘金汭</t>
  </si>
  <si>
    <t>于承浩</t>
  </si>
  <si>
    <t>王溪彬</t>
  </si>
  <si>
    <t>欧马可</t>
  </si>
  <si>
    <t>范云久</t>
  </si>
  <si>
    <t>徐海瑞</t>
  </si>
  <si>
    <t>于锦一</t>
  </si>
  <si>
    <t>重卡</t>
  </si>
  <si>
    <t>李青蔚</t>
  </si>
  <si>
    <t>1.0轻卡</t>
  </si>
  <si>
    <t>李华雨</t>
  </si>
  <si>
    <t>李金凯</t>
  </si>
  <si>
    <t>2.0重卡</t>
  </si>
  <si>
    <t>刘笑江</t>
  </si>
  <si>
    <t>刘烨</t>
  </si>
  <si>
    <t>许海瑞</t>
  </si>
  <si>
    <t>雍文涛</t>
  </si>
  <si>
    <t>魏圣轩</t>
  </si>
  <si>
    <t>姬贺轩</t>
  </si>
  <si>
    <t>张玉晖</t>
  </si>
  <si>
    <t>张英堃</t>
  </si>
  <si>
    <t>赵辉</t>
  </si>
  <si>
    <t>和永乐</t>
  </si>
  <si>
    <t>陈彦锟</t>
  </si>
  <si>
    <t>刘昊</t>
  </si>
  <si>
    <t>姜効良</t>
  </si>
  <si>
    <t>张宝东</t>
  </si>
  <si>
    <t>李想</t>
  </si>
  <si>
    <t>于洪沣</t>
  </si>
  <si>
    <t>裁剪</t>
  </si>
  <si>
    <t>胡占宝</t>
  </si>
  <si>
    <t>李淑艳</t>
  </si>
  <si>
    <t>骆秀翠</t>
  </si>
  <si>
    <t>张洪硕</t>
  </si>
  <si>
    <t>冲压</t>
  </si>
  <si>
    <t>刘雪雪</t>
  </si>
  <si>
    <t>安金凤</t>
  </si>
  <si>
    <t>贾世强</t>
  </si>
  <si>
    <t>刘灿禄</t>
  </si>
  <si>
    <t>刘万鹏</t>
  </si>
  <si>
    <t>何文帅</t>
  </si>
  <si>
    <t>刘洪麟</t>
  </si>
  <si>
    <t>刘艳杰</t>
  </si>
  <si>
    <t>司博文</t>
  </si>
  <si>
    <t>田金梅</t>
  </si>
  <si>
    <t>王建智</t>
  </si>
  <si>
    <t>王兰秀</t>
  </si>
  <si>
    <t>王硕</t>
  </si>
  <si>
    <t>焊接</t>
  </si>
  <si>
    <t>陈连深</t>
  </si>
  <si>
    <t>邓超林</t>
  </si>
  <si>
    <t>邓福海</t>
  </si>
  <si>
    <t>翟庆栋</t>
  </si>
  <si>
    <t>韩佳庆</t>
  </si>
  <si>
    <t>胡占飞</t>
  </si>
  <si>
    <t>贾海龙</t>
  </si>
  <si>
    <t>李昌</t>
  </si>
  <si>
    <t>李家盛</t>
  </si>
  <si>
    <t>李金良</t>
  </si>
  <si>
    <t>李金玉</t>
  </si>
  <si>
    <t>李树昶</t>
  </si>
  <si>
    <t>刘博</t>
  </si>
  <si>
    <t>刘红雨</t>
  </si>
  <si>
    <t>刘洪林</t>
  </si>
  <si>
    <t>刘厚腾</t>
  </si>
  <si>
    <t>刘家平</t>
  </si>
  <si>
    <t>刘桐江</t>
  </si>
  <si>
    <t>刘新</t>
  </si>
  <si>
    <t>吕奇峰</t>
  </si>
  <si>
    <t>孙瑞泽</t>
  </si>
  <si>
    <t>滕爱文</t>
  </si>
  <si>
    <t>滕令宝</t>
  </si>
  <si>
    <t>王金玉</t>
  </si>
  <si>
    <t>王珑康</t>
  </si>
  <si>
    <t>吴鑫宇</t>
  </si>
  <si>
    <t>徐秀云</t>
  </si>
  <si>
    <t>闫麟</t>
  </si>
  <si>
    <t>姚鹏飞</t>
  </si>
  <si>
    <t>于程</t>
  </si>
  <si>
    <t>于维飞</t>
  </si>
  <si>
    <t>张贺</t>
  </si>
  <si>
    <t>陈博豪</t>
  </si>
  <si>
    <t>崔华凤</t>
  </si>
  <si>
    <t>胡烘瑞</t>
  </si>
  <si>
    <t>齐昭君</t>
  </si>
  <si>
    <t>宋悦瑞</t>
  </si>
  <si>
    <t>孙硕</t>
  </si>
  <si>
    <t>孙艺赫</t>
  </si>
  <si>
    <t>王英欣</t>
  </si>
  <si>
    <t>吴梦然</t>
  </si>
  <si>
    <t>张瑞熙</t>
  </si>
  <si>
    <t>张伟东</t>
  </si>
  <si>
    <t>赵国德</t>
  </si>
  <si>
    <t>售后服务科</t>
  </si>
  <si>
    <t>注塑</t>
  </si>
  <si>
    <t>高增艳</t>
  </si>
  <si>
    <t>韩明霞</t>
  </si>
  <si>
    <t>韩文芬</t>
  </si>
  <si>
    <t>马文娜</t>
  </si>
  <si>
    <t>秦君伟</t>
  </si>
  <si>
    <t>闻龙超</t>
  </si>
  <si>
    <t>张博威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</si>
</sst>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d"/>
    <numFmt numFmtId="177" formatCode="0.00_ "/>
    <numFmt numFmtId="178" formatCode="0.0_ "/>
  </numFmts>
  <fonts count="3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indexed="8"/>
      <name val="宋体"/>
      <charset val="134"/>
    </font>
    <font>
      <b/>
      <sz val="11"/>
      <name val="微软雅黑"/>
      <charset val="134"/>
    </font>
    <font>
      <sz val="11"/>
      <color indexed="8"/>
      <name val="微软雅黑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0"/>
      <color indexed="8"/>
      <name val="宋体"/>
      <charset val="134"/>
    </font>
    <font>
      <sz val="10"/>
      <color rgb="FFFF0000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</font>
    <font>
      <b/>
      <sz val="11"/>
      <color rgb="FFFF0000"/>
      <name val="微软雅黑"/>
      <charset val="134"/>
    </font>
    <font>
      <b/>
      <sz val="11"/>
      <name val="宋体"/>
      <charset val="134"/>
      <scheme val="min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4" tint="0.8"/>
        <bgColor indexed="64"/>
      </patternFill>
    </fill>
    <fill>
      <patternFill patternType="solid">
        <fgColor theme="3" tint="0.8"/>
        <bgColor indexed="64"/>
      </patternFill>
    </fill>
    <fill>
      <patternFill patternType="solid">
        <fgColor theme="0" tint="-0.149906918546098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6" borderId="5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7" borderId="8" applyNumberFormat="0" applyAlignment="0" applyProtection="0">
      <alignment vertical="center"/>
    </xf>
    <xf numFmtId="0" fontId="26" fillId="8" borderId="9" applyNumberFormat="0" applyAlignment="0" applyProtection="0">
      <alignment vertical="center"/>
    </xf>
    <xf numFmtId="0" fontId="27" fillId="8" borderId="8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8" fillId="0" borderId="0">
      <alignment vertical="center"/>
    </xf>
  </cellStyleXfs>
  <cellXfs count="40">
    <xf numFmtId="0" fontId="0" fillId="0" borderId="0" xfId="0">
      <alignment vertical="center"/>
    </xf>
    <xf numFmtId="0" fontId="0" fillId="0" borderId="1" xfId="0" applyBorder="1">
      <alignment vertical="center"/>
    </xf>
    <xf numFmtId="0" fontId="1" fillId="0" borderId="0" xfId="0" applyFont="1" applyFill="1">
      <alignment vertical="center"/>
    </xf>
    <xf numFmtId="0" fontId="0" fillId="0" borderId="1" xfId="0" applyFont="1" applyFill="1" applyBorder="1" applyAlignment="1">
      <alignment vertical="center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>
      <alignment horizontal="center" vertical="center"/>
    </xf>
    <xf numFmtId="177" fontId="7" fillId="3" borderId="1" xfId="49" applyNumberFormat="1" applyFont="1" applyFill="1" applyBorder="1" applyAlignment="1">
      <alignment horizontal="center" vertical="center"/>
    </xf>
    <xf numFmtId="177" fontId="7" fillId="4" borderId="1" xfId="49" applyNumberFormat="1" applyFont="1" applyFill="1" applyBorder="1" applyAlignment="1">
      <alignment horizontal="center" vertical="center"/>
    </xf>
    <xf numFmtId="178" fontId="7" fillId="4" borderId="1" xfId="0" applyNumberFormat="1" applyFont="1" applyFill="1" applyBorder="1" applyAlignment="1" applyProtection="1">
      <alignment horizontal="center" vertical="center"/>
      <protection locked="0"/>
    </xf>
    <xf numFmtId="177" fontId="7" fillId="3" borderId="2" xfId="49" applyNumberFormat="1" applyFont="1" applyFill="1" applyBorder="1" applyAlignment="1">
      <alignment horizontal="center" vertical="center"/>
    </xf>
    <xf numFmtId="177" fontId="7" fillId="4" borderId="2" xfId="49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 applyProtection="1">
      <alignment horizontal="center" vertical="center"/>
      <protection locked="0"/>
    </xf>
    <xf numFmtId="0" fontId="9" fillId="0" borderId="1" xfId="0" applyFont="1" applyFill="1" applyBorder="1" applyAlignment="1" applyProtection="1">
      <alignment horizontal="center" vertical="center"/>
      <protection locked="0"/>
    </xf>
    <xf numFmtId="0" fontId="9" fillId="5" borderId="1" xfId="0" applyFont="1" applyFill="1" applyBorder="1" applyAlignment="1" applyProtection="1">
      <alignment horizontal="center" vertical="center"/>
      <protection locked="0"/>
    </xf>
    <xf numFmtId="0" fontId="10" fillId="0" borderId="1" xfId="0" applyFont="1" applyFill="1" applyBorder="1" applyAlignment="1" applyProtection="1">
      <alignment horizontal="center" vertical="center"/>
      <protection locked="0"/>
    </xf>
    <xf numFmtId="0" fontId="11" fillId="0" borderId="1" xfId="0" applyFont="1" applyFill="1" applyBorder="1" applyAlignment="1" applyProtection="1">
      <alignment horizontal="center" vertical="center"/>
      <protection locked="0"/>
    </xf>
    <xf numFmtId="0" fontId="12" fillId="0" borderId="1" xfId="0" applyFont="1" applyFill="1" applyBorder="1" applyAlignment="1">
      <alignment horizontal="center" vertical="center"/>
    </xf>
    <xf numFmtId="0" fontId="10" fillId="0" borderId="3" xfId="0" applyFont="1" applyFill="1" applyBorder="1" applyAlignment="1" applyProtection="1">
      <alignment horizontal="center" vertical="center"/>
      <protection locked="0"/>
    </xf>
    <xf numFmtId="0" fontId="13" fillId="0" borderId="1" xfId="0" applyFont="1" applyFill="1" applyBorder="1" applyAlignment="1">
      <alignment horizontal="center" vertical="center"/>
    </xf>
    <xf numFmtId="0" fontId="10" fillId="0" borderId="4" xfId="0" applyFont="1" applyFill="1" applyBorder="1" applyAlignment="1" applyProtection="1">
      <alignment horizontal="center" vertical="center"/>
      <protection locked="0"/>
    </xf>
    <xf numFmtId="0" fontId="14" fillId="2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178" fontId="7" fillId="4" borderId="2" xfId="0" applyNumberFormat="1" applyFont="1" applyFill="1" applyBorder="1" applyAlignment="1" applyProtection="1">
      <alignment horizontal="center" vertical="center"/>
      <protection locked="0"/>
    </xf>
    <xf numFmtId="0" fontId="15" fillId="5" borderId="1" xfId="0" applyFont="1" applyFill="1" applyBorder="1" applyAlignment="1">
      <alignment horizontal="center" vertical="center" wrapText="1"/>
    </xf>
    <xf numFmtId="0" fontId="12" fillId="0" borderId="0" xfId="0" applyFont="1" applyFill="1" applyAlignment="1">
      <alignment horizontal="center" vertical="center"/>
    </xf>
    <xf numFmtId="0" fontId="12" fillId="0" borderId="1" xfId="0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6" fillId="0" borderId="0" xfId="0" applyFont="1" applyFill="1" applyAlignment="1">
      <alignment horizontal="center" vertical="center"/>
    </xf>
    <xf numFmtId="0" fontId="12" fillId="0" borderId="1" xfId="0" applyFont="1" applyFill="1" applyBorder="1" applyAlignment="1" applyProtection="1">
      <alignment horizontal="center" vertical="center"/>
    </xf>
    <xf numFmtId="0" fontId="0" fillId="0" borderId="0" xfId="0" applyAlignment="1">
      <alignment horizontal="center" vertical="center"/>
    </xf>
    <xf numFmtId="0" fontId="0" fillId="0" borderId="3" xfId="0" applyFont="1" applyFill="1" applyBorder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2"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eetMetadata" Target="metadata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www.wps.cn/officeDocument/2023/relationships/customStorage" Target="customStorage/customStorage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Spin" dx="22" fmlaLink="$AK$1" max="2099" min="2020" page="10" val="2020"/>
</file>

<file path=xl/ctrlProps/ctrlProp2.xml><?xml version="1.0" encoding="utf-8"?>
<formControlPr xmlns="http://schemas.microsoft.com/office/spreadsheetml/2009/9/main" objectType="Spin" dx="22" fmlaLink="$AI$1" max="2099" min="2020" page="10" val="2020"/>
</file>

<file path=xl/ctrlProps/ctrlProp3.xml><?xml version="1.0" encoding="utf-8"?>
<formControlPr xmlns="http://schemas.microsoft.com/office/spreadsheetml/2009/9/main" objectType="Spin" dx="22" fmlaLink="$AN$1" max="12" min="1" page="10" val="3"/>
</file>

<file path=xl/ctrlProps/ctrlProp4.xml><?xml version="1.0" encoding="utf-8"?>
<formControlPr xmlns="http://schemas.microsoft.com/office/spreadsheetml/2009/9/main" objectType="Spin" dx="22" fmlaLink="$AL$1" max="2099" min="2020" page="10" val="2025"/>
</file>

<file path=xl/ctrlProps/ctrlProp5.xml><?xml version="1.0" encoding="utf-8"?>
<formControlPr xmlns="http://schemas.microsoft.com/office/spreadsheetml/2009/9/main" objectType="Spin" dx="22" fmlaLink="$AK$1" max="2099" min="2020" page="10" val="2020"/>
</file>

<file path=xl/ctrlProps/ctrlProp6.xml><?xml version="1.0" encoding="utf-8"?>
<formControlPr xmlns="http://schemas.microsoft.com/office/spreadsheetml/2009/9/main" objectType="Spin" dx="22" fmlaLink="$AI$1" max="2099" min="2020" page="10" val="2020"/>
</file>

<file path=xl/ctrlProps/ctrlProp7.xml><?xml version="1.0" encoding="utf-8"?>
<formControlPr xmlns="http://schemas.microsoft.com/office/spreadsheetml/2009/9/main" objectType="Spin" dx="22" fmlaLink="$AL$1" max="2099" min="2020" page="10" val="2025"/>
</file>

<file path=xl/ctrlProps/ctrlProp8.xml><?xml version="1.0" encoding="utf-8"?>
<formControlPr xmlns="http://schemas.microsoft.com/office/spreadsheetml/2009/9/main" objectType="Spin" dx="22" fmlaLink="$AL$1" max="2100" min="1900" page="10" val="2025"/>
</file>

<file path=xl/customStorage/customStorage.xml><?xml version="1.0" encoding="utf-8"?>
<customStorage xmlns="https://web.wps.cn/et/2018/main">
  <book/>
  <sheets/>
</customStorage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322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323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324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325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326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327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328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329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330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331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332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333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334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335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336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337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338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339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340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341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342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343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344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345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346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347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348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349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350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351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352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353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354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355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356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357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358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359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360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361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362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363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364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365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366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367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368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369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370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371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372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373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374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375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376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377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378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379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380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381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382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383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384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385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386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387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388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389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390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391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392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393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394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395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396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397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398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399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400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401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402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403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404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405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406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407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408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409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410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411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412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413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414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415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416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417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418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419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420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421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422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423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424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425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426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427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428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429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430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431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432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433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434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435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436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437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438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439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440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441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442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443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444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445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446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447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448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449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770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771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772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773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774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775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776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777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778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779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780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781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782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783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784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785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786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787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788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789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790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791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792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793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794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795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796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797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798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799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00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01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02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03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04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05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06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07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08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09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10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11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12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13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14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15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16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17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18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19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20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21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22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23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24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25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26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27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28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29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30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31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32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33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34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35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36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37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38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39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40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41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42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43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44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45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46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47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48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49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50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51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52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53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54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55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56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57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58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59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60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61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62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63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64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65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66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67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68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69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70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71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72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73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74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75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76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77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78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79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80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81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82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83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84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85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86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87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88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89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90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91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92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93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94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95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96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897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114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115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116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117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118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119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120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121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122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123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124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125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126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127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128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129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130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131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132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133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134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135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136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137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138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139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140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141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142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143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144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145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146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147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148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149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150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151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152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153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154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155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156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157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158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159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160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161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162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163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164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165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166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167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168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169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170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171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172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173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174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175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176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177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178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179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180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181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182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183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184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185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186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187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188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189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190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191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192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193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194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195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196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197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198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199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200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201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202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203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204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205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206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207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208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209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210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211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212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213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214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215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216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217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218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219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220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221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222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223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224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225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226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227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228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229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230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231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232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233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234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235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236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237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238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239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240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241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5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5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5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5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5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5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5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5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5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5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5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5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5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5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5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5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5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5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5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5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5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5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5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5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5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5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5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5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5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5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5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5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5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5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5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5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5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5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5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5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5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5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5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5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5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5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5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5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5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5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5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5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5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5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5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5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5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5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5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5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5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5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690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691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692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693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694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695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696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697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698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699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00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01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02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03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04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05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06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07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08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09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10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11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12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13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14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15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16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17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18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19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20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21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22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23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24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25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26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27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28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29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30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31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32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33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34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35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36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37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38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39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40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41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42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43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44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45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46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47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48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49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50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51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52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53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54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55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56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57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58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59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60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61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62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63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64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65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66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67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68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69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70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71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72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73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74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75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76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77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78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79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80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81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82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83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84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85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86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87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88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89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90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91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92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93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94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95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96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97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98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799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800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801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802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803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804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805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806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807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808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809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810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811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812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813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814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815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816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165735</xdr:rowOff>
    </xdr:to>
    <xdr:sp>
      <xdr:nvSpPr>
        <xdr:cNvPr id="2817" name="Text Box 2"/>
        <xdr:cNvSpPr txBox="1"/>
      </xdr:nvSpPr>
      <xdr:spPr>
        <a:xfrm>
          <a:off x="1269365" y="857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8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8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8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8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8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8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8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8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8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8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8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8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8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8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8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8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8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8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8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8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8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8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8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8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8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8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8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8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8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8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8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8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8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8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8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8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8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8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8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8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8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8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8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8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8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8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8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8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8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8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8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8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8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8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8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8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8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8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8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8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8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8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8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8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8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8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8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8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8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8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8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8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8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8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8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8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8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8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8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8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8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8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2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3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4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4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4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4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4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4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4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4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4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4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4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4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4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4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4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4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4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4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4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4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4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4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4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4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4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4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4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4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4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4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4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4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4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4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4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4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4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4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4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4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4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4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4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4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4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4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4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4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4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4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4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4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4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4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4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4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4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4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5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6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7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7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7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7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7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7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7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7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7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7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7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7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7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7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7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7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7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7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7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7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7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7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7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7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7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7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7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7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7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7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7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7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7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7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7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7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7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7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7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7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7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7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7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7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7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7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7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7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7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7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7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7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7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7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7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7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7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7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7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7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7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7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7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7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7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7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7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7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7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7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7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7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7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7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7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7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7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7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7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7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7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7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7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7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7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7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8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9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9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9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9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9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9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9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9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9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9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9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9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9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9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9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9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9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9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9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9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9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9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9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9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9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9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9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9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9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9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9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9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9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9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9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9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9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9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9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9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9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9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9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9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9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9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9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9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9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9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9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9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9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9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9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9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9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9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9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9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9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9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9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9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9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9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9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9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9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39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0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0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0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1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2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3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4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5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6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7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8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49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0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1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2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3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4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5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6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7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8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59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0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1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2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3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4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5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6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7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8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69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0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1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2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3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4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5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6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7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8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79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0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1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2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3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4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5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6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7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8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89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0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1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2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3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4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5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6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7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8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99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0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1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2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3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4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5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6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7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8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09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0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1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2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3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4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5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6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7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8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19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0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1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2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3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4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5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6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7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8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29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0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1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2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3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4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5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6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7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8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39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0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1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2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3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4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4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4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4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4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4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4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4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4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4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4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4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4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4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4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4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4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4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4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4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4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4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4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4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4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4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4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4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4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4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4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4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4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4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4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4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4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4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4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4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4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4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4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4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4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4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4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4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4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4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4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4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4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4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4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4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4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4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4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4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4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4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4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4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4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4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5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5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5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5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5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5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6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7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8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49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0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1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2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3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4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5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6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7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8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59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0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1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2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3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4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5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6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7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8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69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0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1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2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3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4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5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6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7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8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79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0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1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2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3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4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5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6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7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8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89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0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1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2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3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4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5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6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7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8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199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0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1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2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3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4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5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6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7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8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09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0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1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2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3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4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5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6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7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8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19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0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1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2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3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4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5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6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7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8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29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0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1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2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3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4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5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6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7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8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39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9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9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9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9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9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09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0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0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0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0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0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0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0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0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0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0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1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1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1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1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1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1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1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1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1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1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2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2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2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2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2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2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2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2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2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2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3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3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3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3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3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3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3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3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3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3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4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4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4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4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4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4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4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4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4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4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5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5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5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5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5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5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5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5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5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5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6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6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6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6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6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6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6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6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6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6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7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7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7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7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7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7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7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7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7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7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8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8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8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8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84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85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86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87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88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89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90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91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92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</xdr:row>
      <xdr:rowOff>0</xdr:rowOff>
    </xdr:from>
    <xdr:to>
      <xdr:col>2</xdr:col>
      <xdr:colOff>93345</xdr:colOff>
      <xdr:row>5</xdr:row>
      <xdr:rowOff>166370</xdr:rowOff>
    </xdr:to>
    <xdr:sp>
      <xdr:nvSpPr>
        <xdr:cNvPr id="24193" name="Text Box 2"/>
        <xdr:cNvSpPr txBox="1"/>
      </xdr:nvSpPr>
      <xdr:spPr>
        <a:xfrm>
          <a:off x="1269365" y="857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3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3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3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3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3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3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3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3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3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3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3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3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3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3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3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3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3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3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3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3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3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3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632460</xdr:colOff>
          <xdr:row>0</xdr:row>
          <xdr:rowOff>7620</xdr:rowOff>
        </xdr:from>
        <xdr:to>
          <xdr:col>36</xdr:col>
          <xdr:colOff>632460</xdr:colOff>
          <xdr:row>0</xdr:row>
          <xdr:rowOff>281940</xdr:rowOff>
        </xdr:to>
        <xdr:sp>
          <xdr:nvSpPr>
            <xdr:cNvPr id="1049" name="Spinner 25" hidden="1">
              <a:extLst>
                <a:ext uri="{63B3BB69-23CF-44E3-9099-C40C66FF867C}">
                  <a14:compatExt spid="_x0000_s1049"/>
                </a:ext>
              </a:extLst>
            </xdr:cNvPr>
            <xdr:cNvSpPr/>
          </xdr:nvSpPr>
          <xdr:spPr>
            <a:xfrm>
              <a:off x="14649450" y="7620"/>
              <a:ext cx="0" cy="17335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594360</xdr:colOff>
          <xdr:row>0</xdr:row>
          <xdr:rowOff>7620</xdr:rowOff>
        </xdr:from>
        <xdr:to>
          <xdr:col>34</xdr:col>
          <xdr:colOff>594360</xdr:colOff>
          <xdr:row>0</xdr:row>
          <xdr:rowOff>259080</xdr:rowOff>
        </xdr:to>
        <xdr:sp>
          <xdr:nvSpPr>
            <xdr:cNvPr id="1052" name="Spinner 28" hidden="1">
              <a:extLst>
                <a:ext uri="{63B3BB69-23CF-44E3-9099-C40C66FF867C}">
                  <a14:compatExt spid="_x0000_s1052"/>
                </a:ext>
              </a:extLst>
            </xdr:cNvPr>
            <xdr:cNvSpPr/>
          </xdr:nvSpPr>
          <xdr:spPr>
            <a:xfrm>
              <a:off x="13257530" y="7620"/>
              <a:ext cx="0" cy="17335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0</xdr:colOff>
          <xdr:row>0</xdr:row>
          <xdr:rowOff>0</xdr:rowOff>
        </xdr:from>
        <xdr:to>
          <xdr:col>39</xdr:col>
          <xdr:colOff>220980</xdr:colOff>
          <xdr:row>0</xdr:row>
          <xdr:rowOff>213360</xdr:rowOff>
        </xdr:to>
        <xdr:sp>
          <xdr:nvSpPr>
            <xdr:cNvPr id="1054" name="Spinner 30" hidden="1">
              <a:extLst>
                <a:ext uri="{63B3BB69-23CF-44E3-9099-C40C66FF867C}">
                  <a14:compatExt spid="_x0000_s1054"/>
                </a:ext>
              </a:extLst>
            </xdr:cNvPr>
            <xdr:cNvSpPr/>
          </xdr:nvSpPr>
          <xdr:spPr>
            <a:xfrm>
              <a:off x="16251555" y="0"/>
              <a:ext cx="220980" cy="1809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0</xdr:colOff>
          <xdr:row>0</xdr:row>
          <xdr:rowOff>7620</xdr:rowOff>
        </xdr:from>
        <xdr:to>
          <xdr:col>38</xdr:col>
          <xdr:colOff>0</xdr:colOff>
          <xdr:row>1</xdr:row>
          <xdr:rowOff>0</xdr:rowOff>
        </xdr:to>
        <xdr:sp>
          <xdr:nvSpPr>
            <xdr:cNvPr id="1056" name="Spinner 32" hidden="1">
              <a:extLst>
                <a:ext uri="{63B3BB69-23CF-44E3-9099-C40C66FF867C}">
                  <a14:compatExt spid="_x0000_s1056"/>
                </a:ext>
              </a:extLst>
            </xdr:cNvPr>
            <xdr:cNvSpPr/>
          </xdr:nvSpPr>
          <xdr:spPr>
            <a:xfrm>
              <a:off x="15370810" y="7620"/>
              <a:ext cx="0" cy="17335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632460</xdr:colOff>
          <xdr:row>0</xdr:row>
          <xdr:rowOff>0</xdr:rowOff>
        </xdr:from>
        <xdr:to>
          <xdr:col>36</xdr:col>
          <xdr:colOff>632460</xdr:colOff>
          <xdr:row>0</xdr:row>
          <xdr:rowOff>274320</xdr:rowOff>
        </xdr:to>
        <xdr:sp>
          <xdr:nvSpPr>
            <xdr:cNvPr id="1059" name="Spinner 35" hidden="1">
              <a:extLst>
                <a:ext uri="{63B3BB69-23CF-44E3-9099-C40C66FF867C}">
                  <a14:compatExt spid="_x0000_s1059"/>
                </a:ext>
              </a:extLst>
            </xdr:cNvPr>
            <xdr:cNvSpPr/>
          </xdr:nvSpPr>
          <xdr:spPr>
            <a:xfrm>
              <a:off x="14649450" y="0"/>
              <a:ext cx="0" cy="1809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594360</xdr:colOff>
          <xdr:row>0</xdr:row>
          <xdr:rowOff>7620</xdr:rowOff>
        </xdr:from>
        <xdr:to>
          <xdr:col>34</xdr:col>
          <xdr:colOff>594360</xdr:colOff>
          <xdr:row>0</xdr:row>
          <xdr:rowOff>259080</xdr:rowOff>
        </xdr:to>
        <xdr:sp>
          <xdr:nvSpPr>
            <xdr:cNvPr id="1062" name="Spinner 38" hidden="1">
              <a:extLst>
                <a:ext uri="{63B3BB69-23CF-44E3-9099-C40C66FF867C}">
                  <a14:compatExt spid="_x0000_s1062"/>
                </a:ext>
              </a:extLst>
            </xdr:cNvPr>
            <xdr:cNvSpPr/>
          </xdr:nvSpPr>
          <xdr:spPr>
            <a:xfrm>
              <a:off x="13257530" y="7620"/>
              <a:ext cx="0" cy="17335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0</xdr:colOff>
          <xdr:row>0</xdr:row>
          <xdr:rowOff>7620</xdr:rowOff>
        </xdr:from>
        <xdr:to>
          <xdr:col>38</xdr:col>
          <xdr:colOff>0</xdr:colOff>
          <xdr:row>1</xdr:row>
          <xdr:rowOff>0</xdr:rowOff>
        </xdr:to>
        <xdr:sp>
          <xdr:nvSpPr>
            <xdr:cNvPr id="1066" name="Spinner 42" hidden="1">
              <a:extLst>
                <a:ext uri="{63B3BB69-23CF-44E3-9099-C40C66FF867C}">
                  <a14:compatExt spid="_x0000_s1066"/>
                </a:ext>
              </a:extLst>
            </xdr:cNvPr>
            <xdr:cNvSpPr/>
          </xdr:nvSpPr>
          <xdr:spPr>
            <a:xfrm>
              <a:off x="15370810" y="7620"/>
              <a:ext cx="0" cy="17335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609600</xdr:colOff>
          <xdr:row>0</xdr:row>
          <xdr:rowOff>7620</xdr:rowOff>
        </xdr:from>
        <xdr:to>
          <xdr:col>38</xdr:col>
          <xdr:colOff>213360</xdr:colOff>
          <xdr:row>1</xdr:row>
          <xdr:rowOff>0</xdr:rowOff>
        </xdr:to>
        <xdr:sp>
          <xdr:nvSpPr>
            <xdr:cNvPr id="1068" name="Spinner 44" hidden="1">
              <a:extLst>
                <a:ext uri="{63B3BB69-23CF-44E3-9099-C40C66FF867C}">
                  <a14:compatExt spid="_x0000_s1068"/>
                </a:ext>
              </a:extLst>
            </xdr:cNvPr>
            <xdr:cNvSpPr/>
          </xdr:nvSpPr>
          <xdr:spPr>
            <a:xfrm>
              <a:off x="15303500" y="7620"/>
              <a:ext cx="280670" cy="173355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839.6011226852" refreshedBy="WuYanxia" recordCount="6">
  <cacheSource type="worksheet">
    <worksheetSource ref="B2:O8" sheet="劳务费"/>
  </cacheSource>
  <cacheFields count="14">
    <cacheField name="车间" numFmtId="0">
      <sharedItems count="3">
        <s v="后视镜"/>
        <s v="发泡车间"/>
        <s v="3.0-H6"/>
      </sharedItems>
    </cacheField>
    <cacheField name="姓名" numFmtId="0">
      <sharedItems count="6">
        <s v="郑友福"/>
        <s v="张利康"/>
        <s v="马旭林"/>
        <s v="曹政"/>
        <s v="商恩硕"/>
        <s v="车间考核"/>
      </sharedItems>
    </cacheField>
    <cacheField name="职位" numFmtId="0">
      <sharedItems containsBlank="1" count="2">
        <s v="组装工"/>
        <m/>
      </sharedItems>
    </cacheField>
    <cacheField name="出勤天数" numFmtId="0">
      <sharedItems containsString="0" containsBlank="1" containsNumber="1" minValue="4.5" maxValue="25" count="6">
        <n v="18"/>
        <n v="25"/>
        <n v="4.5"/>
        <n v="16"/>
        <n v="15"/>
        <m/>
      </sharedItems>
    </cacheField>
    <cacheField name="日常工时" numFmtId="0">
      <sharedItems containsString="0" containsBlank="1" containsNumber="1" minValue="35.5" maxValue="200" count="6">
        <n v="144"/>
        <n v="200"/>
        <n v="35.5"/>
        <n v="129"/>
        <n v="121"/>
        <m/>
      </sharedItems>
    </cacheField>
    <cacheField name="日常单价" numFmtId="0">
      <sharedItems containsString="0" containsBlank="1" containsNumber="1" minValue="18" maxValue="19.5" count="3">
        <n v="18"/>
        <n v="19.5"/>
        <m/>
      </sharedItems>
    </cacheField>
    <cacheField name="日常工资" numFmtId="0">
      <sharedItems containsSemiMixedTypes="0" containsString="0" containsNumber="1" minValue="-2020" maxValue="3600" count="6">
        <n v="2592"/>
        <n v="3600"/>
        <n v="639"/>
        <n v="2515.5"/>
        <n v="2359.5"/>
        <n v="-2020"/>
      </sharedItems>
    </cacheField>
    <cacheField name="加班工时" numFmtId="0">
      <sharedItems containsString="0" containsBlank="1" containsNumber="1" minValue="15" maxValue="79.5" count="6">
        <n v="53"/>
        <n v="79.5"/>
        <n v="15"/>
        <n v="38.5"/>
        <n v="33"/>
        <m/>
      </sharedItems>
    </cacheField>
    <cacheField name="加班单价" numFmtId="0">
      <sharedItems containsString="0" containsBlank="1" containsNumber="1" minValue="18" maxValue="20.5" count="3">
        <n v="18"/>
        <n v="20.5"/>
        <m/>
      </sharedItems>
    </cacheField>
    <cacheField name="加班工资" numFmtId="0">
      <sharedItems containsString="0" containsBlank="1" containsNumber="1" minValue="270" maxValue="1431" count="6">
        <n v="954"/>
        <n v="1431"/>
        <n v="270"/>
        <n v="789.25"/>
        <n v="676.5"/>
        <m/>
      </sharedItems>
    </cacheField>
    <cacheField name="奖惩" numFmtId="0">
      <sharedItems containsString="0" containsBlank="1" containsNumber="1" containsInteger="1" minValue="-134" maxValue="0" count="3">
        <n v="0"/>
        <n v="-134"/>
        <m/>
      </sharedItems>
    </cacheField>
    <cacheField name="工资小计" numFmtId="0">
      <sharedItems containsSemiMixedTypes="0" containsString="0" containsNumber="1" minValue="-2020" maxValue="5031" count="6">
        <n v="3546"/>
        <n v="5031"/>
        <n v="909"/>
        <n v="3170.75"/>
        <n v="2902"/>
        <n v="-2020"/>
      </sharedItems>
    </cacheField>
    <cacheField name="饭补" numFmtId="0">
      <sharedItems containsString="0" containsBlank="1" containsNumber="1" minValue="22.5" maxValue="125" count="6">
        <n v="90"/>
        <n v="125"/>
        <n v="22.5"/>
        <n v="80"/>
        <n v="75"/>
        <m/>
      </sharedItems>
    </cacheField>
    <cacheField name="工资合计" numFmtId="0">
      <sharedItems containsSemiMixedTypes="0" containsString="0" containsNumber="1" minValue="-2020" maxValue="5156" count="6">
        <n v="3636"/>
        <n v="5156"/>
        <n v="931.5"/>
        <n v="3250.75"/>
        <n v="2977"/>
        <n v="-2020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">
  <r>
    <x v="0"/>
    <x v="0"/>
    <x v="0"/>
    <x v="0"/>
    <x v="0"/>
    <x v="0"/>
    <x v="0"/>
    <x v="0"/>
    <x v="0"/>
    <x v="0"/>
    <x v="0"/>
    <x v="0"/>
    <x v="0"/>
    <x v="0"/>
  </r>
  <r>
    <x v="0"/>
    <x v="1"/>
    <x v="0"/>
    <x v="1"/>
    <x v="1"/>
    <x v="0"/>
    <x v="1"/>
    <x v="1"/>
    <x v="0"/>
    <x v="1"/>
    <x v="0"/>
    <x v="1"/>
    <x v="1"/>
    <x v="1"/>
  </r>
  <r>
    <x v="1"/>
    <x v="2"/>
    <x v="0"/>
    <x v="2"/>
    <x v="2"/>
    <x v="0"/>
    <x v="2"/>
    <x v="2"/>
    <x v="0"/>
    <x v="2"/>
    <x v="0"/>
    <x v="2"/>
    <x v="2"/>
    <x v="2"/>
  </r>
  <r>
    <x v="2"/>
    <x v="3"/>
    <x v="0"/>
    <x v="3"/>
    <x v="3"/>
    <x v="1"/>
    <x v="3"/>
    <x v="3"/>
    <x v="1"/>
    <x v="3"/>
    <x v="1"/>
    <x v="3"/>
    <x v="3"/>
    <x v="3"/>
  </r>
  <r>
    <x v="2"/>
    <x v="4"/>
    <x v="0"/>
    <x v="4"/>
    <x v="4"/>
    <x v="1"/>
    <x v="4"/>
    <x v="4"/>
    <x v="1"/>
    <x v="4"/>
    <x v="1"/>
    <x v="4"/>
    <x v="4"/>
    <x v="4"/>
  </r>
  <r>
    <x v="2"/>
    <x v="5"/>
    <x v="1"/>
    <x v="5"/>
    <x v="5"/>
    <x v="2"/>
    <x v="5"/>
    <x v="5"/>
    <x v="2"/>
    <x v="5"/>
    <x v="2"/>
    <x v="5"/>
    <x v="5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B12:C16" firstHeaderRow="1" firstDataRow="1" firstDataCol="1"/>
  <pivotFields count="14">
    <pivotField axis="axisRow" compact="0" showAll="0">
      <items count="4">
        <item x="2"/>
        <item x="1"/>
        <item x="0"/>
        <item t="default"/>
      </items>
    </pivotField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dataField="1" compact="0" showAll="0"/>
  </pivotFields>
  <rowFields count="1">
    <field x="0"/>
  </rowFields>
  <rowItems count="4">
    <i>
      <x/>
    </i>
    <i>
      <x v="1"/>
    </i>
    <i>
      <x v="2"/>
    </i>
    <i t="grand">
      <x/>
    </i>
  </rowItems>
  <colItems count="1">
    <i/>
  </colItems>
  <dataFields count="1">
    <dataField name="求和项:工资合计" fld="13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7.xml"/><Relationship Id="rId8" Type="http://schemas.openxmlformats.org/officeDocument/2006/relationships/ctrlProp" Target="../ctrlProps/ctrlProp6.xml"/><Relationship Id="rId7" Type="http://schemas.openxmlformats.org/officeDocument/2006/relationships/ctrlProp" Target="../ctrlProps/ctrlProp5.xml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0" Type="http://schemas.openxmlformats.org/officeDocument/2006/relationships/ctrlProp" Target="../ctrlProps/ctrlProp8.xm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6"/>
  <sheetViews>
    <sheetView tabSelected="1" workbookViewId="0">
      <selection activeCell="I25" sqref="I25"/>
    </sheetView>
  </sheetViews>
  <sheetFormatPr defaultColWidth="8.88333333333333" defaultRowHeight="13.5"/>
  <cols>
    <col min="1" max="1" width="7.55833333333333" customWidth="1"/>
    <col min="2" max="2" width="8.875"/>
    <col min="3" max="4" width="17.25"/>
    <col min="5" max="11" width="9.55833333333333" customWidth="1"/>
    <col min="12" max="12" width="7.55833333333333" customWidth="1"/>
    <col min="13" max="13" width="9.55833333333333" customWidth="1"/>
    <col min="14" max="14" width="7.55833333333333" customWidth="1"/>
    <col min="15" max="15" width="9.55833333333333" customWidth="1"/>
    <col min="16" max="16" width="26" customWidth="1"/>
    <col min="17" max="17" width="15.2166666666667" customWidth="1"/>
  </cols>
  <sheetData>
    <row r="1" spans="1:16">
      <c r="A1" s="38" t="s">
        <v>0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</row>
    <row r="2" spans="1:17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  <c r="Q2" s="39"/>
    </row>
    <row r="3" spans="1:16">
      <c r="A3" s="1">
        <f>ROW()-2</f>
        <v>1</v>
      </c>
      <c r="B3" s="1" t="s">
        <v>17</v>
      </c>
      <c r="C3" s="1" t="s">
        <v>18</v>
      </c>
      <c r="D3" s="1" t="s">
        <v>19</v>
      </c>
      <c r="E3" s="1">
        <f>VLOOKUP(C3,考勤!A:AJ,35,0)</f>
        <v>18</v>
      </c>
      <c r="F3" s="1">
        <f>VLOOKUP(C3,考勤!$A$5:AP171,42,0)</f>
        <v>144</v>
      </c>
      <c r="G3" s="1">
        <v>18</v>
      </c>
      <c r="H3" s="1">
        <f>F3*G3</f>
        <v>2592</v>
      </c>
      <c r="I3" s="1">
        <f>VLOOKUP(C3,考勤!$A$5:AP171,41,0)</f>
        <v>53</v>
      </c>
      <c r="J3" s="1">
        <v>18</v>
      </c>
      <c r="K3" s="1">
        <f>I3*J3</f>
        <v>954</v>
      </c>
      <c r="L3" s="1">
        <f>IFERROR(VLOOKUP(C3,奖惩!B:D,3,0),0)</f>
        <v>0</v>
      </c>
      <c r="M3" s="1">
        <f t="shared" ref="M3:M8" si="0">H3+K3+L3</f>
        <v>3546</v>
      </c>
      <c r="N3" s="1">
        <f>E3*5</f>
        <v>90</v>
      </c>
      <c r="O3" s="1">
        <f t="shared" ref="O3:O8" si="1">M3+N3</f>
        <v>3636</v>
      </c>
      <c r="P3" s="1" t="str">
        <f>IFERROR(VLOOKUP(C3,奖惩!B:C,2,0),"")</f>
        <v/>
      </c>
    </row>
    <row r="4" spans="1:16">
      <c r="A4" s="1">
        <f>ROW()-2</f>
        <v>2</v>
      </c>
      <c r="B4" s="1" t="s">
        <v>17</v>
      </c>
      <c r="C4" s="1" t="s">
        <v>20</v>
      </c>
      <c r="D4" s="1" t="s">
        <v>19</v>
      </c>
      <c r="E4" s="1">
        <f>VLOOKUP(C4,考勤!A:AJ,35,0)</f>
        <v>25</v>
      </c>
      <c r="F4" s="1">
        <f>VLOOKUP(C4,考勤!$A$5:AP172,42,0)</f>
        <v>200</v>
      </c>
      <c r="G4" s="1">
        <v>18</v>
      </c>
      <c r="H4" s="1">
        <f>F4*G4</f>
        <v>3600</v>
      </c>
      <c r="I4" s="1">
        <f>VLOOKUP(C4,考勤!$A$5:AP172,41,0)</f>
        <v>79.5</v>
      </c>
      <c r="J4" s="1">
        <v>18</v>
      </c>
      <c r="K4" s="1">
        <f>I4*J4</f>
        <v>1431</v>
      </c>
      <c r="L4" s="1">
        <f>IFERROR(VLOOKUP(C4,奖惩!B:D,3,0),0)</f>
        <v>0</v>
      </c>
      <c r="M4" s="1">
        <f t="shared" si="0"/>
        <v>5031</v>
      </c>
      <c r="N4" s="1">
        <f>E4*5</f>
        <v>125</v>
      </c>
      <c r="O4" s="1">
        <f t="shared" si="1"/>
        <v>5156</v>
      </c>
      <c r="P4" s="1" t="str">
        <f>IFERROR(VLOOKUP(C4,奖惩!B:C,2,0),"")</f>
        <v/>
      </c>
    </row>
    <row r="5" spans="1:16">
      <c r="A5" s="1">
        <f>ROW()-2</f>
        <v>3</v>
      </c>
      <c r="B5" s="1" t="s">
        <v>21</v>
      </c>
      <c r="C5" s="1" t="s">
        <v>22</v>
      </c>
      <c r="D5" s="1" t="s">
        <v>19</v>
      </c>
      <c r="E5" s="1">
        <f>VLOOKUP(C5,考勤!A:AJ,35,0)</f>
        <v>4.5</v>
      </c>
      <c r="F5" s="1">
        <f>VLOOKUP(C5,考勤!$A$5:AP173,42,0)</f>
        <v>35.5</v>
      </c>
      <c r="G5" s="1">
        <v>18</v>
      </c>
      <c r="H5" s="1">
        <f>F5*G5</f>
        <v>639</v>
      </c>
      <c r="I5" s="1">
        <f>VLOOKUP(C5,考勤!$A$5:AP173,41,0)</f>
        <v>15</v>
      </c>
      <c r="J5" s="1">
        <v>18</v>
      </c>
      <c r="K5" s="1">
        <f>I5*J5</f>
        <v>270</v>
      </c>
      <c r="L5" s="1">
        <f>IFERROR(VLOOKUP(C5,奖惩!B:D,3,0),0)</f>
        <v>0</v>
      </c>
      <c r="M5" s="1">
        <f t="shared" si="0"/>
        <v>909</v>
      </c>
      <c r="N5" s="1">
        <f>E5*5</f>
        <v>22.5</v>
      </c>
      <c r="O5" s="1">
        <f t="shared" si="1"/>
        <v>931.5</v>
      </c>
      <c r="P5" s="1" t="str">
        <f>IFERROR(VLOOKUP(C5,奖惩!B:C,2,0),"")</f>
        <v/>
      </c>
    </row>
    <row r="6" spans="1:16">
      <c r="A6" s="1">
        <f>ROW()-2</f>
        <v>4</v>
      </c>
      <c r="B6" s="1" t="s">
        <v>23</v>
      </c>
      <c r="C6" s="1" t="s">
        <v>24</v>
      </c>
      <c r="D6" s="1" t="s">
        <v>19</v>
      </c>
      <c r="E6" s="1">
        <f>VLOOKUP(C6,考勤!A:AJ,35,0)</f>
        <v>16</v>
      </c>
      <c r="F6" s="1">
        <f>VLOOKUP(C6,考勤!$A$5:AP186,42,0)</f>
        <v>129</v>
      </c>
      <c r="G6" s="1">
        <v>19.5</v>
      </c>
      <c r="H6" s="1">
        <f>F6*G6</f>
        <v>2515.5</v>
      </c>
      <c r="I6" s="1">
        <f>VLOOKUP(C6,考勤!$A$5:AP186,41,0)</f>
        <v>38.5</v>
      </c>
      <c r="J6" s="1">
        <v>20.5</v>
      </c>
      <c r="K6" s="1">
        <f>I6*J6</f>
        <v>789.25</v>
      </c>
      <c r="L6" s="1">
        <f>IFERROR(VLOOKUP(C6,奖惩!B:D,3,0),0)</f>
        <v>-134</v>
      </c>
      <c r="M6" s="1">
        <f t="shared" si="0"/>
        <v>3170.75</v>
      </c>
      <c r="N6" s="1">
        <f>E6*5</f>
        <v>80</v>
      </c>
      <c r="O6" s="1">
        <f t="shared" si="1"/>
        <v>3250.75</v>
      </c>
      <c r="P6" s="1" t="str">
        <f>IFERROR(VLOOKUP(C6,奖惩!B:C,2,0),"")</f>
        <v>车间绩效</v>
      </c>
    </row>
    <row r="7" spans="1:16">
      <c r="A7" s="1">
        <f>ROW()-2</f>
        <v>5</v>
      </c>
      <c r="B7" s="1" t="s">
        <v>23</v>
      </c>
      <c r="C7" s="1" t="s">
        <v>25</v>
      </c>
      <c r="D7" s="1" t="s">
        <v>19</v>
      </c>
      <c r="E7" s="1">
        <f>VLOOKUP(C7,考勤!A:AJ,35,0)</f>
        <v>15</v>
      </c>
      <c r="F7" s="1">
        <f>VLOOKUP(C7,考勤!$A$5:AP187,42,0)</f>
        <v>121</v>
      </c>
      <c r="G7" s="1">
        <v>19.5</v>
      </c>
      <c r="H7" s="1">
        <f>F7*G7</f>
        <v>2359.5</v>
      </c>
      <c r="I7" s="1">
        <f>VLOOKUP(C7,考勤!$A$5:AP187,41,0)</f>
        <v>33</v>
      </c>
      <c r="J7" s="1">
        <v>20.5</v>
      </c>
      <c r="K7" s="1">
        <f>I7*J7</f>
        <v>676.5</v>
      </c>
      <c r="L7" s="1">
        <f>IFERROR(VLOOKUP(C7,奖惩!B:D,3,0),0)</f>
        <v>-134</v>
      </c>
      <c r="M7" s="1">
        <f t="shared" si="0"/>
        <v>2902</v>
      </c>
      <c r="N7" s="1">
        <f>E7*5</f>
        <v>75</v>
      </c>
      <c r="O7" s="1">
        <f t="shared" si="1"/>
        <v>2977</v>
      </c>
      <c r="P7" s="1" t="str">
        <f>IFERROR(VLOOKUP(C7,奖惩!B:C,2,0),"")</f>
        <v>车间绩效</v>
      </c>
    </row>
    <row r="8" spans="1:16">
      <c r="A8" s="1"/>
      <c r="B8" s="1" t="s">
        <v>23</v>
      </c>
      <c r="C8" s="1" t="s">
        <v>26</v>
      </c>
      <c r="D8" s="1"/>
      <c r="E8" s="1"/>
      <c r="F8" s="1"/>
      <c r="G8" s="1"/>
      <c r="H8" s="1">
        <v>-2020</v>
      </c>
      <c r="I8" s="1"/>
      <c r="J8" s="1"/>
      <c r="K8" s="1"/>
      <c r="L8" s="1"/>
      <c r="M8" s="1">
        <f t="shared" si="0"/>
        <v>-2020</v>
      </c>
      <c r="N8" s="1"/>
      <c r="O8" s="1">
        <f t="shared" si="1"/>
        <v>-2020</v>
      </c>
      <c r="P8" s="1"/>
    </row>
    <row r="9" spans="1:16">
      <c r="A9" s="1" t="s">
        <v>27</v>
      </c>
      <c r="B9" s="1"/>
      <c r="C9" s="1"/>
      <c r="D9" s="1"/>
      <c r="E9" s="1">
        <f t="shared" ref="E9:O9" si="2">SUM(E3:E8)</f>
        <v>78.5</v>
      </c>
      <c r="F9" s="1">
        <f t="shared" si="2"/>
        <v>629.5</v>
      </c>
      <c r="G9" s="1">
        <f t="shared" si="2"/>
        <v>93</v>
      </c>
      <c r="H9" s="1">
        <f t="shared" si="2"/>
        <v>9686</v>
      </c>
      <c r="I9" s="1">
        <f t="shared" si="2"/>
        <v>219</v>
      </c>
      <c r="J9" s="1">
        <f t="shared" si="2"/>
        <v>95</v>
      </c>
      <c r="K9" s="1">
        <f t="shared" si="2"/>
        <v>4120.75</v>
      </c>
      <c r="L9" s="1">
        <f t="shared" si="2"/>
        <v>-268</v>
      </c>
      <c r="M9" s="1">
        <f t="shared" si="2"/>
        <v>13538.75</v>
      </c>
      <c r="N9" s="1">
        <f t="shared" si="2"/>
        <v>392.5</v>
      </c>
      <c r="O9" s="1">
        <f t="shared" si="2"/>
        <v>13931.25</v>
      </c>
      <c r="P9" s="1"/>
    </row>
    <row r="10" ht="28.95" customHeight="1" spans="1:16">
      <c r="A10" t="s">
        <v>28</v>
      </c>
      <c r="C10" s="38">
        <f>ROUND(O9*1.03,2)</f>
        <v>14349.19</v>
      </c>
      <c r="D10" s="38"/>
      <c r="E10" s="38"/>
      <c r="F10" s="38"/>
      <c r="G10" s="38"/>
      <c r="H10" s="38"/>
      <c r="I10" s="38"/>
      <c r="J10" s="38"/>
      <c r="K10" s="38"/>
      <c r="L10" s="38"/>
      <c r="M10" s="38"/>
      <c r="N10" s="38"/>
      <c r="O10" s="38"/>
      <c r="P10" s="38"/>
    </row>
    <row r="12" spans="2:3">
      <c r="B12" t="s">
        <v>2</v>
      </c>
      <c r="C12" t="s">
        <v>29</v>
      </c>
    </row>
    <row r="13" spans="2:3">
      <c r="B13" t="s">
        <v>23</v>
      </c>
      <c r="C13">
        <v>4207.75</v>
      </c>
    </row>
    <row r="14" spans="2:3">
      <c r="B14" t="s">
        <v>21</v>
      </c>
      <c r="C14">
        <v>931.5</v>
      </c>
    </row>
    <row r="15" spans="2:3">
      <c r="B15" t="s">
        <v>17</v>
      </c>
      <c r="C15">
        <v>8792</v>
      </c>
    </row>
    <row r="16" spans="2:3">
      <c r="B16" t="s">
        <v>30</v>
      </c>
      <c r="C16">
        <v>13931.25</v>
      </c>
    </row>
  </sheetData>
  <autoFilter xmlns:etc="http://www.wps.cn/officeDocument/2017/etCustomData" ref="A1:Q10" etc:filterBottomFollowUsedRange="0">
    <extLst/>
  </autoFilter>
  <mergeCells count="3">
    <mergeCell ref="A1:P1"/>
    <mergeCell ref="A10:B10"/>
    <mergeCell ref="C10:P10"/>
  </mergeCells>
  <conditionalFormatting sqref="C3">
    <cfRule type="duplicateValues" dxfId="0" priority="1209"/>
    <cfRule type="duplicateValues" priority="1213"/>
    <cfRule type="duplicateValues" priority="1217"/>
    <cfRule type="duplicateValues" priority="1221"/>
    <cfRule type="duplicateValues" priority="1225"/>
    <cfRule type="duplicateValues" priority="1229"/>
    <cfRule type="duplicateValues" priority="1233"/>
    <cfRule type="duplicateValues" priority="1237"/>
    <cfRule type="duplicateValues" priority="1241"/>
    <cfRule type="duplicateValues" priority="1245"/>
    <cfRule type="duplicateValues" priority="1249"/>
    <cfRule type="duplicateValues" priority="1253"/>
    <cfRule type="duplicateValues" priority="1257"/>
  </conditionalFormatting>
  <conditionalFormatting sqref="C4">
    <cfRule type="duplicateValues" dxfId="0" priority="1208"/>
    <cfRule type="duplicateValues" priority="1212"/>
    <cfRule type="duplicateValues" priority="1216"/>
    <cfRule type="duplicateValues" priority="1220"/>
    <cfRule type="duplicateValues" priority="1224"/>
    <cfRule type="duplicateValues" priority="1228"/>
    <cfRule type="duplicateValues" priority="1232"/>
    <cfRule type="duplicateValues" priority="1236"/>
    <cfRule type="duplicateValues" priority="1240"/>
    <cfRule type="duplicateValues" priority="1244"/>
    <cfRule type="duplicateValues" priority="1248"/>
    <cfRule type="duplicateValues" priority="1252"/>
    <cfRule type="duplicateValues" priority="1256"/>
  </conditionalFormatting>
  <conditionalFormatting sqref="C5">
    <cfRule type="duplicateValues" dxfId="0" priority="1207"/>
    <cfRule type="duplicateValues" priority="1211"/>
    <cfRule type="duplicateValues" priority="1215"/>
    <cfRule type="duplicateValues" priority="1219"/>
    <cfRule type="duplicateValues" priority="1223"/>
    <cfRule type="duplicateValues" priority="1227"/>
    <cfRule type="duplicateValues" priority="1231"/>
    <cfRule type="duplicateValues" priority="1235"/>
    <cfRule type="duplicateValues" priority="1239"/>
    <cfRule type="duplicateValues" priority="1243"/>
    <cfRule type="duplicateValues" priority="1247"/>
    <cfRule type="duplicateValues" priority="1251"/>
    <cfRule type="duplicateValues" priority="1255"/>
  </conditionalFormatting>
  <conditionalFormatting sqref="C10">
    <cfRule type="duplicateValues" priority="1468"/>
    <cfRule type="duplicateValues" priority="1469"/>
    <cfRule type="duplicateValues" priority="1470"/>
    <cfRule type="duplicateValues" priority="1471"/>
    <cfRule type="duplicateValues" priority="1472"/>
  </conditionalFormatting>
  <conditionalFormatting sqref="C$1:C$1048576">
    <cfRule type="duplicateValues" dxfId="0" priority="1"/>
    <cfRule type="duplicateValues" dxfId="0" priority="7"/>
  </conditionalFormatting>
  <conditionalFormatting sqref="C1:C2 C9:C11 C22:C1048576">
    <cfRule type="duplicateValues" dxfId="0" priority="1258"/>
  </conditionalFormatting>
  <conditionalFormatting sqref="C1:C5 C9:C11 C22:C1048576">
    <cfRule type="duplicateValues" dxfId="0" priority="8"/>
    <cfRule type="duplicateValues" dxfId="0" priority="75"/>
    <cfRule type="duplicateValues" dxfId="0" priority="344"/>
  </conditionalFormatting>
  <conditionalFormatting sqref="C2 C9:C10">
    <cfRule type="duplicateValues" priority="1259"/>
    <cfRule type="duplicateValues" priority="1306"/>
    <cfRule type="duplicateValues" priority="1358"/>
    <cfRule type="duplicateValues" priority="1366"/>
    <cfRule type="duplicateValues" priority="1391"/>
    <cfRule type="duplicateValues" priority="1392"/>
    <cfRule type="duplicateValues" priority="1444"/>
    <cfRule type="duplicateValues" priority="1451"/>
    <cfRule type="duplicateValues" priority="1456"/>
    <cfRule type="duplicateValues" priority="1464"/>
    <cfRule type="duplicateValues" priority="1465"/>
    <cfRule type="duplicateValues" priority="1466"/>
    <cfRule type="duplicateValues" priority="1467"/>
  </conditionalFormatting>
  <conditionalFormatting sqref="C2 C9">
    <cfRule type="duplicateValues" priority="1473"/>
    <cfRule type="duplicateValues" priority="1474"/>
    <cfRule type="duplicateValues" priority="1475"/>
    <cfRule type="duplicateValues" priority="1476"/>
    <cfRule type="duplicateValues" priority="1477"/>
    <cfRule type="duplicateValues" priority="1478"/>
  </conditionalFormatting>
  <pageMargins left="0.75" right="0.75" top="1" bottom="1" header="0.5" footer="0.5"/>
  <pageSetup paperSize="9" orientation="portrait"/>
  <headerFooter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Q34"/>
  <sheetViews>
    <sheetView zoomScale="130" zoomScaleNormal="130" workbookViewId="0">
      <selection activeCell="L17" sqref="L17"/>
    </sheetView>
  </sheetViews>
  <sheetFormatPr defaultColWidth="8.88333333333333" defaultRowHeight="14.25"/>
  <cols>
    <col min="1" max="2" width="8.88333333333333" style="4"/>
    <col min="3" max="3" width="7.10833333333333" style="5" customWidth="1"/>
    <col min="4" max="34" width="4.55833333333333" customWidth="1"/>
    <col min="39" max="39" width="11.5583333333333" customWidth="1"/>
    <col min="40" max="40" width="10.2166666666667" customWidth="1"/>
  </cols>
  <sheetData>
    <row r="1" spans="1:40">
      <c r="A1" s="5" t="s">
        <v>31</v>
      </c>
      <c r="B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L1">
        <v>2025</v>
      </c>
      <c r="AM1">
        <v>2024</v>
      </c>
      <c r="AN1">
        <v>3</v>
      </c>
    </row>
    <row r="2" spans="1:39">
      <c r="A2" s="5" t="str">
        <f>AL1&amp;"年"&amp;AN1&amp;"月"&amp;"("&amp;TEXT(DATE(AL1,AN1,1),"mm月dd日")&amp;"-"&amp;TEXT(EOMONTH(DATE(AL1,AN1,1),0),"mm月dd日")&amp;")"&amp;AJ1&amp;AJ2&amp;"考勤表"</f>
        <v>2025年3月(03月01日-03月31日)金属件厂焊接车间考勤表</v>
      </c>
      <c r="B2" s="5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t="s">
        <v>32</v>
      </c>
      <c r="AM2" t="s">
        <v>33</v>
      </c>
    </row>
    <row r="3" spans="1:43">
      <c r="A3" s="7" t="s">
        <v>34</v>
      </c>
      <c r="B3" s="7" t="s">
        <v>35</v>
      </c>
      <c r="C3" s="7" t="s">
        <v>36</v>
      </c>
      <c r="D3" s="8">
        <f t="shared" ref="D3:AE3" si="0">DATE($AL$1,$AN$1,1)+COLUMN(A:A)-1</f>
        <v>45717</v>
      </c>
      <c r="E3" s="8">
        <f t="shared" si="0"/>
        <v>45718</v>
      </c>
      <c r="F3" s="8">
        <f t="shared" si="0"/>
        <v>45719</v>
      </c>
      <c r="G3" s="8">
        <f t="shared" si="0"/>
        <v>45720</v>
      </c>
      <c r="H3" s="8">
        <f t="shared" si="0"/>
        <v>45721</v>
      </c>
      <c r="I3" s="8">
        <f t="shared" si="0"/>
        <v>45722</v>
      </c>
      <c r="J3" s="8">
        <f t="shared" si="0"/>
        <v>45723</v>
      </c>
      <c r="K3" s="8">
        <f t="shared" si="0"/>
        <v>45724</v>
      </c>
      <c r="L3" s="8">
        <f t="shared" si="0"/>
        <v>45725</v>
      </c>
      <c r="M3" s="8">
        <f t="shared" si="0"/>
        <v>45726</v>
      </c>
      <c r="N3" s="8">
        <f t="shared" si="0"/>
        <v>45727</v>
      </c>
      <c r="O3" s="8">
        <f t="shared" si="0"/>
        <v>45728</v>
      </c>
      <c r="P3" s="8">
        <f t="shared" si="0"/>
        <v>45729</v>
      </c>
      <c r="Q3" s="8">
        <f t="shared" si="0"/>
        <v>45730</v>
      </c>
      <c r="R3" s="8">
        <f t="shared" si="0"/>
        <v>45731</v>
      </c>
      <c r="S3" s="8">
        <f t="shared" si="0"/>
        <v>45732</v>
      </c>
      <c r="T3" s="8">
        <f t="shared" si="0"/>
        <v>45733</v>
      </c>
      <c r="U3" s="8">
        <f t="shared" si="0"/>
        <v>45734</v>
      </c>
      <c r="V3" s="8">
        <f t="shared" si="0"/>
        <v>45735</v>
      </c>
      <c r="W3" s="8">
        <f t="shared" si="0"/>
        <v>45736</v>
      </c>
      <c r="X3" s="8">
        <f t="shared" si="0"/>
        <v>45737</v>
      </c>
      <c r="Y3" s="8">
        <f t="shared" si="0"/>
        <v>45738</v>
      </c>
      <c r="Z3" s="8">
        <f t="shared" si="0"/>
        <v>45739</v>
      </c>
      <c r="AA3" s="8">
        <f t="shared" si="0"/>
        <v>45740</v>
      </c>
      <c r="AB3" s="8">
        <f t="shared" si="0"/>
        <v>45741</v>
      </c>
      <c r="AC3" s="8">
        <f t="shared" si="0"/>
        <v>45742</v>
      </c>
      <c r="AD3" s="8">
        <f t="shared" si="0"/>
        <v>45743</v>
      </c>
      <c r="AE3" s="8">
        <f t="shared" si="0"/>
        <v>45744</v>
      </c>
      <c r="AF3" s="8">
        <f>IF(DAY(DATE($AL$1,$AN$1,1)+COLUMN(AC:AC)-1)&lt;5,"",DATE($AL$1,$AN$1,1)+COLUMN(AC:AC)-1)</f>
        <v>45745</v>
      </c>
      <c r="AG3" s="8">
        <f>IF(DAY(DATE($AL$1,$AN$1,1)+COLUMN(AD:AD)-1)&lt;5,"",DATE($AL$1,$AN$1,1)+COLUMN(AD:AD)-1)</f>
        <v>45746</v>
      </c>
      <c r="AH3" s="8">
        <f>IF(DAY(DATE($AL$1,$AN$1,1)+COLUMN(AE:AE)-1)&lt;5,"",DATE($AL$1,$AN$1,1)+COLUMN(AE:AE)-1)</f>
        <v>45747</v>
      </c>
      <c r="AI3" s="9" t="s">
        <v>37</v>
      </c>
      <c r="AJ3" s="9" t="s">
        <v>38</v>
      </c>
      <c r="AK3" s="9" t="s">
        <v>39</v>
      </c>
      <c r="AL3" s="9"/>
      <c r="AM3" s="9" t="s">
        <v>40</v>
      </c>
      <c r="AN3" s="9" t="s">
        <v>41</v>
      </c>
      <c r="AO3" s="9" t="s">
        <v>42</v>
      </c>
      <c r="AP3" s="9" t="s">
        <v>43</v>
      </c>
      <c r="AQ3" s="9"/>
    </row>
    <row r="4" spans="1:43">
      <c r="A4" s="7" t="s">
        <v>3</v>
      </c>
      <c r="B4" s="7"/>
      <c r="C4" s="7"/>
      <c r="D4" s="9" t="str">
        <f t="shared" ref="D4:AH4" si="1">TEXT(D3,"aaa")</f>
        <v>六</v>
      </c>
      <c r="E4" s="9" t="str">
        <f t="shared" si="1"/>
        <v>日</v>
      </c>
      <c r="F4" s="9" t="str">
        <f t="shared" si="1"/>
        <v>一</v>
      </c>
      <c r="G4" s="9" t="str">
        <f t="shared" si="1"/>
        <v>二</v>
      </c>
      <c r="H4" s="9" t="str">
        <f t="shared" si="1"/>
        <v>三</v>
      </c>
      <c r="I4" s="9" t="str">
        <f t="shared" si="1"/>
        <v>四</v>
      </c>
      <c r="J4" s="9" t="str">
        <f t="shared" si="1"/>
        <v>五</v>
      </c>
      <c r="K4" s="9" t="str">
        <f t="shared" si="1"/>
        <v>六</v>
      </c>
      <c r="L4" s="9" t="str">
        <f t="shared" si="1"/>
        <v>日</v>
      </c>
      <c r="M4" s="9" t="str">
        <f t="shared" si="1"/>
        <v>一</v>
      </c>
      <c r="N4" s="9" t="str">
        <f t="shared" si="1"/>
        <v>二</v>
      </c>
      <c r="O4" s="9" t="str">
        <f t="shared" si="1"/>
        <v>三</v>
      </c>
      <c r="P4" s="9" t="str">
        <f t="shared" si="1"/>
        <v>四</v>
      </c>
      <c r="Q4" s="9" t="str">
        <f t="shared" si="1"/>
        <v>五</v>
      </c>
      <c r="R4" s="9" t="str">
        <f t="shared" si="1"/>
        <v>六</v>
      </c>
      <c r="S4" s="9" t="str">
        <f t="shared" si="1"/>
        <v>日</v>
      </c>
      <c r="T4" s="9" t="str">
        <f t="shared" si="1"/>
        <v>一</v>
      </c>
      <c r="U4" s="9" t="str">
        <f t="shared" si="1"/>
        <v>二</v>
      </c>
      <c r="V4" s="9" t="str">
        <f t="shared" si="1"/>
        <v>三</v>
      </c>
      <c r="W4" s="9" t="str">
        <f t="shared" si="1"/>
        <v>四</v>
      </c>
      <c r="X4" s="9" t="str">
        <f t="shared" si="1"/>
        <v>五</v>
      </c>
      <c r="Y4" s="9" t="str">
        <f t="shared" si="1"/>
        <v>六</v>
      </c>
      <c r="Z4" s="9" t="str">
        <f t="shared" si="1"/>
        <v>日</v>
      </c>
      <c r="AA4" s="9" t="str">
        <f t="shared" si="1"/>
        <v>一</v>
      </c>
      <c r="AB4" s="9" t="str">
        <f t="shared" si="1"/>
        <v>二</v>
      </c>
      <c r="AC4" s="9" t="str">
        <f t="shared" si="1"/>
        <v>三</v>
      </c>
      <c r="AD4" s="9" t="str">
        <f t="shared" si="1"/>
        <v>四</v>
      </c>
      <c r="AE4" s="9" t="str">
        <f t="shared" si="1"/>
        <v>五</v>
      </c>
      <c r="AF4" s="9" t="str">
        <f t="shared" si="1"/>
        <v>六</v>
      </c>
      <c r="AG4" s="9" t="str">
        <f t="shared" si="1"/>
        <v>日</v>
      </c>
      <c r="AH4" s="9" t="str">
        <f t="shared" si="1"/>
        <v>一</v>
      </c>
      <c r="AI4" s="9"/>
      <c r="AJ4" s="9"/>
      <c r="AK4" s="9" t="s">
        <v>44</v>
      </c>
      <c r="AL4" s="9" t="s">
        <v>45</v>
      </c>
      <c r="AM4" s="9"/>
      <c r="AN4" s="9"/>
      <c r="AO4" s="9"/>
      <c r="AP4" s="9"/>
      <c r="AQ4" s="9"/>
    </row>
    <row r="5" ht="15" spans="1:43">
      <c r="A5" s="10" t="s">
        <v>22</v>
      </c>
      <c r="B5" s="11" t="s">
        <v>46</v>
      </c>
      <c r="C5" s="12" t="s">
        <v>47</v>
      </c>
      <c r="D5" s="13" t="s">
        <v>48</v>
      </c>
      <c r="E5" s="13" t="s">
        <v>48</v>
      </c>
      <c r="F5" s="13" t="s">
        <v>48</v>
      </c>
      <c r="G5" s="13" t="s">
        <v>48</v>
      </c>
      <c r="H5" s="13">
        <v>4</v>
      </c>
      <c r="I5" s="13">
        <v>4</v>
      </c>
      <c r="J5" s="13">
        <v>3.5</v>
      </c>
      <c r="K5" s="13">
        <v>4</v>
      </c>
      <c r="L5" s="13">
        <v>4</v>
      </c>
      <c r="M5" s="13" t="s">
        <v>48</v>
      </c>
      <c r="N5" s="13" t="s">
        <v>48</v>
      </c>
      <c r="O5" s="28" t="s">
        <v>49</v>
      </c>
      <c r="P5" s="29"/>
      <c r="Q5" s="29"/>
      <c r="R5" s="29"/>
      <c r="S5" s="29"/>
      <c r="T5" s="29"/>
      <c r="U5" s="29"/>
      <c r="V5" s="29"/>
      <c r="W5" s="29"/>
      <c r="X5" s="29"/>
      <c r="Y5" s="29"/>
      <c r="Z5" s="29"/>
      <c r="AA5" s="29"/>
      <c r="AB5" s="29"/>
      <c r="AC5" s="29"/>
      <c r="AD5" s="29"/>
      <c r="AE5" s="29"/>
      <c r="AF5" s="29"/>
      <c r="AG5" s="29"/>
      <c r="AH5" s="13"/>
      <c r="AI5" s="9">
        <f>IF(A5="","",COUNTIF(D5:AH6,"&gt;2")/2)</f>
        <v>4.5</v>
      </c>
      <c r="AJ5" s="9" cm="1">
        <f t="array" ref="AJ5">SUMPRODUCT(IFERROR((IFERROR(WEEKDAY($D$3:$AH$3,2),999)&lt;6)*D5:AH6,0))</f>
        <v>19.5</v>
      </c>
      <c r="AK5" s="9" cm="1">
        <f t="array" ref="AK5">SUMPRODUCT((IFERROR(WEEKDAY($D$3:$AH$3,2),999)&lt;6)*D7:AH7)</f>
        <v>7</v>
      </c>
      <c r="AL5" s="9" cm="1">
        <f t="array" ref="AL5">SUMPRODUCT(IFERROR((IFERROR(WEEKDAY($D$3:$AH$3,2),0)&gt;5)*D5:AH7,0))</f>
        <v>24</v>
      </c>
      <c r="AM5" s="9">
        <f>IFERROR(SUM(AJ5:AL7),"")</f>
        <v>50.5</v>
      </c>
      <c r="AN5" s="9" t="s">
        <v>50</v>
      </c>
      <c r="AO5" s="9" cm="1">
        <f t="array" ref="AO5">SUMPRODUCT((IFERROR((D5:AH5+D6:AH6+D7:AH7),0)&gt;8)*1,IFERROR((D5:AH5+D6:AH6+D7:AH7-8),0))</f>
        <v>15</v>
      </c>
      <c r="AP5" s="9">
        <f>SUM(D5:AH7)-AO5</f>
        <v>35.5</v>
      </c>
      <c r="AQ5" s="9">
        <f>AM5-AO5-AP5</f>
        <v>0</v>
      </c>
    </row>
    <row r="6" ht="15" spans="1:43">
      <c r="A6" s="10"/>
      <c r="B6" s="12"/>
      <c r="C6" s="12" t="s">
        <v>51</v>
      </c>
      <c r="D6" s="13" t="s">
        <v>48</v>
      </c>
      <c r="E6" s="13" t="s">
        <v>48</v>
      </c>
      <c r="F6" s="13" t="s">
        <v>48</v>
      </c>
      <c r="G6" s="13" t="s">
        <v>48</v>
      </c>
      <c r="H6" s="13">
        <v>4</v>
      </c>
      <c r="I6" s="13">
        <v>4</v>
      </c>
      <c r="J6" s="13" t="s">
        <v>52</v>
      </c>
      <c r="K6" s="13">
        <v>4</v>
      </c>
      <c r="L6" s="13">
        <v>4</v>
      </c>
      <c r="M6" s="13" t="s">
        <v>48</v>
      </c>
      <c r="N6" s="13" t="s">
        <v>48</v>
      </c>
      <c r="O6" s="13"/>
      <c r="P6" s="29"/>
      <c r="Q6" s="31"/>
      <c r="R6" s="29"/>
      <c r="S6" s="29"/>
      <c r="T6" s="29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13"/>
      <c r="AI6" s="9"/>
      <c r="AJ6" s="9"/>
      <c r="AK6" s="9"/>
      <c r="AL6" s="9"/>
      <c r="AM6" s="9"/>
      <c r="AN6" s="9"/>
      <c r="AO6" s="9"/>
      <c r="AP6" s="9"/>
      <c r="AQ6" s="9"/>
    </row>
    <row r="7" ht="15" spans="1:43">
      <c r="A7" s="10"/>
      <c r="B7" s="12"/>
      <c r="C7" s="12" t="s">
        <v>53</v>
      </c>
      <c r="D7" s="13"/>
      <c r="E7" s="13"/>
      <c r="F7" s="13"/>
      <c r="G7" s="13"/>
      <c r="H7" s="13">
        <v>3</v>
      </c>
      <c r="I7" s="13">
        <v>4</v>
      </c>
      <c r="J7" s="13"/>
      <c r="K7" s="13">
        <v>3</v>
      </c>
      <c r="L7" s="13">
        <v>5</v>
      </c>
      <c r="M7" s="13"/>
      <c r="N7" s="13"/>
      <c r="O7" s="13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13"/>
      <c r="AI7" s="9"/>
      <c r="AJ7" s="9"/>
      <c r="AK7" s="9"/>
      <c r="AL7" s="9"/>
      <c r="AM7" s="9"/>
      <c r="AN7" s="9"/>
      <c r="AO7" s="9"/>
      <c r="AP7" s="9"/>
      <c r="AQ7" s="9"/>
    </row>
    <row r="8" ht="16.5" spans="1:43">
      <c r="A8" s="14" t="s">
        <v>20</v>
      </c>
      <c r="B8" s="15" t="s">
        <v>17</v>
      </c>
      <c r="C8" s="15" t="s">
        <v>47</v>
      </c>
      <c r="D8" s="16" t="s">
        <v>48</v>
      </c>
      <c r="E8" s="16" t="s">
        <v>48</v>
      </c>
      <c r="F8" s="16" t="s">
        <v>48</v>
      </c>
      <c r="G8" s="16" t="s">
        <v>48</v>
      </c>
      <c r="H8" s="16" t="s">
        <v>48</v>
      </c>
      <c r="I8" s="16">
        <v>4</v>
      </c>
      <c r="J8" s="16">
        <v>4</v>
      </c>
      <c r="K8" s="16">
        <v>4</v>
      </c>
      <c r="L8" s="30">
        <v>4</v>
      </c>
      <c r="M8" s="30">
        <v>4</v>
      </c>
      <c r="N8" s="30">
        <v>4</v>
      </c>
      <c r="O8" s="30">
        <v>4</v>
      </c>
      <c r="P8" s="16">
        <v>4</v>
      </c>
      <c r="Q8" s="16">
        <v>3.5</v>
      </c>
      <c r="R8" s="16">
        <v>4</v>
      </c>
      <c r="S8" s="30">
        <v>4</v>
      </c>
      <c r="T8" s="30">
        <v>4</v>
      </c>
      <c r="U8" s="30">
        <v>4</v>
      </c>
      <c r="V8" s="16">
        <v>4</v>
      </c>
      <c r="W8" s="30">
        <v>4</v>
      </c>
      <c r="X8" s="30">
        <v>3.5</v>
      </c>
      <c r="Y8" s="16">
        <v>4</v>
      </c>
      <c r="Z8" s="16">
        <v>4</v>
      </c>
      <c r="AA8" s="16">
        <v>4</v>
      </c>
      <c r="AB8" s="30">
        <v>4</v>
      </c>
      <c r="AC8" s="30">
        <v>4</v>
      </c>
      <c r="AD8" s="16">
        <v>4</v>
      </c>
      <c r="AE8" s="16">
        <v>4</v>
      </c>
      <c r="AF8" s="16">
        <v>4</v>
      </c>
      <c r="AG8" s="16">
        <v>4</v>
      </c>
      <c r="AH8" s="16"/>
      <c r="AI8" s="9">
        <f>IF(A8="","",COUNTIF(D8:AH9,"&gt;2")/2)</f>
        <v>25</v>
      </c>
      <c r="AJ8" s="9" cm="1">
        <f t="array" ref="AJ8">SUMPRODUCT(IFERROR((IFERROR(WEEKDAY($D$3:$AH$3,2),999)&lt;6)*D8:AH9,0))</f>
        <v>135</v>
      </c>
      <c r="AK8" s="9" t="e" cm="1">
        <f t="array" ref="AK8">SUMPRODUCT((IFERROR(WEEKDAY($D$3:$AH$3,2),999)&lt;6)*D10:AH10)</f>
        <v>#VALUE!</v>
      </c>
      <c r="AL8" s="9" cm="1">
        <f t="array" ref="AL8">SUMPRODUCT(IFERROR((IFERROR(WEEKDAY($D$3:$AH$3,2),0)&gt;5)*D8:AH10,0))</f>
        <v>97</v>
      </c>
      <c r="AM8" s="9" t="str">
        <f>IFERROR(SUM(AJ8:AL10),"")</f>
        <v/>
      </c>
      <c r="AN8" s="9" t="s">
        <v>50</v>
      </c>
      <c r="AO8" s="9" cm="1">
        <f t="array" ref="AO8">SUMPRODUCT((IFERROR((D8:AH8+D9:AH9+D10:AH10),0)&gt;8)*1,IFERROR((D8:AH8+D9:AH9+D10:AH10-8),0))</f>
        <v>79.5</v>
      </c>
      <c r="AP8" s="9">
        <f>SUM(D8:AH10)-AO8</f>
        <v>200</v>
      </c>
      <c r="AQ8" s="9" t="e">
        <f>AM8-AO8-AP8</f>
        <v>#VALUE!</v>
      </c>
    </row>
    <row r="9" ht="16.5" spans="1:43">
      <c r="A9" s="14"/>
      <c r="B9" s="15"/>
      <c r="C9" s="15" t="s">
        <v>51</v>
      </c>
      <c r="D9" s="16" t="s">
        <v>48</v>
      </c>
      <c r="E9" s="16" t="s">
        <v>48</v>
      </c>
      <c r="F9" s="16" t="s">
        <v>48</v>
      </c>
      <c r="G9" s="16" t="s">
        <v>48</v>
      </c>
      <c r="H9" s="16" t="s">
        <v>48</v>
      </c>
      <c r="I9" s="16">
        <v>4</v>
      </c>
      <c r="J9" s="16">
        <v>4</v>
      </c>
      <c r="K9" s="16">
        <v>4</v>
      </c>
      <c r="L9" s="30">
        <v>4</v>
      </c>
      <c r="M9" s="30">
        <v>4</v>
      </c>
      <c r="N9" s="30">
        <v>4</v>
      </c>
      <c r="O9" s="30">
        <v>4</v>
      </c>
      <c r="P9" s="16">
        <v>4</v>
      </c>
      <c r="Q9" s="16">
        <v>4</v>
      </c>
      <c r="R9" s="16">
        <v>4</v>
      </c>
      <c r="S9" s="30">
        <v>4</v>
      </c>
      <c r="T9" s="30">
        <v>4</v>
      </c>
      <c r="U9" s="30">
        <v>4</v>
      </c>
      <c r="V9" s="16">
        <v>4</v>
      </c>
      <c r="W9" s="30">
        <v>4</v>
      </c>
      <c r="X9" s="30">
        <v>4</v>
      </c>
      <c r="Y9" s="16">
        <v>4</v>
      </c>
      <c r="Z9" s="16">
        <v>4</v>
      </c>
      <c r="AA9" s="16">
        <v>4</v>
      </c>
      <c r="AB9" s="30">
        <v>4</v>
      </c>
      <c r="AC9" s="30">
        <v>4</v>
      </c>
      <c r="AD9" s="16">
        <v>4</v>
      </c>
      <c r="AE9" s="16">
        <v>4</v>
      </c>
      <c r="AF9" s="16">
        <v>4</v>
      </c>
      <c r="AG9" s="16">
        <v>4</v>
      </c>
      <c r="AH9" s="16"/>
      <c r="AI9" s="9"/>
      <c r="AJ9" s="9"/>
      <c r="AK9" s="9"/>
      <c r="AL9" s="9"/>
      <c r="AM9" s="9"/>
      <c r="AN9" s="9"/>
      <c r="AO9" s="9"/>
      <c r="AP9" s="9"/>
      <c r="AQ9" s="9"/>
    </row>
    <row r="10" ht="16.5" spans="1:43">
      <c r="A10" s="17"/>
      <c r="B10" s="15"/>
      <c r="C10" s="18" t="s">
        <v>53</v>
      </c>
      <c r="D10" s="16" t="s">
        <v>48</v>
      </c>
      <c r="E10" s="16" t="s">
        <v>48</v>
      </c>
      <c r="F10" s="16" t="s">
        <v>48</v>
      </c>
      <c r="G10" s="16" t="s">
        <v>48</v>
      </c>
      <c r="H10" s="16" t="s">
        <v>48</v>
      </c>
      <c r="I10" s="16">
        <v>3</v>
      </c>
      <c r="J10" s="16">
        <v>5</v>
      </c>
      <c r="K10" s="16">
        <v>1.5</v>
      </c>
      <c r="L10" s="30">
        <v>2</v>
      </c>
      <c r="M10" s="30">
        <v>2.5</v>
      </c>
      <c r="N10" s="30">
        <v>0.5</v>
      </c>
      <c r="O10" s="30">
        <v>2.5</v>
      </c>
      <c r="P10" s="16">
        <v>4</v>
      </c>
      <c r="Q10" s="16">
        <v>4</v>
      </c>
      <c r="R10" s="16">
        <v>4.5</v>
      </c>
      <c r="S10" s="30">
        <v>4.5</v>
      </c>
      <c r="T10" s="30">
        <v>2</v>
      </c>
      <c r="U10" s="30">
        <v>2.5</v>
      </c>
      <c r="V10" s="16">
        <v>2</v>
      </c>
      <c r="W10" s="30">
        <v>2</v>
      </c>
      <c r="X10" s="30">
        <v>2</v>
      </c>
      <c r="Y10" s="16">
        <v>4.5</v>
      </c>
      <c r="Z10" s="16">
        <v>3</v>
      </c>
      <c r="AA10" s="16">
        <v>3</v>
      </c>
      <c r="AB10" s="30">
        <v>1.5</v>
      </c>
      <c r="AC10" s="30">
        <v>4</v>
      </c>
      <c r="AD10" s="16">
        <v>2</v>
      </c>
      <c r="AE10" s="16">
        <v>5</v>
      </c>
      <c r="AF10" s="16">
        <v>5</v>
      </c>
      <c r="AG10" s="16">
        <v>8</v>
      </c>
      <c r="AH10" s="16"/>
      <c r="AI10" s="9"/>
      <c r="AJ10" s="9"/>
      <c r="AK10" s="9"/>
      <c r="AL10" s="9"/>
      <c r="AM10" s="9"/>
      <c r="AN10" s="9"/>
      <c r="AO10" s="9"/>
      <c r="AP10" s="9"/>
      <c r="AQ10" s="9"/>
    </row>
    <row r="11" ht="16.5" spans="1:43">
      <c r="A11" s="15" t="s">
        <v>18</v>
      </c>
      <c r="B11" s="15" t="s">
        <v>17</v>
      </c>
      <c r="C11" s="15" t="s">
        <v>47</v>
      </c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>
        <v>4</v>
      </c>
      <c r="O11" s="16">
        <v>4</v>
      </c>
      <c r="P11" s="16">
        <v>4</v>
      </c>
      <c r="Q11" s="16">
        <v>4</v>
      </c>
      <c r="R11" s="16">
        <v>4</v>
      </c>
      <c r="S11" s="16">
        <v>4</v>
      </c>
      <c r="T11" s="16">
        <v>4</v>
      </c>
      <c r="U11" s="16" t="s">
        <v>48</v>
      </c>
      <c r="V11" s="16">
        <v>4</v>
      </c>
      <c r="W11" s="16">
        <v>4</v>
      </c>
      <c r="X11" s="16">
        <v>4</v>
      </c>
      <c r="Y11" s="16">
        <v>4</v>
      </c>
      <c r="Z11" s="16">
        <v>4</v>
      </c>
      <c r="AA11" s="16">
        <v>4</v>
      </c>
      <c r="AB11" s="16">
        <v>4</v>
      </c>
      <c r="AC11" s="16">
        <v>4</v>
      </c>
      <c r="AD11" s="16">
        <v>4</v>
      </c>
      <c r="AE11" s="16" t="s">
        <v>54</v>
      </c>
      <c r="AF11" s="16">
        <v>4</v>
      </c>
      <c r="AG11" s="16">
        <v>3.5</v>
      </c>
      <c r="AH11" s="16"/>
      <c r="AI11" s="9">
        <f>IF(A11="","",COUNTIF(D11:AH12,"&gt;2")/2)</f>
        <v>18</v>
      </c>
      <c r="AJ11" s="9" cm="1">
        <f t="array" ref="AJ11">SUMPRODUCT(IFERROR((IFERROR(WEEKDAY($D$3:$AH$3,2),999)&lt;6)*D11:AH12,0))</f>
        <v>96</v>
      </c>
      <c r="AK11" s="9" t="e" cm="1">
        <f t="array" ref="AK11">SUMPRODUCT((IFERROR(WEEKDAY($D$3:$AH$3,2),999)&lt;6)*D13:AH13)</f>
        <v>#VALUE!</v>
      </c>
      <c r="AL11" s="9" cm="1">
        <f t="array" ref="AL11">SUMPRODUCT(IFERROR((IFERROR(WEEKDAY($D$3:$AH$3,2),0)&gt;5)*D11:AH13,0))</f>
        <v>69.5</v>
      </c>
      <c r="AM11" s="9" t="str">
        <f>IFERROR(SUM(AJ11:AL13),"")</f>
        <v/>
      </c>
      <c r="AN11" s="9" t="s">
        <v>50</v>
      </c>
      <c r="AO11" s="9" cm="1">
        <f t="array" ref="AO11">SUMPRODUCT((IFERROR((D11:AH11+D12:AH12+D13:AH13),0)&gt;8)*1,IFERROR((D11:AH11+D12:AH12+D13:AH13-8),0))</f>
        <v>53</v>
      </c>
      <c r="AP11" s="9">
        <f>SUM(D11:AH13)-AO11</f>
        <v>144</v>
      </c>
      <c r="AQ11" s="9" t="e">
        <f>AM11-AO11-AP11</f>
        <v>#VALUE!</v>
      </c>
    </row>
    <row r="12" ht="16.5" spans="1:43">
      <c r="A12" s="15"/>
      <c r="B12" s="15"/>
      <c r="C12" s="15" t="s">
        <v>51</v>
      </c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>
        <v>4</v>
      </c>
      <c r="O12" s="30">
        <v>4</v>
      </c>
      <c r="P12" s="16">
        <v>4</v>
      </c>
      <c r="Q12" s="16">
        <v>4</v>
      </c>
      <c r="R12" s="16">
        <v>4</v>
      </c>
      <c r="S12" s="16">
        <v>4</v>
      </c>
      <c r="T12" s="16">
        <v>4</v>
      </c>
      <c r="U12" s="16" t="s">
        <v>48</v>
      </c>
      <c r="V12" s="16">
        <v>4</v>
      </c>
      <c r="W12" s="16">
        <v>4</v>
      </c>
      <c r="X12" s="16">
        <v>4</v>
      </c>
      <c r="Y12" s="16">
        <v>4</v>
      </c>
      <c r="Z12" s="16">
        <v>4</v>
      </c>
      <c r="AA12" s="16">
        <v>4</v>
      </c>
      <c r="AB12" s="16">
        <v>4</v>
      </c>
      <c r="AC12" s="16">
        <v>4</v>
      </c>
      <c r="AD12" s="16">
        <v>4</v>
      </c>
      <c r="AE12" s="16" t="s">
        <v>54</v>
      </c>
      <c r="AF12" s="16">
        <v>4</v>
      </c>
      <c r="AG12" s="16">
        <v>4</v>
      </c>
      <c r="AH12" s="16"/>
      <c r="AI12" s="9"/>
      <c r="AJ12" s="9"/>
      <c r="AK12" s="9"/>
      <c r="AL12" s="9"/>
      <c r="AM12" s="9"/>
      <c r="AN12" s="9"/>
      <c r="AO12" s="9"/>
      <c r="AP12" s="9"/>
      <c r="AQ12" s="9"/>
    </row>
    <row r="13" ht="16.5" spans="1:43">
      <c r="A13" s="18"/>
      <c r="B13" s="15"/>
      <c r="C13" s="18" t="s">
        <v>53</v>
      </c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>
        <v>0</v>
      </c>
      <c r="O13" s="30">
        <v>2</v>
      </c>
      <c r="P13" s="16">
        <v>4.5</v>
      </c>
      <c r="Q13" s="16">
        <v>4.5</v>
      </c>
      <c r="R13" s="16">
        <v>4</v>
      </c>
      <c r="S13" s="16">
        <v>3</v>
      </c>
      <c r="T13" s="16">
        <v>2</v>
      </c>
      <c r="U13" s="16" t="s">
        <v>48</v>
      </c>
      <c r="V13" s="16">
        <v>3.5</v>
      </c>
      <c r="W13" s="16">
        <v>3.5</v>
      </c>
      <c r="X13" s="16">
        <v>2.5</v>
      </c>
      <c r="Y13" s="16">
        <v>2</v>
      </c>
      <c r="Z13" s="16">
        <v>3.5</v>
      </c>
      <c r="AA13" s="16">
        <v>3</v>
      </c>
      <c r="AB13" s="16">
        <v>1.5</v>
      </c>
      <c r="AC13" s="16">
        <v>2</v>
      </c>
      <c r="AD13" s="16">
        <v>2.5</v>
      </c>
      <c r="AE13" s="16" t="s">
        <v>54</v>
      </c>
      <c r="AF13" s="16">
        <v>1.5</v>
      </c>
      <c r="AG13" s="16">
        <v>8</v>
      </c>
      <c r="AH13" s="16"/>
      <c r="AI13" s="9"/>
      <c r="AJ13" s="9"/>
      <c r="AK13" s="9"/>
      <c r="AL13" s="9"/>
      <c r="AM13" s="9"/>
      <c r="AN13" s="9"/>
      <c r="AO13" s="9"/>
      <c r="AP13" s="9"/>
      <c r="AQ13" s="9"/>
    </row>
    <row r="14" ht="13.5" spans="1:43">
      <c r="A14" s="19" t="s">
        <v>24</v>
      </c>
      <c r="B14" s="19" t="s">
        <v>55</v>
      </c>
      <c r="C14" s="19" t="s">
        <v>47</v>
      </c>
      <c r="D14" s="20" t="s">
        <v>48</v>
      </c>
      <c r="E14" s="20" t="s">
        <v>48</v>
      </c>
      <c r="F14" s="20" t="s">
        <v>48</v>
      </c>
      <c r="G14" s="20" t="s">
        <v>48</v>
      </c>
      <c r="H14" s="21" t="s">
        <v>54</v>
      </c>
      <c r="I14" s="20">
        <v>4</v>
      </c>
      <c r="J14" s="20" t="s">
        <v>48</v>
      </c>
      <c r="K14" s="20">
        <v>4</v>
      </c>
      <c r="L14" s="21" t="s">
        <v>54</v>
      </c>
      <c r="M14" s="20" t="s">
        <v>48</v>
      </c>
      <c r="N14" s="20" t="s">
        <v>48</v>
      </c>
      <c r="O14" s="20" t="s">
        <v>48</v>
      </c>
      <c r="P14" s="20">
        <v>4</v>
      </c>
      <c r="Q14" s="20">
        <v>4</v>
      </c>
      <c r="R14" s="20">
        <v>4</v>
      </c>
      <c r="S14" s="20">
        <v>4</v>
      </c>
      <c r="T14" s="20" t="s">
        <v>48</v>
      </c>
      <c r="U14" s="20" t="s">
        <v>48</v>
      </c>
      <c r="V14" s="20">
        <v>4</v>
      </c>
      <c r="W14" s="20">
        <v>4</v>
      </c>
      <c r="X14" s="20">
        <v>4</v>
      </c>
      <c r="Y14" s="20">
        <v>4</v>
      </c>
      <c r="Z14" s="20">
        <v>4</v>
      </c>
      <c r="AA14" s="20">
        <v>4</v>
      </c>
      <c r="AB14" s="20" t="s">
        <v>48</v>
      </c>
      <c r="AC14" s="20">
        <v>4</v>
      </c>
      <c r="AD14" s="20">
        <v>4</v>
      </c>
      <c r="AE14" s="20">
        <v>4</v>
      </c>
      <c r="AF14" s="20">
        <v>4</v>
      </c>
      <c r="AG14" s="20">
        <v>3.5</v>
      </c>
      <c r="AH14" s="20" t="s">
        <v>48</v>
      </c>
      <c r="AI14" s="9">
        <f>IF(A14="","",COUNTIF(D14:AH15,"&gt;2")/2)</f>
        <v>16</v>
      </c>
      <c r="AJ14" s="9" cm="1">
        <f t="array" ref="AJ14">SUMPRODUCT(IFERROR((IFERROR(WEEKDAY($D$3:$AH$3,2),999)&lt;6)*D14:AH15,0))</f>
        <v>80</v>
      </c>
      <c r="AK14" s="9" cm="1">
        <f t="array" ref="AK14">SUMPRODUCT((IFERROR(WEEKDAY($D$3:$AH$3,2),999)&lt;6)*D16:AH16)</f>
        <v>29</v>
      </c>
      <c r="AL14" s="9" cm="1">
        <f t="array" ref="AL14">SUMPRODUCT(IFERROR((IFERROR(WEEKDAY($D$3:$AH$3,2),0)&gt;5)*D14:AH16,0))</f>
        <v>58.5</v>
      </c>
      <c r="AM14" s="9">
        <f>IFERROR(SUM(AJ14:AL16),"")</f>
        <v>167.5</v>
      </c>
      <c r="AN14" s="9" t="s">
        <v>50</v>
      </c>
      <c r="AO14" s="9" cm="1">
        <f t="array" ref="AO14">SUMPRODUCT((IFERROR((D14:AH14+D15:AH15+D16:AH16),0)&gt;8)*1,IFERROR((D14:AH14+D15:AH15+D16:AH16-8),0))</f>
        <v>38.5</v>
      </c>
      <c r="AP14" s="9">
        <f>SUM(D14:AH16)-AO14</f>
        <v>129</v>
      </c>
      <c r="AQ14" s="9">
        <f>AM14-AO14-AP14</f>
        <v>0</v>
      </c>
    </row>
    <row r="15" ht="13.5" spans="1:43">
      <c r="A15" s="19"/>
      <c r="B15" s="19"/>
      <c r="C15" s="19" t="s">
        <v>51</v>
      </c>
      <c r="D15" s="20" t="s">
        <v>48</v>
      </c>
      <c r="E15" s="20" t="s">
        <v>48</v>
      </c>
      <c r="F15" s="20" t="s">
        <v>48</v>
      </c>
      <c r="G15" s="20" t="s">
        <v>48</v>
      </c>
      <c r="H15" s="21" t="s">
        <v>54</v>
      </c>
      <c r="I15" s="20">
        <v>4</v>
      </c>
      <c r="J15" s="20" t="s">
        <v>48</v>
      </c>
      <c r="K15" s="20">
        <v>4</v>
      </c>
      <c r="L15" s="21" t="s">
        <v>54</v>
      </c>
      <c r="M15" s="20" t="s">
        <v>48</v>
      </c>
      <c r="N15" s="20" t="s">
        <v>48</v>
      </c>
      <c r="O15" s="20" t="s">
        <v>48</v>
      </c>
      <c r="P15" s="20">
        <v>4</v>
      </c>
      <c r="Q15" s="20">
        <v>4</v>
      </c>
      <c r="R15" s="20">
        <v>4</v>
      </c>
      <c r="S15" s="20">
        <v>1.5</v>
      </c>
      <c r="T15" s="20" t="s">
        <v>48</v>
      </c>
      <c r="U15" s="20" t="s">
        <v>48</v>
      </c>
      <c r="V15" s="20">
        <v>4</v>
      </c>
      <c r="W15" s="20">
        <v>4</v>
      </c>
      <c r="X15" s="20">
        <v>4</v>
      </c>
      <c r="Y15" s="20">
        <v>4</v>
      </c>
      <c r="Z15" s="20">
        <v>4</v>
      </c>
      <c r="AA15" s="20">
        <v>4</v>
      </c>
      <c r="AB15" s="20" t="s">
        <v>48</v>
      </c>
      <c r="AC15" s="20">
        <v>4</v>
      </c>
      <c r="AD15" s="20">
        <v>4</v>
      </c>
      <c r="AE15" s="20">
        <v>4</v>
      </c>
      <c r="AF15" s="20">
        <v>4</v>
      </c>
      <c r="AG15" s="20" t="s">
        <v>48</v>
      </c>
      <c r="AH15" s="20" t="s">
        <v>48</v>
      </c>
      <c r="AI15" s="9"/>
      <c r="AJ15" s="9"/>
      <c r="AK15" s="9"/>
      <c r="AL15" s="9"/>
      <c r="AM15" s="9"/>
      <c r="AN15" s="9"/>
      <c r="AO15" s="9"/>
      <c r="AP15" s="9"/>
      <c r="AQ15" s="9"/>
    </row>
    <row r="16" ht="13.5" spans="1:43">
      <c r="A16" s="19"/>
      <c r="B16" s="19"/>
      <c r="C16" s="19" t="s">
        <v>53</v>
      </c>
      <c r="D16" s="20"/>
      <c r="E16" s="20"/>
      <c r="F16" s="20"/>
      <c r="G16" s="20"/>
      <c r="H16" s="20"/>
      <c r="I16" s="20">
        <v>5</v>
      </c>
      <c r="J16" s="20"/>
      <c r="K16" s="20">
        <v>0.5</v>
      </c>
      <c r="L16" s="20"/>
      <c r="M16" s="20"/>
      <c r="N16" s="20"/>
      <c r="O16" s="20"/>
      <c r="P16" s="20">
        <v>2</v>
      </c>
      <c r="Q16" s="20">
        <v>1.5</v>
      </c>
      <c r="R16" s="20">
        <v>1.5</v>
      </c>
      <c r="S16" s="20"/>
      <c r="T16" s="20"/>
      <c r="U16" s="20"/>
      <c r="V16" s="20">
        <v>2</v>
      </c>
      <c r="W16" s="20">
        <v>2.5</v>
      </c>
      <c r="X16" s="20">
        <v>3</v>
      </c>
      <c r="Y16" s="34">
        <v>2.5</v>
      </c>
      <c r="Z16" s="20"/>
      <c r="AA16" s="20">
        <v>5.5</v>
      </c>
      <c r="AB16" s="20"/>
      <c r="AC16" s="20">
        <v>1</v>
      </c>
      <c r="AD16" s="20">
        <v>2</v>
      </c>
      <c r="AE16" s="20">
        <v>4.5</v>
      </c>
      <c r="AF16" s="20">
        <v>5</v>
      </c>
      <c r="AG16" s="20"/>
      <c r="AH16" s="20"/>
      <c r="AI16" s="9"/>
      <c r="AJ16" s="9"/>
      <c r="AK16" s="9"/>
      <c r="AL16" s="9"/>
      <c r="AM16" s="9"/>
      <c r="AN16" s="9"/>
      <c r="AO16" s="9"/>
      <c r="AP16" s="9"/>
      <c r="AQ16" s="9"/>
    </row>
    <row r="17" ht="13.5" spans="1:43">
      <c r="A17" s="19" t="s">
        <v>25</v>
      </c>
      <c r="B17" s="19" t="s">
        <v>55</v>
      </c>
      <c r="C17" s="19" t="s">
        <v>47</v>
      </c>
      <c r="D17" s="20" t="s">
        <v>48</v>
      </c>
      <c r="E17" s="20" t="s">
        <v>48</v>
      </c>
      <c r="F17" s="20" t="s">
        <v>48</v>
      </c>
      <c r="G17" s="20" t="s">
        <v>48</v>
      </c>
      <c r="H17" s="20">
        <v>4</v>
      </c>
      <c r="I17" s="20">
        <v>4</v>
      </c>
      <c r="J17" s="20" t="s">
        <v>48</v>
      </c>
      <c r="K17" s="20" t="s">
        <v>48</v>
      </c>
      <c r="L17" s="20">
        <v>4</v>
      </c>
      <c r="M17" s="20" t="s">
        <v>48</v>
      </c>
      <c r="N17" s="20" t="s">
        <v>48</v>
      </c>
      <c r="O17" s="20" t="s">
        <v>48</v>
      </c>
      <c r="P17" s="20">
        <v>4</v>
      </c>
      <c r="Q17" s="20">
        <v>4</v>
      </c>
      <c r="R17" s="20">
        <v>4</v>
      </c>
      <c r="S17" s="20" t="s">
        <v>48</v>
      </c>
      <c r="T17" s="20" t="s">
        <v>48</v>
      </c>
      <c r="U17" s="20" t="s">
        <v>48</v>
      </c>
      <c r="V17" s="20" t="s">
        <v>48</v>
      </c>
      <c r="W17" s="20">
        <v>4</v>
      </c>
      <c r="X17" s="20">
        <v>4</v>
      </c>
      <c r="Y17" s="20">
        <v>4</v>
      </c>
      <c r="Z17" s="20">
        <v>4</v>
      </c>
      <c r="AA17" s="20">
        <v>4</v>
      </c>
      <c r="AB17" s="20" t="s">
        <v>48</v>
      </c>
      <c r="AC17" s="20">
        <v>4</v>
      </c>
      <c r="AD17" s="20">
        <v>4</v>
      </c>
      <c r="AE17" s="20">
        <v>4</v>
      </c>
      <c r="AF17" s="20">
        <v>4</v>
      </c>
      <c r="AG17" s="20">
        <v>4</v>
      </c>
      <c r="AH17" s="20" t="s">
        <v>48</v>
      </c>
      <c r="AI17" s="9">
        <f>IF(A17="","",COUNTIF(D17:AH18,"&gt;2")/2)</f>
        <v>15</v>
      </c>
      <c r="AJ17" s="9" cm="1">
        <f t="array" ref="AJ17">SUMPRODUCT(IFERROR((IFERROR(WEEKDAY($D$3:$AH$3,2),999)&lt;6)*D17:AH18,0))</f>
        <v>78</v>
      </c>
      <c r="AK17" s="9" cm="1">
        <f t="array" ref="AK17">SUMPRODUCT((IFERROR(WEEKDAY($D$3:$AH$3,2),999)&lt;6)*D19:AH19)</f>
        <v>20.5</v>
      </c>
      <c r="AL17" s="9" cm="1">
        <f t="array" ref="AL17">SUMPRODUCT(IFERROR((IFERROR(WEEKDAY($D$3:$AH$3,2),0)&gt;5)*D17:AH19,0))</f>
        <v>55.5</v>
      </c>
      <c r="AM17" s="9">
        <f>IFERROR(SUM(AJ17:AL19),"")</f>
        <v>154</v>
      </c>
      <c r="AN17" s="9" t="s">
        <v>50</v>
      </c>
      <c r="AO17" s="9" cm="1">
        <f t="array" ref="AO17">SUMPRODUCT((IFERROR((D17:AH17+D18:AH18+D19:AH19),0)&gt;8)*1,IFERROR((D17:AH17+D18:AH18+D19:AH19-8),0))</f>
        <v>33</v>
      </c>
      <c r="AP17" s="9">
        <f>SUM(D17:AH19)-AO17</f>
        <v>121</v>
      </c>
      <c r="AQ17" s="9">
        <f>AM17-AO17-AP17</f>
        <v>0</v>
      </c>
    </row>
    <row r="18" ht="13.5" spans="1:43">
      <c r="A18" s="19"/>
      <c r="B18" s="19"/>
      <c r="C18" s="19" t="s">
        <v>51</v>
      </c>
      <c r="D18" s="20" t="s">
        <v>48</v>
      </c>
      <c r="E18" s="20" t="s">
        <v>48</v>
      </c>
      <c r="F18" s="20" t="s">
        <v>48</v>
      </c>
      <c r="G18" s="20" t="s">
        <v>48</v>
      </c>
      <c r="H18" s="20">
        <v>4</v>
      </c>
      <c r="I18" s="20">
        <v>4</v>
      </c>
      <c r="J18" s="20" t="s">
        <v>48</v>
      </c>
      <c r="K18" s="20" t="s">
        <v>48</v>
      </c>
      <c r="L18" s="20">
        <v>4</v>
      </c>
      <c r="M18" s="20" t="s">
        <v>48</v>
      </c>
      <c r="N18" s="20" t="s">
        <v>48</v>
      </c>
      <c r="O18" s="20" t="s">
        <v>48</v>
      </c>
      <c r="P18" s="20">
        <v>4</v>
      </c>
      <c r="Q18" s="20">
        <v>4</v>
      </c>
      <c r="R18" s="20">
        <v>4</v>
      </c>
      <c r="S18" s="20" t="s">
        <v>48</v>
      </c>
      <c r="T18" s="20" t="s">
        <v>48</v>
      </c>
      <c r="U18" s="20" t="s">
        <v>48</v>
      </c>
      <c r="V18" s="20" t="s">
        <v>48</v>
      </c>
      <c r="W18" s="20">
        <v>4</v>
      </c>
      <c r="X18" s="20">
        <v>4</v>
      </c>
      <c r="Y18" s="20">
        <v>4</v>
      </c>
      <c r="Z18" s="20">
        <v>3</v>
      </c>
      <c r="AA18" s="20">
        <v>4</v>
      </c>
      <c r="AB18" s="20" t="s">
        <v>48</v>
      </c>
      <c r="AC18" s="20">
        <v>4</v>
      </c>
      <c r="AD18" s="20">
        <v>2</v>
      </c>
      <c r="AE18" s="20">
        <v>4</v>
      </c>
      <c r="AF18" s="20">
        <v>4</v>
      </c>
      <c r="AG18" s="20" t="s">
        <v>48</v>
      </c>
      <c r="AH18" s="20" t="s">
        <v>48</v>
      </c>
      <c r="AI18" s="9"/>
      <c r="AJ18" s="9"/>
      <c r="AK18" s="9"/>
      <c r="AL18" s="9"/>
      <c r="AM18" s="9"/>
      <c r="AN18" s="9"/>
      <c r="AO18" s="9"/>
      <c r="AP18" s="9"/>
      <c r="AQ18" s="9"/>
    </row>
    <row r="19" ht="13.5" spans="1:43">
      <c r="A19" s="19"/>
      <c r="B19" s="19"/>
      <c r="C19" s="19" t="s">
        <v>53</v>
      </c>
      <c r="D19" s="20"/>
      <c r="E19" s="20"/>
      <c r="F19" s="20"/>
      <c r="G19" s="20"/>
      <c r="H19" s="20">
        <v>0.5</v>
      </c>
      <c r="I19" s="20">
        <v>1</v>
      </c>
      <c r="J19" s="20"/>
      <c r="K19" s="20"/>
      <c r="L19" s="20">
        <v>3.5</v>
      </c>
      <c r="M19" s="20"/>
      <c r="N19" s="20"/>
      <c r="O19" s="20"/>
      <c r="P19" s="20">
        <v>0.5</v>
      </c>
      <c r="Q19" s="20">
        <v>1.5</v>
      </c>
      <c r="R19" s="20">
        <v>1.5</v>
      </c>
      <c r="S19" s="20"/>
      <c r="T19" s="20"/>
      <c r="U19" s="20"/>
      <c r="V19" s="20"/>
      <c r="W19" s="20">
        <v>2.5</v>
      </c>
      <c r="X19" s="20">
        <v>3</v>
      </c>
      <c r="Y19" s="34">
        <v>2.5</v>
      </c>
      <c r="Z19" s="20"/>
      <c r="AA19" s="20">
        <v>5.5</v>
      </c>
      <c r="AB19" s="20"/>
      <c r="AC19" s="20">
        <v>1.5</v>
      </c>
      <c r="AD19" s="20"/>
      <c r="AE19" s="20">
        <v>4.5</v>
      </c>
      <c r="AF19" s="20">
        <v>5</v>
      </c>
      <c r="AG19" s="20"/>
      <c r="AH19" s="20"/>
      <c r="AI19" s="9"/>
      <c r="AJ19" s="9"/>
      <c r="AK19" s="9"/>
      <c r="AL19" s="9"/>
      <c r="AM19" s="9"/>
      <c r="AN19" s="9"/>
      <c r="AO19" s="9"/>
      <c r="AP19" s="9"/>
      <c r="AQ19" s="9"/>
    </row>
    <row r="20" ht="13.5" spans="1:43">
      <c r="A20" s="22"/>
      <c r="B20" s="22"/>
      <c r="C20" s="22"/>
      <c r="D20" s="22"/>
      <c r="E20" s="22"/>
      <c r="F20" s="22"/>
      <c r="G20" s="23"/>
      <c r="H20" s="23"/>
      <c r="I20" s="22"/>
      <c r="J20" s="22"/>
      <c r="K20" s="22"/>
      <c r="L20" s="22"/>
      <c r="M20" s="22"/>
      <c r="N20" s="22"/>
      <c r="O20" s="23"/>
      <c r="P20" s="23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9"/>
      <c r="AJ20" s="9"/>
      <c r="AK20" s="9"/>
      <c r="AL20" s="9"/>
      <c r="AM20" s="9"/>
      <c r="AN20" s="9"/>
      <c r="AO20" s="9"/>
      <c r="AP20" s="9"/>
      <c r="AQ20" s="9"/>
    </row>
    <row r="21" ht="13.5" spans="1:43">
      <c r="A21" s="22"/>
      <c r="B21" s="22"/>
      <c r="C21" s="22"/>
      <c r="D21" s="22"/>
      <c r="E21" s="22"/>
      <c r="F21" s="22"/>
      <c r="G21" s="23"/>
      <c r="H21" s="23"/>
      <c r="I21" s="23"/>
      <c r="J21" s="22"/>
      <c r="K21" s="22"/>
      <c r="L21" s="22"/>
      <c r="M21" s="22"/>
      <c r="N21" s="22"/>
      <c r="O21" s="23"/>
      <c r="P21" s="23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9"/>
      <c r="AJ21" s="9"/>
      <c r="AK21" s="9"/>
      <c r="AL21" s="9"/>
      <c r="AM21" s="9"/>
      <c r="AN21" s="9"/>
      <c r="AO21" s="9"/>
      <c r="AP21" s="9"/>
      <c r="AQ21" s="9"/>
    </row>
    <row r="22" ht="13.5" spans="1:43">
      <c r="A22" s="22"/>
      <c r="B22" s="22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3"/>
      <c r="P22" s="23"/>
      <c r="Q22" s="22"/>
      <c r="R22" s="22"/>
      <c r="S22" s="22"/>
      <c r="T22" s="22"/>
      <c r="U22" s="22"/>
      <c r="V22" s="22"/>
      <c r="W22" s="22"/>
      <c r="X22" s="22"/>
      <c r="Y22" s="35"/>
      <c r="Z22" s="22"/>
      <c r="AA22" s="22"/>
      <c r="AB22" s="22"/>
      <c r="AC22" s="22"/>
      <c r="AD22" s="22"/>
      <c r="AE22" s="22"/>
      <c r="AF22" s="22"/>
      <c r="AG22" s="22"/>
      <c r="AH22" s="22"/>
      <c r="AI22" s="9"/>
      <c r="AJ22" s="9"/>
      <c r="AK22" s="9"/>
      <c r="AL22" s="9"/>
      <c r="AM22" s="9"/>
      <c r="AN22" s="9"/>
      <c r="AO22" s="9"/>
      <c r="AP22" s="9"/>
      <c r="AQ22" s="9"/>
    </row>
    <row r="23" ht="13.5" spans="1:43">
      <c r="A23" s="22"/>
      <c r="B23" s="22"/>
      <c r="C23" s="22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2"/>
      <c r="AF23" s="24"/>
      <c r="AG23" s="22"/>
      <c r="AH23" s="22"/>
      <c r="AI23" s="9"/>
      <c r="AJ23" s="9"/>
      <c r="AK23" s="9"/>
      <c r="AL23" s="9"/>
      <c r="AM23" s="9"/>
      <c r="AN23" s="9"/>
      <c r="AO23" s="9"/>
      <c r="AP23" s="9"/>
      <c r="AQ23" s="9"/>
    </row>
    <row r="24" ht="13.5" spans="1:43">
      <c r="A24" s="22"/>
      <c r="B24" s="22"/>
      <c r="C24" s="22"/>
      <c r="D24" s="22"/>
      <c r="E24" s="22"/>
      <c r="F24" s="22"/>
      <c r="G24" s="24"/>
      <c r="H24" s="24"/>
      <c r="I24" s="22"/>
      <c r="J24" s="22"/>
      <c r="K24" s="22"/>
      <c r="L24" s="22"/>
      <c r="M24" s="24"/>
      <c r="N24" s="24"/>
      <c r="O24" s="24"/>
      <c r="P24" s="24"/>
      <c r="Q24" s="32"/>
      <c r="R24" s="24"/>
      <c r="S24" s="22"/>
      <c r="T24" s="22"/>
      <c r="U24" s="24"/>
      <c r="V24" s="24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9"/>
      <c r="AJ24" s="9"/>
      <c r="AK24" s="9"/>
      <c r="AL24" s="9"/>
      <c r="AM24" s="9"/>
      <c r="AN24" s="9"/>
      <c r="AO24" s="9"/>
      <c r="AP24" s="9"/>
      <c r="AQ24" s="9"/>
    </row>
    <row r="25" ht="13.5" spans="1:43">
      <c r="A25" s="22"/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4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9"/>
      <c r="AJ25" s="9"/>
      <c r="AK25" s="9"/>
      <c r="AL25" s="9"/>
      <c r="AM25" s="9"/>
      <c r="AN25" s="9"/>
      <c r="AO25" s="9"/>
      <c r="AP25" s="9"/>
      <c r="AQ25" s="9"/>
    </row>
    <row r="26" ht="13.5" spans="1:43">
      <c r="A26" s="22"/>
      <c r="B26" s="22"/>
      <c r="C26" s="22"/>
      <c r="D26" s="24"/>
      <c r="E26" s="24"/>
      <c r="F26" s="24"/>
      <c r="G26" s="24"/>
      <c r="H26" s="24"/>
      <c r="I26" s="24"/>
      <c r="J26" s="22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2"/>
      <c r="AF26" s="22"/>
      <c r="AG26" s="22"/>
      <c r="AH26" s="22"/>
      <c r="AI26" s="9"/>
      <c r="AJ26" s="9"/>
      <c r="AK26" s="9"/>
      <c r="AL26" s="9"/>
      <c r="AM26" s="9"/>
      <c r="AN26" s="9"/>
      <c r="AO26" s="9"/>
      <c r="AP26" s="9"/>
      <c r="AQ26" s="9"/>
    </row>
    <row r="27" ht="13.5" spans="1:43">
      <c r="A27" s="22"/>
      <c r="B27" s="22"/>
      <c r="C27" s="22"/>
      <c r="D27" s="22"/>
      <c r="E27" s="22"/>
      <c r="F27" s="22"/>
      <c r="G27" s="24"/>
      <c r="H27" s="24"/>
      <c r="I27" s="22"/>
      <c r="J27" s="24"/>
      <c r="K27" s="24"/>
      <c r="L27" s="24"/>
      <c r="M27" s="24"/>
      <c r="N27" s="24"/>
      <c r="O27" s="24"/>
      <c r="P27" s="24"/>
      <c r="Q27" s="32"/>
      <c r="R27" s="24"/>
      <c r="S27" s="22"/>
      <c r="T27" s="22"/>
      <c r="U27" s="24"/>
      <c r="V27" s="24"/>
      <c r="W27" s="22"/>
      <c r="X27" s="22"/>
      <c r="Y27" s="22"/>
      <c r="Z27" s="22"/>
      <c r="AA27" s="22"/>
      <c r="AB27" s="24"/>
      <c r="AC27" s="22"/>
      <c r="AD27" s="22"/>
      <c r="AE27" s="22"/>
      <c r="AF27" s="22"/>
      <c r="AG27" s="22"/>
      <c r="AH27" s="22"/>
      <c r="AI27" s="9"/>
      <c r="AJ27" s="9"/>
      <c r="AK27" s="9"/>
      <c r="AL27" s="9"/>
      <c r="AM27" s="9"/>
      <c r="AN27" s="9"/>
      <c r="AO27" s="9"/>
      <c r="AP27" s="9"/>
      <c r="AQ27" s="9"/>
    </row>
    <row r="28" ht="13.5" spans="1:43">
      <c r="A28" s="22"/>
      <c r="B28" s="22"/>
      <c r="C28" s="22"/>
      <c r="D28" s="22"/>
      <c r="E28" s="22"/>
      <c r="F28" s="22"/>
      <c r="G28" s="22"/>
      <c r="H28" s="22"/>
      <c r="I28" s="22"/>
      <c r="J28" s="24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4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9"/>
      <c r="AJ28" s="9"/>
      <c r="AK28" s="9"/>
      <c r="AL28" s="9"/>
      <c r="AM28" s="9"/>
      <c r="AN28" s="9"/>
      <c r="AO28" s="9"/>
      <c r="AP28" s="9"/>
      <c r="AQ28" s="9"/>
    </row>
    <row r="29" ht="13.5" spans="1:43">
      <c r="A29" s="22"/>
      <c r="B29" s="22"/>
      <c r="C29" s="22"/>
      <c r="D29" s="22"/>
      <c r="E29" s="24"/>
      <c r="F29" s="24"/>
      <c r="G29" s="24"/>
      <c r="H29" s="24"/>
      <c r="I29" s="24"/>
      <c r="J29" s="22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/>
      <c r="AC29" s="24"/>
      <c r="AD29" s="22"/>
      <c r="AE29" s="22"/>
      <c r="AF29" s="22"/>
      <c r="AG29" s="22"/>
      <c r="AH29" s="22"/>
      <c r="AI29" s="9"/>
      <c r="AJ29" s="9"/>
      <c r="AK29" s="9"/>
      <c r="AL29" s="9"/>
      <c r="AM29" s="9"/>
      <c r="AN29" s="9"/>
      <c r="AO29" s="9"/>
      <c r="AP29" s="9"/>
      <c r="AQ29" s="9"/>
    </row>
    <row r="30" ht="13.5" spans="1:43">
      <c r="A30" s="22"/>
      <c r="B30" s="22"/>
      <c r="C30" s="22"/>
      <c r="D30" s="22"/>
      <c r="E30" s="22"/>
      <c r="F30" s="22"/>
      <c r="G30" s="24"/>
      <c r="H30" s="24"/>
      <c r="I30" s="22"/>
      <c r="J30" s="24"/>
      <c r="K30" s="22"/>
      <c r="L30" s="24"/>
      <c r="M30" s="24"/>
      <c r="N30" s="24"/>
      <c r="O30" s="24"/>
      <c r="P30" s="24"/>
      <c r="Q30" s="32"/>
      <c r="R30" s="22"/>
      <c r="S30" s="22"/>
      <c r="T30" s="22"/>
      <c r="U30" s="24"/>
      <c r="V30" s="22"/>
      <c r="W30" s="22"/>
      <c r="X30" s="22"/>
      <c r="Y30" s="22"/>
      <c r="Z30" s="22"/>
      <c r="AA30" s="22"/>
      <c r="AB30" s="24"/>
      <c r="AC30" s="24"/>
      <c r="AD30" s="22"/>
      <c r="AE30" s="22"/>
      <c r="AF30" s="22"/>
      <c r="AG30" s="22"/>
      <c r="AH30" s="22"/>
      <c r="AI30" s="9"/>
      <c r="AJ30" s="9"/>
      <c r="AK30" s="9"/>
      <c r="AL30" s="9"/>
      <c r="AM30" s="9"/>
      <c r="AN30" s="9"/>
      <c r="AO30" s="9"/>
      <c r="AP30" s="9"/>
      <c r="AQ30" s="9"/>
    </row>
    <row r="31" ht="13.5" spans="1:43">
      <c r="A31" s="22"/>
      <c r="B31" s="22"/>
      <c r="C31" s="22"/>
      <c r="D31" s="22"/>
      <c r="E31" s="22"/>
      <c r="F31" s="22"/>
      <c r="G31" s="22"/>
      <c r="H31" s="22"/>
      <c r="I31" s="22"/>
      <c r="J31" s="24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4"/>
      <c r="V31" s="22"/>
      <c r="W31" s="22"/>
      <c r="X31" s="22"/>
      <c r="Y31" s="22"/>
      <c r="Z31" s="22"/>
      <c r="AA31" s="22"/>
      <c r="AB31" s="22"/>
      <c r="AC31" s="24"/>
      <c r="AD31" s="36"/>
      <c r="AE31" s="22"/>
      <c r="AF31" s="22"/>
      <c r="AG31" s="22"/>
      <c r="AH31" s="22"/>
      <c r="AI31" s="9"/>
      <c r="AJ31" s="9"/>
      <c r="AK31" s="9"/>
      <c r="AL31" s="9"/>
      <c r="AM31" s="9"/>
      <c r="AN31" s="9"/>
      <c r="AO31" s="9"/>
      <c r="AP31" s="9"/>
      <c r="AQ31" s="9"/>
    </row>
    <row r="32" ht="13.5" spans="1:43">
      <c r="A32" s="25"/>
      <c r="B32" s="25"/>
      <c r="C32" s="22"/>
      <c r="D32" s="26"/>
      <c r="E32" s="26"/>
      <c r="F32" s="26"/>
      <c r="G32" s="26"/>
      <c r="H32" s="26"/>
      <c r="I32" s="26"/>
      <c r="J32" s="22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33"/>
      <c r="W32" s="26"/>
      <c r="X32" s="26"/>
      <c r="Y32" s="26"/>
      <c r="Z32" s="26"/>
      <c r="AA32" s="26"/>
      <c r="AB32" s="26"/>
      <c r="AC32" s="26"/>
      <c r="AD32" s="26"/>
      <c r="AE32" s="26"/>
      <c r="AF32" s="26"/>
      <c r="AG32" s="26"/>
      <c r="AH32" s="24"/>
      <c r="AI32" s="9"/>
      <c r="AJ32" s="9"/>
      <c r="AK32" s="9"/>
      <c r="AL32" s="9"/>
      <c r="AM32" s="9"/>
      <c r="AN32" s="9"/>
      <c r="AO32" s="9"/>
      <c r="AP32" s="9"/>
      <c r="AQ32" s="9"/>
    </row>
    <row r="33" ht="13.5" spans="1:43">
      <c r="A33" s="25"/>
      <c r="B33" s="25"/>
      <c r="C33" s="22"/>
      <c r="D33" s="26"/>
      <c r="E33" s="26"/>
      <c r="F33" s="26"/>
      <c r="G33" s="26"/>
      <c r="H33" s="26"/>
      <c r="I33" s="26"/>
      <c r="J33" s="22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33"/>
      <c r="W33" s="26"/>
      <c r="X33" s="26"/>
      <c r="Y33" s="26"/>
      <c r="Z33" s="26"/>
      <c r="AA33" s="26"/>
      <c r="AB33" s="26"/>
      <c r="AC33" s="37"/>
      <c r="AD33" s="26"/>
      <c r="AE33" s="26"/>
      <c r="AF33" s="26"/>
      <c r="AG33" s="26"/>
      <c r="AH33" s="24"/>
      <c r="AI33" s="9"/>
      <c r="AJ33" s="9"/>
      <c r="AK33" s="9"/>
      <c r="AL33" s="9"/>
      <c r="AM33" s="9"/>
      <c r="AN33" s="9"/>
      <c r="AO33" s="9"/>
      <c r="AP33" s="9"/>
      <c r="AQ33" s="9"/>
    </row>
    <row r="34" ht="13.5" spans="1:43">
      <c r="A34" s="27"/>
      <c r="B34" s="27"/>
      <c r="C34" s="22"/>
      <c r="D34" s="26"/>
      <c r="E34" s="26"/>
      <c r="F34" s="26"/>
      <c r="G34" s="26"/>
      <c r="H34" s="26"/>
      <c r="I34" s="26"/>
      <c r="J34" s="22"/>
      <c r="K34" s="26"/>
      <c r="L34" s="26"/>
      <c r="M34" s="22"/>
      <c r="N34" s="26"/>
      <c r="O34" s="26"/>
      <c r="P34" s="26"/>
      <c r="Q34" s="22"/>
      <c r="R34" s="26"/>
      <c r="S34" s="26"/>
      <c r="T34" s="26"/>
      <c r="U34" s="26"/>
      <c r="V34" s="33"/>
      <c r="W34" s="22"/>
      <c r="X34" s="26"/>
      <c r="Y34" s="26"/>
      <c r="Z34" s="26"/>
      <c r="AA34" s="26"/>
      <c r="AB34" s="26"/>
      <c r="AC34" s="37"/>
      <c r="AD34" s="26"/>
      <c r="AE34" s="26"/>
      <c r="AF34" s="26"/>
      <c r="AG34" s="26"/>
      <c r="AH34" s="24"/>
      <c r="AI34" s="9"/>
      <c r="AJ34" s="9"/>
      <c r="AK34" s="9"/>
      <c r="AL34" s="9"/>
      <c r="AM34" s="9"/>
      <c r="AN34" s="9"/>
      <c r="AO34" s="9"/>
      <c r="AP34" s="9"/>
      <c r="AQ34" s="9"/>
    </row>
  </sheetData>
  <mergeCells count="125">
    <mergeCell ref="A1:AI1"/>
    <mergeCell ref="AL1:AM1"/>
    <mergeCell ref="A2:AI2"/>
    <mergeCell ref="AJ2:AL2"/>
    <mergeCell ref="AM2:AN2"/>
    <mergeCell ref="AK3:AL3"/>
    <mergeCell ref="A5:A7"/>
    <mergeCell ref="A8:A10"/>
    <mergeCell ref="A11:A13"/>
    <mergeCell ref="A14:A16"/>
    <mergeCell ref="A17:A19"/>
    <mergeCell ref="A20:A22"/>
    <mergeCell ref="A23:A25"/>
    <mergeCell ref="A26:A28"/>
    <mergeCell ref="A29:A31"/>
    <mergeCell ref="A32:A34"/>
    <mergeCell ref="B3:B4"/>
    <mergeCell ref="B5:B7"/>
    <mergeCell ref="B8:B10"/>
    <mergeCell ref="B11:B13"/>
    <mergeCell ref="B14:B16"/>
    <mergeCell ref="B17:B19"/>
    <mergeCell ref="B20:B22"/>
    <mergeCell ref="B23:B25"/>
    <mergeCell ref="B26:B28"/>
    <mergeCell ref="B29:B31"/>
    <mergeCell ref="B32:B34"/>
    <mergeCell ref="C3:C4"/>
    <mergeCell ref="AI3:AI4"/>
    <mergeCell ref="AI5:AI7"/>
    <mergeCell ref="AI8:AI10"/>
    <mergeCell ref="AI11:AI13"/>
    <mergeCell ref="AI14:AI16"/>
    <mergeCell ref="AI17:AI19"/>
    <mergeCell ref="AI20:AI22"/>
    <mergeCell ref="AI23:AI25"/>
    <mergeCell ref="AI26:AI28"/>
    <mergeCell ref="AI29:AI31"/>
    <mergeCell ref="AI32:AI34"/>
    <mergeCell ref="AJ3:AJ4"/>
    <mergeCell ref="AJ5:AJ7"/>
    <mergeCell ref="AJ8:AJ10"/>
    <mergeCell ref="AJ11:AJ13"/>
    <mergeCell ref="AJ14:AJ16"/>
    <mergeCell ref="AJ17:AJ19"/>
    <mergeCell ref="AJ20:AJ22"/>
    <mergeCell ref="AJ23:AJ25"/>
    <mergeCell ref="AJ26:AJ28"/>
    <mergeCell ref="AJ29:AJ31"/>
    <mergeCell ref="AJ32:AJ34"/>
    <mergeCell ref="AK5:AK7"/>
    <mergeCell ref="AK8:AK10"/>
    <mergeCell ref="AK11:AK13"/>
    <mergeCell ref="AK14:AK16"/>
    <mergeCell ref="AK17:AK19"/>
    <mergeCell ref="AK20:AK22"/>
    <mergeCell ref="AK23:AK25"/>
    <mergeCell ref="AK26:AK28"/>
    <mergeCell ref="AK29:AK31"/>
    <mergeCell ref="AK32:AK34"/>
    <mergeCell ref="AL5:AL7"/>
    <mergeCell ref="AL8:AL10"/>
    <mergeCell ref="AL11:AL13"/>
    <mergeCell ref="AL14:AL16"/>
    <mergeCell ref="AL17:AL19"/>
    <mergeCell ref="AL20:AL22"/>
    <mergeCell ref="AL23:AL25"/>
    <mergeCell ref="AL26:AL28"/>
    <mergeCell ref="AL29:AL31"/>
    <mergeCell ref="AL32:AL34"/>
    <mergeCell ref="AM3:AM4"/>
    <mergeCell ref="AM5:AM7"/>
    <mergeCell ref="AM8:AM10"/>
    <mergeCell ref="AM11:AM13"/>
    <mergeCell ref="AM14:AM16"/>
    <mergeCell ref="AM17:AM19"/>
    <mergeCell ref="AM20:AM22"/>
    <mergeCell ref="AM23:AM25"/>
    <mergeCell ref="AM26:AM28"/>
    <mergeCell ref="AM29:AM31"/>
    <mergeCell ref="AM32:AM34"/>
    <mergeCell ref="AN3:AN4"/>
    <mergeCell ref="AN5:AN7"/>
    <mergeCell ref="AN8:AN10"/>
    <mergeCell ref="AN11:AN13"/>
    <mergeCell ref="AN14:AN16"/>
    <mergeCell ref="AN17:AN19"/>
    <mergeCell ref="AN20:AN22"/>
    <mergeCell ref="AN23:AN25"/>
    <mergeCell ref="AN26:AN28"/>
    <mergeCell ref="AN29:AN31"/>
    <mergeCell ref="AN32:AN34"/>
    <mergeCell ref="AO3:AO4"/>
    <mergeCell ref="AO5:AO7"/>
    <mergeCell ref="AO8:AO10"/>
    <mergeCell ref="AO11:AO13"/>
    <mergeCell ref="AO14:AO16"/>
    <mergeCell ref="AO17:AO19"/>
    <mergeCell ref="AO20:AO22"/>
    <mergeCell ref="AO23:AO25"/>
    <mergeCell ref="AO26:AO28"/>
    <mergeCell ref="AO29:AO31"/>
    <mergeCell ref="AO32:AO34"/>
    <mergeCell ref="AP3:AP4"/>
    <mergeCell ref="AP5:AP7"/>
    <mergeCell ref="AP8:AP10"/>
    <mergeCell ref="AP11:AP13"/>
    <mergeCell ref="AP14:AP16"/>
    <mergeCell ref="AP17:AP19"/>
    <mergeCell ref="AP20:AP22"/>
    <mergeCell ref="AP23:AP25"/>
    <mergeCell ref="AP26:AP28"/>
    <mergeCell ref="AP29:AP31"/>
    <mergeCell ref="AP32:AP34"/>
    <mergeCell ref="AQ3:AQ4"/>
    <mergeCell ref="AQ5:AQ7"/>
    <mergeCell ref="AQ8:AQ10"/>
    <mergeCell ref="AQ11:AQ13"/>
    <mergeCell ref="AQ14:AQ16"/>
    <mergeCell ref="AQ17:AQ19"/>
    <mergeCell ref="AQ20:AQ22"/>
    <mergeCell ref="AQ23:AQ25"/>
    <mergeCell ref="AQ26:AQ28"/>
    <mergeCell ref="AQ29:AQ31"/>
    <mergeCell ref="AQ32:AQ34"/>
  </mergeCells>
  <conditionalFormatting sqref="A5">
    <cfRule type="duplicateValues" dxfId="1" priority="3"/>
  </conditionalFormatting>
  <conditionalFormatting sqref="A11"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</conditionalFormatting>
  <conditionalFormatting sqref="A20">
    <cfRule type="duplicateValues" dxfId="0" priority="17"/>
  </conditionalFormatting>
  <conditionalFormatting sqref="A23">
    <cfRule type="duplicateValues" dxfId="0" priority="16"/>
  </conditionalFormatting>
  <conditionalFormatting sqref="A26">
    <cfRule type="duplicateValues" dxfId="0" priority="15"/>
  </conditionalFormatting>
  <conditionalFormatting sqref="A29">
    <cfRule type="duplicateValues" dxfId="0" priority="14"/>
  </conditionalFormatting>
  <conditionalFormatting sqref="A1:A4">
    <cfRule type="duplicateValues" priority="173"/>
    <cfRule type="duplicateValues" priority="177"/>
    <cfRule type="duplicateValues" priority="176"/>
    <cfRule type="duplicateValues" priority="178"/>
    <cfRule type="duplicateValues" priority="179"/>
    <cfRule type="duplicateValues" priority="175"/>
    <cfRule type="duplicateValues" priority="174"/>
    <cfRule type="duplicateValues" priority="172"/>
  </conditionalFormatting>
  <conditionalFormatting sqref="A8:A10">
    <cfRule type="duplicateValues" dxfId="0" priority="5"/>
  </conditionalFormatting>
  <conditionalFormatting sqref="A11:A13">
    <cfRule type="duplicateValues" dxfId="0" priority="6"/>
  </conditionalFormatting>
  <conditionalFormatting sqref="A14:A19">
    <cfRule type="duplicateValues" dxfId="0" priority="1"/>
  </conditionalFormatting>
  <conditionalFormatting sqref="A8:A10 A11:A13">
    <cfRule type="duplicateValues" dxfId="0" priority="4"/>
  </conditionalFormatting>
  <conditionalFormatting sqref="A14 A17">
    <cfRule type="duplicateValues" dxfId="0" priority="2"/>
  </conditionalFormatting>
  <dataValidations count="1">
    <dataValidation type="list" allowBlank="1" showInputMessage="1" showErrorMessage="1" sqref="AJ2:AL2">
      <formula1>"总装厂缝纫车间,金属件厂电泳车间,总装厂发泡车间,总装厂座椅车间,金属件厂前工序车间,金属件厂焊接车间,金属件厂骨架组装车间"</formula1>
    </dataValidation>
  </dataValidations>
  <pageMargins left="0.75" right="0.75" top="1" bottom="1" header="0.5" footer="0.5"/>
  <pageSetup paperSize="9" orientation="portrait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49" name="Spinner 25" r:id="rId3">
              <controlPr defaultSize="0">
                <anchor moveWithCells="1" sizeWithCells="1">
                  <from>
                    <xdr:col>36</xdr:col>
                    <xdr:colOff>632460</xdr:colOff>
                    <xdr:row>0</xdr:row>
                    <xdr:rowOff>7620</xdr:rowOff>
                  </from>
                  <to>
                    <xdr:col>36</xdr:col>
                    <xdr:colOff>632460</xdr:colOff>
                    <xdr:row>0</xdr:row>
                    <xdr:rowOff>281940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name="Spinner 28" r:id="rId4">
              <controlPr defaultSize="0">
                <anchor moveWithCells="1" sizeWithCells="1">
                  <from>
                    <xdr:col>34</xdr:col>
                    <xdr:colOff>594360</xdr:colOff>
                    <xdr:row>0</xdr:row>
                    <xdr:rowOff>7620</xdr:rowOff>
                  </from>
                  <to>
                    <xdr:col>34</xdr:col>
                    <xdr:colOff>594360</xdr:colOff>
                    <xdr:row>0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name="Spinner 30" r:id="rId5">
              <controlPr defaultSize="0">
                <anchor moveWithCells="1" sizeWithCells="1">
                  <from>
                    <xdr:col>39</xdr:col>
                    <xdr:colOff>0</xdr:colOff>
                    <xdr:row>0</xdr:row>
                    <xdr:rowOff>0</xdr:rowOff>
                  </from>
                  <to>
                    <xdr:col>39</xdr:col>
                    <xdr:colOff>220980</xdr:colOff>
                    <xdr:row>0</xdr:row>
                    <xdr:rowOff>213360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name="Spinner 32" r:id="rId6">
              <controlPr defaultSize="0">
                <anchor moveWithCells="1" sizeWithCells="1">
                  <from>
                    <xdr:col>38</xdr:col>
                    <xdr:colOff>0</xdr:colOff>
                    <xdr:row>0</xdr:row>
                    <xdr:rowOff>7620</xdr:rowOff>
                  </from>
                  <to>
                    <xdr:col>38</xdr:col>
                    <xdr:colOff>0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name="Spinner 35" r:id="rId7">
              <controlPr defaultSize="0">
                <anchor moveWithCells="1" sizeWithCells="1">
                  <from>
                    <xdr:col>36</xdr:col>
                    <xdr:colOff>632460</xdr:colOff>
                    <xdr:row>0</xdr:row>
                    <xdr:rowOff>0</xdr:rowOff>
                  </from>
                  <to>
                    <xdr:col>36</xdr:col>
                    <xdr:colOff>632460</xdr:colOff>
                    <xdr:row>0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name="Spinner 38" r:id="rId8">
              <controlPr defaultSize="0">
                <anchor moveWithCells="1" sizeWithCells="1">
                  <from>
                    <xdr:col>34</xdr:col>
                    <xdr:colOff>594360</xdr:colOff>
                    <xdr:row>0</xdr:row>
                    <xdr:rowOff>7620</xdr:rowOff>
                  </from>
                  <to>
                    <xdr:col>34</xdr:col>
                    <xdr:colOff>594360</xdr:colOff>
                    <xdr:row>0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name="Spinner 42" r:id="rId9">
              <controlPr defaultSize="0">
                <anchor moveWithCells="1" sizeWithCells="1">
                  <from>
                    <xdr:col>38</xdr:col>
                    <xdr:colOff>0</xdr:colOff>
                    <xdr:row>0</xdr:row>
                    <xdr:rowOff>7620</xdr:rowOff>
                  </from>
                  <to>
                    <xdr:col>38</xdr:col>
                    <xdr:colOff>0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name="Spinner 44" r:id="rId10">
              <controlPr defaultSize="0">
                <anchor moveWithCells="1" sizeWithCells="1">
                  <from>
                    <xdr:col>37</xdr:col>
                    <xdr:colOff>609600</xdr:colOff>
                    <xdr:row>0</xdr:row>
                    <xdr:rowOff>7620</xdr:rowOff>
                  </from>
                  <to>
                    <xdr:col>38</xdr:col>
                    <xdr:colOff>213360</xdr:colOff>
                    <xdr:row>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70"/>
  <sheetViews>
    <sheetView workbookViewId="0">
      <selection activeCell="C12" sqref="C12:C13"/>
    </sheetView>
  </sheetViews>
  <sheetFormatPr defaultColWidth="8.88333333333333" defaultRowHeight="13.5"/>
  <cols>
    <col min="1" max="1" width="5.55833333333333" customWidth="1"/>
    <col min="2" max="2" width="7.55833333333333" customWidth="1"/>
    <col min="3" max="3" width="26" customWidth="1"/>
    <col min="4" max="4" width="7.55833333333333" customWidth="1"/>
    <col min="7" max="7" width="6.55833333333333" customWidth="1"/>
  </cols>
  <sheetData>
    <row r="1" spans="1:7">
      <c r="A1" s="1" t="s">
        <v>1</v>
      </c>
      <c r="B1" s="1" t="s">
        <v>3</v>
      </c>
      <c r="C1" s="1" t="s">
        <v>56</v>
      </c>
      <c r="D1" s="1" t="s">
        <v>57</v>
      </c>
      <c r="E1" s="1"/>
      <c r="F1" s="1"/>
      <c r="G1" s="1"/>
    </row>
    <row r="2" spans="1:12">
      <c r="A2" s="1"/>
      <c r="B2" s="2" t="s">
        <v>24</v>
      </c>
      <c r="C2" s="2" t="s">
        <v>58</v>
      </c>
      <c r="D2" s="2">
        <v>-134</v>
      </c>
      <c r="E2" s="1"/>
      <c r="F2" s="1"/>
      <c r="G2" s="1">
        <f>VLOOKUP(B2,劳务费!$C$3:L11,10,0)</f>
        <v>-134</v>
      </c>
      <c r="K2" t="s">
        <v>55</v>
      </c>
      <c r="L2" t="s">
        <v>24</v>
      </c>
    </row>
    <row r="3" spans="1:12">
      <c r="A3" s="1"/>
      <c r="B3" t="s">
        <v>25</v>
      </c>
      <c r="C3" s="2" t="s">
        <v>58</v>
      </c>
      <c r="D3" s="2">
        <v>-134</v>
      </c>
      <c r="E3" s="1"/>
      <c r="F3" s="1"/>
      <c r="G3" s="1">
        <f>VLOOKUP(B3,劳务费!$C$3:L11,10,0)</f>
        <v>-134</v>
      </c>
      <c r="K3" t="s">
        <v>55</v>
      </c>
      <c r="L3" t="s">
        <v>25</v>
      </c>
    </row>
    <row r="4" spans="1:12">
      <c r="A4" s="1"/>
      <c r="B4" s="1"/>
      <c r="C4" s="1"/>
      <c r="D4" s="1"/>
      <c r="E4" s="1"/>
      <c r="F4" s="1"/>
      <c r="G4" s="1" t="e">
        <f>VLOOKUP(B4,劳务费!$C$3:L11,10,0)</f>
        <v>#N/A</v>
      </c>
      <c r="K4" t="s">
        <v>46</v>
      </c>
      <c r="L4" t="s">
        <v>22</v>
      </c>
    </row>
    <row r="5" spans="1:12">
      <c r="A5" s="1"/>
      <c r="B5" s="1"/>
      <c r="C5" s="1"/>
      <c r="D5" s="1"/>
      <c r="E5" s="1"/>
      <c r="F5" s="1"/>
      <c r="G5" s="1" t="e">
        <f>VLOOKUP(B5,劳务费!$C$3:L11,10,0)</f>
        <v>#N/A</v>
      </c>
      <c r="K5" t="s">
        <v>17</v>
      </c>
      <c r="L5" t="s">
        <v>20</v>
      </c>
    </row>
    <row r="6" spans="1:12">
      <c r="A6" s="1"/>
      <c r="B6" s="1"/>
      <c r="C6" s="1"/>
      <c r="D6" s="1"/>
      <c r="E6" s="1"/>
      <c r="F6" s="1"/>
      <c r="G6" s="1" t="e">
        <f>VLOOKUP(B6,劳务费!$C$3:L11,10,0)</f>
        <v>#N/A</v>
      </c>
      <c r="K6" t="s">
        <v>17</v>
      </c>
      <c r="L6" t="s">
        <v>18</v>
      </c>
    </row>
    <row r="7" spans="1:7">
      <c r="A7" s="1"/>
      <c r="B7" s="1"/>
      <c r="C7" s="1"/>
      <c r="D7" s="1"/>
      <c r="E7" s="1"/>
      <c r="F7" s="1"/>
      <c r="G7" s="1" t="e">
        <f>VLOOKUP(B7,劳务费!$C$3:L11,10,0)</f>
        <v>#N/A</v>
      </c>
    </row>
    <row r="8" spans="1:7">
      <c r="A8" s="1"/>
      <c r="B8" s="1"/>
      <c r="C8" s="1"/>
      <c r="D8" s="1"/>
      <c r="E8" s="1"/>
      <c r="F8" s="1"/>
      <c r="G8" s="1" t="e">
        <f>VLOOKUP(B8,劳务费!$C$3:L9,10,0)</f>
        <v>#N/A</v>
      </c>
    </row>
    <row r="9" spans="1:7">
      <c r="A9" s="1"/>
      <c r="B9" s="1"/>
      <c r="C9" s="1"/>
      <c r="D9" s="1"/>
      <c r="E9" s="1"/>
      <c r="F9" s="1"/>
      <c r="G9" s="1" t="e">
        <f>VLOOKUP(B9,劳务费!$C$3:L10,10,0)</f>
        <v>#N/A</v>
      </c>
    </row>
    <row r="10" spans="1:7">
      <c r="A10" s="1"/>
      <c r="B10" s="1"/>
      <c r="C10" s="1"/>
      <c r="D10" s="1"/>
      <c r="E10" s="1"/>
      <c r="F10" s="1"/>
      <c r="G10" s="1" t="e">
        <f>VLOOKUP(B10,劳务费!$C$3:L11,10,0)</f>
        <v>#N/A</v>
      </c>
    </row>
    <row r="11" spans="1:7">
      <c r="A11" s="1"/>
      <c r="B11" s="3"/>
      <c r="C11" s="1"/>
      <c r="D11" s="3"/>
      <c r="E11" s="1"/>
      <c r="F11" s="1"/>
      <c r="G11" s="1" t="e">
        <f>VLOOKUP(B11,劳务费!$C$3:L11,10,0)</f>
        <v>#N/A</v>
      </c>
    </row>
    <row r="12" spans="1:7">
      <c r="A12" s="1"/>
      <c r="B12" s="1"/>
      <c r="C12" s="1"/>
      <c r="D12" s="1"/>
      <c r="E12" s="1"/>
      <c r="F12" s="1"/>
      <c r="G12" s="1" t="e">
        <f>VLOOKUP(B12,劳务费!$C$3:L7,10,0)</f>
        <v>#N/A</v>
      </c>
    </row>
    <row r="13" spans="1:7">
      <c r="A13" s="1"/>
      <c r="B13" s="1"/>
      <c r="C13" s="1"/>
      <c r="D13" s="1"/>
      <c r="E13" s="1"/>
      <c r="F13" s="1"/>
      <c r="G13" s="1" t="e">
        <f>VLOOKUP(B13,劳务费!$C$3:L11,10,0)</f>
        <v>#N/A</v>
      </c>
    </row>
    <row r="14" spans="1:7">
      <c r="A14" s="1"/>
      <c r="B14" s="1"/>
      <c r="C14" s="1"/>
      <c r="D14" s="1"/>
      <c r="E14" s="1"/>
      <c r="F14" s="1"/>
      <c r="G14" s="1" t="e">
        <f>VLOOKUP(B14,劳务费!$C$3:L5,10,0)</f>
        <v>#N/A</v>
      </c>
    </row>
    <row r="15" spans="1:7">
      <c r="A15" s="1"/>
      <c r="B15" s="1"/>
      <c r="C15" s="1"/>
      <c r="D15" s="1"/>
      <c r="E15" s="1"/>
      <c r="F15" s="1"/>
      <c r="G15" s="1" t="e">
        <f>VLOOKUP(B15,劳务费!$C$3:L11,10,0)</f>
        <v>#N/A</v>
      </c>
    </row>
    <row r="16" spans="1:7">
      <c r="A16" s="1"/>
      <c r="B16" s="1"/>
      <c r="C16" s="1"/>
      <c r="D16" s="1"/>
      <c r="E16" s="1"/>
      <c r="F16" s="1"/>
      <c r="G16" s="1" t="e">
        <f>VLOOKUP(B16,劳务费!$C$3:L11,10,0)</f>
        <v>#N/A</v>
      </c>
    </row>
    <row r="17" spans="1:7">
      <c r="A17" s="1"/>
      <c r="B17" s="1"/>
      <c r="C17" s="1"/>
      <c r="D17" s="1"/>
      <c r="E17" s="1"/>
      <c r="F17" s="1"/>
      <c r="G17" s="1" t="e">
        <f>VLOOKUP(B17,劳务费!$C$3:L7,10,0)</f>
        <v>#N/A</v>
      </c>
    </row>
    <row r="18" spans="1:7">
      <c r="A18" s="1"/>
      <c r="B18" s="1"/>
      <c r="C18" s="1"/>
      <c r="D18" s="1"/>
      <c r="E18" s="1"/>
      <c r="F18" s="1"/>
      <c r="G18" s="1" t="e">
        <f>VLOOKUP(B18,劳务费!$C$3:L11,10,0)</f>
        <v>#N/A</v>
      </c>
    </row>
    <row r="19" spans="1:7">
      <c r="A19" s="1"/>
      <c r="B19" s="1"/>
      <c r="C19" s="1"/>
      <c r="D19" s="1"/>
      <c r="E19" s="1"/>
      <c r="F19" s="1"/>
      <c r="G19" s="1" t="e">
        <f>VLOOKUP(B19,劳务费!$C$3:L5,10,0)</f>
        <v>#N/A</v>
      </c>
    </row>
    <row r="20" spans="1:7">
      <c r="A20" s="1"/>
      <c r="B20" s="1"/>
      <c r="C20" s="1"/>
      <c r="D20" s="1"/>
      <c r="E20" s="1"/>
      <c r="F20" s="1"/>
      <c r="G20" s="1" t="e">
        <f>VLOOKUP(B20,劳务费!$C$3:L5,10,0)</f>
        <v>#N/A</v>
      </c>
    </row>
    <row r="21" spans="1:7">
      <c r="A21" s="1"/>
      <c r="B21" s="1"/>
      <c r="C21" s="1"/>
      <c r="D21" s="1"/>
      <c r="E21" s="1"/>
      <c r="F21" s="1"/>
      <c r="G21" s="1" t="e">
        <f>VLOOKUP(B21,劳务费!$C$3:L11,10,0)</f>
        <v>#N/A</v>
      </c>
    </row>
    <row r="22" spans="1:7">
      <c r="A22" s="1"/>
      <c r="B22" s="1"/>
      <c r="C22" s="1"/>
      <c r="D22" s="1"/>
      <c r="E22" s="1"/>
      <c r="F22" s="1"/>
      <c r="G22" s="1" t="e">
        <f>VLOOKUP(B22,劳务费!$C$3:L5,10,0)</f>
        <v>#N/A</v>
      </c>
    </row>
    <row r="23" spans="1:7">
      <c r="A23" s="1"/>
      <c r="B23" s="1"/>
      <c r="C23" s="1"/>
      <c r="D23" s="1"/>
      <c r="E23" s="1"/>
      <c r="F23" s="1"/>
      <c r="G23" s="1" t="e">
        <f>VLOOKUP(B23,劳务费!$C$3:L7,10,0)</f>
        <v>#N/A</v>
      </c>
    </row>
    <row r="24" spans="1:7">
      <c r="A24" s="1"/>
      <c r="B24" s="1"/>
      <c r="C24" s="1"/>
      <c r="D24" s="1"/>
      <c r="E24" s="1"/>
      <c r="F24" s="1"/>
      <c r="G24" s="1" t="e">
        <f>VLOOKUP(B24,劳务费!$C$3:L6,10,0)</f>
        <v>#N/A</v>
      </c>
    </row>
    <row r="25" spans="1:7">
      <c r="A25" s="1"/>
      <c r="B25" s="1"/>
      <c r="C25" s="1"/>
      <c r="D25" s="1"/>
      <c r="E25" s="1"/>
      <c r="F25" s="1"/>
      <c r="G25" s="1" t="e">
        <f>VLOOKUP(B25,劳务费!$C$3:L9,10,0)</f>
        <v>#N/A</v>
      </c>
    </row>
    <row r="26" spans="1:7">
      <c r="A26" s="1"/>
      <c r="B26" s="1"/>
      <c r="C26" s="1"/>
      <c r="D26" s="1"/>
      <c r="E26" s="1"/>
      <c r="F26" s="1"/>
      <c r="G26" s="1" t="e">
        <f>VLOOKUP(B26,劳务费!$C$3:L7,10,0)</f>
        <v>#N/A</v>
      </c>
    </row>
    <row r="27" spans="1:7">
      <c r="A27" s="1"/>
      <c r="B27" s="1"/>
      <c r="C27" s="1"/>
      <c r="D27" s="1"/>
      <c r="E27" s="1"/>
      <c r="F27" s="1"/>
      <c r="G27" s="1" t="e">
        <f>VLOOKUP(B27,劳务费!$C$3:L5,10,0)</f>
        <v>#N/A</v>
      </c>
    </row>
    <row r="28" spans="1:7">
      <c r="A28" s="1"/>
      <c r="B28" s="1"/>
      <c r="C28" s="1"/>
      <c r="D28" s="1"/>
      <c r="E28" s="1"/>
      <c r="F28" s="1"/>
      <c r="G28" s="1" t="e">
        <f>VLOOKUP(B28,劳务费!$C$3:L10,10,0)</f>
        <v>#N/A</v>
      </c>
    </row>
    <row r="29" spans="1:7">
      <c r="A29" s="1"/>
      <c r="B29" s="1"/>
      <c r="C29" s="1"/>
      <c r="D29" s="1"/>
      <c r="E29" s="1"/>
      <c r="F29" s="1"/>
      <c r="G29" s="1" t="e">
        <f>VLOOKUP(B29,劳务费!$C$3:L11,10,0)</f>
        <v>#N/A</v>
      </c>
    </row>
    <row r="30" spans="1:7">
      <c r="A30" s="1"/>
      <c r="B30" s="1"/>
      <c r="C30" s="1"/>
      <c r="D30" s="1"/>
      <c r="E30" s="1"/>
      <c r="F30" s="1"/>
      <c r="G30" s="1" t="e">
        <f>VLOOKUP(B30,劳务费!$C$3:L5,10,0)</f>
        <v>#N/A</v>
      </c>
    </row>
    <row r="31" spans="1:7">
      <c r="A31" s="1"/>
      <c r="B31" s="1"/>
      <c r="C31" s="1"/>
      <c r="D31" s="1"/>
      <c r="E31" s="1"/>
      <c r="F31" s="1"/>
      <c r="G31" s="1" t="e">
        <f>VLOOKUP(B31,劳务费!$C$3:L7,10,0)</f>
        <v>#N/A</v>
      </c>
    </row>
    <row r="32" spans="1:7">
      <c r="A32" s="1"/>
      <c r="B32" s="1"/>
      <c r="C32" s="1"/>
      <c r="D32" s="1"/>
      <c r="E32" s="1"/>
      <c r="F32" s="1"/>
      <c r="G32" s="1" t="e">
        <f>VLOOKUP(B32,劳务费!$C$3:L11,10,0)</f>
        <v>#N/A</v>
      </c>
    </row>
    <row r="33" spans="1:7">
      <c r="A33" s="1"/>
      <c r="B33" s="1"/>
      <c r="C33" s="1"/>
      <c r="D33" s="1"/>
      <c r="E33" s="1"/>
      <c r="F33" s="1"/>
      <c r="G33" s="1" t="e">
        <f>VLOOKUP(B33,劳务费!$C$3:L11,10,0)</f>
        <v>#N/A</v>
      </c>
    </row>
    <row r="34" spans="1:7">
      <c r="A34" s="1"/>
      <c r="B34" s="1"/>
      <c r="C34" s="1"/>
      <c r="D34" s="1"/>
      <c r="E34" s="1"/>
      <c r="F34" s="1"/>
      <c r="G34" s="1" t="e">
        <f>VLOOKUP(B34,劳务费!$C$3:L11,10,0)</f>
        <v>#N/A</v>
      </c>
    </row>
    <row r="35" spans="1:7">
      <c r="A35" s="1"/>
      <c r="B35" s="1"/>
      <c r="C35" s="1"/>
      <c r="D35" s="1"/>
      <c r="E35" s="1"/>
      <c r="F35" s="1"/>
      <c r="G35" s="1" t="e">
        <f>VLOOKUP(B35,劳务费!$C$3:L11,10,0)</f>
        <v>#N/A</v>
      </c>
    </row>
    <row r="36" spans="1:7">
      <c r="A36" s="1"/>
      <c r="B36" s="1"/>
      <c r="C36" s="1"/>
      <c r="D36" s="1"/>
      <c r="E36" s="1"/>
      <c r="F36" s="1"/>
      <c r="G36" s="1" t="e">
        <f>VLOOKUP(B36,劳务费!$C$3:L11,10,0)</f>
        <v>#N/A</v>
      </c>
    </row>
    <row r="37" spans="1:7">
      <c r="A37" s="1"/>
      <c r="B37" s="1"/>
      <c r="C37" s="1"/>
      <c r="D37" s="1"/>
      <c r="E37" s="1"/>
      <c r="F37" s="1"/>
      <c r="G37" s="1" t="e">
        <f>VLOOKUP(B37,劳务费!$C$3:L11,10,0)</f>
        <v>#N/A</v>
      </c>
    </row>
    <row r="38" spans="1:7">
      <c r="A38" s="1"/>
      <c r="B38" s="1"/>
      <c r="C38" s="1"/>
      <c r="D38" s="1"/>
      <c r="E38" s="1"/>
      <c r="F38" s="1"/>
      <c r="G38" s="1" t="e">
        <f>VLOOKUP(B38,劳务费!$C$3:L11,10,0)</f>
        <v>#N/A</v>
      </c>
    </row>
    <row r="39" spans="1:7">
      <c r="A39" s="1"/>
      <c r="B39" s="1"/>
      <c r="C39" s="1"/>
      <c r="D39" s="1"/>
      <c r="E39" s="1"/>
      <c r="F39" s="1"/>
      <c r="G39" s="1" t="e">
        <f>VLOOKUP(B39,劳务费!$C$3:L11,10,0)</f>
        <v>#N/A</v>
      </c>
    </row>
    <row r="40" spans="1:7">
      <c r="A40" s="1"/>
      <c r="B40" s="1"/>
      <c r="C40" s="1"/>
      <c r="D40" s="1"/>
      <c r="E40" s="1"/>
      <c r="F40" s="1"/>
      <c r="G40" s="1" t="e">
        <f>VLOOKUP(B40,劳务费!$C$3:L11,10,0)</f>
        <v>#N/A</v>
      </c>
    </row>
    <row r="41" spans="1:7">
      <c r="A41" s="1"/>
      <c r="B41" s="1"/>
      <c r="C41" s="1"/>
      <c r="D41" s="1"/>
      <c r="E41" s="1"/>
      <c r="F41" s="1"/>
      <c r="G41" s="1" t="e">
        <f>VLOOKUP(B41,劳务费!$C$3:L11,10,0)</f>
        <v>#N/A</v>
      </c>
    </row>
    <row r="42" spans="1:7">
      <c r="A42" s="1"/>
      <c r="B42" s="1"/>
      <c r="C42" s="1"/>
      <c r="D42" s="1"/>
      <c r="E42" s="1"/>
      <c r="F42" s="1"/>
      <c r="G42" s="1" t="e">
        <f>VLOOKUP(B42,劳务费!$C$3:L7,10,0)</f>
        <v>#N/A</v>
      </c>
    </row>
    <row r="43" spans="1:7">
      <c r="A43" s="1"/>
      <c r="B43" s="1"/>
      <c r="C43" s="1"/>
      <c r="D43" s="1"/>
      <c r="E43" s="1"/>
      <c r="F43" s="1"/>
      <c r="G43" s="1" t="e">
        <f>VLOOKUP(B43,劳务费!$C$3:L11,10,0)</f>
        <v>#N/A</v>
      </c>
    </row>
    <row r="44" spans="1:7">
      <c r="A44" s="1"/>
      <c r="B44" s="1"/>
      <c r="C44" s="1"/>
      <c r="D44" s="1"/>
      <c r="E44" s="1"/>
      <c r="F44" s="1"/>
      <c r="G44" s="1" t="e">
        <f>VLOOKUP(B44,劳务费!$C$3:L11,10,0)</f>
        <v>#N/A</v>
      </c>
    </row>
    <row r="45" spans="1:7">
      <c r="A45" s="1"/>
      <c r="B45" s="1"/>
      <c r="C45" s="1"/>
      <c r="D45" s="1"/>
      <c r="E45" s="1"/>
      <c r="F45" s="1"/>
      <c r="G45" s="1" t="e">
        <f>VLOOKUP(B45,劳务费!$C$3:L7,10,0)</f>
        <v>#N/A</v>
      </c>
    </row>
    <row r="46" spans="1:7">
      <c r="A46" s="1"/>
      <c r="B46" s="1"/>
      <c r="C46" s="1"/>
      <c r="D46" s="1"/>
      <c r="E46" s="1"/>
      <c r="F46" s="1"/>
      <c r="G46" s="1" t="e">
        <f>VLOOKUP(B46,劳务费!$C$3:L11,10,0)</f>
        <v>#N/A</v>
      </c>
    </row>
    <row r="47" spans="1:7">
      <c r="A47" s="1"/>
      <c r="B47" s="1"/>
      <c r="C47" s="1"/>
      <c r="D47" s="1"/>
      <c r="E47" s="1"/>
      <c r="F47" s="1"/>
      <c r="G47" s="1" t="e">
        <f>VLOOKUP(B47,劳务费!$C$3:L7,10,0)</f>
        <v>#N/A</v>
      </c>
    </row>
    <row r="48" spans="1:7">
      <c r="A48" s="1"/>
      <c r="B48" s="1"/>
      <c r="C48" s="1"/>
      <c r="D48" s="1"/>
      <c r="E48" s="1"/>
      <c r="F48" s="1"/>
      <c r="G48" s="1" t="e">
        <f>VLOOKUP(B48,劳务费!$C$3:L11,10,0)</f>
        <v>#N/A</v>
      </c>
    </row>
    <row r="49" spans="1:7">
      <c r="A49" s="1"/>
      <c r="B49" s="1"/>
      <c r="C49" s="1"/>
      <c r="D49" s="1"/>
      <c r="E49" s="1"/>
      <c r="F49" s="1"/>
      <c r="G49" s="1" t="e">
        <f>VLOOKUP(B49,劳务费!$C$3:L11,10,0)</f>
        <v>#N/A</v>
      </c>
    </row>
    <row r="50" spans="1:7">
      <c r="A50" s="1"/>
      <c r="B50" s="1"/>
      <c r="C50" s="1"/>
      <c r="D50" s="1"/>
      <c r="E50" s="1"/>
      <c r="F50" s="1"/>
      <c r="G50" s="1" t="e">
        <f>VLOOKUP(B50,劳务费!$C$3:L11,10,0)</f>
        <v>#N/A</v>
      </c>
    </row>
    <row r="51" spans="1:7">
      <c r="A51" s="1"/>
      <c r="B51" s="1"/>
      <c r="C51" s="1"/>
      <c r="D51" s="1"/>
      <c r="E51" s="1"/>
      <c r="F51" s="1"/>
      <c r="G51" s="1" t="e">
        <f>VLOOKUP(B51,劳务费!$C$3:L7,10,0)</f>
        <v>#N/A</v>
      </c>
    </row>
    <row r="52" spans="1:7">
      <c r="A52" s="1"/>
      <c r="B52" s="1"/>
      <c r="C52" s="1"/>
      <c r="D52" s="1"/>
      <c r="E52" s="1"/>
      <c r="F52" s="1"/>
      <c r="G52" s="1" t="e">
        <f>VLOOKUP(B52,劳务费!$C$3:L11,10,0)</f>
        <v>#N/A</v>
      </c>
    </row>
    <row r="53" spans="1:7">
      <c r="A53" s="1"/>
      <c r="B53" s="1"/>
      <c r="C53" s="1"/>
      <c r="D53" s="1"/>
      <c r="E53" s="1"/>
      <c r="F53" s="1"/>
      <c r="G53" s="1" t="e">
        <f>VLOOKUP(B53,劳务费!$C$3:L11,10,0)</f>
        <v>#N/A</v>
      </c>
    </row>
    <row r="54" spans="1:7">
      <c r="A54" s="1"/>
      <c r="B54" s="1"/>
      <c r="C54" s="1"/>
      <c r="D54" s="1"/>
      <c r="E54" s="1"/>
      <c r="F54" s="1"/>
      <c r="G54" s="1" t="e">
        <f>VLOOKUP(B54,劳务费!$C$3:L11,10,0)</f>
        <v>#N/A</v>
      </c>
    </row>
    <row r="55" spans="1:7">
      <c r="A55" s="1"/>
      <c r="B55" s="1"/>
      <c r="C55" s="1"/>
      <c r="D55" s="1"/>
      <c r="E55" s="1"/>
      <c r="F55" s="1"/>
      <c r="G55" s="1" t="e">
        <f>VLOOKUP(B55,劳务费!$C$3:L11,10,0)</f>
        <v>#N/A</v>
      </c>
    </row>
    <row r="56" spans="1:7">
      <c r="A56" s="1"/>
      <c r="B56" s="1"/>
      <c r="C56" s="1"/>
      <c r="D56" s="1"/>
      <c r="E56" s="1"/>
      <c r="F56" s="1"/>
      <c r="G56" s="1" t="e">
        <f>VLOOKUP(B56,劳务费!$C$3:L11,10,0)</f>
        <v>#N/A</v>
      </c>
    </row>
    <row r="57" spans="1:7">
      <c r="A57" s="1"/>
      <c r="B57" s="1"/>
      <c r="C57" s="1"/>
      <c r="D57" s="1"/>
      <c r="E57" s="1"/>
      <c r="F57" s="1"/>
      <c r="G57" s="1" t="e">
        <f>VLOOKUP(B57,劳务费!$C$3:L11,10,0)</f>
        <v>#N/A</v>
      </c>
    </row>
    <row r="58" spans="1:7">
      <c r="A58" s="1"/>
      <c r="B58" s="1"/>
      <c r="C58" s="1"/>
      <c r="D58" s="1"/>
      <c r="E58" s="1"/>
      <c r="F58" s="1"/>
      <c r="G58" s="1" t="e">
        <f>VLOOKUP(B58,劳务费!$C$3:L7,10,0)</f>
        <v>#N/A</v>
      </c>
    </row>
    <row r="59" spans="1:7">
      <c r="A59" s="1"/>
      <c r="B59" s="1"/>
      <c r="C59" s="1"/>
      <c r="D59" s="1"/>
      <c r="E59" s="1"/>
      <c r="F59" s="1"/>
      <c r="G59" s="1" t="e">
        <f>VLOOKUP(B59,劳务费!$C$3:L7,10,0)</f>
        <v>#N/A</v>
      </c>
    </row>
    <row r="60" spans="1:7">
      <c r="A60" s="1"/>
      <c r="B60" s="1"/>
      <c r="C60" s="1"/>
      <c r="D60" s="1"/>
      <c r="E60" s="1"/>
      <c r="F60" s="1"/>
      <c r="G60" s="1" t="e">
        <f>VLOOKUP(B60,劳务费!$C$3:L9,10,0)</f>
        <v>#N/A</v>
      </c>
    </row>
    <row r="61" spans="1:7">
      <c r="A61" s="1"/>
      <c r="B61" s="1"/>
      <c r="C61" s="1"/>
      <c r="D61" s="1"/>
      <c r="E61" s="1"/>
      <c r="F61" s="1"/>
      <c r="G61" s="1" t="e">
        <f>VLOOKUP(B61,劳务费!$C$3:L10,10,0)</f>
        <v>#N/A</v>
      </c>
    </row>
    <row r="62" spans="1:7">
      <c r="A62" s="1"/>
      <c r="B62" s="1"/>
      <c r="C62" s="1"/>
      <c r="D62" s="1"/>
      <c r="E62" s="1"/>
      <c r="F62" s="1"/>
      <c r="G62" s="1" t="e">
        <f>VLOOKUP(B62,劳务费!$C$3:L11,10,0)</f>
        <v>#N/A</v>
      </c>
    </row>
    <row r="63" spans="1:7">
      <c r="A63" s="1"/>
      <c r="B63" s="1"/>
      <c r="C63" s="1"/>
      <c r="D63" s="1"/>
      <c r="E63" s="1"/>
      <c r="F63" s="1"/>
      <c r="G63" s="1" t="e">
        <f>VLOOKUP(B63,劳务费!$C$3:L11,10,0)</f>
        <v>#N/A</v>
      </c>
    </row>
    <row r="64" spans="1:7">
      <c r="A64" s="1"/>
      <c r="B64" s="1"/>
      <c r="C64" s="1"/>
      <c r="D64" s="1"/>
      <c r="E64" s="1"/>
      <c r="F64" s="1"/>
      <c r="G64" s="1" t="e">
        <f>VLOOKUP(B64,劳务费!$C$3:L11,10,0)</f>
        <v>#N/A</v>
      </c>
    </row>
    <row r="65" spans="1:7">
      <c r="A65" s="1"/>
      <c r="B65" s="1"/>
      <c r="C65" s="1"/>
      <c r="D65" s="1"/>
      <c r="E65" s="1"/>
      <c r="F65" s="1"/>
      <c r="G65" s="1" t="e">
        <f>VLOOKUP(B65,劳务费!$C$3:L11,10,0)</f>
        <v>#N/A</v>
      </c>
    </row>
    <row r="66" spans="1:7">
      <c r="A66" s="1"/>
      <c r="B66" s="1"/>
      <c r="C66" s="1"/>
      <c r="D66" s="1"/>
      <c r="E66" s="1"/>
      <c r="F66" s="1"/>
      <c r="G66" s="1" t="e">
        <f>VLOOKUP(B66,劳务费!$C$3:L11,10,0)</f>
        <v>#N/A</v>
      </c>
    </row>
    <row r="67" spans="1:7">
      <c r="A67" s="1"/>
      <c r="B67" s="1"/>
      <c r="C67" s="1"/>
      <c r="D67" s="1"/>
      <c r="E67" s="1"/>
      <c r="F67" s="1"/>
      <c r="G67" s="1" t="e">
        <f>VLOOKUP(B67,劳务费!$C$3:L11,10,0)</f>
        <v>#N/A</v>
      </c>
    </row>
    <row r="68" spans="1:7">
      <c r="A68" s="1"/>
      <c r="B68" s="1"/>
      <c r="C68" s="1"/>
      <c r="D68" s="1"/>
      <c r="E68" s="1"/>
      <c r="F68" s="1"/>
      <c r="G68" s="1" t="e">
        <f>VLOOKUP(B68,劳务费!$C$3:L11,10,0)</f>
        <v>#N/A</v>
      </c>
    </row>
    <row r="69" spans="1:7">
      <c r="A69" s="1"/>
      <c r="B69" s="1"/>
      <c r="C69" s="1"/>
      <c r="D69" s="1"/>
      <c r="E69" s="1"/>
      <c r="F69" s="1"/>
      <c r="G69" s="1"/>
    </row>
    <row r="70" spans="1:7">
      <c r="A70" s="1"/>
      <c r="B70" s="1"/>
      <c r="C70" s="1"/>
      <c r="D70" s="1">
        <f>SUM(D2:D69)</f>
        <v>-268</v>
      </c>
      <c r="E70" s="1"/>
      <c r="F70" s="1">
        <f>SUM(F2:F69)</f>
        <v>0</v>
      </c>
      <c r="G70" s="1"/>
    </row>
  </sheetData>
  <autoFilter xmlns:etc="http://www.wps.cn/officeDocument/2017/etCustomData" ref="A1:M68" etc:filterBottomFollowUsedRange="0">
    <sortState ref="A1:M68">
      <sortCondition ref="K1"/>
    </sortState>
    <extLst/>
  </autoFilter>
  <conditionalFormatting sqref="B5">
    <cfRule type="duplicateValues" priority="109"/>
    <cfRule type="duplicateValues" priority="108"/>
    <cfRule type="duplicateValues" priority="107"/>
    <cfRule type="duplicateValues" priority="106"/>
    <cfRule type="duplicateValues" priority="115"/>
    <cfRule type="duplicateValues" priority="117"/>
    <cfRule type="duplicateValues" priority="116"/>
    <cfRule type="duplicateValues" priority="112"/>
    <cfRule type="duplicateValues" priority="114"/>
    <cfRule type="duplicateValues" priority="105"/>
    <cfRule type="duplicateValues" priority="113"/>
    <cfRule type="duplicateValues" priority="111"/>
    <cfRule type="duplicateValues" priority="110"/>
  </conditionalFormatting>
  <conditionalFormatting sqref="B7"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B35">
    <cfRule type="duplicateValues" dxfId="0" priority="89"/>
  </conditionalFormatting>
  <conditionalFormatting sqref="B36">
    <cfRule type="duplicateValues" dxfId="0" priority="88"/>
  </conditionalFormatting>
  <conditionalFormatting sqref="B37">
    <cfRule type="duplicateValues" dxfId="0" priority="87"/>
  </conditionalFormatting>
  <conditionalFormatting sqref="B38">
    <cfRule type="duplicateValues" dxfId="0" priority="86"/>
  </conditionalFormatting>
  <conditionalFormatting sqref="B39">
    <cfRule type="duplicateValues" dxfId="0" priority="85"/>
  </conditionalFormatting>
  <conditionalFormatting sqref="B40">
    <cfRule type="duplicateValues" dxfId="0" priority="84"/>
  </conditionalFormatting>
  <conditionalFormatting sqref="B41">
    <cfRule type="duplicateValues" dxfId="0" priority="83"/>
  </conditionalFormatting>
  <conditionalFormatting sqref="B46">
    <cfRule type="duplicateValues" dxfId="0" priority="82"/>
  </conditionalFormatting>
  <conditionalFormatting sqref="B47">
    <cfRule type="duplicateValues" dxfId="0" priority="81"/>
  </conditionalFormatting>
  <conditionalFormatting sqref="B48">
    <cfRule type="duplicateValues" dxfId="0" priority="80"/>
  </conditionalFormatting>
  <conditionalFormatting sqref="B49">
    <cfRule type="duplicateValues" dxfId="0" priority="79"/>
  </conditionalFormatting>
  <conditionalFormatting sqref="B50">
    <cfRule type="duplicateValues" dxfId="0" priority="78"/>
  </conditionalFormatting>
  <conditionalFormatting sqref="B51">
    <cfRule type="duplicateValues" dxfId="0" priority="77"/>
  </conditionalFormatting>
  <conditionalFormatting sqref="B52">
    <cfRule type="duplicateValues" dxfId="0" priority="76"/>
  </conditionalFormatting>
  <conditionalFormatting sqref="B53">
    <cfRule type="duplicateValues" dxfId="0" priority="75"/>
  </conditionalFormatting>
  <conditionalFormatting sqref="B54">
    <cfRule type="duplicateValues" dxfId="0" priority="74"/>
  </conditionalFormatting>
  <conditionalFormatting sqref="B55">
    <cfRule type="duplicateValues" dxfId="0" priority="73"/>
  </conditionalFormatting>
  <conditionalFormatting sqref="B56">
    <cfRule type="duplicateValues" dxfId="0" priority="72"/>
  </conditionalFormatting>
  <conditionalFormatting sqref="B57">
    <cfRule type="duplicateValues" dxfId="0" priority="71"/>
  </conditionalFormatting>
  <conditionalFormatting sqref="B58">
    <cfRule type="duplicateValues" dxfId="0" priority="70"/>
  </conditionalFormatting>
  <conditionalFormatting sqref="B59">
    <cfRule type="duplicateValues" dxfId="0" priority="69"/>
  </conditionalFormatting>
  <conditionalFormatting sqref="B60">
    <cfRule type="duplicateValues" dxfId="0" priority="68"/>
  </conditionalFormatting>
  <conditionalFormatting sqref="B61">
    <cfRule type="duplicateValues" dxfId="0" priority="67"/>
  </conditionalFormatting>
  <conditionalFormatting sqref="B62">
    <cfRule type="duplicateValues" dxfId="0" priority="66"/>
  </conditionalFormatting>
  <conditionalFormatting sqref="B63">
    <cfRule type="duplicateValues" dxfId="0" priority="65"/>
  </conditionalFormatting>
  <conditionalFormatting sqref="B64">
    <cfRule type="duplicateValues" dxfId="0" priority="64"/>
  </conditionalFormatting>
  <conditionalFormatting sqref="B69">
    <cfRule type="duplicateValues" priority="122"/>
    <cfRule type="duplicateValues" priority="120"/>
    <cfRule type="duplicateValues" priority="119"/>
    <cfRule type="duplicateValues" priority="121"/>
  </conditionalFormatting>
  <conditionalFormatting sqref="B70">
    <cfRule type="duplicateValues" priority="125"/>
    <cfRule type="duplicateValues" priority="126"/>
  </conditionalFormatting>
  <conditionalFormatting sqref="B1 B69:B70">
    <cfRule type="duplicateValues" priority="118"/>
  </conditionalFormatting>
  <conditionalFormatting sqref="B1 B70">
    <cfRule type="duplicateValues" priority="124"/>
    <cfRule type="duplicateValues" priority="123"/>
  </conditionalFormatting>
  <conditionalFormatting sqref="B1:B2 B4:B6 B8:B34 B42:B45 B65:B1048576">
    <cfRule type="duplicateValues" dxfId="0" priority="90"/>
  </conditionalFormatting>
  <conditionalFormatting sqref="B1:B2 B4:B6 B8:B1048576">
    <cfRule type="duplicateValues" dxfId="0" priority="15"/>
  </conditionalFormatting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D4:E15"/>
  <sheetViews>
    <sheetView workbookViewId="0">
      <selection activeCell="B21" sqref="B21:C28"/>
    </sheetView>
  </sheetViews>
  <sheetFormatPr defaultColWidth="9" defaultRowHeight="13.5" outlineLevelCol="4"/>
  <sheetData>
    <row r="4" spans="4:5">
      <c r="D4" t="s">
        <v>55</v>
      </c>
      <c r="E4" t="s">
        <v>24</v>
      </c>
    </row>
    <row r="5" spans="4:5">
      <c r="D5" t="s">
        <v>55</v>
      </c>
      <c r="E5" t="s">
        <v>25</v>
      </c>
    </row>
    <row r="6" spans="4:5">
      <c r="D6" t="s">
        <v>55</v>
      </c>
      <c r="E6" t="s">
        <v>59</v>
      </c>
    </row>
    <row r="7" spans="4:5">
      <c r="D7" t="s">
        <v>60</v>
      </c>
      <c r="E7" t="s">
        <v>61</v>
      </c>
    </row>
    <row r="8" spans="4:5">
      <c r="D8" t="s">
        <v>46</v>
      </c>
      <c r="E8" t="s">
        <v>22</v>
      </c>
    </row>
    <row r="9" spans="4:5">
      <c r="D9" t="s">
        <v>46</v>
      </c>
      <c r="E9" t="s">
        <v>62</v>
      </c>
    </row>
    <row r="10" spans="4:5">
      <c r="D10" t="s">
        <v>17</v>
      </c>
      <c r="E10" t="s">
        <v>63</v>
      </c>
    </row>
    <row r="11" spans="4:5">
      <c r="D11" t="s">
        <v>17</v>
      </c>
      <c r="E11" t="s">
        <v>20</v>
      </c>
    </row>
    <row r="12" spans="4:5">
      <c r="D12" t="s">
        <v>64</v>
      </c>
      <c r="E12" t="s">
        <v>65</v>
      </c>
    </row>
    <row r="13" spans="4:5">
      <c r="D13" t="s">
        <v>64</v>
      </c>
      <c r="E13" t="s">
        <v>66</v>
      </c>
    </row>
    <row r="14" spans="4:5">
      <c r="D14" t="s">
        <v>64</v>
      </c>
      <c r="E14" t="s">
        <v>67</v>
      </c>
    </row>
    <row r="15" spans="4:5">
      <c r="D15" t="s">
        <v>68</v>
      </c>
      <c r="E15" t="s">
        <v>69</v>
      </c>
    </row>
  </sheetData>
  <sortState ref="D4:E37">
    <sortCondition ref="D4"/>
  </sortState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C4:H88"/>
  <sheetViews>
    <sheetView workbookViewId="0">
      <selection activeCell="E27" sqref="E27:F27"/>
    </sheetView>
  </sheetViews>
  <sheetFormatPr defaultColWidth="9" defaultRowHeight="13.5" outlineLevelCol="7"/>
  <cols>
    <col min="3" max="3" width="14.75" customWidth="1"/>
  </cols>
  <sheetData>
    <row r="4" spans="3:8">
      <c r="C4" t="s">
        <v>70</v>
      </c>
      <c r="D4" t="s">
        <v>71</v>
      </c>
      <c r="G4" t="s">
        <v>70</v>
      </c>
      <c r="H4" t="s">
        <v>65</v>
      </c>
    </row>
    <row r="5" spans="3:8">
      <c r="C5" t="s">
        <v>70</v>
      </c>
      <c r="D5" t="s">
        <v>72</v>
      </c>
      <c r="G5" t="s">
        <v>73</v>
      </c>
      <c r="H5" t="s">
        <v>69</v>
      </c>
    </row>
    <row r="6" spans="3:8">
      <c r="C6" t="s">
        <v>70</v>
      </c>
      <c r="D6" t="s">
        <v>74</v>
      </c>
      <c r="G6" t="s">
        <v>23</v>
      </c>
      <c r="H6" t="s">
        <v>24</v>
      </c>
    </row>
    <row r="7" spans="3:8">
      <c r="C7" t="s">
        <v>70</v>
      </c>
      <c r="D7" t="s">
        <v>75</v>
      </c>
      <c r="G7" t="s">
        <v>23</v>
      </c>
      <c r="H7" t="s">
        <v>25</v>
      </c>
    </row>
    <row r="8" spans="3:8">
      <c r="C8" t="s">
        <v>70</v>
      </c>
      <c r="D8" t="s">
        <v>76</v>
      </c>
      <c r="G8" t="s">
        <v>21</v>
      </c>
      <c r="H8" t="s">
        <v>22</v>
      </c>
    </row>
    <row r="9" spans="3:8">
      <c r="C9" t="s">
        <v>70</v>
      </c>
      <c r="D9" t="s">
        <v>77</v>
      </c>
      <c r="G9" t="s">
        <v>21</v>
      </c>
      <c r="H9" t="s">
        <v>78</v>
      </c>
    </row>
    <row r="10" spans="3:8">
      <c r="C10" t="s">
        <v>73</v>
      </c>
      <c r="D10" t="s">
        <v>79</v>
      </c>
      <c r="G10" t="s">
        <v>21</v>
      </c>
      <c r="H10" t="s">
        <v>62</v>
      </c>
    </row>
    <row r="11" spans="3:8">
      <c r="C11" t="s">
        <v>73</v>
      </c>
      <c r="D11" t="s">
        <v>80</v>
      </c>
      <c r="G11" t="s">
        <v>21</v>
      </c>
      <c r="H11" t="s">
        <v>81</v>
      </c>
    </row>
    <row r="12" spans="3:8">
      <c r="C12" t="s">
        <v>73</v>
      </c>
      <c r="D12" t="s">
        <v>82</v>
      </c>
      <c r="G12" t="s">
        <v>17</v>
      </c>
      <c r="H12" t="s">
        <v>83</v>
      </c>
    </row>
    <row r="13" spans="3:8">
      <c r="C13" t="s">
        <v>23</v>
      </c>
      <c r="D13" t="s">
        <v>84</v>
      </c>
      <c r="G13" t="s">
        <v>17</v>
      </c>
      <c r="H13" t="s">
        <v>85</v>
      </c>
    </row>
    <row r="14" spans="3:8">
      <c r="C14" t="s">
        <v>23</v>
      </c>
      <c r="D14" t="s">
        <v>86</v>
      </c>
      <c r="G14" t="s">
        <v>17</v>
      </c>
      <c r="H14" t="s">
        <v>87</v>
      </c>
    </row>
    <row r="15" spans="3:8">
      <c r="C15" t="s">
        <v>23</v>
      </c>
      <c r="D15" t="s">
        <v>88</v>
      </c>
      <c r="G15" t="s">
        <v>17</v>
      </c>
      <c r="H15" t="s">
        <v>63</v>
      </c>
    </row>
    <row r="16" spans="3:8">
      <c r="C16" t="s">
        <v>23</v>
      </c>
      <c r="D16" t="s">
        <v>89</v>
      </c>
      <c r="G16" t="s">
        <v>17</v>
      </c>
      <c r="H16" t="s">
        <v>20</v>
      </c>
    </row>
    <row r="17" spans="3:4">
      <c r="C17" t="s">
        <v>90</v>
      </c>
      <c r="D17" t="s">
        <v>91</v>
      </c>
    </row>
    <row r="18" spans="3:4">
      <c r="C18" t="s">
        <v>90</v>
      </c>
      <c r="D18" t="s">
        <v>92</v>
      </c>
    </row>
    <row r="19" spans="3:4">
      <c r="C19" t="s">
        <v>90</v>
      </c>
      <c r="D19" t="s">
        <v>93</v>
      </c>
    </row>
    <row r="20" spans="3:4">
      <c r="C20" t="s">
        <v>90</v>
      </c>
      <c r="D20" t="s">
        <v>94</v>
      </c>
    </row>
    <row r="21" spans="3:4">
      <c r="C21" t="s">
        <v>95</v>
      </c>
      <c r="D21" t="s">
        <v>96</v>
      </c>
    </row>
    <row r="22" spans="3:4">
      <c r="C22" t="s">
        <v>60</v>
      </c>
      <c r="D22" t="s">
        <v>97</v>
      </c>
    </row>
    <row r="23" spans="3:4">
      <c r="C23" t="s">
        <v>60</v>
      </c>
      <c r="D23" t="s">
        <v>98</v>
      </c>
    </row>
    <row r="24" spans="3:4">
      <c r="C24" t="s">
        <v>60</v>
      </c>
      <c r="D24" t="s">
        <v>99</v>
      </c>
    </row>
    <row r="25" spans="3:4">
      <c r="C25" t="s">
        <v>60</v>
      </c>
      <c r="D25" t="s">
        <v>100</v>
      </c>
    </row>
    <row r="26" spans="3:4">
      <c r="C26" t="s">
        <v>21</v>
      </c>
      <c r="D26" t="s">
        <v>101</v>
      </c>
    </row>
    <row r="27" spans="3:4">
      <c r="C27" t="s">
        <v>21</v>
      </c>
      <c r="D27" t="s">
        <v>102</v>
      </c>
    </row>
    <row r="28" spans="3:4">
      <c r="C28" t="s">
        <v>21</v>
      </c>
      <c r="D28" t="s">
        <v>103</v>
      </c>
    </row>
    <row r="29" spans="3:4">
      <c r="C29" t="s">
        <v>21</v>
      </c>
      <c r="D29" t="s">
        <v>104</v>
      </c>
    </row>
    <row r="30" spans="3:4">
      <c r="C30" t="s">
        <v>21</v>
      </c>
      <c r="D30" t="s">
        <v>105</v>
      </c>
    </row>
    <row r="31" spans="3:4">
      <c r="C31" t="s">
        <v>21</v>
      </c>
      <c r="D31" t="s">
        <v>106</v>
      </c>
    </row>
    <row r="32" spans="3:4">
      <c r="C32" t="s">
        <v>21</v>
      </c>
      <c r="D32" t="s">
        <v>107</v>
      </c>
    </row>
    <row r="33" spans="3:4">
      <c r="C33" t="s">
        <v>21</v>
      </c>
      <c r="D33" t="s">
        <v>108</v>
      </c>
    </row>
    <row r="34" spans="3:4">
      <c r="C34" t="s">
        <v>109</v>
      </c>
      <c r="D34" t="s">
        <v>110</v>
      </c>
    </row>
    <row r="35" spans="3:4">
      <c r="C35" t="s">
        <v>109</v>
      </c>
      <c r="D35" t="s">
        <v>111</v>
      </c>
    </row>
    <row r="36" spans="3:4">
      <c r="C36" t="s">
        <v>109</v>
      </c>
      <c r="D36" t="s">
        <v>112</v>
      </c>
    </row>
    <row r="37" spans="3:4">
      <c r="C37" t="s">
        <v>109</v>
      </c>
      <c r="D37" t="s">
        <v>113</v>
      </c>
    </row>
    <row r="38" spans="3:4">
      <c r="C38" t="s">
        <v>109</v>
      </c>
      <c r="D38" t="s">
        <v>114</v>
      </c>
    </row>
    <row r="39" spans="3:4">
      <c r="C39" t="s">
        <v>109</v>
      </c>
      <c r="D39" t="s">
        <v>115</v>
      </c>
    </row>
    <row r="40" spans="3:4">
      <c r="C40" t="s">
        <v>109</v>
      </c>
      <c r="D40" t="s">
        <v>116</v>
      </c>
    </row>
    <row r="41" spans="3:4">
      <c r="C41" t="s">
        <v>109</v>
      </c>
      <c r="D41" t="s">
        <v>117</v>
      </c>
    </row>
    <row r="42" spans="3:4">
      <c r="C42" t="s">
        <v>109</v>
      </c>
      <c r="D42" t="s">
        <v>118</v>
      </c>
    </row>
    <row r="43" spans="3:4">
      <c r="C43" t="s">
        <v>109</v>
      </c>
      <c r="D43" t="s">
        <v>119</v>
      </c>
    </row>
    <row r="44" spans="3:4">
      <c r="C44" t="s">
        <v>109</v>
      </c>
      <c r="D44" t="s">
        <v>120</v>
      </c>
    </row>
    <row r="45" spans="3:4">
      <c r="C45" t="s">
        <v>109</v>
      </c>
      <c r="D45" t="s">
        <v>121</v>
      </c>
    </row>
    <row r="46" spans="3:4">
      <c r="C46" t="s">
        <v>109</v>
      </c>
      <c r="D46" t="s">
        <v>122</v>
      </c>
    </row>
    <row r="47" spans="3:4">
      <c r="C47" t="s">
        <v>109</v>
      </c>
      <c r="D47" t="s">
        <v>123</v>
      </c>
    </row>
    <row r="48" spans="3:4">
      <c r="C48" t="s">
        <v>109</v>
      </c>
      <c r="D48" t="s">
        <v>124</v>
      </c>
    </row>
    <row r="49" spans="3:4">
      <c r="C49" t="s">
        <v>109</v>
      </c>
      <c r="D49" t="s">
        <v>125</v>
      </c>
    </row>
    <row r="50" spans="3:4">
      <c r="C50" t="s">
        <v>109</v>
      </c>
      <c r="D50" t="s">
        <v>126</v>
      </c>
    </row>
    <row r="51" spans="3:4">
      <c r="C51" t="s">
        <v>109</v>
      </c>
      <c r="D51" t="s">
        <v>127</v>
      </c>
    </row>
    <row r="52" spans="3:4">
      <c r="C52" t="s">
        <v>109</v>
      </c>
      <c r="D52" t="s">
        <v>128</v>
      </c>
    </row>
    <row r="53" spans="3:4">
      <c r="C53" t="s">
        <v>109</v>
      </c>
      <c r="D53" t="s">
        <v>128</v>
      </c>
    </row>
    <row r="54" spans="3:4">
      <c r="C54" t="s">
        <v>109</v>
      </c>
      <c r="D54" t="s">
        <v>129</v>
      </c>
    </row>
    <row r="55" spans="3:4">
      <c r="C55" t="s">
        <v>109</v>
      </c>
      <c r="D55" t="s">
        <v>130</v>
      </c>
    </row>
    <row r="56" spans="3:4">
      <c r="C56" t="s">
        <v>109</v>
      </c>
      <c r="D56" t="s">
        <v>130</v>
      </c>
    </row>
    <row r="57" spans="3:4">
      <c r="C57" t="s">
        <v>109</v>
      </c>
      <c r="D57" t="s">
        <v>131</v>
      </c>
    </row>
    <row r="58" spans="3:4">
      <c r="C58" t="s">
        <v>109</v>
      </c>
      <c r="D58" t="s">
        <v>132</v>
      </c>
    </row>
    <row r="59" spans="3:4">
      <c r="C59" t="s">
        <v>109</v>
      </c>
      <c r="D59" t="s">
        <v>106</v>
      </c>
    </row>
    <row r="60" spans="3:4">
      <c r="C60" t="s">
        <v>109</v>
      </c>
      <c r="D60" t="s">
        <v>133</v>
      </c>
    </row>
    <row r="61" spans="3:4">
      <c r="C61" t="s">
        <v>109</v>
      </c>
      <c r="D61" t="s">
        <v>134</v>
      </c>
    </row>
    <row r="62" spans="3:4">
      <c r="C62" t="s">
        <v>109</v>
      </c>
      <c r="D62" t="s">
        <v>135</v>
      </c>
    </row>
    <row r="63" spans="3:4">
      <c r="C63" t="s">
        <v>109</v>
      </c>
      <c r="D63" t="s">
        <v>136</v>
      </c>
    </row>
    <row r="64" spans="3:4">
      <c r="C64" t="s">
        <v>109</v>
      </c>
      <c r="D64" t="s">
        <v>137</v>
      </c>
    </row>
    <row r="65" spans="3:4">
      <c r="C65" t="s">
        <v>109</v>
      </c>
      <c r="D65" t="s">
        <v>138</v>
      </c>
    </row>
    <row r="66" spans="3:4">
      <c r="C66" t="s">
        <v>109</v>
      </c>
      <c r="D66" t="s">
        <v>139</v>
      </c>
    </row>
    <row r="67" spans="3:4">
      <c r="C67" t="s">
        <v>109</v>
      </c>
      <c r="D67" t="s">
        <v>140</v>
      </c>
    </row>
    <row r="68" spans="3:4">
      <c r="C68" t="s">
        <v>109</v>
      </c>
      <c r="D68" t="s">
        <v>141</v>
      </c>
    </row>
    <row r="69" spans="3:4">
      <c r="C69" t="s">
        <v>17</v>
      </c>
      <c r="D69" t="s">
        <v>142</v>
      </c>
    </row>
    <row r="70" spans="3:4">
      <c r="C70" t="s">
        <v>17</v>
      </c>
      <c r="D70" t="s">
        <v>143</v>
      </c>
    </row>
    <row r="71" spans="3:4">
      <c r="C71" t="s">
        <v>17</v>
      </c>
      <c r="D71" t="s">
        <v>144</v>
      </c>
    </row>
    <row r="72" spans="3:4">
      <c r="C72" t="s">
        <v>17</v>
      </c>
      <c r="D72" t="s">
        <v>145</v>
      </c>
    </row>
    <row r="73" spans="3:4">
      <c r="C73" t="s">
        <v>17</v>
      </c>
      <c r="D73" t="s">
        <v>146</v>
      </c>
    </row>
    <row r="74" spans="3:4">
      <c r="C74" t="s">
        <v>17</v>
      </c>
      <c r="D74" t="s">
        <v>147</v>
      </c>
    </row>
    <row r="75" spans="3:4">
      <c r="C75" t="s">
        <v>17</v>
      </c>
      <c r="D75" t="s">
        <v>148</v>
      </c>
    </row>
    <row r="76" spans="3:4">
      <c r="C76" t="s">
        <v>17</v>
      </c>
      <c r="D76" t="s">
        <v>149</v>
      </c>
    </row>
    <row r="77" spans="3:4">
      <c r="C77" t="s">
        <v>17</v>
      </c>
      <c r="D77" t="s">
        <v>150</v>
      </c>
    </row>
    <row r="78" spans="3:4">
      <c r="C78" t="s">
        <v>17</v>
      </c>
      <c r="D78" t="s">
        <v>151</v>
      </c>
    </row>
    <row r="79" spans="3:4">
      <c r="C79" t="s">
        <v>17</v>
      </c>
      <c r="D79" t="s">
        <v>152</v>
      </c>
    </row>
    <row r="80" spans="3:4">
      <c r="C80" t="s">
        <v>17</v>
      </c>
      <c r="D80" t="s">
        <v>153</v>
      </c>
    </row>
    <row r="81" spans="3:4">
      <c r="C81" t="s">
        <v>154</v>
      </c>
      <c r="D81" t="s">
        <v>98</v>
      </c>
    </row>
    <row r="82" spans="3:4">
      <c r="C82" t="s">
        <v>155</v>
      </c>
      <c r="D82" t="s">
        <v>156</v>
      </c>
    </row>
    <row r="83" spans="3:4">
      <c r="C83" t="s">
        <v>155</v>
      </c>
      <c r="D83" t="s">
        <v>157</v>
      </c>
    </row>
    <row r="84" spans="3:4">
      <c r="C84" t="s">
        <v>155</v>
      </c>
      <c r="D84" t="s">
        <v>158</v>
      </c>
    </row>
    <row r="85" spans="3:4">
      <c r="C85" t="s">
        <v>155</v>
      </c>
      <c r="D85" t="s">
        <v>159</v>
      </c>
    </row>
    <row r="86" spans="3:4">
      <c r="C86" t="s">
        <v>155</v>
      </c>
      <c r="D86" t="s">
        <v>160</v>
      </c>
    </row>
    <row r="87" spans="3:4">
      <c r="C87" t="s">
        <v>155</v>
      </c>
      <c r="D87" t="s">
        <v>161</v>
      </c>
    </row>
    <row r="88" spans="3:4">
      <c r="C88" t="s">
        <v>155</v>
      </c>
      <c r="D88" t="s">
        <v>162</v>
      </c>
    </row>
  </sheetData>
  <sortState ref="G4:H88">
    <sortCondition ref="G14"/>
  </sortState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劳务费</vt:lpstr>
      <vt:lpstr>考勤</vt:lpstr>
      <vt:lpstr>奖惩</vt:lpstr>
      <vt:lpstr>Sheet2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WuYanxia</cp:lastModifiedBy>
  <dcterms:created xsi:type="dcterms:W3CDTF">2025-02-27T08:11:00Z</dcterms:created>
  <dcterms:modified xsi:type="dcterms:W3CDTF">2025-07-01T06:26:03Z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7978BD63EA934A7583C429094F693D9D_13</vt:lpwstr>
  </property>
</Properties>
</file>