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 tabRatio="838" activeTab="7"/>
  </bookViews>
  <sheets>
    <sheet name="密码说明" sheetId="17" r:id="rId1"/>
    <sheet name="费用汇总（用款申请）" sheetId="44" r:id="rId2"/>
    <sheet name="费用分类汇总（薪酬）" sheetId="30" r:id="rId3"/>
    <sheet name="参保人数汇总" sheetId="70" r:id="rId4"/>
    <sheet name="4月  " sheetId="84" r:id="rId5"/>
    <sheet name="5月" sheetId="85" r:id="rId6"/>
    <sheet name="6月" sheetId="86" r:id="rId7"/>
    <sheet name="7月" sheetId="88" r:id="rId8"/>
    <sheet name="8月" sheetId="89" r:id="rId9"/>
    <sheet name="Sheet1" sheetId="87" r:id="rId10"/>
    <sheet name="特殊人员名单" sheetId="66" state="hidden" r:id="rId11"/>
  </sheets>
  <definedNames>
    <definedName name="_xlnm._FilterDatabase" localSheetId="4" hidden="1">'4月  '!$A$3:$AI$5</definedName>
    <definedName name="_xlnm._FilterDatabase" localSheetId="5" hidden="1">'5月'!$A$3:$AI$17</definedName>
    <definedName name="_xlnm._FilterDatabase" localSheetId="6" hidden="1">'6月'!$A$3:$AI$16</definedName>
    <definedName name="_xlnm._FilterDatabase" localSheetId="7" hidden="1">'7月'!$A$3:$AI$23</definedName>
    <definedName name="_xlnm._FilterDatabase" localSheetId="8" hidden="1">'8月'!$A$3:$AI$39</definedName>
    <definedName name="_xlnm.Print_Titles" localSheetId="4">'4月  '!$2:$3</definedName>
    <definedName name="_xlnm.Print_Area" localSheetId="4">'4月  '!$A$1:$Z$20</definedName>
    <definedName name="_xlnm.Print_Titles" localSheetId="5">'5月'!$2:$3</definedName>
    <definedName name="_xlnm.Print_Area" localSheetId="5">'5月'!$A$1:$Z$32</definedName>
    <definedName name="_xlnm.Print_Titles" localSheetId="6">'6月'!$2:$3</definedName>
    <definedName name="_xlnm.Print_Area" localSheetId="6">'6月'!$A$1:$Z$31</definedName>
    <definedName name="_xlnm.Print_Titles" localSheetId="7">'7月'!$2:$3</definedName>
    <definedName name="_xlnm.Print_Area" localSheetId="7">'7月'!$A$1:$Z$38</definedName>
    <definedName name="_xlnm.Print_Titles" localSheetId="8">'8月'!$2:$3</definedName>
    <definedName name="_xlnm.Print_Area" localSheetId="8">'8月'!$A$1:$Z$54</definedName>
  </definedNames>
  <calcPr calcId="191029"/>
  <pivotCaches>
    <pivotCache cacheId="0" r:id="rId1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<sst xmlns="http://schemas.openxmlformats.org/spreadsheetml/2006/main" count="784" uniqueCount="208">
  <si>
    <t>说明：</t>
  </si>
  <si>
    <t>1、各sheet表密码为月份*3，如111,222.。。。</t>
  </si>
  <si>
    <t>2、保护状态下可正常进行筛选、排序、透视表等操作，不可进行删除行列或编辑</t>
  </si>
  <si>
    <t>月份</t>
  </si>
  <si>
    <t>工伤</t>
  </si>
  <si>
    <t>养老</t>
  </si>
  <si>
    <t>医疗</t>
  </si>
  <si>
    <t>大额医疗</t>
  </si>
  <si>
    <t>失业</t>
  </si>
  <si>
    <t>公积金</t>
  </si>
  <si>
    <t>合计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</si>
  <si>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</si>
  <si>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</si>
  <si>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</si>
  <si>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</si>
  <si>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</si>
  <si>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</si>
  <si>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</si>
  <si>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</si>
  <si>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</si>
  <si>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</si>
  <si>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</si>
  <si>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</si>
  <si>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科目分类</t>
  </si>
  <si>
    <t>求和项:工伤
（1.8%）</t>
  </si>
  <si>
    <t>求和项:养老
（24%）</t>
  </si>
  <si>
    <t>求和项:医疗
10%）</t>
  </si>
  <si>
    <t>求和项:大额医疗</t>
  </si>
  <si>
    <t>求和项:失业
1%）</t>
  </si>
  <si>
    <t>求和项:公积金
（10%）</t>
  </si>
  <si>
    <t>求和项:合计</t>
  </si>
  <si>
    <t>管理费用</t>
  </si>
  <si>
    <t>生产成本</t>
  </si>
  <si>
    <t>研发费用</t>
  </si>
  <si>
    <t>总计</t>
  </si>
  <si>
    <t>平均值</t>
  </si>
  <si>
    <t>河北光华荣昌黄骅分公司2025年4月份公司社保缴费明细</t>
  </si>
  <si>
    <t>序号</t>
  </si>
  <si>
    <t>所属部门</t>
  </si>
  <si>
    <t>姓名</t>
  </si>
  <si>
    <t>身份证号</t>
  </si>
  <si>
    <t>缴费基数</t>
  </si>
  <si>
    <t>单位缴纳部分</t>
  </si>
  <si>
    <t>个人缴纳部分</t>
  </si>
  <si>
    <t>单位+个人</t>
  </si>
  <si>
    <t>工伤保险
（1.7%）</t>
  </si>
  <si>
    <t>养老保险
（16%）</t>
  </si>
  <si>
    <t>医疗保险
（8%）</t>
  </si>
  <si>
    <t>失业保险
（0.7%）</t>
  </si>
  <si>
    <t>公积金
（5%）</t>
  </si>
  <si>
    <t>工伤
（0%）</t>
  </si>
  <si>
    <t>养老
（8%）</t>
  </si>
  <si>
    <t>医疗
（2%）</t>
  </si>
  <si>
    <t>失业
（0.3%）</t>
  </si>
  <si>
    <t>总合计</t>
  </si>
  <si>
    <t>备注</t>
  </si>
  <si>
    <t>工伤
（1.8%）</t>
  </si>
  <si>
    <t>养老
（24%）</t>
  </si>
  <si>
    <t>医疗
10%）</t>
  </si>
  <si>
    <t>失业
1%）</t>
  </si>
  <si>
    <t>公积金
（10%）</t>
  </si>
  <si>
    <t>发泡车间</t>
  </si>
  <si>
    <t>刘潇阔</t>
  </si>
  <si>
    <t>130983200409230932</t>
  </si>
  <si>
    <t>项目</t>
  </si>
  <si>
    <t>单位金额</t>
  </si>
  <si>
    <t>个人金额</t>
  </si>
  <si>
    <t>总金额</t>
  </si>
  <si>
    <t>人数</t>
  </si>
  <si>
    <t>补缴</t>
  </si>
  <si>
    <t>合计缴费</t>
  </si>
  <si>
    <t>工伤保险应缴合计</t>
  </si>
  <si>
    <t>养老保险应缴合计</t>
  </si>
  <si>
    <t>失业保险应缴合计</t>
  </si>
  <si>
    <t>医疗保险应缴合计</t>
  </si>
  <si>
    <t>大额医疗应缴合计</t>
  </si>
  <si>
    <t>公积金应缴合计</t>
  </si>
  <si>
    <t>合计金额</t>
  </si>
  <si>
    <t>注：  1、工伤保险由用人单位缴纳，工伤保险费率为1.2%，根据上年度单位所用基金社保所调整征缴比例；
      2、养老保险单位缴 16%，个人缴8%
      3、失业保险单位缴0.7%，个人缴0.3%；
      4、医疗保险单位缴8%，个人缴2%；
      5、生育保险由用人单位缴纳，如果男职工参加了生育保险，妻子没有参保，在生育时也能享受一定的生育津贴。</t>
  </si>
  <si>
    <t>减少：</t>
  </si>
  <si>
    <t>河北光华荣昌黄骅分公司2025年5月份公司社保缴费明细</t>
  </si>
  <si>
    <t>座椅总装车间</t>
  </si>
  <si>
    <t>王振家</t>
  </si>
  <si>
    <t>130983200712155517</t>
  </si>
  <si>
    <t>福田欧马可组装线</t>
  </si>
  <si>
    <t>王洪阳</t>
  </si>
  <si>
    <t>130983199404263019</t>
  </si>
  <si>
    <t>河北座椅生产座椅组装车间</t>
  </si>
  <si>
    <t>冲压弯管车间</t>
  </si>
  <si>
    <t>王玉江</t>
  </si>
  <si>
    <t>132930198212061417</t>
  </si>
  <si>
    <t>河北金属件生产冲压车间</t>
  </si>
  <si>
    <t>制造技术部-模具车间设计组</t>
  </si>
  <si>
    <t>张得意</t>
  </si>
  <si>
    <t>430626197109196130</t>
  </si>
  <si>
    <t>河北金属件管理新产品开发</t>
  </si>
  <si>
    <t>李金凯</t>
  </si>
  <si>
    <t>130921200008281617</t>
  </si>
  <si>
    <t>宋兴宇</t>
  </si>
  <si>
    <t>130983199604292412</t>
  </si>
  <si>
    <t>工艺工程部</t>
  </si>
  <si>
    <t>张领</t>
  </si>
  <si>
    <t>130927199008184828</t>
  </si>
  <si>
    <t>财务管理部</t>
  </si>
  <si>
    <t>王文娇</t>
  </si>
  <si>
    <t>130929198910024747</t>
  </si>
  <si>
    <t>郭庆园</t>
  </si>
  <si>
    <t>231085198601291047</t>
  </si>
  <si>
    <t>吴洪芬</t>
  </si>
  <si>
    <t>130983198708123061</t>
  </si>
  <si>
    <t>河北光华荣昌黄骅分公司2025年6月份公司社保缴费明细</t>
  </si>
  <si>
    <t>河北光华荣昌黄骅分公司2025年7月份公司社保缴费明细</t>
  </si>
  <si>
    <t>制造技术部-模具车间模具制造组</t>
  </si>
  <si>
    <t>葛文博</t>
  </si>
  <si>
    <t>130983200312080317</t>
  </si>
  <si>
    <t>崔华玉</t>
  </si>
  <si>
    <t>130983199807132814</t>
  </si>
  <si>
    <t>王志远</t>
  </si>
  <si>
    <t>130929200512193238</t>
  </si>
  <si>
    <t>制造技术部</t>
  </si>
  <si>
    <t>李想</t>
  </si>
  <si>
    <t>130926200212272218</t>
  </si>
  <si>
    <t>生产管理科</t>
  </si>
  <si>
    <t>董祥梦</t>
  </si>
  <si>
    <t>130983199811153511</t>
  </si>
  <si>
    <t>缝纫车间</t>
  </si>
  <si>
    <t>张宇</t>
  </si>
  <si>
    <t>130983199802161122</t>
  </si>
  <si>
    <t>制造技术部-TPM</t>
  </si>
  <si>
    <t>巩新雨</t>
  </si>
  <si>
    <t>130684199002192270</t>
  </si>
  <si>
    <t>底座装配车间</t>
  </si>
  <si>
    <t>闻琪</t>
  </si>
  <si>
    <t>130983200212272223</t>
  </si>
  <si>
    <t>胡文豪</t>
  </si>
  <si>
    <t>130924199401214211</t>
  </si>
  <si>
    <t>于泽男</t>
  </si>
  <si>
    <t>130926200302142011</t>
  </si>
  <si>
    <t>张永强</t>
  </si>
  <si>
    <t>210824197710162270</t>
  </si>
  <si>
    <t>张家伟</t>
  </si>
  <si>
    <t>130927200303202713</t>
  </si>
  <si>
    <t>焊接车间</t>
  </si>
  <si>
    <t>张海宇</t>
  </si>
  <si>
    <t>130983198708101110</t>
  </si>
  <si>
    <t>箫驰公司</t>
  </si>
  <si>
    <t>曹亚杰</t>
  </si>
  <si>
    <t>130983200007170922</t>
  </si>
  <si>
    <t>张勇</t>
  </si>
  <si>
    <t>130983198707061815</t>
  </si>
  <si>
    <t>杨小燕</t>
  </si>
  <si>
    <t>132930198712090521</t>
  </si>
  <si>
    <t>韩文彬</t>
  </si>
  <si>
    <t>130983198404105913</t>
  </si>
  <si>
    <t>邢建彬</t>
  </si>
  <si>
    <t>130983198708010016</t>
  </si>
  <si>
    <t>李新涛</t>
  </si>
  <si>
    <t>130124198510200072</t>
  </si>
  <si>
    <t>董宪忠</t>
  </si>
  <si>
    <t>132930197303025097</t>
  </si>
  <si>
    <t>于立桩</t>
  </si>
  <si>
    <t>132930198005242012</t>
  </si>
  <si>
    <t>劳动关系、工作地、社保不一致人员明细</t>
  </si>
  <si>
    <t>归属公司</t>
  </si>
  <si>
    <t>实际工作地点</t>
  </si>
  <si>
    <t>保险缴纳地</t>
  </si>
  <si>
    <t>合同签订地</t>
  </si>
  <si>
    <t>合同签订工作地</t>
  </si>
  <si>
    <t>风险问题</t>
  </si>
  <si>
    <t>刘寿超</t>
  </si>
  <si>
    <t>山东潍坊</t>
  </si>
  <si>
    <t>河北</t>
  </si>
  <si>
    <t>暂无</t>
  </si>
  <si>
    <t>王磊</t>
  </si>
  <si>
    <t>北京</t>
  </si>
  <si>
    <t>不详</t>
  </si>
  <si>
    <t>劳动稽查，风险不详；北京工伤报销政策不详</t>
  </si>
  <si>
    <t>谷朋坤</t>
  </si>
  <si>
    <t>王克杰</t>
  </si>
  <si>
    <t>济南</t>
  </si>
  <si>
    <t>意外险</t>
  </si>
  <si>
    <t>驻外服务区</t>
  </si>
  <si>
    <t>临时工，签订非全日制劳动合同。暂无</t>
  </si>
  <si>
    <t>韩丰禄</t>
  </si>
  <si>
    <t>闫晓晨</t>
  </si>
  <si>
    <t>风险：异地发生工伤，申报过程可能受阻，需提供外派协议</t>
  </si>
  <si>
    <t>王博</t>
  </si>
  <si>
    <t>朱章群</t>
  </si>
  <si>
    <t>张亚霖</t>
  </si>
  <si>
    <t>赵伟</t>
  </si>
  <si>
    <t>北京政策不详，需核实合同签订情况</t>
  </si>
  <si>
    <t>韩香伶</t>
  </si>
  <si>
    <t>夏永飞</t>
  </si>
  <si>
    <t>吴英各</t>
  </si>
  <si>
    <t>张云香</t>
  </si>
  <si>
    <t>王贵宝</t>
  </si>
  <si>
    <t>薛维新</t>
  </si>
  <si>
    <t>邢建国</t>
  </si>
  <si>
    <t>劳动稽查，风险不详</t>
  </si>
  <si>
    <t>谭月涛</t>
  </si>
  <si>
    <t>刘君伟</t>
  </si>
  <si>
    <t>赵连风</t>
  </si>
  <si>
    <t>张奇</t>
  </si>
  <si>
    <t>王明</t>
  </si>
  <si>
    <t>张馀林</t>
  </si>
  <si>
    <t>河北及公司销售服务区域</t>
  </si>
  <si>
    <t>董军</t>
  </si>
  <si>
    <t>吴志强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</si>
</sst>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_ "/>
  </numFmts>
  <fonts count="5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indexed="8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1"/>
      <color indexed="8"/>
      <name val="微软雅黑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theme="1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  <scheme val="minor"/>
    </font>
    <font>
      <b/>
      <sz val="12"/>
      <name val="宋体"/>
      <charset val="134"/>
    </font>
    <font>
      <b/>
      <sz val="14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2"/>
      <color rgb="FFFF0000"/>
      <name val="宋体"/>
      <charset val="134"/>
      <scheme val="minor"/>
    </font>
    <font>
      <sz val="10"/>
      <name val="Arial"/>
      <charset val="0"/>
    </font>
    <font>
      <sz val="11"/>
      <color theme="6" tint="0.8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6" tint="0.8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9" borderId="9" applyNumberFormat="0" applyAlignment="0" applyProtection="0">
      <alignment vertical="center"/>
    </xf>
    <xf numFmtId="0" fontId="44" fillId="10" borderId="10" applyNumberFormat="0" applyAlignment="0" applyProtection="0">
      <alignment vertical="center"/>
    </xf>
    <xf numFmtId="0" fontId="45" fillId="10" borderId="9" applyNumberFormat="0" applyAlignment="0" applyProtection="0">
      <alignment vertical="center"/>
    </xf>
    <xf numFmtId="0" fontId="46" fillId="11" borderId="11" applyNumberFormat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4" fillId="0" borderId="0"/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/>
    </xf>
    <xf numFmtId="0" fontId="0" fillId="0" borderId="0" xfId="0" applyFill="1">
      <alignment vertical="center"/>
    </xf>
    <xf numFmtId="176" fontId="10" fillId="0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0" fontId="10" fillId="0" borderId="0" xfId="0" applyFont="1" applyFill="1">
      <alignment vertical="center"/>
    </xf>
    <xf numFmtId="176" fontId="11" fillId="0" borderId="3" xfId="0" applyNumberFormat="1" applyFont="1" applyFill="1" applyBorder="1" applyAlignment="1">
      <alignment horizontal="center" vertical="top"/>
    </xf>
    <xf numFmtId="176" fontId="12" fillId="0" borderId="0" xfId="0" applyNumberFormat="1" applyFont="1" applyFill="1" applyAlignment="1">
      <alignment horizontal="center" vertical="top"/>
    </xf>
    <xf numFmtId="176" fontId="13" fillId="0" borderId="0" xfId="0" applyNumberFormat="1" applyFont="1" applyFill="1" applyAlignment="1">
      <alignment horizontal="center" vertical="top"/>
    </xf>
    <xf numFmtId="176" fontId="11" fillId="0" borderId="0" xfId="0" applyNumberFormat="1" applyFont="1" applyFill="1" applyAlignment="1">
      <alignment horizontal="center" vertical="top"/>
    </xf>
    <xf numFmtId="176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177" fontId="8" fillId="0" borderId="1" xfId="0" applyNumberFormat="1" applyFont="1" applyFill="1" applyBorder="1" applyAlignment="1">
      <alignment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vertical="center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Alignment="1">
      <alignment horizontal="center" vertical="center"/>
    </xf>
    <xf numFmtId="176" fontId="17" fillId="0" borderId="0" xfId="0" applyNumberFormat="1" applyFont="1" applyFill="1" applyAlignment="1">
      <alignment horizontal="center" vertical="center"/>
    </xf>
    <xf numFmtId="176" fontId="18" fillId="0" borderId="0" xfId="0" applyNumberFormat="1" applyFont="1" applyFill="1" applyAlignment="1">
      <alignment horizontal="center" vertical="center"/>
    </xf>
    <xf numFmtId="176" fontId="18" fillId="4" borderId="0" xfId="0" applyNumberFormat="1" applyFont="1" applyFill="1" applyAlignment="1">
      <alignment horizontal="center" vertical="center"/>
    </xf>
    <xf numFmtId="176" fontId="18" fillId="5" borderId="0" xfId="0" applyNumberFormat="1" applyFont="1" applyFill="1" applyAlignment="1">
      <alignment horizontal="center" vertical="center"/>
    </xf>
    <xf numFmtId="176" fontId="19" fillId="2" borderId="0" xfId="0" applyNumberFormat="1" applyFont="1" applyFill="1" applyAlignment="1">
      <alignment horizontal="center" vertical="center"/>
    </xf>
    <xf numFmtId="0" fontId="18" fillId="2" borderId="0" xfId="0" applyNumberFormat="1" applyFont="1" applyFill="1" applyAlignment="1">
      <alignment horizontal="center" vertical="center"/>
    </xf>
    <xf numFmtId="176" fontId="20" fillId="0" borderId="0" xfId="0" applyNumberFormat="1" applyFont="1" applyFill="1" applyAlignment="1">
      <alignment horizontal="center" vertical="center"/>
    </xf>
    <xf numFmtId="176" fontId="12" fillId="0" borderId="0" xfId="0" applyNumberFormat="1" applyFont="1" applyFill="1" applyAlignment="1">
      <alignment horizontal="center" vertical="center"/>
    </xf>
    <xf numFmtId="176" fontId="13" fillId="4" borderId="0" xfId="0" applyNumberFormat="1" applyFont="1" applyFill="1" applyAlignment="1">
      <alignment horizontal="center" vertical="center"/>
    </xf>
    <xf numFmtId="0" fontId="13" fillId="4" borderId="0" xfId="0" applyNumberFormat="1" applyFont="1" applyFill="1" applyAlignment="1">
      <alignment horizontal="center" vertical="center"/>
    </xf>
    <xf numFmtId="176" fontId="13" fillId="5" borderId="0" xfId="0" applyNumberFormat="1" applyFont="1" applyFill="1" applyAlignment="1">
      <alignment horizontal="center" vertical="center"/>
    </xf>
    <xf numFmtId="0" fontId="13" fillId="5" borderId="0" xfId="0" applyNumberFormat="1" applyFont="1" applyFill="1" applyAlignment="1">
      <alignment horizontal="center" vertical="center"/>
    </xf>
    <xf numFmtId="176" fontId="21" fillId="2" borderId="0" xfId="0" applyNumberFormat="1" applyFont="1" applyFill="1" applyAlignment="1">
      <alignment horizontal="center" vertical="center"/>
    </xf>
    <xf numFmtId="0" fontId="21" fillId="2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left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176" fontId="10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176" fontId="22" fillId="2" borderId="0" xfId="0" applyNumberFormat="1" applyFont="1" applyFill="1" applyAlignment="1">
      <alignment horizontal="center" vertical="center"/>
    </xf>
    <xf numFmtId="176" fontId="23" fillId="2" borderId="0" xfId="0" applyNumberFormat="1" applyFont="1" applyFill="1" applyAlignment="1">
      <alignment horizontal="center" vertical="center"/>
    </xf>
    <xf numFmtId="176" fontId="24" fillId="2" borderId="0" xfId="0" applyNumberFormat="1" applyFont="1" applyFill="1" applyAlignment="1">
      <alignment horizontal="center" vertical="center"/>
    </xf>
    <xf numFmtId="176" fontId="8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/>
    </xf>
    <xf numFmtId="176" fontId="25" fillId="0" borderId="1" xfId="0" applyNumberFormat="1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26" fillId="0" borderId="1" xfId="0" applyNumberFormat="1" applyFont="1" applyFill="1" applyBorder="1" applyAlignment="1">
      <alignment horizontal="center" vertical="center"/>
    </xf>
    <xf numFmtId="176" fontId="26" fillId="0" borderId="1" xfId="0" applyNumberFormat="1" applyFont="1" applyFill="1" applyBorder="1" applyAlignment="1">
      <alignment horizontal="center" vertical="center"/>
    </xf>
    <xf numFmtId="176" fontId="26" fillId="0" borderId="1" xfId="0" applyNumberFormat="1" applyFont="1" applyFill="1" applyBorder="1" applyAlignment="1">
      <alignment horizontal="center" vertical="center"/>
    </xf>
    <xf numFmtId="178" fontId="10" fillId="0" borderId="0" xfId="0" applyNumberFormat="1" applyFont="1" applyFill="1" applyAlignment="1">
      <alignment horizontal="center" vertical="center"/>
    </xf>
    <xf numFmtId="176" fontId="27" fillId="0" borderId="0" xfId="6" applyNumberFormat="1" applyFont="1" applyFill="1" applyAlignment="1">
      <alignment horizontal="center" vertical="center"/>
    </xf>
    <xf numFmtId="176" fontId="28" fillId="6" borderId="0" xfId="0" applyNumberFormat="1" applyFont="1" applyFill="1" applyAlignment="1">
      <alignment horizontal="center" vertical="center"/>
    </xf>
    <xf numFmtId="176" fontId="26" fillId="2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176" fontId="13" fillId="0" borderId="1" xfId="0" applyNumberFormat="1" applyFont="1" applyFill="1" applyBorder="1" applyAlignment="1">
      <alignment vertical="center"/>
    </xf>
    <xf numFmtId="176" fontId="13" fillId="0" borderId="5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>
      <alignment vertical="center"/>
    </xf>
    <xf numFmtId="0" fontId="10" fillId="0" borderId="1" xfId="0" applyFont="1" applyFill="1" applyBorder="1">
      <alignment vertical="center"/>
    </xf>
    <xf numFmtId="0" fontId="29" fillId="0" borderId="0" xfId="0" applyNumberFormat="1" applyFont="1" applyFill="1" applyBorder="1" applyAlignment="1"/>
    <xf numFmtId="0" fontId="29" fillId="0" borderId="0" xfId="0" applyNumberFormat="1" applyFont="1" applyFill="1" applyAlignment="1"/>
    <xf numFmtId="0" fontId="0" fillId="7" borderId="0" xfId="0" applyFill="1">
      <alignment vertical="center"/>
    </xf>
    <xf numFmtId="177" fontId="13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center" vertical="center"/>
    </xf>
    <xf numFmtId="176" fontId="9" fillId="7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176" fontId="18" fillId="7" borderId="1" xfId="0" applyNumberFormat="1" applyFont="1" applyFill="1" applyBorder="1" applyAlignment="1">
      <alignment horizontal="center" vertical="center" wrapText="1"/>
    </xf>
    <xf numFmtId="176" fontId="9" fillId="7" borderId="1" xfId="0" applyNumberFormat="1" applyFont="1" applyFill="1" applyBorder="1" applyAlignment="1">
      <alignment horizontal="center" vertical="center" wrapText="1"/>
    </xf>
    <xf numFmtId="176" fontId="8" fillId="7" borderId="1" xfId="0" applyNumberFormat="1" applyFont="1" applyFill="1" applyBorder="1" applyAlignment="1">
      <alignment horizontal="center" vertical="center"/>
    </xf>
    <xf numFmtId="176" fontId="13" fillId="7" borderId="1" xfId="0" applyNumberFormat="1" applyFont="1" applyFill="1" applyBorder="1" applyAlignment="1">
      <alignment horizontal="center" vertical="center"/>
    </xf>
    <xf numFmtId="176" fontId="13" fillId="7" borderId="1" xfId="0" applyNumberFormat="1" applyFont="1" applyFill="1" applyBorder="1" applyAlignment="1">
      <alignment vertical="center"/>
    </xf>
    <xf numFmtId="176" fontId="10" fillId="7" borderId="1" xfId="0" applyNumberFormat="1" applyFont="1" applyFill="1" applyBorder="1">
      <alignment vertical="center"/>
    </xf>
    <xf numFmtId="176" fontId="25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vertical="center"/>
    </xf>
    <xf numFmtId="0" fontId="15" fillId="2" borderId="1" xfId="0" applyNumberFormat="1" applyFont="1" applyFill="1" applyBorder="1" applyAlignment="1">
      <alignment horizontal="center" vertical="center"/>
    </xf>
    <xf numFmtId="176" fontId="25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176" fontId="31" fillId="0" borderId="0" xfId="0" applyNumberFormat="1" applyFont="1">
      <alignment vertical="center"/>
    </xf>
    <xf numFmtId="0" fontId="32" fillId="0" borderId="0" xfId="0" applyFont="1" applyAlignment="1">
      <alignment horizontal="center" vertical="center"/>
    </xf>
    <xf numFmtId="176" fontId="30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>
      <alignment vertical="center"/>
    </xf>
    <xf numFmtId="177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33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0" fontId="34" fillId="0" borderId="0" xfId="0" applyFont="1">
      <alignment vertical="center"/>
    </xf>
    <xf numFmtId="0" fontId="35" fillId="0" borderId="0" xfId="0" applyFont="1">
      <alignment vertical="center"/>
    </xf>
    <xf numFmtId="0" fontId="15" fillId="2" borderId="1" xfId="0" applyNumberFormat="1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  <xf numFmtId="0" fontId="9" fillId="7" borderId="1" xfId="0" applyFont="1" applyFill="1" applyBorder="1" applyAlignment="1" quotePrefix="1">
      <alignment horizontal="center" vertical="center"/>
    </xf>
    <xf numFmtId="49" fontId="9" fillId="2" borderId="1" xfId="0" applyNumberFormat="1" applyFont="1" applyFill="1" applyBorder="1" applyAlignment="1" quotePrefix="1">
      <alignment horizontal="center" vertical="center" wrapText="1"/>
    </xf>
    <xf numFmtId="49" fontId="9" fillId="0" borderId="1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7" xfId="49"/>
    <cellStyle name="Normal" xfId="5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i val="0"/>
        <strike val="0"/>
      </font>
      <fill>
        <patternFill patternType="solid">
          <bgColor rgb="FFFFC0CB"/>
        </patternFill>
      </fill>
    </dxf>
    <dxf>
      <font>
        <name val="宋体"/>
        <scheme val="none"/>
        <b val="0"/>
        <i val="0"/>
        <u val="none"/>
        <sz val="11"/>
        <color rgb="FF000000"/>
      </font>
      <fill>
        <patternFill patternType="solid">
          <bgColor theme="6" tint="0.8"/>
        </patternFill>
      </fill>
    </dxf>
    <dxf>
      <font>
        <name val="宋体"/>
        <scheme val="none"/>
        <b val="0"/>
        <i val="0"/>
        <u val="none"/>
        <sz val="11"/>
        <color theme="6" tint="0.8"/>
      </font>
    </dxf>
  </dxfs>
  <tableStyles count="2" defaultTableStyle="TableStyleMedium2" defaultPivotStyle="PivotStyleLight16">
    <tableStyle name="切片器样式 1" pivot="0" table="0" count="2" xr9:uid="{92353ADF-1A91-4412-80DB-E18BAA222F19}">
      <tableStyleElement type="headerRow" dxfId="3"/>
    </tableStyle>
    <tableStyle name="切片器样式 2" pivot="0" table="0" count="1" xr9:uid="{3B37402D-FD1F-42C9-A41C-F30D55CDFE9B}">
      <tableStyleElement type="wholeTable" dxfId="4"/>
    </tableStyle>
  </tableStyles>
  <colors>
    <mruColors>
      <color rgb="00FFC000"/>
      <color rgb="0000B0F0"/>
      <color rgb="00FF0000"/>
      <color rgb="00000000"/>
      <color rgb="00FFFF00"/>
    </mruColors>
  </colors>
  <extLst>
    <ext xmlns:x14="http://schemas.microsoft.com/office/spreadsheetml/2009/9/main" uri="{46F421CA-312F-682f-3DD2-61675219B42D}">
      <x14:dxfs count="1">
        <dxf>
          <font>
            <name val="宋体"/>
            <scheme val="none"/>
            <b val="0"/>
            <i val="0"/>
            <u val="none"/>
            <sz val="11"/>
            <color rgb="FF000000"/>
          </font>
          <fill>
            <patternFill patternType="solid">
              <bgColor theme="6" tint="0.8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>
        <x14:slicerStyle name="切片器样式 1">
          <x14:slicerStyleElements>
            <x14:slicerStyleElement type="selectedItemWithData" dxfId="0"/>
          </x14:slicerStyleElements>
        </x14:slicerStyle>
        <x14:slicerStyle name="切片器样式 2"/>
      </x14:slicerStyles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pivotCacheDefinition" Target="pivotCache/pivotCacheDefinition1.xml"/><Relationship Id="rId13" Type="http://schemas.openxmlformats.org/officeDocument/2006/relationships/customXml" Target="../customXml/item2.xml"/><Relationship Id="rId12" Type="http://schemas.openxmlformats.org/officeDocument/2006/relationships/customXml" Target="../customXml/item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402777777777778"/>
          <c:y val="0.176798143851508"/>
          <c:w val="0.938888888888889"/>
          <c:h val="0.71146171693735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100000">
                  <a:schemeClr val="accent6"/>
                </a:gs>
                <a:gs pos="0">
                  <a:schemeClr val="accent6">
                    <a:hueOff val="-1670000"/>
                  </a:schemeClr>
                </a:gs>
              </a:gsLst>
              <a:lin ang="5400000" scaled="0"/>
            </a:gradFill>
            <a:ln>
              <a:gradFill>
                <a:gsLst>
                  <a:gs pos="100000">
                    <a:schemeClr val="accent6">
                      <a:lumMod val="75000"/>
                    </a:schemeClr>
                  </a:gs>
                  <a:gs pos="0">
                    <a:schemeClr val="accent6">
                      <a:lumMod val="75000"/>
                      <a:hueOff val="-1670000"/>
                    </a:schemeClr>
                  </a:gs>
                </a:gsLst>
                <a:lin ang="4620000" scaled="0"/>
              </a:gra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'费用汇总（用款申请）'!$B$1:$G$1</c:f>
              <c:strCache>
                <c:ptCount val="6"/>
                <c:pt idx="0">
                  <c:v>工伤</c:v>
                </c:pt>
                <c:pt idx="1">
                  <c:v>养老</c:v>
                </c:pt>
                <c:pt idx="2">
                  <c:v>医疗</c:v>
                </c:pt>
                <c:pt idx="3">
                  <c:v>大额医疗</c:v>
                </c:pt>
                <c:pt idx="4">
                  <c:v>失业</c:v>
                </c:pt>
                <c:pt idx="5">
                  <c:v>公积金</c:v>
                </c:pt>
              </c:strCache>
            </c:strRef>
          </c:cat>
          <c:val>
            <c:numRef>
              <c:f>'费用汇总（用款申请）'!$B$14:$G$14</c:f>
              <c:numCache>
                <c:formatCode>0.00_ 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0"/>
        <c:overlap val="-50"/>
        <c:axId val="779410756"/>
        <c:axId val="766312905"/>
      </c:barChart>
      <c:catAx>
        <c:axId val="7794107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66312905"/>
        <c:crosses val="autoZero"/>
        <c:auto val="1"/>
        <c:lblAlgn val="ctr"/>
        <c:lblOffset val="100"/>
        <c:noMultiLvlLbl val="0"/>
      </c:catAx>
      <c:valAx>
        <c:axId val="766312905"/>
        <c:scaling>
          <c:orientation val="minMax"/>
        </c:scaling>
        <c:delete val="1"/>
        <c:axPos val="l"/>
        <c:numFmt formatCode="0.00_ 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794107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1e81d9b4-501a-4acc-a091-b6ff7292649c}"/>
      </c:ext>
    </c:extLst>
  </c:chart>
  <c:spPr>
    <a:solidFill>
      <a:schemeClr val="lt1">
        <a:lumMod val="96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2024</a:t>
            </a:r>
            <a:r>
              <a:rPr altLang="en-US"/>
              <a:t>年五险一金缴费</a:t>
            </a:r>
            <a:endParaRPr lang="en-US" altLang="zh-CN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'费用汇总（用款申请）'!$B$1</c:f>
              <c:strCache>
                <c:ptCount val="1"/>
                <c:pt idx="0">
                  <c:v>工伤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'费用汇总（用款申请）'!$B$2:$B$13</c:f>
              <c:numCache>
                <c:formatCode>0.00_ </c:formatCode>
                <c:ptCount val="12"/>
                <c:pt idx="4">
                  <c:v>666.5</c:v>
                </c:pt>
              </c:numCache>
            </c:numRef>
          </c:val>
        </c:ser>
        <c:ser>
          <c:idx val="1"/>
          <c:order val="1"/>
          <c:tx>
            <c:strRef>
              <c:f>'费用汇总（用款申请）'!$C$1</c:f>
              <c:strCache>
                <c:ptCount val="1"/>
                <c:pt idx="0">
                  <c:v>养老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'费用汇总（用款申请）'!$C$2:$C$13</c:f>
              <c:numCache>
                <c:formatCode>0.00_ </c:formatCode>
                <c:ptCount val="12"/>
                <c:pt idx="4">
                  <c:v>9409.3</c:v>
                </c:pt>
              </c:numCache>
            </c:numRef>
          </c:val>
        </c:ser>
        <c:ser>
          <c:idx val="2"/>
          <c:order val="2"/>
          <c:tx>
            <c:strRef>
              <c:f>'费用汇总（用款申请）'!$D$1</c:f>
              <c:strCache>
                <c:ptCount val="1"/>
                <c:pt idx="0">
                  <c:v>医疗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'费用汇总（用款申请）'!$D$2:$D$13</c:f>
              <c:numCache>
                <c:formatCode>0.00_ </c:formatCode>
                <c:ptCount val="12"/>
                <c:pt idx="4">
                  <c:v>6241.8</c:v>
                </c:pt>
              </c:numCache>
            </c:numRef>
          </c:val>
        </c:ser>
        <c:ser>
          <c:idx val="3"/>
          <c:order val="3"/>
          <c:tx>
            <c:strRef>
              <c:f>'费用汇总（用款申请）'!$E$1</c:f>
              <c:strCache>
                <c:ptCount val="1"/>
                <c:pt idx="0">
                  <c:v>大额医疗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'费用汇总（用款申请）'!$E$2:$E$13</c:f>
              <c:numCache>
                <c:formatCode>0.00_ </c:formatCode>
                <c:ptCount val="12"/>
                <c:pt idx="4">
                  <c:v>648</c:v>
                </c:pt>
              </c:numCache>
            </c:numRef>
          </c:val>
        </c:ser>
        <c:ser>
          <c:idx val="4"/>
          <c:order val="4"/>
          <c:tx>
            <c:strRef>
              <c:f>'费用汇总（用款申请）'!$F$1</c:f>
              <c:strCache>
                <c:ptCount val="1"/>
                <c:pt idx="0">
                  <c:v>失业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'费用汇总（用款申请）'!$F$2:$F$13</c:f>
              <c:numCache>
                <c:formatCode>0.00_ </c:formatCode>
                <c:ptCount val="12"/>
                <c:pt idx="4">
                  <c:v>392</c:v>
                </c:pt>
              </c:numCache>
            </c:numRef>
          </c:val>
        </c:ser>
        <c:ser>
          <c:idx val="5"/>
          <c:order val="5"/>
          <c:tx>
            <c:strRef>
              <c:f>'费用汇总（用款申请）'!$G$1</c:f>
              <c:strCache>
                <c:ptCount val="1"/>
                <c:pt idx="0">
                  <c:v>公积金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'费用汇总（用款申请）'!$G$2:$G$13</c:f>
              <c:numCache>
                <c:formatCode>0.00_ </c:formatCode>
                <c:ptCount val="12"/>
                <c:pt idx="4">
                  <c:v>954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968427"/>
        <c:axId val="99229065"/>
      </c:barChart>
      <c:lineChart>
        <c:grouping val="standard"/>
        <c:varyColors val="0"/>
        <c:ser>
          <c:idx val="6"/>
          <c:order val="6"/>
          <c:tx>
            <c:strRef>
              <c:f>'费用汇总（用款申请）'!$H$1</c:f>
              <c:strCache>
                <c:ptCount val="1"/>
                <c:pt idx="0">
                  <c:v>合计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'费用汇总（用款申请）'!$H$2:$H$13</c:f>
              <c:numCache>
                <c:formatCode>0.00_ </c:formatCode>
                <c:ptCount val="12"/>
                <c:pt idx="4">
                  <c:v>18311.6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68427"/>
        <c:axId val="99229065"/>
      </c:lineChart>
      <c:catAx>
        <c:axId val="1149684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9229065"/>
        <c:crosses val="autoZero"/>
        <c:auto val="1"/>
        <c:lblAlgn val="ctr"/>
        <c:lblOffset val="100"/>
        <c:noMultiLvlLbl val="0"/>
      </c:catAx>
      <c:valAx>
        <c:axId val="9922906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149684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41f4a1a8-229c-4c87-9410-9c014891b91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402777777777778"/>
          <c:y val="0.176798143851508"/>
          <c:w val="0.938888888888889"/>
          <c:h val="0.71146171693735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参保人数汇总!$B$2:$G$2</c:f>
              <c:strCache>
                <c:ptCount val="6"/>
                <c:pt idx="0">
                  <c:v>工伤</c:v>
                </c:pt>
                <c:pt idx="1">
                  <c:v>养老</c:v>
                </c:pt>
                <c:pt idx="2">
                  <c:v>失业</c:v>
                </c:pt>
                <c:pt idx="3">
                  <c:v>医疗</c:v>
                </c:pt>
                <c:pt idx="4">
                  <c:v>大额医疗</c:v>
                </c:pt>
                <c:pt idx="5">
                  <c:v>公积金</c:v>
                </c:pt>
              </c:strCache>
            </c:strRef>
          </c:cat>
          <c:val>
            <c:numRef>
              <c:f>参保人数汇总!$B$16:$G$16</c:f>
              <c:numCache>
                <c:formatCode>0.00_ 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0"/>
        <c:overlap val="-32"/>
        <c:axId val="779410756"/>
        <c:axId val="766312905"/>
      </c:barChart>
      <c:catAx>
        <c:axId val="7794107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66312905"/>
        <c:crosses val="autoZero"/>
        <c:auto val="1"/>
        <c:lblAlgn val="ctr"/>
        <c:lblOffset val="100"/>
        <c:noMultiLvlLbl val="0"/>
      </c:catAx>
      <c:valAx>
        <c:axId val="766312905"/>
        <c:scaling>
          <c:orientation val="minMax"/>
        </c:scaling>
        <c:delete val="1"/>
        <c:axPos val="l"/>
        <c:numFmt formatCode="0.00_ 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794107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fa214a61-fe99-43de-90a4-1c031c816898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322722605251577"/>
          <c:y val="0.199230769230769"/>
          <c:w val="0.935455478949685"/>
          <c:h val="0.680615384615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参保人数汇总!$B$20:$M$20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参保人数汇总!$B$27:$M$27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0"/>
        <c:overlap val="-32"/>
        <c:axId val="860490016"/>
        <c:axId val="533782749"/>
      </c:barChart>
      <c:catAx>
        <c:axId val="8604900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33782749"/>
        <c:crosses val="autoZero"/>
        <c:auto val="1"/>
        <c:lblAlgn val="ctr"/>
        <c:lblOffset val="100"/>
        <c:noMultiLvlLbl val="0"/>
      </c:catAx>
      <c:valAx>
        <c:axId val="53378274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60490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ae3e75c8-b695-4801-ae23-de1be074eea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五险一金缴费人数年度分布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458684210526316"/>
          <c:y val="0.176388888888889"/>
          <c:w val="0.900184210526316"/>
          <c:h val="0.606805555555556"/>
        </c:manualLayout>
      </c:layout>
      <c:lineChart>
        <c:grouping val="standard"/>
        <c:varyColors val="0"/>
        <c:ser>
          <c:idx val="0"/>
          <c:order val="0"/>
          <c:tx>
            <c:strRef>
              <c:f>参保人数汇总!$B$2</c:f>
              <c:strCache>
                <c:ptCount val="1"/>
                <c:pt idx="0">
                  <c:v>工伤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参保人数汇总!$B$3:$B$14</c:f>
              <c:numCache>
                <c:formatCode>0_ </c:formatCode>
                <c:ptCount val="12"/>
              </c:numCache>
            </c:numRef>
          </c:val>
          <c:smooth val="0"/>
        </c:ser>
        <c:ser>
          <c:idx val="1"/>
          <c:order val="1"/>
          <c:tx>
            <c:strRef>
              <c:f>参保人数汇总!$C$2</c:f>
              <c:strCache>
                <c:ptCount val="1"/>
                <c:pt idx="0">
                  <c:v>养老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参保人数汇总!$C$3:$C$14</c:f>
              <c:numCache>
                <c:formatCode>0_ </c:formatCode>
                <c:ptCount val="12"/>
              </c:numCache>
            </c:numRef>
          </c:val>
          <c:smooth val="0"/>
        </c:ser>
        <c:ser>
          <c:idx val="2"/>
          <c:order val="2"/>
          <c:tx>
            <c:strRef>
              <c:f>参保人数汇总!$D$2</c:f>
              <c:strCache>
                <c:ptCount val="1"/>
                <c:pt idx="0">
                  <c:v>失业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参保人数汇总!$D$3:$D$14</c:f>
              <c:numCache>
                <c:formatCode>0_ </c:formatCode>
                <c:ptCount val="12"/>
              </c:numCache>
            </c:numRef>
          </c:val>
          <c:smooth val="0"/>
        </c:ser>
        <c:ser>
          <c:idx val="3"/>
          <c:order val="3"/>
          <c:tx>
            <c:strRef>
              <c:f>参保人数汇总!$E$2</c:f>
              <c:strCache>
                <c:ptCount val="1"/>
                <c:pt idx="0">
                  <c:v>医疗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参保人数汇总!$E$3:$E$14</c:f>
              <c:numCache>
                <c:formatCode>0_ </c:formatCode>
                <c:ptCount val="12"/>
              </c:numCache>
            </c:numRef>
          </c:val>
          <c:smooth val="0"/>
        </c:ser>
        <c:ser>
          <c:idx val="4"/>
          <c:order val="4"/>
          <c:tx>
            <c:strRef>
              <c:f>参保人数汇总!$G$2</c:f>
              <c:strCache>
                <c:ptCount val="1"/>
                <c:pt idx="0">
                  <c:v>公积金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参保人数汇总!$G$3:$G$14</c:f>
              <c:numCache>
                <c:formatCode>0_ </c:formatCode>
                <c:ptCount val="12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85651023"/>
        <c:axId val="461946217"/>
      </c:lineChart>
      <c:catAx>
        <c:axId val="38565102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61946217"/>
        <c:crosses val="autoZero"/>
        <c:auto val="1"/>
        <c:lblAlgn val="ctr"/>
        <c:lblOffset val="100"/>
        <c:noMultiLvlLbl val="0"/>
      </c:catAx>
      <c:valAx>
        <c:axId val="46194621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85651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1fdd713b-dbb6-4831-b92f-c3a24ef8b81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lt1">
          <a:lumMod val="96000"/>
        </a:schemeClr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100000">
            <a:schemeClr val="phClr"/>
          </a:gs>
          <a:gs pos="0">
            <a:schemeClr val="phClr">
              <a:hueOff val="-1670000"/>
            </a:schemeClr>
          </a:gs>
        </a:gsLst>
        <a:lin ang="5400000" scaled="0"/>
      </a:gradFill>
      <a:ln>
        <a:gradFill>
          <a:gsLst>
            <a:gs pos="100000">
              <a:schemeClr val="phClr">
                <a:lumMod val="75000"/>
              </a:schemeClr>
            </a:gs>
            <a:gs pos="0">
              <a:schemeClr val="phClr">
                <a:lumMod val="75000"/>
                <a:hueOff val="-1670000"/>
              </a:schemeClr>
            </a:gs>
          </a:gsLst>
          <a:lin ang="4620000" scaled="0"/>
        </a:gra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0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0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1002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12" dx="16" fmlaLink="$A$14" fmlaRange="$A$2:$A$13" page="10" sel="1" val="0"/>
</file>

<file path=xl/ctrlProps/ctrlProp2.xml><?xml version="1.0" encoding="utf-8"?>
<formControlPr xmlns="http://schemas.microsoft.com/office/spreadsheetml/2009/9/main" objectType="Drop" dropLines="12" dx="16" fmlaLink="$A$16" fmlaRange="$A$3:$A$14" page="10" sel="1" val="0"/>
</file>

<file path=xl/ctrlProps/ctrlProp3.xml><?xml version="1.0" encoding="utf-8"?>
<formControlPr xmlns="http://schemas.microsoft.com/office/spreadsheetml/2009/9/main" objectType="Drop" dx="16" fmlaLink="$A$27" fmlaRange="$A$21:$A$26" noThreeD="1" page="10" sel="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3175</xdr:colOff>
      <xdr:row>0</xdr:row>
      <xdr:rowOff>9525</xdr:rowOff>
    </xdr:from>
    <xdr:to>
      <xdr:col>10</xdr:col>
      <xdr:colOff>146050</xdr:colOff>
      <xdr:row>12</xdr:row>
      <xdr:rowOff>251460</xdr:rowOff>
    </xdr:to>
    <xdr:grpSp>
      <xdr:nvGrpSpPr>
        <xdr:cNvPr id="3" name="组合 2"/>
        <xdr:cNvGrpSpPr/>
      </xdr:nvGrpSpPr>
      <xdr:grpSpPr>
        <a:xfrm>
          <a:off x="12338050" y="9525"/>
          <a:ext cx="3419475" cy="3467735"/>
          <a:chOff x="17094" y="278"/>
          <a:chExt cx="5371" cy="5549"/>
        </a:xfrm>
      </xdr:grpSpPr>
      <xdr:graphicFrame>
        <xdr:nvGraphicFramePr>
          <xdr:cNvPr id="2" name="图表 1"/>
          <xdr:cNvGraphicFramePr/>
        </xdr:nvGraphicFramePr>
        <xdr:xfrm>
          <a:off x="17094" y="278"/>
          <a:ext cx="5371" cy="55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>
            <xdr:nvSpPr>
              <xdr:cNvPr id="29697" name="Drop Down 1" hidden="1">
                <a:extLst>
                  <a:ext uri="{63B3BB69-23CF-44E3-9099-C40C66FF867C}">
                    <a14:compatExt spid="_x0000_s29697"/>
                  </a:ext>
                </a:extLst>
              </xdr:cNvPr>
              <xdr:cNvSpPr/>
            </xdr:nvSpPr>
            <xdr:spPr>
              <a:xfrm>
                <a:off x="18840" y="405"/>
                <a:ext cx="1787" cy="442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635</xdr:colOff>
      <xdr:row>13</xdr:row>
      <xdr:rowOff>9525</xdr:rowOff>
    </xdr:from>
    <xdr:to>
      <xdr:col>7</xdr:col>
      <xdr:colOff>1626235</xdr:colOff>
      <xdr:row>15</xdr:row>
      <xdr:rowOff>12700</xdr:rowOff>
    </xdr:to>
    <xdr:sp>
      <xdr:nvSpPr>
        <xdr:cNvPr id="6" name="图表 5" descr="7b0a202020202263686172745265734964223a20223230343638363539220a7d0a"/>
        <xdr:cNvSpPr/>
      </xdr:nvSpPr>
      <xdr:spPr>
        <a:xfrm>
          <a:off x="635" y="3502025"/>
          <a:ext cx="12322175" cy="2047875"/>
        </a:xfrm>
        <a:prstGeom prst="rect">
          <a:avLst/>
        </a:prstGeom>
      </xdr:spPr>
    </xdr:sp>
    <xdr:clientData/>
  </xdr:twoCellAnchor>
  <xdr:twoCellAnchor>
    <xdr:from>
      <xdr:col>0</xdr:col>
      <xdr:colOff>635</xdr:colOff>
      <xdr:row>13</xdr:row>
      <xdr:rowOff>38100</xdr:rowOff>
    </xdr:from>
    <xdr:to>
      <xdr:col>7</xdr:col>
      <xdr:colOff>1635760</xdr:colOff>
      <xdr:row>14</xdr:row>
      <xdr:rowOff>1762125</xdr:rowOff>
    </xdr:to>
    <xdr:graphicFrame>
      <xdr:nvGraphicFramePr>
        <xdr:cNvPr id="4" name="图表 3"/>
        <xdr:cNvGraphicFramePr/>
      </xdr:nvGraphicFramePr>
      <xdr:xfrm>
        <a:off x="635" y="3530600"/>
        <a:ext cx="12331700" cy="19907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31750</xdr:colOff>
      <xdr:row>0</xdr:row>
      <xdr:rowOff>151765</xdr:rowOff>
    </xdr:from>
    <xdr:to>
      <xdr:col>12</xdr:col>
      <xdr:colOff>552450</xdr:colOff>
      <xdr:row>13</xdr:row>
      <xdr:rowOff>252095</xdr:rowOff>
    </xdr:to>
    <xdr:grpSp>
      <xdr:nvGrpSpPr>
        <xdr:cNvPr id="7" name="组合 6"/>
        <xdr:cNvGrpSpPr/>
      </xdr:nvGrpSpPr>
      <xdr:grpSpPr>
        <a:xfrm>
          <a:off x="4937125" y="151765"/>
          <a:ext cx="4044950" cy="3497580"/>
          <a:chOff x="8180" y="388"/>
          <a:chExt cx="7518" cy="5649"/>
        </a:xfrm>
        <a:noFill/>
      </xdr:grpSpPr>
      <xdr:graphicFrame>
        <xdr:nvGraphicFramePr>
          <xdr:cNvPr id="3" name="图表 2"/>
          <xdr:cNvGraphicFramePr/>
        </xdr:nvGraphicFramePr>
        <xdr:xfrm>
          <a:off x="8180" y="388"/>
          <a:ext cx="7518" cy="56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>
            <xdr:nvSpPr>
              <xdr:cNvPr id="43009" name="Drop Down 1" hidden="1">
                <a:extLst>
                  <a:ext uri="{63B3BB69-23CF-44E3-9099-C40C66FF867C}">
                    <a14:compatExt spid="_x0000_s43009"/>
                  </a:ext>
                </a:extLst>
              </xdr:cNvPr>
              <xdr:cNvSpPr/>
            </xdr:nvSpPr>
            <xdr:spPr>
              <a:xfrm>
                <a:off x="10141" y="529"/>
                <a:ext cx="3517" cy="480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14</xdr:col>
      <xdr:colOff>29845</xdr:colOff>
      <xdr:row>19</xdr:row>
      <xdr:rowOff>19685</xdr:rowOff>
    </xdr:from>
    <xdr:to>
      <xdr:col>18</xdr:col>
      <xdr:colOff>615315</xdr:colOff>
      <xdr:row>26</xdr:row>
      <xdr:rowOff>26035</xdr:rowOff>
    </xdr:to>
    <xdr:grpSp>
      <xdr:nvGrpSpPr>
        <xdr:cNvPr id="6" name="组合 5"/>
        <xdr:cNvGrpSpPr/>
      </xdr:nvGrpSpPr>
      <xdr:grpSpPr>
        <a:xfrm>
          <a:off x="9697720" y="4826635"/>
          <a:ext cx="5500370" cy="2495550"/>
          <a:chOff x="14855" y="6090"/>
          <a:chExt cx="7600" cy="4320"/>
        </a:xfrm>
      </xdr:grpSpPr>
      <xdr:graphicFrame>
        <xdr:nvGraphicFramePr>
          <xdr:cNvPr id="5" name="图表 4"/>
          <xdr:cNvGraphicFramePr/>
        </xdr:nvGraphicFramePr>
        <xdr:xfrm>
          <a:off x="14855" y="6090"/>
          <a:ext cx="7600" cy="43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>
            <xdr:nvSpPr>
              <xdr:cNvPr id="43011" name="Drop Down 3" hidden="1">
                <a:extLst>
                  <a:ext uri="{63B3BB69-23CF-44E3-9099-C40C66FF867C}">
                    <a14:compatExt spid="_x0000_s43011"/>
                  </a:ext>
                </a:extLst>
              </xdr:cNvPr>
              <xdr:cNvSpPr/>
            </xdr:nvSpPr>
            <xdr:spPr>
              <a:xfrm>
                <a:off x="17310" y="6210"/>
                <a:ext cx="2640" cy="420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12</xdr:col>
      <xdr:colOff>542925</xdr:colOff>
      <xdr:row>1</xdr:row>
      <xdr:rowOff>16510</xdr:rowOff>
    </xdr:from>
    <xdr:to>
      <xdr:col>16</xdr:col>
      <xdr:colOff>473075</xdr:colOff>
      <xdr:row>13</xdr:row>
      <xdr:rowOff>266065</xdr:rowOff>
    </xdr:to>
    <xdr:graphicFrame>
      <xdr:nvGraphicFramePr>
        <xdr:cNvPr id="13" name="图表 12"/>
        <xdr:cNvGraphicFramePr/>
      </xdr:nvGraphicFramePr>
      <xdr:xfrm>
        <a:off x="8972550" y="187960"/>
        <a:ext cx="3625850" cy="34753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815.6990625" refreshedBy="MuQun" recordCount="10">
  <cacheSource type="worksheet">
    <worksheetSource ref="AB3:AI13" sheet="5月"/>
  </cacheSource>
  <cacheFields count="8">
    <cacheField name="工伤_x000a_（1.8%）" numFmtId="176">
      <sharedItems containsSemiMixedTypes="0" containsString="0" containsNumber="1" minValue="0" maxValue="66.65" count="1">
        <n v="66.65"/>
      </sharedItems>
    </cacheField>
    <cacheField name="养老_x000a_（24%）" numFmtId="176">
      <sharedItems containsSemiMixedTypes="0" containsString="0" containsNumber="1" minValue="0" maxValue="940.93" count="1">
        <n v="940.93"/>
      </sharedItems>
    </cacheField>
    <cacheField name="医疗_x000a_10%）" numFmtId="176">
      <sharedItems containsSemiMixedTypes="0" containsString="0" containsNumber="1" minValue="0" maxValue="624.18" count="1">
        <n v="624.18"/>
      </sharedItems>
    </cacheField>
    <cacheField name="失业_x000a_1%）" numFmtId="176">
      <sharedItems containsSemiMixedTypes="0" containsString="0" containsNumber="1" minValue="0" maxValue="39.2" count="1">
        <n v="39.2"/>
      </sharedItems>
    </cacheField>
    <cacheField name="公积金_x000a_（10%）" numFmtId="176">
      <sharedItems containsSemiMixedTypes="0" containsString="0" containsNumber="1" containsInteger="1" minValue="0" maxValue="318" count="2">
        <n v="0"/>
        <n v="318"/>
      </sharedItems>
    </cacheField>
    <cacheField name="大额医疗" numFmtId="176">
      <sharedItems containsSemiMixedTypes="0" containsString="0" containsNumber="1" containsInteger="1" minValue="0" maxValue="108" count="2">
        <n v="108"/>
        <n v="0"/>
      </sharedItems>
    </cacheField>
    <cacheField name="合计" numFmtId="176">
      <sharedItems containsSemiMixedTypes="0" containsString="0" containsNumber="1" minValue="0" maxValue="2096.96" count="4">
        <n v="1778.96"/>
        <n v="1670.96"/>
        <n v="2096.96"/>
        <n v="1988.96"/>
      </sharedItems>
    </cacheField>
    <cacheField name="科目分类" numFmtId="0">
      <sharedItems count="3">
        <s v="生产成本"/>
        <s v="研发费用"/>
        <s v="管理费用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1"/>
    <x v="1"/>
    <x v="0"/>
  </r>
  <r>
    <x v="0"/>
    <x v="0"/>
    <x v="0"/>
    <x v="0"/>
    <x v="1"/>
    <x v="0"/>
    <x v="2"/>
    <x v="1"/>
  </r>
  <r>
    <x v="0"/>
    <x v="0"/>
    <x v="0"/>
    <x v="0"/>
    <x v="0"/>
    <x v="1"/>
    <x v="1"/>
    <x v="0"/>
  </r>
  <r>
    <x v="0"/>
    <x v="0"/>
    <x v="0"/>
    <x v="0"/>
    <x v="0"/>
    <x v="0"/>
    <x v="0"/>
    <x v="0"/>
  </r>
  <r>
    <x v="0"/>
    <x v="0"/>
    <x v="0"/>
    <x v="0"/>
    <x v="1"/>
    <x v="1"/>
    <x v="3"/>
    <x v="1"/>
  </r>
  <r>
    <x v="0"/>
    <x v="0"/>
    <x v="0"/>
    <x v="0"/>
    <x v="1"/>
    <x v="1"/>
    <x v="3"/>
    <x v="2"/>
  </r>
  <r>
    <x v="0"/>
    <x v="0"/>
    <x v="0"/>
    <x v="0"/>
    <x v="0"/>
    <x v="0"/>
    <x v="0"/>
    <x v="0"/>
  </r>
  <r>
    <x v="0"/>
    <x v="0"/>
    <x v="0"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7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23:H27" firstHeaderRow="0" firstDataRow="1" firstDataCol="1"/>
  <pivotFields count="8">
    <pivotField dataField="1" compact="0" numFmtId="176" showAll="0">
      <items count="2">
        <item x="0"/>
        <item t="default"/>
      </items>
    </pivotField>
    <pivotField dataField="1" compact="0" numFmtId="176" showAll="0">
      <items count="2">
        <item x="0"/>
        <item t="default"/>
      </items>
    </pivotField>
    <pivotField dataField="1" compact="0" numFmtId="176" showAll="0">
      <items count="2">
        <item x="0"/>
        <item t="default"/>
      </items>
    </pivotField>
    <pivotField dataField="1" compact="0" numFmtId="176" showAll="0">
      <items count="2">
        <item x="0"/>
        <item t="default"/>
      </items>
    </pivotField>
    <pivotField dataField="1" compact="0" numFmtId="176" showAll="0">
      <items count="3">
        <item x="0"/>
        <item x="1"/>
        <item t="default"/>
      </items>
    </pivotField>
    <pivotField dataField="1" compact="0" numFmtId="176" showAll="0">
      <items count="3">
        <item x="1"/>
        <item x="0"/>
        <item t="default"/>
      </items>
    </pivotField>
    <pivotField dataField="1" compact="0" numFmtId="176" showAll="0">
      <items count="5">
        <item x="1"/>
        <item x="0"/>
        <item x="3"/>
        <item x="2"/>
        <item t="default"/>
      </items>
    </pivotField>
    <pivotField axis="axisRow" compact="0" showAll="0">
      <items count="4">
        <item x="2"/>
        <item x="0"/>
        <item x="1"/>
        <item t="default"/>
      </items>
    </pivotField>
  </pivotFields>
  <rowFields count="1">
    <field x="7"/>
  </rowFields>
  <rowItems count="4">
    <i>
      <x/>
    </i>
    <i>
      <x v="1"/>
    </i>
    <i>
      <x v="2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求和项:工伤_x000a_（1.8%）" fld="0" baseField="0" baseItem="0"/>
    <dataField name="求和项:养老_x000a_（24%）" fld="1" baseField="0" baseItem="0"/>
    <dataField name="求和项:医疗_x000a_10%）" fld="2" baseField="0" baseItem="0"/>
    <dataField name="求和项:大额医疗" fld="5" baseField="0" baseItem="0"/>
    <dataField name="求和项:失业_x000a_1%）" fld="3" baseField="0" baseItem="0"/>
    <dataField name="求和项:公积金_x000a_（10%）" fld="4" baseField="0" baseItem="0"/>
    <dataField name="求和项:合计" fld="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3.xml"/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8"/>
  <sheetViews>
    <sheetView workbookViewId="0">
      <selection activeCell="K3" sqref="K3"/>
    </sheetView>
  </sheetViews>
  <sheetFormatPr defaultColWidth="9" defaultRowHeight="13.5" outlineLevelCol="6"/>
  <cols>
    <col min="1" max="1" width="63.625" customWidth="1"/>
    <col min="2" max="4" width="9.375"/>
    <col min="6" max="6" width="9.375"/>
    <col min="13" max="13" width="10.375"/>
  </cols>
  <sheetData>
    <row r="1" spans="2:7">
      <c r="B1" s="130"/>
      <c r="C1" s="130"/>
      <c r="D1" s="130"/>
      <c r="E1" s="130"/>
      <c r="F1" s="130"/>
      <c r="G1" s="130"/>
    </row>
    <row r="2" s="129" customFormat="1" ht="20.25" spans="1:7">
      <c r="A2" s="129" t="s">
        <v>0</v>
      </c>
      <c r="B2" s="131"/>
      <c r="C2" s="131"/>
      <c r="D2" s="131"/>
      <c r="E2" s="131"/>
      <c r="F2" s="131"/>
      <c r="G2" s="131"/>
    </row>
    <row r="3" s="129" customFormat="1" ht="20.25" spans="1:7">
      <c r="A3" s="132" t="s">
        <v>1</v>
      </c>
      <c r="B3" s="131"/>
      <c r="C3" s="131"/>
      <c r="D3" s="131"/>
      <c r="E3" s="131"/>
      <c r="F3" s="131"/>
      <c r="G3" s="131"/>
    </row>
    <row r="4" s="129" customFormat="1" ht="20.25" spans="1:7">
      <c r="A4" s="132" t="s">
        <v>2</v>
      </c>
      <c r="B4" s="131"/>
      <c r="C4" s="131"/>
      <c r="D4" s="131"/>
      <c r="E4" s="131"/>
      <c r="F4" s="131"/>
      <c r="G4" s="131"/>
    </row>
    <row r="5" s="129" customFormat="1" ht="20.25" spans="1:7">
      <c r="A5" s="133"/>
      <c r="B5" s="131"/>
      <c r="C5" s="131"/>
      <c r="D5" s="131"/>
      <c r="E5" s="131"/>
      <c r="F5" s="131"/>
      <c r="G5" s="131"/>
    </row>
    <row r="6" s="129" customFormat="1" ht="20.25" spans="2:7">
      <c r="B6" s="131"/>
      <c r="C6" s="131"/>
      <c r="D6" s="131"/>
      <c r="E6" s="131"/>
      <c r="F6" s="131"/>
      <c r="G6" s="131"/>
    </row>
    <row r="7" s="129" customFormat="1" ht="20.25" spans="2:7">
      <c r="B7" s="131"/>
      <c r="C7" s="131"/>
      <c r="D7" s="131"/>
      <c r="E7" s="131"/>
      <c r="F7" s="131"/>
      <c r="G7" s="131"/>
    </row>
    <row r="8" s="129" customFormat="1" ht="20.25" spans="2:7">
      <c r="B8" s="131"/>
      <c r="C8" s="131"/>
      <c r="D8" s="131"/>
      <c r="E8" s="131"/>
      <c r="F8" s="131"/>
      <c r="G8" s="131"/>
    </row>
    <row r="9" s="129" customFormat="1" ht="20.25" spans="2:7">
      <c r="B9" s="131"/>
      <c r="C9" s="131"/>
      <c r="D9" s="131"/>
      <c r="E9" s="131"/>
      <c r="F9" s="131"/>
      <c r="G9" s="131"/>
    </row>
    <row r="10" spans="2:7">
      <c r="B10" s="130"/>
      <c r="C10" s="130"/>
      <c r="D10" s="130"/>
      <c r="E10" s="130"/>
      <c r="F10" s="130"/>
      <c r="G10" s="130"/>
    </row>
    <row r="11" spans="2:7">
      <c r="B11" s="130"/>
      <c r="C11" s="130"/>
      <c r="D11" s="130"/>
      <c r="E11" s="130"/>
      <c r="F11" s="130"/>
      <c r="G11" s="130"/>
    </row>
    <row r="12" spans="2:7">
      <c r="B12" s="130"/>
      <c r="C12" s="130"/>
      <c r="D12" s="130"/>
      <c r="E12" s="130"/>
      <c r="F12" s="130"/>
      <c r="G12" s="130"/>
    </row>
    <row r="13" spans="2:7">
      <c r="B13" s="130"/>
      <c r="C13" s="130"/>
      <c r="D13" s="130"/>
      <c r="E13" s="130"/>
      <c r="F13" s="130"/>
      <c r="G13" s="130"/>
    </row>
    <row r="14" spans="2:7">
      <c r="B14" s="130"/>
      <c r="C14" s="130"/>
      <c r="D14" s="130"/>
      <c r="E14" s="130"/>
      <c r="F14" s="130"/>
      <c r="G14" s="130"/>
    </row>
    <row r="15" spans="2:7">
      <c r="B15" s="130"/>
      <c r="C15" s="130"/>
      <c r="D15" s="130"/>
      <c r="E15" s="130"/>
      <c r="F15" s="130"/>
      <c r="G15" s="130"/>
    </row>
    <row r="16" spans="2:7">
      <c r="B16" s="130"/>
      <c r="C16" s="130"/>
      <c r="D16" s="130"/>
      <c r="E16" s="130"/>
      <c r="F16" s="130"/>
      <c r="G16" s="130"/>
    </row>
    <row r="17" spans="2:7">
      <c r="B17" s="130"/>
      <c r="C17" s="130"/>
      <c r="D17" s="130"/>
      <c r="E17" s="130"/>
      <c r="F17" s="130"/>
      <c r="G17" s="130"/>
    </row>
    <row r="18" spans="2:7">
      <c r="B18" s="130"/>
      <c r="C18" s="130"/>
      <c r="D18" s="130"/>
      <c r="E18" s="130"/>
      <c r="F18" s="130"/>
      <c r="G18" s="13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M25:N29"/>
  <sheetViews>
    <sheetView workbookViewId="0">
      <selection activeCell="H11" sqref="H11"/>
    </sheetView>
  </sheetViews>
  <sheetFormatPr defaultColWidth="9" defaultRowHeight="13.5"/>
  <cols>
    <col min="13" max="13" width="12.25" customWidth="1"/>
  </cols>
  <sheetData>
    <row r="25" spans="13:14">
      <c r="M25" s="15" t="s">
        <v>81</v>
      </c>
      <c r="N25" s="16" t="s">
        <v>82</v>
      </c>
    </row>
    <row r="26" spans="13:14">
      <c r="M26" s="15" t="s">
        <v>81</v>
      </c>
      <c r="N26" s="17" t="s">
        <v>85</v>
      </c>
    </row>
    <row r="27" spans="13:14">
      <c r="M27" s="15" t="s">
        <v>81</v>
      </c>
      <c r="N27" s="17" t="s">
        <v>96</v>
      </c>
    </row>
    <row r="28" spans="13:14">
      <c r="M28" s="18" t="s">
        <v>81</v>
      </c>
      <c r="N28" s="19" t="s">
        <v>106</v>
      </c>
    </row>
    <row r="29" spans="13:14">
      <c r="M29" s="18" t="s">
        <v>81</v>
      </c>
      <c r="N29" s="19" t="s">
        <v>108</v>
      </c>
    </row>
  </sheetData>
  <conditionalFormatting sqref="N25">
    <cfRule type="duplicateValues" dxfId="0" priority="13"/>
    <cfRule type="duplicateValues" dxfId="0" priority="12"/>
    <cfRule type="duplicateValues" dxfId="0" priority="11"/>
    <cfRule type="duplicateValues" dxfId="2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N25:N26 N27">
    <cfRule type="duplicateValues" dxfId="0" priority="1"/>
  </conditionalFormatting>
  <conditionalFormatting sqref="N26 N27">
    <cfRule type="duplicateValues" dxfId="0" priority="14"/>
  </conditionalFormatting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K3" sqref="K3"/>
    </sheetView>
  </sheetViews>
  <sheetFormatPr defaultColWidth="9" defaultRowHeight="13.5" outlineLevelCol="7"/>
  <cols>
    <col min="1" max="1" width="6.375" style="1" customWidth="1"/>
    <col min="2" max="2" width="9" style="1"/>
    <col min="3" max="4" width="17.25" style="1" customWidth="1"/>
    <col min="5" max="5" width="17.375" style="1" customWidth="1"/>
    <col min="6" max="6" width="14.375" style="1" customWidth="1"/>
    <col min="7" max="7" width="22.25" style="1" customWidth="1"/>
    <col min="8" max="8" width="54.625" style="1" customWidth="1"/>
    <col min="9" max="16384" width="9" style="1"/>
  </cols>
  <sheetData>
    <row r="1" s="1" customFormat="1" ht="30" customHeight="1" spans="1:8">
      <c r="A1" s="3" t="s">
        <v>162</v>
      </c>
      <c r="B1" s="3"/>
      <c r="C1" s="3"/>
      <c r="D1" s="3"/>
      <c r="E1" s="3"/>
      <c r="F1" s="3"/>
      <c r="G1" s="3"/>
      <c r="H1" s="3"/>
    </row>
    <row r="2" s="2" customFormat="1" ht="22" customHeight="1" spans="1:8">
      <c r="A2" s="4" t="s">
        <v>37</v>
      </c>
      <c r="B2" s="4" t="s">
        <v>39</v>
      </c>
      <c r="C2" s="4" t="s">
        <v>163</v>
      </c>
      <c r="D2" s="4" t="s">
        <v>164</v>
      </c>
      <c r="E2" s="4" t="s">
        <v>165</v>
      </c>
      <c r="F2" s="4" t="s">
        <v>166</v>
      </c>
      <c r="G2" s="4" t="s">
        <v>167</v>
      </c>
      <c r="H2" s="4" t="s">
        <v>168</v>
      </c>
    </row>
    <row r="3" s="1" customFormat="1" ht="16.5" spans="1:8">
      <c r="A3" s="5">
        <v>1</v>
      </c>
      <c r="B3" s="6" t="s">
        <v>169</v>
      </c>
      <c r="C3" s="5" t="s">
        <v>170</v>
      </c>
      <c r="D3" s="5" t="s">
        <v>171</v>
      </c>
      <c r="E3" s="5" t="s">
        <v>171</v>
      </c>
      <c r="F3" s="5" t="s">
        <v>171</v>
      </c>
      <c r="G3" s="7" t="s">
        <v>171</v>
      </c>
      <c r="H3" s="7" t="s">
        <v>172</v>
      </c>
    </row>
    <row r="4" s="1" customFormat="1" ht="16.5" spans="1:8">
      <c r="A4" s="5">
        <v>2</v>
      </c>
      <c r="B4" s="8" t="s">
        <v>173</v>
      </c>
      <c r="C4" s="5" t="s">
        <v>171</v>
      </c>
      <c r="D4" s="9" t="s">
        <v>171</v>
      </c>
      <c r="E4" s="9" t="s">
        <v>174</v>
      </c>
      <c r="F4" s="5" t="s">
        <v>174</v>
      </c>
      <c r="G4" s="7" t="s">
        <v>175</v>
      </c>
      <c r="H4" s="7" t="s">
        <v>176</v>
      </c>
    </row>
    <row r="5" s="1" customFormat="1" ht="16.5" spans="1:8">
      <c r="A5" s="5">
        <v>3</v>
      </c>
      <c r="B5" s="8" t="s">
        <v>177</v>
      </c>
      <c r="C5" s="5" t="s">
        <v>171</v>
      </c>
      <c r="D5" s="9" t="s">
        <v>171</v>
      </c>
      <c r="E5" s="9" t="s">
        <v>174</v>
      </c>
      <c r="F5" s="5" t="s">
        <v>174</v>
      </c>
      <c r="G5" s="7" t="s">
        <v>175</v>
      </c>
      <c r="H5" s="7" t="s">
        <v>176</v>
      </c>
    </row>
    <row r="6" s="1" customFormat="1" ht="16.5" spans="1:8">
      <c r="A6" s="5">
        <v>4</v>
      </c>
      <c r="B6" s="10" t="s">
        <v>178</v>
      </c>
      <c r="C6" s="5" t="s">
        <v>171</v>
      </c>
      <c r="D6" s="5" t="s">
        <v>179</v>
      </c>
      <c r="E6" s="5" t="s">
        <v>180</v>
      </c>
      <c r="F6" s="5" t="s">
        <v>171</v>
      </c>
      <c r="G6" s="7" t="s">
        <v>181</v>
      </c>
      <c r="H6" s="7" t="s">
        <v>182</v>
      </c>
    </row>
    <row r="7" s="1" customFormat="1" ht="16.5" spans="1:8">
      <c r="A7" s="5">
        <v>5</v>
      </c>
      <c r="B7" s="10" t="s">
        <v>183</v>
      </c>
      <c r="C7" s="5" t="s">
        <v>171</v>
      </c>
      <c r="D7" s="5" t="s">
        <v>179</v>
      </c>
      <c r="E7" s="5" t="s">
        <v>180</v>
      </c>
      <c r="F7" s="5" t="s">
        <v>171</v>
      </c>
      <c r="G7" s="7" t="s">
        <v>181</v>
      </c>
      <c r="H7" s="7" t="s">
        <v>182</v>
      </c>
    </row>
    <row r="8" s="1" customFormat="1" ht="16.5" spans="1:8">
      <c r="A8" s="5">
        <v>6</v>
      </c>
      <c r="B8" s="6" t="s">
        <v>184</v>
      </c>
      <c r="C8" s="5" t="s">
        <v>170</v>
      </c>
      <c r="D8" s="5" t="s">
        <v>170</v>
      </c>
      <c r="E8" s="5" t="s">
        <v>171</v>
      </c>
      <c r="F8" s="5" t="s">
        <v>171</v>
      </c>
      <c r="G8" s="7" t="s">
        <v>171</v>
      </c>
      <c r="H8" s="7" t="s">
        <v>185</v>
      </c>
    </row>
    <row r="9" s="1" customFormat="1" ht="16.5" spans="1:8">
      <c r="A9" s="5">
        <v>7</v>
      </c>
      <c r="B9" s="6" t="s">
        <v>186</v>
      </c>
      <c r="C9" s="5" t="s">
        <v>170</v>
      </c>
      <c r="D9" s="5" t="s">
        <v>170</v>
      </c>
      <c r="E9" s="5" t="s">
        <v>171</v>
      </c>
      <c r="F9" s="5" t="s">
        <v>171</v>
      </c>
      <c r="G9" s="7" t="s">
        <v>171</v>
      </c>
      <c r="H9" s="7" t="s">
        <v>185</v>
      </c>
    </row>
    <row r="10" s="1" customFormat="1" ht="16.5" spans="1:8">
      <c r="A10" s="5">
        <v>8</v>
      </c>
      <c r="B10" s="6" t="s">
        <v>187</v>
      </c>
      <c r="C10" s="5" t="s">
        <v>170</v>
      </c>
      <c r="D10" s="5" t="s">
        <v>170</v>
      </c>
      <c r="E10" s="5" t="s">
        <v>171</v>
      </c>
      <c r="F10" s="5" t="s">
        <v>171</v>
      </c>
      <c r="G10" s="7" t="s">
        <v>171</v>
      </c>
      <c r="H10" s="7" t="s">
        <v>185</v>
      </c>
    </row>
    <row r="11" s="1" customFormat="1" ht="16.5" spans="1:8">
      <c r="A11" s="5">
        <v>9</v>
      </c>
      <c r="B11" s="11" t="s">
        <v>188</v>
      </c>
      <c r="C11" s="5" t="s">
        <v>170</v>
      </c>
      <c r="D11" s="5" t="s">
        <v>170</v>
      </c>
      <c r="E11" s="5" t="s">
        <v>171</v>
      </c>
      <c r="F11" s="5" t="s">
        <v>171</v>
      </c>
      <c r="G11" s="7" t="s">
        <v>171</v>
      </c>
      <c r="H11" s="7" t="s">
        <v>185</v>
      </c>
    </row>
    <row r="12" s="1" customFormat="1" ht="16.5" spans="1:8">
      <c r="A12" s="5">
        <v>10</v>
      </c>
      <c r="B12" s="12" t="s">
        <v>189</v>
      </c>
      <c r="C12" s="5" t="s">
        <v>171</v>
      </c>
      <c r="D12" s="5" t="s">
        <v>174</v>
      </c>
      <c r="E12" s="5" t="s">
        <v>174</v>
      </c>
      <c r="F12" s="5" t="s">
        <v>174</v>
      </c>
      <c r="G12" s="7" t="s">
        <v>175</v>
      </c>
      <c r="H12" s="7" t="s">
        <v>190</v>
      </c>
    </row>
    <row r="13" s="1" customFormat="1" ht="16.5" spans="1:8">
      <c r="A13" s="5">
        <v>11</v>
      </c>
      <c r="B13" s="12" t="s">
        <v>191</v>
      </c>
      <c r="C13" s="5" t="s">
        <v>171</v>
      </c>
      <c r="D13" s="5" t="s">
        <v>174</v>
      </c>
      <c r="E13" s="5" t="s">
        <v>174</v>
      </c>
      <c r="F13" s="5" t="s">
        <v>174</v>
      </c>
      <c r="G13" s="7" t="s">
        <v>175</v>
      </c>
      <c r="H13" s="7" t="s">
        <v>190</v>
      </c>
    </row>
    <row r="14" s="1" customFormat="1" ht="16.5" spans="1:8">
      <c r="A14" s="5">
        <v>12</v>
      </c>
      <c r="B14" s="12" t="s">
        <v>192</v>
      </c>
      <c r="C14" s="5" t="s">
        <v>171</v>
      </c>
      <c r="D14" s="9" t="s">
        <v>171</v>
      </c>
      <c r="E14" s="9" t="s">
        <v>174</v>
      </c>
      <c r="F14" s="5" t="s">
        <v>174</v>
      </c>
      <c r="G14" s="7" t="s">
        <v>175</v>
      </c>
      <c r="H14" s="7" t="s">
        <v>190</v>
      </c>
    </row>
    <row r="15" s="1" customFormat="1" ht="16.5" spans="1:8">
      <c r="A15" s="5">
        <v>13</v>
      </c>
      <c r="B15" s="13" t="s">
        <v>193</v>
      </c>
      <c r="C15" s="5" t="s">
        <v>171</v>
      </c>
      <c r="D15" s="9" t="s">
        <v>171</v>
      </c>
      <c r="E15" s="9" t="s">
        <v>174</v>
      </c>
      <c r="F15" s="5" t="s">
        <v>174</v>
      </c>
      <c r="G15" s="7" t="s">
        <v>175</v>
      </c>
      <c r="H15" s="7" t="s">
        <v>190</v>
      </c>
    </row>
    <row r="16" s="1" customFormat="1" ht="16.5" spans="1:8">
      <c r="A16" s="5">
        <v>14</v>
      </c>
      <c r="B16" s="8" t="s">
        <v>194</v>
      </c>
      <c r="C16" s="5" t="s">
        <v>171</v>
      </c>
      <c r="D16" s="9" t="s">
        <v>171</v>
      </c>
      <c r="E16" s="9" t="s">
        <v>174</v>
      </c>
      <c r="F16" s="5" t="s">
        <v>174</v>
      </c>
      <c r="G16" s="7" t="s">
        <v>175</v>
      </c>
      <c r="H16" s="7" t="s">
        <v>190</v>
      </c>
    </row>
    <row r="17" s="1" customFormat="1" ht="16.5" spans="1:8">
      <c r="A17" s="5">
        <v>15</v>
      </c>
      <c r="B17" s="6" t="s">
        <v>195</v>
      </c>
      <c r="C17" s="5" t="s">
        <v>171</v>
      </c>
      <c r="D17" s="9" t="s">
        <v>171</v>
      </c>
      <c r="E17" s="9" t="s">
        <v>174</v>
      </c>
      <c r="F17" s="5" t="s">
        <v>171</v>
      </c>
      <c r="G17" s="7" t="s">
        <v>171</v>
      </c>
      <c r="H17" s="7" t="s">
        <v>176</v>
      </c>
    </row>
    <row r="18" s="1" customFormat="1" ht="16.5" spans="1:8">
      <c r="A18" s="5">
        <v>16</v>
      </c>
      <c r="B18" s="6" t="s">
        <v>196</v>
      </c>
      <c r="C18" s="5" t="s">
        <v>171</v>
      </c>
      <c r="D18" s="9" t="s">
        <v>171</v>
      </c>
      <c r="E18" s="9" t="s">
        <v>174</v>
      </c>
      <c r="F18" s="5" t="s">
        <v>171</v>
      </c>
      <c r="G18" s="7" t="s">
        <v>171</v>
      </c>
      <c r="H18" s="7" t="s">
        <v>176</v>
      </c>
    </row>
    <row r="19" s="1" customFormat="1" ht="16.5" spans="1:8">
      <c r="A19" s="5">
        <v>17</v>
      </c>
      <c r="B19" s="6" t="s">
        <v>197</v>
      </c>
      <c r="C19" s="5" t="s">
        <v>171</v>
      </c>
      <c r="D19" s="5" t="s">
        <v>174</v>
      </c>
      <c r="E19" s="5" t="s">
        <v>174</v>
      </c>
      <c r="F19" s="5" t="s">
        <v>171</v>
      </c>
      <c r="G19" s="7" t="s">
        <v>174</v>
      </c>
      <c r="H19" s="7" t="s">
        <v>198</v>
      </c>
    </row>
    <row r="20" s="1" customFormat="1" ht="16.5" spans="1:8">
      <c r="A20" s="5">
        <v>18</v>
      </c>
      <c r="B20" s="6" t="s">
        <v>199</v>
      </c>
      <c r="C20" s="5" t="s">
        <v>171</v>
      </c>
      <c r="D20" s="5" t="s">
        <v>174</v>
      </c>
      <c r="E20" s="5" t="s">
        <v>174</v>
      </c>
      <c r="F20" s="5" t="s">
        <v>171</v>
      </c>
      <c r="G20" s="7" t="s">
        <v>174</v>
      </c>
      <c r="H20" s="7" t="s">
        <v>198</v>
      </c>
    </row>
    <row r="21" s="1" customFormat="1" ht="16.5" spans="1:8">
      <c r="A21" s="5">
        <v>19</v>
      </c>
      <c r="B21" s="6" t="s">
        <v>200</v>
      </c>
      <c r="C21" s="5" t="s">
        <v>171</v>
      </c>
      <c r="D21" s="5" t="s">
        <v>174</v>
      </c>
      <c r="E21" s="5" t="s">
        <v>174</v>
      </c>
      <c r="F21" s="5" t="s">
        <v>171</v>
      </c>
      <c r="G21" s="7" t="s">
        <v>174</v>
      </c>
      <c r="H21" s="7" t="s">
        <v>198</v>
      </c>
    </row>
    <row r="22" s="1" customFormat="1" ht="16.5" spans="1:8">
      <c r="A22" s="5">
        <v>20</v>
      </c>
      <c r="B22" s="6" t="s">
        <v>201</v>
      </c>
      <c r="C22" s="5" t="s">
        <v>171</v>
      </c>
      <c r="D22" s="5" t="s">
        <v>174</v>
      </c>
      <c r="E22" s="5" t="s">
        <v>174</v>
      </c>
      <c r="F22" s="5" t="s">
        <v>171</v>
      </c>
      <c r="G22" s="7" t="s">
        <v>174</v>
      </c>
      <c r="H22" s="7" t="s">
        <v>198</v>
      </c>
    </row>
    <row r="23" s="1" customFormat="1" ht="16.5" spans="1:8">
      <c r="A23" s="5">
        <v>21</v>
      </c>
      <c r="B23" s="6" t="s">
        <v>202</v>
      </c>
      <c r="C23" s="5" t="s">
        <v>171</v>
      </c>
      <c r="D23" s="5" t="s">
        <v>174</v>
      </c>
      <c r="E23" s="5" t="s">
        <v>174</v>
      </c>
      <c r="F23" s="5" t="s">
        <v>171</v>
      </c>
      <c r="G23" s="7" t="s">
        <v>174</v>
      </c>
      <c r="H23" s="7" t="s">
        <v>198</v>
      </c>
    </row>
    <row r="24" s="1" customFormat="1" ht="16.5" spans="1:8">
      <c r="A24" s="5">
        <v>22</v>
      </c>
      <c r="B24" s="6" t="s">
        <v>203</v>
      </c>
      <c r="C24" s="5" t="s">
        <v>171</v>
      </c>
      <c r="D24" s="5" t="s">
        <v>174</v>
      </c>
      <c r="E24" s="5" t="s">
        <v>174</v>
      </c>
      <c r="F24" s="5" t="s">
        <v>171</v>
      </c>
      <c r="G24" s="7" t="s">
        <v>174</v>
      </c>
      <c r="H24" s="7" t="s">
        <v>198</v>
      </c>
    </row>
    <row r="25" s="1" customFormat="1" ht="16.5" spans="1:8">
      <c r="A25" s="5">
        <v>23</v>
      </c>
      <c r="B25" s="6" t="s">
        <v>204</v>
      </c>
      <c r="C25" s="5" t="s">
        <v>171</v>
      </c>
      <c r="D25" s="9" t="s">
        <v>171</v>
      </c>
      <c r="E25" s="9" t="s">
        <v>174</v>
      </c>
      <c r="F25" s="5" t="s">
        <v>171</v>
      </c>
      <c r="G25" s="7" t="s">
        <v>205</v>
      </c>
      <c r="H25" s="7" t="s">
        <v>198</v>
      </c>
    </row>
    <row r="26" s="1" customFormat="1" ht="16.5" spans="1:8">
      <c r="A26" s="5">
        <v>24</v>
      </c>
      <c r="B26" s="6" t="s">
        <v>206</v>
      </c>
      <c r="C26" s="5" t="s">
        <v>171</v>
      </c>
      <c r="D26" s="9" t="s">
        <v>171</v>
      </c>
      <c r="E26" s="9" t="s">
        <v>174</v>
      </c>
      <c r="F26" s="5" t="s">
        <v>171</v>
      </c>
      <c r="G26" s="7" t="s">
        <v>171</v>
      </c>
      <c r="H26" s="7" t="s">
        <v>198</v>
      </c>
    </row>
    <row r="27" s="1" customFormat="1" spans="1:8">
      <c r="A27" s="5">
        <v>25</v>
      </c>
      <c r="B27" s="14" t="s">
        <v>207</v>
      </c>
      <c r="C27" s="5" t="s">
        <v>171</v>
      </c>
      <c r="D27" s="5" t="s">
        <v>174</v>
      </c>
      <c r="E27" s="5" t="s">
        <v>174</v>
      </c>
      <c r="F27" s="5" t="s">
        <v>171</v>
      </c>
      <c r="G27" s="7" t="s">
        <v>174</v>
      </c>
      <c r="H27" s="7" t="s">
        <v>198</v>
      </c>
    </row>
  </sheetData>
  <mergeCells count="1">
    <mergeCell ref="A1:H1"/>
  </mergeCells>
  <conditionalFormatting sqref="B3">
    <cfRule type="duplicateValues" dxfId="0" priority="89"/>
    <cfRule type="duplicateValues" dxfId="0" priority="85"/>
    <cfRule type="duplicateValues" dxfId="0" priority="81"/>
    <cfRule type="duplicateValues" dxfId="0" priority="77"/>
    <cfRule type="duplicateValues" dxfId="0" priority="73"/>
    <cfRule type="duplicateValues" dxfId="0" priority="69"/>
    <cfRule type="duplicateValues" dxfId="0" priority="65"/>
    <cfRule type="duplicateValues" dxfId="0" priority="61"/>
    <cfRule type="duplicateValues" dxfId="0" priority="57"/>
    <cfRule type="duplicateValues" dxfId="0" priority="53"/>
    <cfRule type="duplicateValues" dxfId="0" priority="49"/>
    <cfRule type="duplicateValues" dxfId="0" priority="45"/>
  </conditionalFormatting>
  <conditionalFormatting sqref="B8">
    <cfRule type="duplicateValues" dxfId="0" priority="88"/>
    <cfRule type="duplicateValues" dxfId="0" priority="84"/>
    <cfRule type="duplicateValues" dxfId="0" priority="80"/>
    <cfRule type="duplicateValues" dxfId="0" priority="76"/>
    <cfRule type="duplicateValues" dxfId="0" priority="72"/>
    <cfRule type="duplicateValues" dxfId="0" priority="68"/>
    <cfRule type="duplicateValues" dxfId="0" priority="64"/>
    <cfRule type="duplicateValues" dxfId="0" priority="60"/>
    <cfRule type="duplicateValues" dxfId="0" priority="56"/>
    <cfRule type="duplicateValues" dxfId="0" priority="52"/>
    <cfRule type="duplicateValues" dxfId="0" priority="48"/>
    <cfRule type="duplicateValues" dxfId="0" priority="44"/>
  </conditionalFormatting>
  <conditionalFormatting sqref="B9">
    <cfRule type="duplicateValues" dxfId="0" priority="87"/>
    <cfRule type="duplicateValues" dxfId="0" priority="83"/>
    <cfRule type="duplicateValues" dxfId="0" priority="79"/>
    <cfRule type="duplicateValues" dxfId="0" priority="75"/>
    <cfRule type="duplicateValues" dxfId="0" priority="71"/>
    <cfRule type="duplicateValues" dxfId="0" priority="67"/>
    <cfRule type="duplicateValues" dxfId="0" priority="63"/>
    <cfRule type="duplicateValues" dxfId="0" priority="59"/>
    <cfRule type="duplicateValues" dxfId="0" priority="55"/>
    <cfRule type="duplicateValues" dxfId="0" priority="51"/>
    <cfRule type="duplicateValues" dxfId="0" priority="47"/>
    <cfRule type="duplicateValues" dxfId="0" priority="43"/>
  </conditionalFormatting>
  <conditionalFormatting sqref="B10">
    <cfRule type="duplicateValues" dxfId="0" priority="86"/>
    <cfRule type="duplicateValues" dxfId="0" priority="82"/>
    <cfRule type="duplicateValues" dxfId="0" priority="78"/>
    <cfRule type="duplicateValues" dxfId="0" priority="74"/>
    <cfRule type="duplicateValues" dxfId="0" priority="70"/>
    <cfRule type="duplicateValues" dxfId="0" priority="66"/>
    <cfRule type="duplicateValues" dxfId="0" priority="62"/>
    <cfRule type="duplicateValues" dxfId="0" priority="58"/>
    <cfRule type="duplicateValues" dxfId="0" priority="54"/>
    <cfRule type="duplicateValues" dxfId="0" priority="50"/>
    <cfRule type="duplicateValues" dxfId="0" priority="46"/>
    <cfRule type="duplicateValues" dxfId="0" priority="42"/>
  </conditionalFormatting>
  <conditionalFormatting sqref="B11"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B16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B3:B11">
    <cfRule type="duplicateValues" dxfId="0" priority="11"/>
  </conditionalFormatting>
  <conditionalFormatting sqref="B4:B7">
    <cfRule type="duplicateValues" dxfId="0" priority="92"/>
    <cfRule type="duplicateValues" dxfId="0" priority="91"/>
    <cfRule type="duplicateValues" dxfId="0" priority="90"/>
  </conditionalFormatting>
  <conditionalFormatting sqref="B12:B14">
    <cfRule type="duplicateValues" dxfId="0" priority="10"/>
  </conditionalFormatting>
  <conditionalFormatting sqref="B12:B15">
    <cfRule type="duplicateValues" dxfId="0" priority="9"/>
    <cfRule type="duplicateValues" dxfId="0" priority="8"/>
    <cfRule type="duplicateValues" dxfId="0" priority="7"/>
  </conditionalFormatting>
  <conditionalFormatting sqref="B17:B27">
    <cfRule type="duplicateValues" dxfId="0" priority="1"/>
  </conditionalFormatting>
  <conditionalFormatting sqref="B3 B8:B11">
    <cfRule type="duplicateValues" dxfId="0" priority="12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O27"/>
  <sheetViews>
    <sheetView topLeftCell="A13" workbookViewId="0">
      <selection activeCell="D6" sqref="D6"/>
    </sheetView>
  </sheetViews>
  <sheetFormatPr defaultColWidth="9" defaultRowHeight="13.5"/>
  <cols>
    <col min="1" max="1" width="11.375"/>
    <col min="2" max="11" width="21.5"/>
    <col min="12" max="14" width="10.375"/>
    <col min="15" max="15" width="11.5"/>
  </cols>
  <sheetData>
    <row r="1" s="113" customFormat="1" ht="23" customHeight="1" spans="1:8">
      <c r="A1" s="115" t="s">
        <v>3</v>
      </c>
      <c r="B1" s="115" t="s">
        <v>4</v>
      </c>
      <c r="C1" s="115" t="s">
        <v>5</v>
      </c>
      <c r="D1" s="115" t="s">
        <v>6</v>
      </c>
      <c r="E1" s="115" t="s">
        <v>7</v>
      </c>
      <c r="F1" s="115" t="s">
        <v>8</v>
      </c>
      <c r="G1" s="115" t="s">
        <v>9</v>
      </c>
      <c r="H1" s="115" t="s">
        <v>10</v>
      </c>
    </row>
    <row r="2" ht="21" customHeight="1" spans="1:8">
      <c r="A2" s="115" t="s">
        <v>11</v>
      </c>
      <c r="B2" s="127"/>
      <c r="C2" s="127"/>
      <c r="D2" s="127"/>
      <c r="E2" s="127"/>
      <c r="F2" s="127"/>
      <c r="G2" s="127"/>
      <c r="H2" s="127"/>
    </row>
    <row r="3" ht="21" customHeight="1" spans="1:8">
      <c r="A3" s="115" t="s">
        <v>12</v>
      </c>
      <c r="B3" s="127"/>
      <c r="C3" s="127"/>
      <c r="D3" s="127"/>
      <c r="E3" s="127"/>
      <c r="F3" s="127"/>
      <c r="G3" s="127"/>
      <c r="H3" s="127"/>
    </row>
    <row r="4" ht="21" customHeight="1" spans="1:8">
      <c r="A4" s="115" t="s">
        <v>13</v>
      </c>
      <c r="B4" s="127"/>
      <c r="C4" s="127"/>
      <c r="D4" s="127"/>
      <c r="E4" s="127"/>
      <c r="F4" s="127"/>
      <c r="G4" s="127"/>
      <c r="H4" s="127"/>
    </row>
    <row r="5" ht="21" customHeight="1" spans="1:8">
      <c r="A5" s="115" t="s">
        <v>14</v>
      </c>
      <c r="B5" s="127"/>
      <c r="C5" s="127"/>
      <c r="D5" s="127"/>
      <c r="E5" s="127"/>
      <c r="F5" s="127"/>
      <c r="G5" s="127"/>
      <c r="H5" s="127"/>
    </row>
    <row r="6" ht="21" customHeight="1" spans="1:8">
      <c r="A6" s="115" t="s">
        <v>15</v>
      </c>
      <c r="B6" s="127">
        <v>666.5</v>
      </c>
      <c r="C6" s="127">
        <v>9409.3</v>
      </c>
      <c r="D6" s="127">
        <v>6241.8</v>
      </c>
      <c r="E6" s="127">
        <v>648</v>
      </c>
      <c r="F6" s="127">
        <v>392</v>
      </c>
      <c r="G6" s="127">
        <v>954</v>
      </c>
      <c r="H6" s="127">
        <v>18311.6</v>
      </c>
    </row>
    <row r="7" ht="21" customHeight="1" spans="1:8">
      <c r="A7" s="115" t="s">
        <v>16</v>
      </c>
      <c r="B7" s="127"/>
      <c r="C7" s="127"/>
      <c r="D7" s="127"/>
      <c r="E7" s="127"/>
      <c r="F7" s="127"/>
      <c r="G7" s="127"/>
      <c r="H7" s="127"/>
    </row>
    <row r="8" ht="21" customHeight="1" spans="1:8">
      <c r="A8" s="115" t="s">
        <v>17</v>
      </c>
      <c r="B8" s="127"/>
      <c r="C8" s="127"/>
      <c r="D8" s="127"/>
      <c r="E8" s="127"/>
      <c r="F8" s="127"/>
      <c r="G8" s="127"/>
      <c r="H8" s="127"/>
    </row>
    <row r="9" ht="21" customHeight="1" spans="1:8">
      <c r="A9" s="115" t="s">
        <v>18</v>
      </c>
      <c r="B9" s="127"/>
      <c r="C9" s="127"/>
      <c r="D9" s="127"/>
      <c r="E9" s="127"/>
      <c r="F9" s="128"/>
      <c r="G9" s="127"/>
      <c r="H9" s="127"/>
    </row>
    <row r="10" ht="21" customHeight="1" spans="1:8">
      <c r="A10" s="115" t="s">
        <v>19</v>
      </c>
      <c r="B10" s="127"/>
      <c r="C10" s="127"/>
      <c r="D10" s="127"/>
      <c r="E10" s="127"/>
      <c r="F10" s="128"/>
      <c r="G10" s="127"/>
      <c r="H10" s="127"/>
    </row>
    <row r="11" ht="21" customHeight="1" spans="1:8">
      <c r="A11" s="115" t="s">
        <v>20</v>
      </c>
      <c r="B11" s="127"/>
      <c r="C11" s="127"/>
      <c r="D11" s="127"/>
      <c r="E11" s="127"/>
      <c r="F11" s="127"/>
      <c r="G11" s="127"/>
      <c r="H11" s="127"/>
    </row>
    <row r="12" ht="21" customHeight="1" spans="1:7">
      <c r="A12" s="115" t="s">
        <v>21</v>
      </c>
      <c r="B12" s="127"/>
      <c r="C12" s="127"/>
      <c r="D12" s="127"/>
      <c r="E12" s="127"/>
      <c r="F12" s="127"/>
      <c r="G12" s="127"/>
    </row>
    <row r="13" ht="21" customHeight="1" spans="1:8">
      <c r="A13" s="115" t="s">
        <v>22</v>
      </c>
      <c r="B13" s="127"/>
      <c r="C13" s="127"/>
      <c r="D13" s="127"/>
      <c r="E13" s="127"/>
      <c r="F13" s="127"/>
      <c r="G13" s="127"/>
      <c r="H13" s="127"/>
    </row>
    <row r="14" s="114" customFormat="1" ht="21" customHeight="1" spans="1:15">
      <c r="A14" s="122">
        <v>1</v>
      </c>
      <c r="B14" s="123">
        <f ca="1" t="shared" ref="B14:G14" si="0">OFFSET(B1,$A$14,)</f>
        <v>0</v>
      </c>
      <c r="C14" s="123">
        <f ca="1" t="shared" si="0"/>
        <v>0</v>
      </c>
      <c r="D14" s="123">
        <f ca="1" t="shared" si="0"/>
        <v>0</v>
      </c>
      <c r="E14" s="123">
        <f ca="1" t="shared" si="0"/>
        <v>0</v>
      </c>
      <c r="F14" s="123">
        <f ca="1" t="shared" si="0"/>
        <v>0</v>
      </c>
      <c r="G14" s="123">
        <f ca="1" t="shared" si="0"/>
        <v>0</v>
      </c>
      <c r="H14" s="123"/>
      <c r="K14"/>
      <c r="L14"/>
      <c r="M14"/>
      <c r="N14"/>
      <c r="O14"/>
    </row>
    <row r="15" ht="140" customHeight="1" spans="1:8">
      <c r="A15" s="113"/>
      <c r="B15" s="124"/>
      <c r="C15" s="124"/>
      <c r="D15" s="124"/>
      <c r="E15" s="124"/>
      <c r="F15" s="124"/>
      <c r="G15" s="124"/>
      <c r="H15" s="124"/>
    </row>
    <row r="23" spans="1:8">
      <c r="A23" t="s">
        <v>23</v>
      </c>
      <c r="B23" t="s">
        <v>24</v>
      </c>
      <c r="C23" t="s">
        <v>25</v>
      </c>
      <c r="D23" t="s">
        <v>26</v>
      </c>
      <c r="E23" t="s">
        <v>27</v>
      </c>
      <c r="F23" t="s">
        <v>28</v>
      </c>
      <c r="G23" t="s">
        <v>29</v>
      </c>
      <c r="H23" t="s">
        <v>30</v>
      </c>
    </row>
    <row r="24" spans="1:8">
      <c r="A24" t="s">
        <v>31</v>
      </c>
      <c r="B24">
        <v>66.65</v>
      </c>
      <c r="C24">
        <v>940.93</v>
      </c>
      <c r="D24">
        <v>624.18</v>
      </c>
      <c r="E24">
        <v>0</v>
      </c>
      <c r="F24">
        <v>39.2</v>
      </c>
      <c r="G24">
        <v>318</v>
      </c>
      <c r="H24">
        <v>1988.96</v>
      </c>
    </row>
    <row r="25" spans="1:8">
      <c r="A25" t="s">
        <v>32</v>
      </c>
      <c r="B25">
        <v>466.55</v>
      </c>
      <c r="C25">
        <v>6586.51</v>
      </c>
      <c r="D25">
        <v>4369.26</v>
      </c>
      <c r="E25">
        <v>540</v>
      </c>
      <c r="F25">
        <v>274.4</v>
      </c>
      <c r="G25">
        <v>0</v>
      </c>
      <c r="H25">
        <v>12236.72</v>
      </c>
    </row>
    <row r="26" spans="1:8">
      <c r="A26" t="s">
        <v>33</v>
      </c>
      <c r="B26">
        <v>133.3</v>
      </c>
      <c r="C26">
        <v>1881.86</v>
      </c>
      <c r="D26">
        <v>1248.36</v>
      </c>
      <c r="E26">
        <v>108</v>
      </c>
      <c r="F26">
        <v>78.4</v>
      </c>
      <c r="G26">
        <v>636</v>
      </c>
      <c r="H26">
        <v>4085.92</v>
      </c>
    </row>
    <row r="27" spans="1:8">
      <c r="A27" t="s">
        <v>34</v>
      </c>
      <c r="B27">
        <v>666.5</v>
      </c>
      <c r="C27">
        <v>9409.3</v>
      </c>
      <c r="D27">
        <v>6241.8</v>
      </c>
      <c r="E27">
        <v>648</v>
      </c>
      <c r="F27">
        <v>392</v>
      </c>
      <c r="G27">
        <v>954</v>
      </c>
      <c r="H27">
        <v>18311.6</v>
      </c>
    </row>
  </sheetData>
  <pageMargins left="0.75" right="0.75" top="1" bottom="1" header="0.5" footer="0.5"/>
  <pageSetup paperSize="9"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name="Drop Down 1" r:id="rId4">
              <controlPr defaultSize="0">
                <anchor moveWithCells="1">
                  <from>
                    <xdr:col>8</xdr:col>
                    <xdr:colOff>1114425</xdr:colOff>
                    <xdr:row>0</xdr:row>
                    <xdr:rowOff>88265</xdr:rowOff>
                  </from>
                  <to>
                    <xdr:col>9</xdr:col>
                    <xdr:colOff>614045</xdr:colOff>
                    <xdr:row>1</xdr:row>
                    <xdr:rowOff>72390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pane xSplit="1" ySplit="1" topLeftCell="C2" activePane="bottomRight" state="frozen"/>
      <selection/>
      <selection pane="topRight"/>
      <selection pane="bottomLeft"/>
      <selection pane="bottomRight" activeCell="J18" sqref="J18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T27"/>
  <sheetViews>
    <sheetView workbookViewId="0">
      <selection activeCell="J17" sqref="J17"/>
    </sheetView>
  </sheetViews>
  <sheetFormatPr defaultColWidth="9" defaultRowHeight="13.5"/>
  <cols>
    <col min="1" max="1" width="8.75" customWidth="1"/>
    <col min="2" max="5" width="9.25" customWidth="1"/>
    <col min="6" max="6" width="9.375" customWidth="1"/>
    <col min="7" max="13" width="9.25" customWidth="1"/>
    <col min="14" max="14" width="7" customWidth="1"/>
    <col min="15" max="20" width="16.125"/>
    <col min="21" max="24" width="11.875"/>
    <col min="25" max="25" width="11"/>
  </cols>
  <sheetData>
    <row r="2" s="113" customFormat="1" ht="23" customHeight="1" spans="1:7">
      <c r="A2" s="115" t="s">
        <v>3</v>
      </c>
      <c r="B2" s="115" t="s">
        <v>4</v>
      </c>
      <c r="C2" s="115" t="s">
        <v>5</v>
      </c>
      <c r="D2" s="115" t="s">
        <v>8</v>
      </c>
      <c r="E2" s="115" t="s">
        <v>6</v>
      </c>
      <c r="F2" s="115" t="s">
        <v>7</v>
      </c>
      <c r="G2" s="115" t="s">
        <v>9</v>
      </c>
    </row>
    <row r="3" ht="21" customHeight="1" spans="1:7">
      <c r="A3" s="115" t="s">
        <v>11</v>
      </c>
      <c r="B3" s="98"/>
      <c r="C3" s="98"/>
      <c r="D3" s="98"/>
      <c r="E3" s="98"/>
      <c r="F3" s="98"/>
      <c r="G3" s="98"/>
    </row>
    <row r="4" ht="21" customHeight="1" spans="1:7">
      <c r="A4" s="115" t="s">
        <v>12</v>
      </c>
      <c r="B4" s="116"/>
      <c r="C4" s="116"/>
      <c r="D4" s="116"/>
      <c r="E4" s="116"/>
      <c r="F4" s="116"/>
      <c r="G4" s="116"/>
    </row>
    <row r="5" ht="21" customHeight="1" spans="1:7">
      <c r="A5" s="115" t="s">
        <v>13</v>
      </c>
      <c r="B5" s="117"/>
      <c r="C5" s="117"/>
      <c r="D5" s="117"/>
      <c r="E5" s="117"/>
      <c r="F5" s="117"/>
      <c r="G5" s="117"/>
    </row>
    <row r="6" ht="21" customHeight="1" spans="1:7">
      <c r="A6" s="115" t="s">
        <v>14</v>
      </c>
      <c r="B6" s="118"/>
      <c r="C6" s="118"/>
      <c r="D6" s="118"/>
      <c r="E6" s="118"/>
      <c r="F6" s="118"/>
      <c r="G6" s="118"/>
    </row>
    <row r="7" ht="21" customHeight="1" spans="1:7">
      <c r="A7" s="115" t="s">
        <v>15</v>
      </c>
      <c r="B7" s="118"/>
      <c r="C7" s="118"/>
      <c r="D7" s="118"/>
      <c r="E7" s="118"/>
      <c r="F7" s="118"/>
      <c r="G7" s="118"/>
    </row>
    <row r="8" ht="21" customHeight="1" spans="1:7">
      <c r="A8" s="115" t="s">
        <v>16</v>
      </c>
      <c r="B8" s="116"/>
      <c r="C8" s="116"/>
      <c r="D8" s="116"/>
      <c r="E8" s="116"/>
      <c r="F8" s="116"/>
      <c r="G8" s="116"/>
    </row>
    <row r="9" ht="21" customHeight="1" spans="1:7">
      <c r="A9" s="115" t="s">
        <v>17</v>
      </c>
      <c r="B9" s="118"/>
      <c r="C9" s="118"/>
      <c r="D9" s="118"/>
      <c r="E9" s="118"/>
      <c r="F9" s="118"/>
      <c r="G9" s="118"/>
    </row>
    <row r="10" ht="21" customHeight="1" spans="1:7">
      <c r="A10" s="115" t="s">
        <v>18</v>
      </c>
      <c r="B10" s="118"/>
      <c r="C10" s="118"/>
      <c r="D10" s="118"/>
      <c r="E10" s="118"/>
      <c r="F10" s="118"/>
      <c r="G10" s="118"/>
    </row>
    <row r="11" ht="21" customHeight="1" spans="1:7">
      <c r="A11" s="115" t="s">
        <v>19</v>
      </c>
      <c r="B11" s="118"/>
      <c r="C11" s="118"/>
      <c r="D11" s="118"/>
      <c r="E11" s="118"/>
      <c r="F11" s="118"/>
      <c r="G11" s="118"/>
    </row>
    <row r="12" ht="21" customHeight="1" spans="1:7">
      <c r="A12" s="115" t="s">
        <v>20</v>
      </c>
      <c r="B12" s="118"/>
      <c r="C12" s="118"/>
      <c r="D12" s="118"/>
      <c r="E12" s="118"/>
      <c r="F12" s="118"/>
      <c r="G12" s="118"/>
    </row>
    <row r="13" ht="21" customHeight="1" spans="1:7">
      <c r="A13" s="115" t="s">
        <v>21</v>
      </c>
      <c r="B13" s="118"/>
      <c r="C13" s="118"/>
      <c r="D13" s="118"/>
      <c r="E13" s="118"/>
      <c r="F13" s="118"/>
      <c r="G13" s="118"/>
    </row>
    <row r="14" ht="21" customHeight="1" spans="1:7">
      <c r="A14" s="115" t="s">
        <v>22</v>
      </c>
      <c r="B14" s="119"/>
      <c r="C14" s="119"/>
      <c r="D14" s="119"/>
      <c r="E14" s="119"/>
      <c r="F14" s="119"/>
      <c r="G14" s="119"/>
    </row>
    <row r="15" ht="21" customHeight="1" spans="1:7">
      <c r="A15" s="120" t="s">
        <v>35</v>
      </c>
      <c r="B15" s="121" t="e">
        <f t="shared" ref="B15:G15" si="0">AVERAGE(B3:B14)</f>
        <v>#DIV/0!</v>
      </c>
      <c r="C15" s="121" t="e">
        <f t="shared" si="0"/>
        <v>#DIV/0!</v>
      </c>
      <c r="D15" s="121" t="e">
        <f t="shared" si="0"/>
        <v>#DIV/0!</v>
      </c>
      <c r="E15" s="121" t="e">
        <f t="shared" si="0"/>
        <v>#DIV/0!</v>
      </c>
      <c r="F15" s="121" t="e">
        <f t="shared" si="0"/>
        <v>#DIV/0!</v>
      </c>
      <c r="G15" s="121" t="e">
        <f t="shared" si="0"/>
        <v>#DIV/0!</v>
      </c>
    </row>
    <row r="16" s="114" customFormat="1" ht="21" customHeight="1" spans="1:20">
      <c r="A16" s="122">
        <v>1</v>
      </c>
      <c r="B16" s="123">
        <f ca="1" t="shared" ref="B16:G16" si="1">OFFSET(B2,$A$16,)</f>
        <v>0</v>
      </c>
      <c r="C16" s="123">
        <f ca="1" t="shared" si="1"/>
        <v>0</v>
      </c>
      <c r="D16" s="123">
        <f ca="1" t="shared" si="1"/>
        <v>0</v>
      </c>
      <c r="E16" s="123">
        <f ca="1" t="shared" si="1"/>
        <v>0</v>
      </c>
      <c r="F16" s="123">
        <f ca="1" t="shared" si="1"/>
        <v>0</v>
      </c>
      <c r="G16" s="123">
        <f ca="1" t="shared" si="1"/>
        <v>0</v>
      </c>
      <c r="N16"/>
      <c r="O16"/>
      <c r="P16"/>
      <c r="Q16"/>
      <c r="R16"/>
      <c r="S16"/>
      <c r="T16"/>
    </row>
    <row r="17" ht="21" customHeight="1" spans="1:7">
      <c r="A17" s="113"/>
      <c r="B17" s="124"/>
      <c r="C17" s="124"/>
      <c r="D17" s="124"/>
      <c r="E17" s="124"/>
      <c r="F17" s="124"/>
      <c r="G17" s="124"/>
    </row>
    <row r="20" ht="28" customHeight="1" spans="1:14">
      <c r="A20" s="115" t="s">
        <v>3</v>
      </c>
      <c r="B20" s="115" t="s">
        <v>11</v>
      </c>
      <c r="C20" s="115" t="s">
        <v>12</v>
      </c>
      <c r="D20" s="115" t="s">
        <v>13</v>
      </c>
      <c r="E20" s="115" t="s">
        <v>14</v>
      </c>
      <c r="F20" s="115" t="s">
        <v>15</v>
      </c>
      <c r="G20" s="115" t="s">
        <v>16</v>
      </c>
      <c r="H20" s="115" t="s">
        <v>17</v>
      </c>
      <c r="I20" s="115" t="s">
        <v>18</v>
      </c>
      <c r="J20" s="115" t="s">
        <v>19</v>
      </c>
      <c r="K20" s="115" t="s">
        <v>20</v>
      </c>
      <c r="L20" s="115" t="s">
        <v>21</v>
      </c>
      <c r="M20" s="115" t="s">
        <v>22</v>
      </c>
      <c r="N20" s="125" t="s">
        <v>35</v>
      </c>
    </row>
    <row r="21" ht="28" customHeight="1" spans="1:14">
      <c r="A21" s="115" t="s">
        <v>4</v>
      </c>
      <c r="B21" s="98"/>
      <c r="C21" s="116"/>
      <c r="D21" s="117"/>
      <c r="E21" s="118"/>
      <c r="F21" s="118"/>
      <c r="G21" s="118"/>
      <c r="H21" s="118"/>
      <c r="I21" s="118"/>
      <c r="J21" s="118"/>
      <c r="K21" s="118"/>
      <c r="L21" s="126"/>
      <c r="M21" s="127"/>
      <c r="N21" s="126"/>
    </row>
    <row r="22" ht="28" customHeight="1" spans="1:14">
      <c r="A22" s="115" t="s">
        <v>5</v>
      </c>
      <c r="B22" s="98"/>
      <c r="C22" s="116"/>
      <c r="D22" s="117"/>
      <c r="E22" s="118"/>
      <c r="F22" s="118"/>
      <c r="G22" s="118"/>
      <c r="H22" s="118"/>
      <c r="I22" s="118"/>
      <c r="J22" s="118"/>
      <c r="K22" s="118"/>
      <c r="L22" s="126"/>
      <c r="M22" s="127"/>
      <c r="N22" s="126"/>
    </row>
    <row r="23" ht="28" customHeight="1" spans="1:14">
      <c r="A23" s="115" t="s">
        <v>8</v>
      </c>
      <c r="B23" s="98"/>
      <c r="C23" s="116"/>
      <c r="D23" s="117"/>
      <c r="E23" s="118"/>
      <c r="F23" s="118"/>
      <c r="G23" s="118"/>
      <c r="H23" s="118"/>
      <c r="I23" s="118"/>
      <c r="J23" s="118"/>
      <c r="K23" s="118"/>
      <c r="L23" s="126"/>
      <c r="M23" s="127"/>
      <c r="N23" s="126"/>
    </row>
    <row r="24" ht="28" customHeight="1" spans="1:14">
      <c r="A24" s="115" t="s">
        <v>6</v>
      </c>
      <c r="B24" s="98"/>
      <c r="C24" s="116"/>
      <c r="D24" s="117"/>
      <c r="E24" s="118"/>
      <c r="F24" s="118"/>
      <c r="G24" s="118"/>
      <c r="H24" s="118"/>
      <c r="I24" s="118"/>
      <c r="J24" s="118"/>
      <c r="K24" s="118"/>
      <c r="L24" s="126"/>
      <c r="M24" s="127"/>
      <c r="N24" s="126"/>
    </row>
    <row r="25" ht="28" customHeight="1" spans="1:14">
      <c r="A25" s="115" t="s">
        <v>7</v>
      </c>
      <c r="B25" s="98"/>
      <c r="C25" s="116"/>
      <c r="D25" s="117"/>
      <c r="E25" s="118"/>
      <c r="F25" s="118"/>
      <c r="G25" s="118"/>
      <c r="H25" s="118"/>
      <c r="I25" s="118"/>
      <c r="J25" s="118"/>
      <c r="K25" s="118"/>
      <c r="L25" s="126"/>
      <c r="M25" s="127"/>
      <c r="N25" s="126"/>
    </row>
    <row r="26" ht="28" customHeight="1" spans="1:14">
      <c r="A26" s="115" t="s">
        <v>9</v>
      </c>
      <c r="B26" s="98"/>
      <c r="C26" s="116"/>
      <c r="D26" s="117"/>
      <c r="E26" s="118"/>
      <c r="F26" s="118"/>
      <c r="G26" s="118"/>
      <c r="H26" s="118"/>
      <c r="I26" s="118"/>
      <c r="J26" s="118"/>
      <c r="K26" s="118"/>
      <c r="L26" s="126"/>
      <c r="M26" s="127"/>
      <c r="N26" s="126"/>
    </row>
    <row r="27" s="114" customFormat="1" ht="28" customHeight="1" spans="1:13">
      <c r="A27" s="114">
        <v>2</v>
      </c>
      <c r="B27" s="114">
        <f ca="1">OFFSET(B20,$A$27,)</f>
        <v>0</v>
      </c>
      <c r="C27" s="114">
        <f ca="1" t="shared" ref="C27:M27" si="2">OFFSET(C20,$A$27,)</f>
        <v>0</v>
      </c>
      <c r="D27" s="114">
        <f ca="1" t="shared" si="2"/>
        <v>0</v>
      </c>
      <c r="E27" s="114">
        <f ca="1" t="shared" si="2"/>
        <v>0</v>
      </c>
      <c r="F27" s="114">
        <f ca="1" t="shared" si="2"/>
        <v>0</v>
      </c>
      <c r="G27" s="114">
        <f ca="1" t="shared" si="2"/>
        <v>0</v>
      </c>
      <c r="H27" s="114">
        <f ca="1" t="shared" si="2"/>
        <v>0</v>
      </c>
      <c r="I27" s="114">
        <f ca="1" t="shared" si="2"/>
        <v>0</v>
      </c>
      <c r="J27" s="114">
        <f ca="1" t="shared" si="2"/>
        <v>0</v>
      </c>
      <c r="K27" s="114">
        <f ca="1" t="shared" si="2"/>
        <v>0</v>
      </c>
      <c r="L27" s="114">
        <f ca="1" t="shared" si="2"/>
        <v>0</v>
      </c>
      <c r="M27" s="114">
        <f ca="1" t="shared" si="2"/>
        <v>0</v>
      </c>
    </row>
  </sheetData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name="Drop Down 1" r:id="rId3">
              <controlPr defaultSize="0">
                <anchor moveWithCells="1" sizeWithCells="1">
                  <from>
                    <xdr:col>8</xdr:col>
                    <xdr:colOff>381635</xdr:colOff>
                    <xdr:row>1</xdr:row>
                    <xdr:rowOff>67310</xdr:rowOff>
                  </from>
                  <to>
                    <xdr:col>11</xdr:col>
                    <xdr:colOff>159385</xdr:colOff>
                    <xdr:row>2</xdr:row>
                    <xdr:rowOff>72390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1" name="Drop Down 3" r:id="rId4">
              <controlPr defaultSize="0">
                <anchor moveWithCells="1">
                  <from>
                    <xdr:col>15</xdr:col>
                    <xdr:colOff>577850</xdr:colOff>
                    <xdr:row>19</xdr:row>
                    <xdr:rowOff>88900</xdr:rowOff>
                  </from>
                  <to>
                    <xdr:col>17</xdr:col>
                    <xdr:colOff>30480</xdr:colOff>
                    <xdr:row>19</xdr:row>
                    <xdr:rowOff>331470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24"/>
  <sheetViews>
    <sheetView view="pageBreakPreview" zoomScaleNormal="100" workbookViewId="0">
      <pane xSplit="3" ySplit="3" topLeftCell="D4" activePane="bottomRight" state="frozen"/>
      <selection/>
      <selection pane="topRight"/>
      <selection pane="bottomLeft"/>
      <selection pane="bottomRight" activeCell="O12" sqref="O12"/>
    </sheetView>
  </sheetViews>
  <sheetFormatPr defaultColWidth="9" defaultRowHeight="13.5"/>
  <cols>
    <col min="1" max="1" width="6.375" style="21" customWidth="1"/>
    <col min="2" max="2" width="17.25" style="21" customWidth="1"/>
    <col min="3" max="3" width="7.75" style="22" customWidth="1"/>
    <col min="4" max="4" width="17.875" style="23" customWidth="1"/>
    <col min="5" max="10" width="12.625" style="21" customWidth="1"/>
    <col min="11" max="11" width="12.875" style="21" customWidth="1"/>
    <col min="12" max="13" width="11.5" style="21" customWidth="1"/>
    <col min="14" max="15" width="10.375" style="21" customWidth="1"/>
    <col min="16" max="16" width="9.375" style="21" customWidth="1"/>
    <col min="17" max="18" width="11.5" style="21" customWidth="1"/>
    <col min="19" max="21" width="10.375" style="21" customWidth="1"/>
    <col min="22" max="22" width="11.5" style="21" customWidth="1"/>
    <col min="23" max="23" width="9.375" style="21" customWidth="1"/>
    <col min="24" max="24" width="12" style="20" customWidth="1"/>
    <col min="25" max="25" width="12.625" style="20" customWidth="1"/>
    <col min="26" max="26" width="6.375" style="20" customWidth="1"/>
    <col min="27" max="27" width="22.375" style="20" customWidth="1"/>
    <col min="28" max="28" width="10.375" style="20" customWidth="1"/>
    <col min="29" max="32" width="11.5" style="20" customWidth="1"/>
    <col min="33" max="33" width="11.5" style="20"/>
    <col min="34" max="34" width="12.625" style="20"/>
    <col min="35" max="35" width="14" style="24" customWidth="1"/>
    <col min="36" max="36" width="16.125" customWidth="1"/>
    <col min="37" max="16376" width="4.75" customWidth="1"/>
  </cols>
  <sheetData>
    <row r="1" s="20" customFormat="1" ht="18.75" spans="1:35">
      <c r="A1" s="25" t="s">
        <v>36</v>
      </c>
      <c r="B1" s="26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I1" s="24"/>
    </row>
    <row r="2" s="20" customFormat="1" spans="1:35">
      <c r="A2" s="29" t="s">
        <v>37</v>
      </c>
      <c r="B2" s="29" t="s">
        <v>38</v>
      </c>
      <c r="C2" s="29" t="s">
        <v>39</v>
      </c>
      <c r="D2" s="30" t="s">
        <v>40</v>
      </c>
      <c r="E2" s="31" t="s">
        <v>41</v>
      </c>
      <c r="F2" s="31"/>
      <c r="G2" s="31"/>
      <c r="H2" s="31"/>
      <c r="I2" s="31"/>
      <c r="J2" s="31"/>
      <c r="K2" s="29" t="s">
        <v>42</v>
      </c>
      <c r="L2" s="29"/>
      <c r="M2" s="29"/>
      <c r="N2" s="29"/>
      <c r="O2" s="29"/>
      <c r="P2" s="29"/>
      <c r="Q2" s="29"/>
      <c r="R2" s="29" t="s">
        <v>43</v>
      </c>
      <c r="S2" s="29"/>
      <c r="T2" s="29"/>
      <c r="U2" s="29"/>
      <c r="V2" s="29"/>
      <c r="W2" s="29"/>
      <c r="X2" s="29"/>
      <c r="Y2" s="85"/>
      <c r="Z2" s="86"/>
      <c r="AA2" s="85"/>
      <c r="AB2" s="29" t="s">
        <v>44</v>
      </c>
      <c r="AC2" s="29"/>
      <c r="AD2" s="29"/>
      <c r="AE2" s="29"/>
      <c r="AF2" s="29"/>
      <c r="AG2" s="29"/>
      <c r="AH2" s="29"/>
      <c r="AI2" s="87"/>
    </row>
    <row r="3" s="20" customFormat="1" ht="24" spans="1:35">
      <c r="A3" s="29"/>
      <c r="B3" s="29"/>
      <c r="C3" s="29"/>
      <c r="D3" s="30"/>
      <c r="E3" s="29" t="s">
        <v>4</v>
      </c>
      <c r="F3" s="29" t="s">
        <v>5</v>
      </c>
      <c r="G3" s="29" t="s">
        <v>6</v>
      </c>
      <c r="H3" s="29" t="s">
        <v>8</v>
      </c>
      <c r="I3" s="29" t="s">
        <v>9</v>
      </c>
      <c r="J3" s="29" t="s">
        <v>7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7</v>
      </c>
      <c r="Q3" s="29" t="s">
        <v>10</v>
      </c>
      <c r="R3" s="29" t="s">
        <v>50</v>
      </c>
      <c r="S3" s="29" t="s">
        <v>51</v>
      </c>
      <c r="T3" s="29" t="s">
        <v>52</v>
      </c>
      <c r="U3" s="29" t="s">
        <v>53</v>
      </c>
      <c r="V3" s="29" t="s">
        <v>49</v>
      </c>
      <c r="W3" s="29" t="s">
        <v>7</v>
      </c>
      <c r="X3" s="29" t="s">
        <v>10</v>
      </c>
      <c r="Y3" s="47" t="s">
        <v>54</v>
      </c>
      <c r="Z3" s="47" t="s">
        <v>55</v>
      </c>
      <c r="AA3" s="87" t="s">
        <v>23</v>
      </c>
      <c r="AB3" s="88" t="s">
        <v>56</v>
      </c>
      <c r="AC3" s="88" t="s">
        <v>57</v>
      </c>
      <c r="AD3" s="88" t="s">
        <v>58</v>
      </c>
      <c r="AE3" s="88" t="s">
        <v>59</v>
      </c>
      <c r="AF3" s="88" t="s">
        <v>60</v>
      </c>
      <c r="AG3" s="88" t="s">
        <v>7</v>
      </c>
      <c r="AH3" s="88" t="s">
        <v>10</v>
      </c>
      <c r="AI3" s="87" t="s">
        <v>23</v>
      </c>
    </row>
    <row r="4" ht="17" customHeight="1" spans="1:36">
      <c r="A4" s="98">
        <v>1</v>
      </c>
      <c r="B4" s="34" t="s">
        <v>61</v>
      </c>
      <c r="C4" s="71" t="s">
        <v>62</v>
      </c>
      <c r="D4" s="134" t="s">
        <v>63</v>
      </c>
      <c r="E4" s="112">
        <v>3920.55</v>
      </c>
      <c r="F4" s="112">
        <v>3920.55</v>
      </c>
      <c r="G4" s="112">
        <v>6241.75</v>
      </c>
      <c r="H4" s="112">
        <v>3920.55</v>
      </c>
      <c r="I4" s="80"/>
      <c r="J4" s="34">
        <v>108</v>
      </c>
      <c r="K4" s="77">
        <f>ROUND(E4*0.017,2)</f>
        <v>66.65</v>
      </c>
      <c r="L4" s="77">
        <f>ROUND(F4*0.16,2)</f>
        <v>627.29</v>
      </c>
      <c r="M4" s="34">
        <f>ROUND(G4*0.08,2)</f>
        <v>499.34</v>
      </c>
      <c r="N4" s="77">
        <f>ROUND(H4*0.007,2)</f>
        <v>27.44</v>
      </c>
      <c r="O4" s="34">
        <f>I4*5%</f>
        <v>0</v>
      </c>
      <c r="P4" s="34">
        <f>J4*50%</f>
        <v>54</v>
      </c>
      <c r="Q4" s="34">
        <f>SUM(K4:P4)</f>
        <v>1274.72</v>
      </c>
      <c r="R4" s="77">
        <f>E4*0</f>
        <v>0</v>
      </c>
      <c r="S4" s="77">
        <f>ROUND(F4*0.08,2)</f>
        <v>313.64</v>
      </c>
      <c r="T4" s="34">
        <f>ROUND(G4*0.02,2)</f>
        <v>124.84</v>
      </c>
      <c r="U4" s="77">
        <f>ROUND(H4*0.003,2)</f>
        <v>11.76</v>
      </c>
      <c r="V4" s="34">
        <f>I4*5%</f>
        <v>0</v>
      </c>
      <c r="W4" s="34">
        <f>J4*50%</f>
        <v>54</v>
      </c>
      <c r="X4" s="77">
        <f>SUM(R4:W4)</f>
        <v>504.24</v>
      </c>
      <c r="Y4" s="77">
        <f>Q4+X4</f>
        <v>1778.96</v>
      </c>
      <c r="Z4" s="47"/>
      <c r="AA4" s="90"/>
      <c r="AB4" s="89">
        <f t="shared" ref="AB4:AH4" si="0">K4+R4</f>
        <v>66.65</v>
      </c>
      <c r="AC4" s="89">
        <f t="shared" si="0"/>
        <v>940.93</v>
      </c>
      <c r="AD4" s="89">
        <f t="shared" si="0"/>
        <v>624.18</v>
      </c>
      <c r="AE4" s="89">
        <f t="shared" si="0"/>
        <v>39.2</v>
      </c>
      <c r="AF4" s="89">
        <f t="shared" si="0"/>
        <v>0</v>
      </c>
      <c r="AG4" s="89">
        <f t="shared" si="0"/>
        <v>108</v>
      </c>
      <c r="AH4" s="89">
        <f t="shared" si="0"/>
        <v>1778.96</v>
      </c>
      <c r="AI4" s="90"/>
      <c r="AJ4" s="20"/>
    </row>
    <row r="5" ht="21" customHeight="1" spans="1:36">
      <c r="A5" s="44" t="s">
        <v>10</v>
      </c>
      <c r="B5" s="44"/>
      <c r="C5" s="45"/>
      <c r="D5" s="46"/>
      <c r="E5" s="47">
        <f>SUM(E4:E4)</f>
        <v>3920.55</v>
      </c>
      <c r="F5" s="47">
        <f t="shared" ref="F5:AH5" si="1">SUM(F4:F4)</f>
        <v>3920.55</v>
      </c>
      <c r="G5" s="47">
        <f t="shared" si="1"/>
        <v>6241.75</v>
      </c>
      <c r="H5" s="47">
        <f t="shared" si="1"/>
        <v>3920.55</v>
      </c>
      <c r="I5" s="47">
        <f t="shared" si="1"/>
        <v>0</v>
      </c>
      <c r="J5" s="47">
        <f t="shared" si="1"/>
        <v>108</v>
      </c>
      <c r="K5" s="47">
        <f t="shared" si="1"/>
        <v>66.65</v>
      </c>
      <c r="L5" s="47">
        <f t="shared" si="1"/>
        <v>627.29</v>
      </c>
      <c r="M5" s="47">
        <f t="shared" si="1"/>
        <v>499.34</v>
      </c>
      <c r="N5" s="47">
        <f t="shared" si="1"/>
        <v>27.44</v>
      </c>
      <c r="O5" s="47">
        <f t="shared" si="1"/>
        <v>0</v>
      </c>
      <c r="P5" s="47">
        <f t="shared" si="1"/>
        <v>54</v>
      </c>
      <c r="Q5" s="47">
        <f t="shared" si="1"/>
        <v>1274.72</v>
      </c>
      <c r="R5" s="47">
        <f t="shared" si="1"/>
        <v>0</v>
      </c>
      <c r="S5" s="47">
        <f t="shared" si="1"/>
        <v>313.64</v>
      </c>
      <c r="T5" s="47">
        <f t="shared" si="1"/>
        <v>124.84</v>
      </c>
      <c r="U5" s="47">
        <f t="shared" si="1"/>
        <v>11.76</v>
      </c>
      <c r="V5" s="47">
        <f t="shared" si="1"/>
        <v>0</v>
      </c>
      <c r="W5" s="47">
        <f t="shared" si="1"/>
        <v>54</v>
      </c>
      <c r="X5" s="47">
        <f t="shared" si="1"/>
        <v>504.24</v>
      </c>
      <c r="Y5" s="47">
        <f t="shared" si="1"/>
        <v>1778.96</v>
      </c>
      <c r="Z5" s="47">
        <f t="shared" si="1"/>
        <v>0</v>
      </c>
      <c r="AA5" s="47">
        <f t="shared" si="1"/>
        <v>0</v>
      </c>
      <c r="AB5" s="47">
        <f t="shared" si="1"/>
        <v>66.65</v>
      </c>
      <c r="AC5" s="47">
        <f t="shared" si="1"/>
        <v>940.93</v>
      </c>
      <c r="AD5" s="47">
        <f t="shared" si="1"/>
        <v>624.18</v>
      </c>
      <c r="AE5" s="47">
        <f t="shared" si="1"/>
        <v>39.2</v>
      </c>
      <c r="AF5" s="47">
        <f t="shared" si="1"/>
        <v>0</v>
      </c>
      <c r="AG5" s="47">
        <f t="shared" si="1"/>
        <v>108</v>
      </c>
      <c r="AH5" s="47">
        <f t="shared" si="1"/>
        <v>1778.96</v>
      </c>
      <c r="AI5" s="90"/>
      <c r="AJ5" s="20"/>
    </row>
    <row r="6" spans="1:27">
      <c r="A6" s="22"/>
      <c r="B6" s="22"/>
      <c r="E6" s="22"/>
      <c r="AA6" s="91"/>
    </row>
    <row r="7" ht="15" customHeight="1" spans="1:39">
      <c r="A7" s="48" t="s">
        <v>64</v>
      </c>
      <c r="B7" s="48"/>
      <c r="C7" s="48" t="s">
        <v>65</v>
      </c>
      <c r="D7" s="48"/>
      <c r="E7" s="48" t="s">
        <v>66</v>
      </c>
      <c r="F7" s="48"/>
      <c r="G7" s="49" t="s">
        <v>67</v>
      </c>
      <c r="H7" s="49"/>
      <c r="I7" s="48" t="s">
        <v>68</v>
      </c>
      <c r="J7" s="56" t="s">
        <v>69</v>
      </c>
      <c r="K7" s="56" t="s">
        <v>70</v>
      </c>
      <c r="N7" s="81"/>
      <c r="X7" s="21"/>
      <c r="Y7" s="21"/>
      <c r="AC7" s="92"/>
      <c r="AI7" s="20"/>
      <c r="AJ7" s="20"/>
      <c r="AK7" s="20"/>
      <c r="AL7" s="20"/>
      <c r="AM7" s="24"/>
    </row>
    <row r="8" ht="15" customHeight="1" spans="1:39">
      <c r="A8" s="50" t="s">
        <v>71</v>
      </c>
      <c r="B8" s="50"/>
      <c r="C8" s="51">
        <f>SUM(K4:K4)</f>
        <v>66.65</v>
      </c>
      <c r="D8" s="51"/>
      <c r="E8" s="52">
        <f>SUM(R4:R4)</f>
        <v>0</v>
      </c>
      <c r="F8" s="52"/>
      <c r="G8" s="53">
        <f t="shared" ref="G8:G14" si="2">C8+E8</f>
        <v>66.65</v>
      </c>
      <c r="H8" s="54"/>
      <c r="I8" s="48">
        <f>COUNTIFS(E4:E4,"&lt;&gt;",E4:E4,"&lt;&gt;0")</f>
        <v>1</v>
      </c>
      <c r="J8" s="82"/>
      <c r="K8" s="56">
        <f t="shared" ref="K8:K13" si="3">G8+J8</f>
        <v>66.65</v>
      </c>
      <c r="N8" s="81"/>
      <c r="X8" s="21"/>
      <c r="Y8" s="21"/>
      <c r="AB8" s="91"/>
      <c r="AI8" s="20"/>
      <c r="AJ8" s="20"/>
      <c r="AK8" s="20"/>
      <c r="AL8" s="20"/>
      <c r="AM8" s="24"/>
    </row>
    <row r="9" ht="15" customHeight="1" spans="1:39">
      <c r="A9" s="50" t="s">
        <v>72</v>
      </c>
      <c r="B9" s="50"/>
      <c r="C9" s="51">
        <f>SUM(L4:L4)</f>
        <v>627.29</v>
      </c>
      <c r="D9" s="51"/>
      <c r="E9" s="52">
        <f>SUM(S4:S4)</f>
        <v>313.64</v>
      </c>
      <c r="F9" s="52"/>
      <c r="G9" s="53">
        <f t="shared" si="2"/>
        <v>940.93</v>
      </c>
      <c r="H9" s="54"/>
      <c r="I9" s="48">
        <f>COUNTIFS(F4:F4,"&lt;&gt;",F4:F4,"&lt;&gt;0")</f>
        <v>1</v>
      </c>
      <c r="J9" s="56"/>
      <c r="K9" s="56">
        <f t="shared" si="3"/>
        <v>940.93</v>
      </c>
      <c r="N9" s="81"/>
      <c r="X9" s="21"/>
      <c r="Y9" s="21"/>
      <c r="AC9" s="91"/>
      <c r="AI9" s="20"/>
      <c r="AJ9" s="20"/>
      <c r="AK9" s="20"/>
      <c r="AL9" s="20"/>
      <c r="AM9" s="24"/>
    </row>
    <row r="10" ht="15" customHeight="1" spans="1:39">
      <c r="A10" s="50" t="s">
        <v>73</v>
      </c>
      <c r="B10" s="50"/>
      <c r="C10" s="51">
        <f>SUM(N4:N4)</f>
        <v>27.44</v>
      </c>
      <c r="D10" s="51"/>
      <c r="E10" s="52">
        <f>SUM(U4:U4)</f>
        <v>11.76</v>
      </c>
      <c r="F10" s="52"/>
      <c r="G10" s="53">
        <f t="shared" si="2"/>
        <v>39.2</v>
      </c>
      <c r="H10" s="54"/>
      <c r="I10" s="48">
        <f>COUNTIFS(H4:H4,"&lt;&gt;",H4:H4,"&lt;&gt;0")</f>
        <v>1</v>
      </c>
      <c r="J10" s="56"/>
      <c r="K10" s="56">
        <f t="shared" si="3"/>
        <v>39.2</v>
      </c>
      <c r="N10" s="81"/>
      <c r="X10" s="21"/>
      <c r="Y10" s="21"/>
      <c r="AI10" s="20"/>
      <c r="AJ10" s="20"/>
      <c r="AK10" s="20"/>
      <c r="AL10" s="20"/>
      <c r="AM10" s="24"/>
    </row>
    <row r="11" ht="15" customHeight="1" spans="1:39">
      <c r="A11" s="55" t="s">
        <v>74</v>
      </c>
      <c r="B11" s="55"/>
      <c r="C11" s="51">
        <f>SUM(M4:M4)</f>
        <v>499.34</v>
      </c>
      <c r="D11" s="51"/>
      <c r="E11" s="52">
        <f>SUM(T4:T4)</f>
        <v>124.84</v>
      </c>
      <c r="F11" s="52"/>
      <c r="G11" s="53">
        <f t="shared" si="2"/>
        <v>624.18</v>
      </c>
      <c r="H11" s="54"/>
      <c r="I11" s="48">
        <f>COUNTIFS(G4:G4,"&lt;&gt;",G4:G4,"&lt;&gt;0")</f>
        <v>1</v>
      </c>
      <c r="J11" s="56"/>
      <c r="K11" s="56">
        <f t="shared" si="3"/>
        <v>624.18</v>
      </c>
      <c r="N11" s="81"/>
      <c r="X11" s="21"/>
      <c r="Y11" s="21"/>
      <c r="AI11" s="20"/>
      <c r="AJ11" s="20"/>
      <c r="AK11" s="20"/>
      <c r="AL11" s="20"/>
      <c r="AM11" s="24"/>
    </row>
    <row r="12" ht="15" customHeight="1" spans="1:39">
      <c r="A12" s="55" t="s">
        <v>75</v>
      </c>
      <c r="B12" s="55"/>
      <c r="C12" s="51">
        <f>SUM(P4:P4)</f>
        <v>54</v>
      </c>
      <c r="D12" s="51"/>
      <c r="E12" s="52">
        <f>SUM(W4:W4)</f>
        <v>54</v>
      </c>
      <c r="F12" s="52"/>
      <c r="G12" s="53">
        <f t="shared" si="2"/>
        <v>108</v>
      </c>
      <c r="H12" s="54"/>
      <c r="I12" s="48">
        <f>COUNTIFS(J4:J4,"&lt;&gt;",J4:J4,"&lt;&gt;0")</f>
        <v>1</v>
      </c>
      <c r="J12" s="56"/>
      <c r="K12" s="56">
        <f t="shared" si="3"/>
        <v>108</v>
      </c>
      <c r="N12" s="81"/>
      <c r="X12" s="21"/>
      <c r="Y12" s="21"/>
      <c r="AI12" s="20"/>
      <c r="AJ12" s="20"/>
      <c r="AK12" s="20"/>
      <c r="AL12" s="20"/>
      <c r="AM12" s="24"/>
    </row>
    <row r="13" ht="21" customHeight="1" spans="1:39">
      <c r="A13" s="55" t="s">
        <v>76</v>
      </c>
      <c r="B13" s="55"/>
      <c r="C13" s="51">
        <f>SUM(O4:O4)</f>
        <v>0</v>
      </c>
      <c r="D13" s="51"/>
      <c r="E13" s="52">
        <f>SUM(V4:V4)</f>
        <v>0</v>
      </c>
      <c r="F13" s="52"/>
      <c r="G13" s="53">
        <f t="shared" si="2"/>
        <v>0</v>
      </c>
      <c r="H13" s="54"/>
      <c r="I13" s="48">
        <f>COUNTIFS(I4:I4,"&lt;&gt;",I4:I4,"&lt;&gt;0")</f>
        <v>0</v>
      </c>
      <c r="J13" s="56"/>
      <c r="K13" s="56">
        <f t="shared" si="3"/>
        <v>0</v>
      </c>
      <c r="N13" s="81"/>
      <c r="X13" s="21"/>
      <c r="Y13" s="21"/>
      <c r="AI13" s="20"/>
      <c r="AJ13" s="20"/>
      <c r="AK13" s="20"/>
      <c r="AL13" s="20"/>
      <c r="AM13" s="24"/>
    </row>
    <row r="14" ht="17" customHeight="1" spans="1:39">
      <c r="A14" s="56" t="s">
        <v>77</v>
      </c>
      <c r="B14" s="56"/>
      <c r="C14" s="57">
        <f>SUM(C8:D13)</f>
        <v>1274.72</v>
      </c>
      <c r="D14" s="58"/>
      <c r="E14" s="59">
        <f>SUM(E8:F13)</f>
        <v>504.24</v>
      </c>
      <c r="F14" s="60"/>
      <c r="G14" s="61">
        <f t="shared" si="2"/>
        <v>1778.96</v>
      </c>
      <c r="H14" s="62"/>
      <c r="I14" s="56"/>
      <c r="J14" s="56"/>
      <c r="K14" s="83">
        <f>SUM(K8:K13)</f>
        <v>1778.96</v>
      </c>
      <c r="N14" s="81"/>
      <c r="X14" s="21"/>
      <c r="Y14" s="21"/>
      <c r="AI14" s="20"/>
      <c r="AJ14" s="20"/>
      <c r="AK14" s="20"/>
      <c r="AL14" s="20"/>
      <c r="AM14" s="24"/>
    </row>
    <row r="15" spans="1:32">
      <c r="A15" s="63" t="s">
        <v>78</v>
      </c>
      <c r="B15" s="63"/>
      <c r="C15" s="64"/>
      <c r="D15" s="63"/>
      <c r="E15" s="63"/>
      <c r="F15" s="63"/>
      <c r="G15" s="65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</row>
    <row r="16" spans="1:32">
      <c r="A16" s="63"/>
      <c r="B16" s="63"/>
      <c r="C16" s="64"/>
      <c r="D16" s="63"/>
      <c r="E16" s="63"/>
      <c r="F16" s="63"/>
      <c r="G16" s="65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</row>
    <row r="17" spans="1:32">
      <c r="A17" s="63"/>
      <c r="B17" s="63"/>
      <c r="C17" s="64"/>
      <c r="D17" s="63"/>
      <c r="E17" s="63"/>
      <c r="F17" s="63"/>
      <c r="G17" s="65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</row>
    <row r="18" spans="1:32">
      <c r="A18" s="63"/>
      <c r="B18" s="63"/>
      <c r="C18" s="64"/>
      <c r="D18" s="63"/>
      <c r="E18" s="63"/>
      <c r="F18" s="63"/>
      <c r="G18" s="65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</row>
    <row r="19" spans="1:32">
      <c r="A19" s="63"/>
      <c r="B19" s="63"/>
      <c r="C19" s="64"/>
      <c r="D19" s="63"/>
      <c r="E19" s="63"/>
      <c r="F19" s="63"/>
      <c r="G19" s="65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</row>
    <row r="20" spans="1:23">
      <c r="A20" s="63"/>
      <c r="B20" s="65"/>
      <c r="C20" s="64"/>
      <c r="D20" s="66"/>
      <c r="E20" s="63"/>
      <c r="F20" s="63"/>
      <c r="G20" s="65"/>
      <c r="H20" s="63"/>
      <c r="I20" s="63"/>
      <c r="J20" s="63"/>
      <c r="K20" s="63"/>
      <c r="L20" s="63"/>
      <c r="M20" s="63"/>
      <c r="N20" s="63"/>
      <c r="O20" s="63"/>
      <c r="P20" s="63"/>
      <c r="Q20" s="63"/>
      <c r="S20" s="20"/>
      <c r="T20" s="20"/>
      <c r="U20" s="20"/>
      <c r="V20" s="20"/>
      <c r="W20" s="20"/>
    </row>
    <row r="21" spans="1:23">
      <c r="A21" s="63"/>
      <c r="B21" s="65"/>
      <c r="C21" s="64"/>
      <c r="D21" s="66"/>
      <c r="E21" s="63"/>
      <c r="F21" s="63"/>
      <c r="G21" s="65"/>
      <c r="H21" s="63"/>
      <c r="I21" s="63"/>
      <c r="J21" s="63"/>
      <c r="K21" s="63"/>
      <c r="L21" s="63"/>
      <c r="M21" s="63"/>
      <c r="N21" s="63"/>
      <c r="O21" s="63"/>
      <c r="P21" s="63"/>
      <c r="Q21" s="63"/>
      <c r="S21" s="20"/>
      <c r="T21" s="20"/>
      <c r="U21" s="20"/>
      <c r="V21" s="20"/>
      <c r="W21" s="20"/>
    </row>
    <row r="22" spans="1:23">
      <c r="A22" s="63"/>
      <c r="B22" s="65"/>
      <c r="C22" s="64"/>
      <c r="D22" s="66"/>
      <c r="E22" s="63"/>
      <c r="F22" s="63"/>
      <c r="G22" s="65"/>
      <c r="H22" s="63"/>
      <c r="I22" s="63"/>
      <c r="J22" s="63"/>
      <c r="K22" s="63"/>
      <c r="L22" s="63"/>
      <c r="M22" s="63"/>
      <c r="N22" s="63"/>
      <c r="O22" s="63"/>
      <c r="P22" s="63"/>
      <c r="Q22" s="63"/>
      <c r="S22" s="20"/>
      <c r="T22" s="20"/>
      <c r="U22" s="20"/>
      <c r="V22" s="20"/>
      <c r="W22" s="20"/>
    </row>
    <row r="23" spans="1:23">
      <c r="A23" s="67" t="s">
        <v>79</v>
      </c>
      <c r="B23" s="68"/>
      <c r="C23" s="69"/>
      <c r="D23" s="66"/>
      <c r="E23" s="63"/>
      <c r="F23" s="63"/>
      <c r="G23" s="65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W23" s="20"/>
    </row>
    <row r="24" spans="1:23">
      <c r="A24" s="67"/>
      <c r="B24" s="68"/>
      <c r="C24" s="69"/>
      <c r="W24" s="20"/>
    </row>
  </sheetData>
  <sheetProtection sort="0" autoFilter="0" pivotTables="0"/>
  <autoFilter xmlns:etc="http://www.wps.cn/officeDocument/2017/etCustomData" ref="A3:AI5" etc:filterBottomFollowUsedRange="0">
    <sortState ref="A3:AI5">
      <sortCondition ref="A3:A299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5">
    <mergeCell ref="A1:Z1"/>
    <mergeCell ref="E2:J2"/>
    <mergeCell ref="K2:Q2"/>
    <mergeCell ref="R2:X2"/>
    <mergeCell ref="AB2:AH2"/>
    <mergeCell ref="A6:B6"/>
    <mergeCell ref="C6:D6"/>
    <mergeCell ref="A7:B7"/>
    <mergeCell ref="C7:D7"/>
    <mergeCell ref="E7:F7"/>
    <mergeCell ref="G7:H7"/>
    <mergeCell ref="A8:B8"/>
    <mergeCell ref="C8:D8"/>
    <mergeCell ref="E8:F8"/>
    <mergeCell ref="G8:H8"/>
    <mergeCell ref="A9:B9"/>
    <mergeCell ref="C9:D9"/>
    <mergeCell ref="E9:F9"/>
    <mergeCell ref="G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2:A3"/>
    <mergeCell ref="B2:B3"/>
    <mergeCell ref="C2:C3"/>
    <mergeCell ref="D2:D3"/>
    <mergeCell ref="A15:AF19"/>
    <mergeCell ref="A23:C24"/>
  </mergeCells>
  <conditionalFormatting sqref="C4">
    <cfRule type="duplicateValues" dxfId="0" priority="106"/>
    <cfRule type="duplicateValues" dxfId="0" priority="108"/>
    <cfRule type="duplicateValues" dxfId="0" priority="110"/>
    <cfRule type="duplicateValues" dxfId="0" priority="112"/>
    <cfRule type="duplicateValues" dxfId="0" priority="114"/>
    <cfRule type="duplicateValues" dxfId="0" priority="116"/>
    <cfRule type="duplicateValues" dxfId="0" priority="118"/>
  </conditionalFormatting>
  <conditionalFormatting sqref="D4">
    <cfRule type="duplicateValues" dxfId="0" priority="1"/>
  </conditionalFormatting>
  <conditionalFormatting sqref="C1:C3 E14 C6 C14:C24 G7:G14">
    <cfRule type="duplicateValues" dxfId="0" priority="221"/>
  </conditionalFormatting>
  <conditionalFormatting sqref="C1:C3 C6:C24">
    <cfRule type="duplicateValues" dxfId="0" priority="151"/>
  </conditionalFormatting>
  <conditionalFormatting sqref="C2:C3 C6 C20:C22 G7:G14">
    <cfRule type="duplicateValues" dxfId="0" priority="648"/>
  </conditionalFormatting>
  <conditionalFormatting sqref="C2:C3 G7:G14 C20:C24 C6">
    <cfRule type="duplicateValues" dxfId="0" priority="647"/>
  </conditionalFormatting>
  <conditionalFormatting sqref="C2:C3 G7:G14 E14 C14 C6 C20:C24">
    <cfRule type="duplicateValues" dxfId="1" priority="642"/>
    <cfRule type="duplicateValues" dxfId="0" priority="643"/>
  </conditionalFormatting>
  <conditionalFormatting sqref="C2:C3 E14 C14 C6 G7:G14 C20:C24">
    <cfRule type="duplicateValues" dxfId="0" priority="634"/>
    <cfRule type="duplicateValues" dxfId="0" priority="635"/>
    <cfRule type="duplicateValues" dxfId="0" priority="636"/>
  </conditionalFormatting>
  <conditionalFormatting sqref="C2:C3 C6 C20:C24 E14 G7:G14 C14">
    <cfRule type="duplicateValues" dxfId="0" priority="612"/>
    <cfRule type="duplicateValues" dxfId="0" priority="614"/>
  </conditionalFormatting>
  <conditionalFormatting sqref="C2:C3 E14 G7:G14 C14 C6 C20:C24">
    <cfRule type="duplicateValues" dxfId="0" priority="611"/>
  </conditionalFormatting>
  <conditionalFormatting sqref="C2:C3 C14:C24 E14 C6 G7:G14">
    <cfRule type="duplicateValues" dxfId="0" priority="605"/>
  </conditionalFormatting>
  <conditionalFormatting sqref="C2:C3 C6 C14:C24 E14 G7:G14">
    <cfRule type="duplicateValues" dxfId="0" priority="511"/>
    <cfRule type="duplicateValues" dxfId="0" priority="512"/>
  </conditionalFormatting>
  <pageMargins left="0.156944444444444" right="0.118055555555556" top="0.590277777777778" bottom="0" header="0" footer="0.118055555555556"/>
  <pageSetup paperSize="9" scale="49" fitToHeight="0" orientation="landscape" horizontalDpi="600"/>
  <headerFooter/>
  <rowBreaks count="7" manualBreakCount="7">
    <brk id="20" max="16383" man="1"/>
    <brk id="22" max="16383" man="1"/>
    <brk id="22" max="16383" man="1"/>
    <brk id="22" max="16383" man="1"/>
    <brk id="22" max="16383" man="1"/>
    <brk id="22" max="16383" man="1"/>
    <brk id="2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6"/>
  <sheetViews>
    <sheetView view="pageBreakPreview" zoomScaleNormal="100" workbookViewId="0">
      <pane xSplit="3" ySplit="3" topLeftCell="D4" activePane="bottomRight" state="frozen"/>
      <selection/>
      <selection pane="topRight"/>
      <selection pane="bottomLeft"/>
      <selection pane="bottomRight" activeCell="N21" sqref="N21"/>
    </sheetView>
  </sheetViews>
  <sheetFormatPr defaultColWidth="9" defaultRowHeight="13.5"/>
  <cols>
    <col min="1" max="1" width="6.375" style="21" customWidth="1"/>
    <col min="2" max="2" width="14.5" style="21" customWidth="1"/>
    <col min="3" max="3" width="7.75" style="22" customWidth="1"/>
    <col min="4" max="4" width="22.875" style="23" customWidth="1"/>
    <col min="5" max="10" width="12.625" style="21" customWidth="1"/>
    <col min="11" max="11" width="12.875" style="21" customWidth="1"/>
    <col min="12" max="13" width="11.5" style="21" customWidth="1"/>
    <col min="14" max="15" width="10.375" style="21" customWidth="1"/>
    <col min="16" max="16" width="9.375" style="21" customWidth="1"/>
    <col min="17" max="18" width="11.5" style="21" customWidth="1"/>
    <col min="19" max="21" width="10.375" style="21" customWidth="1"/>
    <col min="22" max="22" width="11.5" style="21" customWidth="1"/>
    <col min="23" max="23" width="9.375" style="21" customWidth="1"/>
    <col min="24" max="24" width="12" style="20" customWidth="1"/>
    <col min="25" max="25" width="12.625" style="20" customWidth="1"/>
    <col min="26" max="26" width="6.375" style="20" customWidth="1"/>
    <col min="27" max="27" width="22.375" style="20" customWidth="1"/>
    <col min="28" max="28" width="10.375" style="20" customWidth="1"/>
    <col min="29" max="32" width="11.5" style="20" customWidth="1"/>
    <col min="33" max="33" width="11.5" style="20"/>
    <col min="34" max="34" width="12.625" style="20"/>
    <col min="35" max="35" width="14" style="24" customWidth="1"/>
    <col min="36" max="36" width="16.125" customWidth="1"/>
    <col min="37" max="16376" width="4.75" customWidth="1"/>
  </cols>
  <sheetData>
    <row r="1" s="20" customFormat="1" ht="18.75" spans="1:35">
      <c r="A1" s="25" t="s">
        <v>80</v>
      </c>
      <c r="B1" s="26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I1" s="24"/>
    </row>
    <row r="2" s="20" customFormat="1" spans="1:35">
      <c r="A2" s="29" t="s">
        <v>37</v>
      </c>
      <c r="B2" s="29" t="s">
        <v>38</v>
      </c>
      <c r="C2" s="29" t="s">
        <v>39</v>
      </c>
      <c r="D2" s="30" t="s">
        <v>40</v>
      </c>
      <c r="E2" s="31" t="s">
        <v>41</v>
      </c>
      <c r="F2" s="31"/>
      <c r="G2" s="31"/>
      <c r="H2" s="31"/>
      <c r="I2" s="31"/>
      <c r="J2" s="31"/>
      <c r="K2" s="29" t="s">
        <v>42</v>
      </c>
      <c r="L2" s="29"/>
      <c r="M2" s="29"/>
      <c r="N2" s="29"/>
      <c r="O2" s="29"/>
      <c r="P2" s="29"/>
      <c r="Q2" s="29"/>
      <c r="R2" s="29" t="s">
        <v>43</v>
      </c>
      <c r="S2" s="29"/>
      <c r="T2" s="29"/>
      <c r="U2" s="29"/>
      <c r="V2" s="29"/>
      <c r="W2" s="29"/>
      <c r="X2" s="29"/>
      <c r="Y2" s="85"/>
      <c r="Z2" s="86"/>
      <c r="AA2" s="85"/>
      <c r="AB2" s="29" t="s">
        <v>44</v>
      </c>
      <c r="AC2" s="29"/>
      <c r="AD2" s="29"/>
      <c r="AE2" s="29"/>
      <c r="AF2" s="29"/>
      <c r="AG2" s="29"/>
      <c r="AH2" s="29"/>
      <c r="AI2" s="87"/>
    </row>
    <row r="3" s="20" customFormat="1" ht="24" spans="1:35">
      <c r="A3" s="29"/>
      <c r="B3" s="29"/>
      <c r="C3" s="29"/>
      <c r="D3" s="30"/>
      <c r="E3" s="29" t="s">
        <v>4</v>
      </c>
      <c r="F3" s="29" t="s">
        <v>5</v>
      </c>
      <c r="G3" s="29" t="s">
        <v>6</v>
      </c>
      <c r="H3" s="29" t="s">
        <v>8</v>
      </c>
      <c r="I3" s="29" t="s">
        <v>9</v>
      </c>
      <c r="J3" s="29" t="s">
        <v>7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7</v>
      </c>
      <c r="Q3" s="29" t="s">
        <v>10</v>
      </c>
      <c r="R3" s="29" t="s">
        <v>50</v>
      </c>
      <c r="S3" s="29" t="s">
        <v>51</v>
      </c>
      <c r="T3" s="29" t="s">
        <v>52</v>
      </c>
      <c r="U3" s="29" t="s">
        <v>53</v>
      </c>
      <c r="V3" s="29" t="s">
        <v>49</v>
      </c>
      <c r="W3" s="29" t="s">
        <v>7</v>
      </c>
      <c r="X3" s="29" t="s">
        <v>10</v>
      </c>
      <c r="Y3" s="47" t="s">
        <v>54</v>
      </c>
      <c r="Z3" s="47" t="s">
        <v>55</v>
      </c>
      <c r="AA3" s="87" t="s">
        <v>23</v>
      </c>
      <c r="AB3" s="88" t="s">
        <v>56</v>
      </c>
      <c r="AC3" s="88" t="s">
        <v>57</v>
      </c>
      <c r="AD3" s="88" t="s">
        <v>58</v>
      </c>
      <c r="AE3" s="88" t="s">
        <v>59</v>
      </c>
      <c r="AF3" s="88" t="s">
        <v>60</v>
      </c>
      <c r="AG3" s="88" t="s">
        <v>7</v>
      </c>
      <c r="AH3" s="88" t="s">
        <v>10</v>
      </c>
      <c r="AI3" s="87" t="s">
        <v>23</v>
      </c>
    </row>
    <row r="4" s="20" customFormat="1" spans="1:35">
      <c r="A4" s="32">
        <v>1</v>
      </c>
      <c r="B4" s="15" t="s">
        <v>81</v>
      </c>
      <c r="C4" s="16" t="s">
        <v>82</v>
      </c>
      <c r="D4" s="33" t="s">
        <v>83</v>
      </c>
      <c r="E4" s="74">
        <v>3920.55</v>
      </c>
      <c r="F4" s="74">
        <v>3920.55</v>
      </c>
      <c r="G4" s="74">
        <v>6241.75</v>
      </c>
      <c r="H4" s="74">
        <v>3920.55</v>
      </c>
      <c r="I4" s="29"/>
      <c r="J4" s="108">
        <v>108</v>
      </c>
      <c r="K4" s="77">
        <f t="shared" ref="K4:K13" si="0">ROUND(E4*0.017,2)</f>
        <v>66.65</v>
      </c>
      <c r="L4" s="77">
        <f t="shared" ref="L4:L13" si="1">ROUND(F4*0.16,2)</f>
        <v>627.29</v>
      </c>
      <c r="M4" s="34">
        <f t="shared" ref="M4:M13" si="2">ROUND(G4*0.08,2)</f>
        <v>499.34</v>
      </c>
      <c r="N4" s="77">
        <f t="shared" ref="N4:N13" si="3">ROUND(H4*0.007,2)</f>
        <v>27.44</v>
      </c>
      <c r="O4" s="34">
        <f t="shared" ref="O4:O13" si="4">I4*5%</f>
        <v>0</v>
      </c>
      <c r="P4" s="34">
        <f t="shared" ref="P4:P13" si="5">J4*50%</f>
        <v>54</v>
      </c>
      <c r="Q4" s="34">
        <f t="shared" ref="Q4:Q13" si="6">SUM(K4:P4)</f>
        <v>1274.72</v>
      </c>
      <c r="R4" s="77">
        <f t="shared" ref="R4:R13" si="7">E4*0</f>
        <v>0</v>
      </c>
      <c r="S4" s="77">
        <f t="shared" ref="S4:S13" si="8">ROUND(F4*0.08,2)</f>
        <v>313.64</v>
      </c>
      <c r="T4" s="34">
        <f t="shared" ref="T4:T13" si="9">ROUND(G4*0.02,2)</f>
        <v>124.84</v>
      </c>
      <c r="U4" s="77">
        <f t="shared" ref="U4:U13" si="10">ROUND(H4*0.003,2)</f>
        <v>11.76</v>
      </c>
      <c r="V4" s="34">
        <f t="shared" ref="V4:V13" si="11">I4*5%</f>
        <v>0</v>
      </c>
      <c r="W4" s="34">
        <f t="shared" ref="W4:W13" si="12">J4*50%</f>
        <v>54</v>
      </c>
      <c r="X4" s="77">
        <f t="shared" ref="X4:X13" si="13">SUM(R4:W4)</f>
        <v>504.24</v>
      </c>
      <c r="Y4" s="77">
        <f t="shared" ref="Y4:Y13" si="14">Q4+X4</f>
        <v>1778.96</v>
      </c>
      <c r="Z4" s="47"/>
      <c r="AA4" s="90" t="s">
        <v>84</v>
      </c>
      <c r="AB4" s="89">
        <f t="shared" ref="AB4:AB13" si="15">K4+R4</f>
        <v>66.65</v>
      </c>
      <c r="AC4" s="89">
        <f t="shared" ref="AC4:AC13" si="16">L4+S4</f>
        <v>940.93</v>
      </c>
      <c r="AD4" s="89">
        <f t="shared" ref="AD4:AD13" si="17">M4+T4</f>
        <v>624.18</v>
      </c>
      <c r="AE4" s="89">
        <f t="shared" ref="AE4:AE13" si="18">N4+U4</f>
        <v>39.2</v>
      </c>
      <c r="AF4" s="89">
        <f t="shared" ref="AF4:AF13" si="19">O4+V4</f>
        <v>0</v>
      </c>
      <c r="AG4" s="89">
        <f t="shared" ref="AG4:AG13" si="20">P4+W4</f>
        <v>108</v>
      </c>
      <c r="AH4" s="89">
        <f t="shared" ref="AH4:AH13" si="21">Q4+X4</f>
        <v>1778.96</v>
      </c>
      <c r="AI4" s="90" t="s">
        <v>32</v>
      </c>
    </row>
    <row r="5" s="20" customFormat="1" spans="1:35">
      <c r="A5" s="32">
        <v>2</v>
      </c>
      <c r="B5" s="15" t="s">
        <v>81</v>
      </c>
      <c r="C5" s="17" t="s">
        <v>85</v>
      </c>
      <c r="D5" s="135" t="s">
        <v>86</v>
      </c>
      <c r="E5" s="74">
        <v>3920.55</v>
      </c>
      <c r="F5" s="74">
        <v>3920.55</v>
      </c>
      <c r="G5" s="74">
        <v>6241.75</v>
      </c>
      <c r="H5" s="74">
        <v>3920.55</v>
      </c>
      <c r="I5" s="29"/>
      <c r="J5" s="108">
        <v>108</v>
      </c>
      <c r="K5" s="77">
        <f t="shared" si="0"/>
        <v>66.65</v>
      </c>
      <c r="L5" s="77">
        <f t="shared" si="1"/>
        <v>627.29</v>
      </c>
      <c r="M5" s="34">
        <f t="shared" si="2"/>
        <v>499.34</v>
      </c>
      <c r="N5" s="77">
        <f t="shared" si="3"/>
        <v>27.44</v>
      </c>
      <c r="O5" s="34">
        <f t="shared" si="4"/>
        <v>0</v>
      </c>
      <c r="P5" s="34">
        <f t="shared" si="5"/>
        <v>54</v>
      </c>
      <c r="Q5" s="34">
        <f t="shared" si="6"/>
        <v>1274.72</v>
      </c>
      <c r="R5" s="77">
        <f t="shared" si="7"/>
        <v>0</v>
      </c>
      <c r="S5" s="77">
        <f t="shared" si="8"/>
        <v>313.64</v>
      </c>
      <c r="T5" s="34">
        <f t="shared" si="9"/>
        <v>124.84</v>
      </c>
      <c r="U5" s="77">
        <f t="shared" si="10"/>
        <v>11.76</v>
      </c>
      <c r="V5" s="34">
        <f t="shared" si="11"/>
        <v>0</v>
      </c>
      <c r="W5" s="34">
        <f t="shared" si="12"/>
        <v>54</v>
      </c>
      <c r="X5" s="77">
        <f t="shared" si="13"/>
        <v>504.24</v>
      </c>
      <c r="Y5" s="77">
        <f t="shared" si="14"/>
        <v>1778.96</v>
      </c>
      <c r="Z5" s="47"/>
      <c r="AA5" s="90" t="s">
        <v>87</v>
      </c>
      <c r="AB5" s="89">
        <f t="shared" si="15"/>
        <v>66.65</v>
      </c>
      <c r="AC5" s="89">
        <f t="shared" si="16"/>
        <v>940.93</v>
      </c>
      <c r="AD5" s="89">
        <f t="shared" si="17"/>
        <v>624.18</v>
      </c>
      <c r="AE5" s="89">
        <f t="shared" si="18"/>
        <v>39.2</v>
      </c>
      <c r="AF5" s="89">
        <f t="shared" si="19"/>
        <v>0</v>
      </c>
      <c r="AG5" s="89">
        <f t="shared" si="20"/>
        <v>108</v>
      </c>
      <c r="AH5" s="89">
        <f t="shared" si="21"/>
        <v>1778.96</v>
      </c>
      <c r="AI5" s="90" t="s">
        <v>32</v>
      </c>
    </row>
    <row r="6" s="20" customFormat="1" spans="1:35">
      <c r="A6" s="32">
        <v>3</v>
      </c>
      <c r="B6" s="15" t="s">
        <v>88</v>
      </c>
      <c r="C6" s="17" t="s">
        <v>89</v>
      </c>
      <c r="D6" s="135" t="s">
        <v>90</v>
      </c>
      <c r="E6" s="74">
        <v>3920.55</v>
      </c>
      <c r="F6" s="74">
        <v>3920.55</v>
      </c>
      <c r="G6" s="74">
        <v>6241.75</v>
      </c>
      <c r="H6" s="74">
        <v>3920.55</v>
      </c>
      <c r="I6" s="29"/>
      <c r="J6" s="108"/>
      <c r="K6" s="77">
        <f t="shared" si="0"/>
        <v>66.65</v>
      </c>
      <c r="L6" s="77">
        <f t="shared" si="1"/>
        <v>627.29</v>
      </c>
      <c r="M6" s="34">
        <f t="shared" si="2"/>
        <v>499.34</v>
      </c>
      <c r="N6" s="77">
        <f t="shared" si="3"/>
        <v>27.44</v>
      </c>
      <c r="O6" s="34">
        <f t="shared" si="4"/>
        <v>0</v>
      </c>
      <c r="P6" s="34">
        <f t="shared" si="5"/>
        <v>0</v>
      </c>
      <c r="Q6" s="34">
        <f t="shared" si="6"/>
        <v>1220.72</v>
      </c>
      <c r="R6" s="77">
        <f t="shared" si="7"/>
        <v>0</v>
      </c>
      <c r="S6" s="77">
        <f t="shared" si="8"/>
        <v>313.64</v>
      </c>
      <c r="T6" s="34">
        <f t="shared" si="9"/>
        <v>124.84</v>
      </c>
      <c r="U6" s="77">
        <f t="shared" si="10"/>
        <v>11.76</v>
      </c>
      <c r="V6" s="34">
        <f t="shared" si="11"/>
        <v>0</v>
      </c>
      <c r="W6" s="34">
        <f t="shared" si="12"/>
        <v>0</v>
      </c>
      <c r="X6" s="77">
        <f t="shared" si="13"/>
        <v>450.24</v>
      </c>
      <c r="Y6" s="77">
        <f t="shared" si="14"/>
        <v>1670.96</v>
      </c>
      <c r="Z6" s="47"/>
      <c r="AA6" s="90" t="s">
        <v>91</v>
      </c>
      <c r="AB6" s="89">
        <f t="shared" si="15"/>
        <v>66.65</v>
      </c>
      <c r="AC6" s="89">
        <f t="shared" si="16"/>
        <v>940.93</v>
      </c>
      <c r="AD6" s="89">
        <f t="shared" si="17"/>
        <v>624.18</v>
      </c>
      <c r="AE6" s="89">
        <f t="shared" si="18"/>
        <v>39.2</v>
      </c>
      <c r="AF6" s="89">
        <f t="shared" si="19"/>
        <v>0</v>
      </c>
      <c r="AG6" s="89">
        <f t="shared" si="20"/>
        <v>0</v>
      </c>
      <c r="AH6" s="89">
        <f t="shared" si="21"/>
        <v>1670.96</v>
      </c>
      <c r="AI6" s="90" t="s">
        <v>32</v>
      </c>
    </row>
    <row r="7" s="20" customFormat="1" spans="1:35">
      <c r="A7" s="32">
        <v>4</v>
      </c>
      <c r="B7" s="101" t="s">
        <v>92</v>
      </c>
      <c r="C7" s="17" t="s">
        <v>93</v>
      </c>
      <c r="D7" s="135" t="s">
        <v>94</v>
      </c>
      <c r="E7" s="74">
        <v>3920.55</v>
      </c>
      <c r="F7" s="74">
        <v>3920.55</v>
      </c>
      <c r="G7" s="74">
        <v>6241.75</v>
      </c>
      <c r="H7" s="74">
        <v>3920.55</v>
      </c>
      <c r="I7" s="109">
        <v>3180</v>
      </c>
      <c r="J7" s="108">
        <v>108</v>
      </c>
      <c r="K7" s="77">
        <f t="shared" si="0"/>
        <v>66.65</v>
      </c>
      <c r="L7" s="77">
        <f t="shared" si="1"/>
        <v>627.29</v>
      </c>
      <c r="M7" s="34">
        <f t="shared" si="2"/>
        <v>499.34</v>
      </c>
      <c r="N7" s="77">
        <f t="shared" si="3"/>
        <v>27.44</v>
      </c>
      <c r="O7" s="34">
        <f t="shared" si="4"/>
        <v>159</v>
      </c>
      <c r="P7" s="34">
        <f t="shared" si="5"/>
        <v>54</v>
      </c>
      <c r="Q7" s="34">
        <f t="shared" si="6"/>
        <v>1433.72</v>
      </c>
      <c r="R7" s="77">
        <f t="shared" si="7"/>
        <v>0</v>
      </c>
      <c r="S7" s="77">
        <f t="shared" si="8"/>
        <v>313.64</v>
      </c>
      <c r="T7" s="34">
        <f t="shared" si="9"/>
        <v>124.84</v>
      </c>
      <c r="U7" s="77">
        <f t="shared" si="10"/>
        <v>11.76</v>
      </c>
      <c r="V7" s="34">
        <f t="shared" si="11"/>
        <v>159</v>
      </c>
      <c r="W7" s="34">
        <f t="shared" si="12"/>
        <v>54</v>
      </c>
      <c r="X7" s="77">
        <f t="shared" si="13"/>
        <v>663.24</v>
      </c>
      <c r="Y7" s="77">
        <f t="shared" si="14"/>
        <v>2096.96</v>
      </c>
      <c r="Z7" s="47"/>
      <c r="AA7" s="90" t="s">
        <v>95</v>
      </c>
      <c r="AB7" s="89">
        <f t="shared" si="15"/>
        <v>66.65</v>
      </c>
      <c r="AC7" s="89">
        <f t="shared" si="16"/>
        <v>940.93</v>
      </c>
      <c r="AD7" s="89">
        <f t="shared" si="17"/>
        <v>624.18</v>
      </c>
      <c r="AE7" s="89">
        <f t="shared" si="18"/>
        <v>39.2</v>
      </c>
      <c r="AF7" s="89">
        <f t="shared" si="19"/>
        <v>318</v>
      </c>
      <c r="AG7" s="89">
        <f t="shared" si="20"/>
        <v>108</v>
      </c>
      <c r="AH7" s="89">
        <f t="shared" si="21"/>
        <v>2096.96</v>
      </c>
      <c r="AI7" s="110" t="s">
        <v>33</v>
      </c>
    </row>
    <row r="8" s="20" customFormat="1" spans="1:35">
      <c r="A8" s="32">
        <v>5</v>
      </c>
      <c r="B8" s="15" t="s">
        <v>81</v>
      </c>
      <c r="C8" s="17" t="s">
        <v>96</v>
      </c>
      <c r="D8" s="135" t="s">
        <v>97</v>
      </c>
      <c r="E8" s="74">
        <v>3920.55</v>
      </c>
      <c r="F8" s="74">
        <v>3920.55</v>
      </c>
      <c r="G8" s="74">
        <v>6241.75</v>
      </c>
      <c r="H8" s="74">
        <v>3920.55</v>
      </c>
      <c r="I8" s="109"/>
      <c r="J8" s="108"/>
      <c r="K8" s="77">
        <f t="shared" si="0"/>
        <v>66.65</v>
      </c>
      <c r="L8" s="77">
        <f t="shared" si="1"/>
        <v>627.29</v>
      </c>
      <c r="M8" s="34">
        <f t="shared" si="2"/>
        <v>499.34</v>
      </c>
      <c r="N8" s="77">
        <f t="shared" si="3"/>
        <v>27.44</v>
      </c>
      <c r="O8" s="34">
        <f t="shared" si="4"/>
        <v>0</v>
      </c>
      <c r="P8" s="34">
        <f t="shared" si="5"/>
        <v>0</v>
      </c>
      <c r="Q8" s="34">
        <f t="shared" si="6"/>
        <v>1220.72</v>
      </c>
      <c r="R8" s="77">
        <f t="shared" si="7"/>
        <v>0</v>
      </c>
      <c r="S8" s="77">
        <f t="shared" si="8"/>
        <v>313.64</v>
      </c>
      <c r="T8" s="34">
        <f t="shared" si="9"/>
        <v>124.84</v>
      </c>
      <c r="U8" s="77">
        <f t="shared" si="10"/>
        <v>11.76</v>
      </c>
      <c r="V8" s="34">
        <f t="shared" si="11"/>
        <v>0</v>
      </c>
      <c r="W8" s="34">
        <f t="shared" si="12"/>
        <v>0</v>
      </c>
      <c r="X8" s="77">
        <f t="shared" si="13"/>
        <v>450.24</v>
      </c>
      <c r="Y8" s="77">
        <f t="shared" si="14"/>
        <v>1670.96</v>
      </c>
      <c r="Z8" s="47"/>
      <c r="AA8" s="90" t="s">
        <v>84</v>
      </c>
      <c r="AB8" s="89">
        <f t="shared" si="15"/>
        <v>66.65</v>
      </c>
      <c r="AC8" s="89">
        <f t="shared" si="16"/>
        <v>940.93</v>
      </c>
      <c r="AD8" s="89">
        <f t="shared" si="17"/>
        <v>624.18</v>
      </c>
      <c r="AE8" s="89">
        <f t="shared" si="18"/>
        <v>39.2</v>
      </c>
      <c r="AF8" s="89">
        <f t="shared" si="19"/>
        <v>0</v>
      </c>
      <c r="AG8" s="89">
        <f t="shared" si="20"/>
        <v>0</v>
      </c>
      <c r="AH8" s="89">
        <f t="shared" si="21"/>
        <v>1670.96</v>
      </c>
      <c r="AI8" s="90" t="s">
        <v>32</v>
      </c>
    </row>
    <row r="9" s="20" customFormat="1" spans="1:35">
      <c r="A9" s="32">
        <v>6</v>
      </c>
      <c r="B9" s="15" t="s">
        <v>88</v>
      </c>
      <c r="C9" s="17" t="s">
        <v>98</v>
      </c>
      <c r="D9" s="135" t="s">
        <v>99</v>
      </c>
      <c r="E9" s="74">
        <v>3920.55</v>
      </c>
      <c r="F9" s="74">
        <v>3920.55</v>
      </c>
      <c r="G9" s="74">
        <v>6241.75</v>
      </c>
      <c r="H9" s="74">
        <v>3920.55</v>
      </c>
      <c r="I9" s="109"/>
      <c r="J9" s="108">
        <v>108</v>
      </c>
      <c r="K9" s="77">
        <f t="shared" si="0"/>
        <v>66.65</v>
      </c>
      <c r="L9" s="77">
        <f t="shared" si="1"/>
        <v>627.29</v>
      </c>
      <c r="M9" s="34">
        <f t="shared" si="2"/>
        <v>499.34</v>
      </c>
      <c r="N9" s="77">
        <f t="shared" si="3"/>
        <v>27.44</v>
      </c>
      <c r="O9" s="34">
        <f t="shared" si="4"/>
        <v>0</v>
      </c>
      <c r="P9" s="34">
        <f t="shared" si="5"/>
        <v>54</v>
      </c>
      <c r="Q9" s="34">
        <f t="shared" si="6"/>
        <v>1274.72</v>
      </c>
      <c r="R9" s="77">
        <f t="shared" si="7"/>
        <v>0</v>
      </c>
      <c r="S9" s="77">
        <f t="shared" si="8"/>
        <v>313.64</v>
      </c>
      <c r="T9" s="34">
        <f t="shared" si="9"/>
        <v>124.84</v>
      </c>
      <c r="U9" s="77">
        <f t="shared" si="10"/>
        <v>11.76</v>
      </c>
      <c r="V9" s="34">
        <f t="shared" si="11"/>
        <v>0</v>
      </c>
      <c r="W9" s="34">
        <f t="shared" si="12"/>
        <v>54</v>
      </c>
      <c r="X9" s="77">
        <f t="shared" si="13"/>
        <v>504.24</v>
      </c>
      <c r="Y9" s="77">
        <f t="shared" si="14"/>
        <v>1778.96</v>
      </c>
      <c r="Z9" s="47"/>
      <c r="AA9" s="90" t="s">
        <v>91</v>
      </c>
      <c r="AB9" s="89">
        <f t="shared" si="15"/>
        <v>66.65</v>
      </c>
      <c r="AC9" s="89">
        <f t="shared" si="16"/>
        <v>940.93</v>
      </c>
      <c r="AD9" s="89">
        <f t="shared" si="17"/>
        <v>624.18</v>
      </c>
      <c r="AE9" s="89">
        <f t="shared" si="18"/>
        <v>39.2</v>
      </c>
      <c r="AF9" s="89">
        <f t="shared" si="19"/>
        <v>0</v>
      </c>
      <c r="AG9" s="89">
        <f t="shared" si="20"/>
        <v>108</v>
      </c>
      <c r="AH9" s="89">
        <f t="shared" si="21"/>
        <v>1778.96</v>
      </c>
      <c r="AI9" s="90" t="s">
        <v>32</v>
      </c>
    </row>
    <row r="10" s="20" customFormat="1" spans="1:35">
      <c r="A10" s="32">
        <v>7</v>
      </c>
      <c r="B10" s="15" t="s">
        <v>100</v>
      </c>
      <c r="C10" s="17" t="s">
        <v>101</v>
      </c>
      <c r="D10" s="135" t="s">
        <v>102</v>
      </c>
      <c r="E10" s="74">
        <v>3920.55</v>
      </c>
      <c r="F10" s="74">
        <v>3920.55</v>
      </c>
      <c r="G10" s="74">
        <v>6241.75</v>
      </c>
      <c r="H10" s="74">
        <v>3920.55</v>
      </c>
      <c r="I10" s="109">
        <v>3180</v>
      </c>
      <c r="J10" s="108"/>
      <c r="K10" s="77">
        <f t="shared" si="0"/>
        <v>66.65</v>
      </c>
      <c r="L10" s="77">
        <f t="shared" si="1"/>
        <v>627.29</v>
      </c>
      <c r="M10" s="34">
        <f t="shared" si="2"/>
        <v>499.34</v>
      </c>
      <c r="N10" s="77">
        <f t="shared" si="3"/>
        <v>27.44</v>
      </c>
      <c r="O10" s="34">
        <f t="shared" si="4"/>
        <v>159</v>
      </c>
      <c r="P10" s="34">
        <f t="shared" si="5"/>
        <v>0</v>
      </c>
      <c r="Q10" s="34">
        <f t="shared" si="6"/>
        <v>1379.72</v>
      </c>
      <c r="R10" s="77">
        <f t="shared" si="7"/>
        <v>0</v>
      </c>
      <c r="S10" s="77">
        <f t="shared" si="8"/>
        <v>313.64</v>
      </c>
      <c r="T10" s="34">
        <f t="shared" si="9"/>
        <v>124.84</v>
      </c>
      <c r="U10" s="77">
        <f t="shared" si="10"/>
        <v>11.76</v>
      </c>
      <c r="V10" s="34">
        <f t="shared" si="11"/>
        <v>159</v>
      </c>
      <c r="W10" s="34">
        <f t="shared" si="12"/>
        <v>0</v>
      </c>
      <c r="X10" s="77">
        <f t="shared" si="13"/>
        <v>609.24</v>
      </c>
      <c r="Y10" s="77">
        <f t="shared" si="14"/>
        <v>1988.96</v>
      </c>
      <c r="Z10" s="47"/>
      <c r="AA10" s="90" t="s">
        <v>95</v>
      </c>
      <c r="AB10" s="89">
        <f t="shared" si="15"/>
        <v>66.65</v>
      </c>
      <c r="AC10" s="89">
        <f t="shared" si="16"/>
        <v>940.93</v>
      </c>
      <c r="AD10" s="89">
        <f t="shared" si="17"/>
        <v>624.18</v>
      </c>
      <c r="AE10" s="89">
        <f t="shared" si="18"/>
        <v>39.2</v>
      </c>
      <c r="AF10" s="89">
        <f t="shared" si="19"/>
        <v>318</v>
      </c>
      <c r="AG10" s="89">
        <f t="shared" si="20"/>
        <v>0</v>
      </c>
      <c r="AH10" s="89">
        <f t="shared" si="21"/>
        <v>1988.96</v>
      </c>
      <c r="AI10" s="110" t="s">
        <v>33</v>
      </c>
    </row>
    <row r="11" s="20" customFormat="1" spans="1:35">
      <c r="A11" s="32">
        <v>8</v>
      </c>
      <c r="B11" s="15" t="s">
        <v>103</v>
      </c>
      <c r="C11" s="17" t="s">
        <v>104</v>
      </c>
      <c r="D11" s="135" t="s">
        <v>105</v>
      </c>
      <c r="E11" s="74">
        <v>3920.55</v>
      </c>
      <c r="F11" s="74">
        <v>3920.55</v>
      </c>
      <c r="G11" s="74">
        <v>6241.75</v>
      </c>
      <c r="H11" s="74">
        <v>3920.55</v>
      </c>
      <c r="I11" s="109">
        <v>3180</v>
      </c>
      <c r="J11" s="108"/>
      <c r="K11" s="77">
        <f t="shared" si="0"/>
        <v>66.65</v>
      </c>
      <c r="L11" s="77">
        <f t="shared" si="1"/>
        <v>627.29</v>
      </c>
      <c r="M11" s="34">
        <f t="shared" si="2"/>
        <v>499.34</v>
      </c>
      <c r="N11" s="77">
        <f t="shared" si="3"/>
        <v>27.44</v>
      </c>
      <c r="O11" s="34">
        <f t="shared" si="4"/>
        <v>159</v>
      </c>
      <c r="P11" s="34">
        <f t="shared" si="5"/>
        <v>0</v>
      </c>
      <c r="Q11" s="34">
        <f t="shared" si="6"/>
        <v>1379.72</v>
      </c>
      <c r="R11" s="77">
        <f t="shared" si="7"/>
        <v>0</v>
      </c>
      <c r="S11" s="77">
        <f t="shared" si="8"/>
        <v>313.64</v>
      </c>
      <c r="T11" s="34">
        <f t="shared" si="9"/>
        <v>124.84</v>
      </c>
      <c r="U11" s="77">
        <f t="shared" si="10"/>
        <v>11.76</v>
      </c>
      <c r="V11" s="34">
        <f t="shared" si="11"/>
        <v>159</v>
      </c>
      <c r="W11" s="34">
        <f t="shared" si="12"/>
        <v>0</v>
      </c>
      <c r="X11" s="77">
        <f t="shared" si="13"/>
        <v>609.24</v>
      </c>
      <c r="Y11" s="77">
        <f t="shared" si="14"/>
        <v>1988.96</v>
      </c>
      <c r="Z11" s="47"/>
      <c r="AA11" s="90" t="s">
        <v>103</v>
      </c>
      <c r="AB11" s="89">
        <f t="shared" si="15"/>
        <v>66.65</v>
      </c>
      <c r="AC11" s="89">
        <f t="shared" si="16"/>
        <v>940.93</v>
      </c>
      <c r="AD11" s="89">
        <f t="shared" si="17"/>
        <v>624.18</v>
      </c>
      <c r="AE11" s="89">
        <f t="shared" si="18"/>
        <v>39.2</v>
      </c>
      <c r="AF11" s="89">
        <f t="shared" si="19"/>
        <v>318</v>
      </c>
      <c r="AG11" s="89">
        <f t="shared" si="20"/>
        <v>0</v>
      </c>
      <c r="AH11" s="89">
        <f t="shared" si="21"/>
        <v>1988.96</v>
      </c>
      <c r="AI11" s="110" t="s">
        <v>31</v>
      </c>
    </row>
    <row r="12" s="20" customFormat="1" spans="1:35">
      <c r="A12" s="32">
        <v>9</v>
      </c>
      <c r="B12" s="18" t="s">
        <v>81</v>
      </c>
      <c r="C12" s="19" t="s">
        <v>106</v>
      </c>
      <c r="D12" s="35" t="s">
        <v>107</v>
      </c>
      <c r="E12" s="74">
        <v>3920.55</v>
      </c>
      <c r="F12" s="74">
        <v>3920.55</v>
      </c>
      <c r="G12" s="74">
        <v>6241.75</v>
      </c>
      <c r="H12" s="74">
        <v>3920.55</v>
      </c>
      <c r="I12" s="109"/>
      <c r="J12" s="108">
        <v>108</v>
      </c>
      <c r="K12" s="77">
        <f t="shared" si="0"/>
        <v>66.65</v>
      </c>
      <c r="L12" s="77">
        <f t="shared" si="1"/>
        <v>627.29</v>
      </c>
      <c r="M12" s="34">
        <f t="shared" si="2"/>
        <v>499.34</v>
      </c>
      <c r="N12" s="77">
        <f t="shared" si="3"/>
        <v>27.44</v>
      </c>
      <c r="O12" s="34">
        <f t="shared" si="4"/>
        <v>0</v>
      </c>
      <c r="P12" s="34">
        <f t="shared" si="5"/>
        <v>54</v>
      </c>
      <c r="Q12" s="34">
        <f t="shared" si="6"/>
        <v>1274.72</v>
      </c>
      <c r="R12" s="77">
        <f t="shared" si="7"/>
        <v>0</v>
      </c>
      <c r="S12" s="77">
        <f t="shared" si="8"/>
        <v>313.64</v>
      </c>
      <c r="T12" s="34">
        <f t="shared" si="9"/>
        <v>124.84</v>
      </c>
      <c r="U12" s="77">
        <f t="shared" si="10"/>
        <v>11.76</v>
      </c>
      <c r="V12" s="34">
        <f t="shared" si="11"/>
        <v>0</v>
      </c>
      <c r="W12" s="34">
        <f t="shared" si="12"/>
        <v>54</v>
      </c>
      <c r="X12" s="77">
        <f t="shared" si="13"/>
        <v>504.24</v>
      </c>
      <c r="Y12" s="77">
        <f t="shared" si="14"/>
        <v>1778.96</v>
      </c>
      <c r="Z12" s="47"/>
      <c r="AA12" s="90" t="s">
        <v>87</v>
      </c>
      <c r="AB12" s="89">
        <f t="shared" si="15"/>
        <v>66.65</v>
      </c>
      <c r="AC12" s="89">
        <f t="shared" si="16"/>
        <v>940.93</v>
      </c>
      <c r="AD12" s="89">
        <f t="shared" si="17"/>
        <v>624.18</v>
      </c>
      <c r="AE12" s="89">
        <f t="shared" si="18"/>
        <v>39.2</v>
      </c>
      <c r="AF12" s="89">
        <f t="shared" si="19"/>
        <v>0</v>
      </c>
      <c r="AG12" s="89">
        <f t="shared" si="20"/>
        <v>108</v>
      </c>
      <c r="AH12" s="89">
        <f t="shared" si="21"/>
        <v>1778.96</v>
      </c>
      <c r="AI12" s="90" t="s">
        <v>32</v>
      </c>
    </row>
    <row r="13" s="20" customFormat="1" spans="1:35">
      <c r="A13" s="32">
        <v>10</v>
      </c>
      <c r="B13" s="18" t="s">
        <v>81</v>
      </c>
      <c r="C13" s="19" t="s">
        <v>108</v>
      </c>
      <c r="D13" s="35" t="s">
        <v>109</v>
      </c>
      <c r="E13" s="74">
        <v>3920.55</v>
      </c>
      <c r="F13" s="74">
        <v>3920.55</v>
      </c>
      <c r="G13" s="74">
        <v>6241.75</v>
      </c>
      <c r="H13" s="74">
        <v>3920.55</v>
      </c>
      <c r="I13" s="29"/>
      <c r="J13" s="108">
        <v>108</v>
      </c>
      <c r="K13" s="77">
        <f t="shared" si="0"/>
        <v>66.65</v>
      </c>
      <c r="L13" s="77">
        <f t="shared" si="1"/>
        <v>627.29</v>
      </c>
      <c r="M13" s="34">
        <f t="shared" si="2"/>
        <v>499.34</v>
      </c>
      <c r="N13" s="77">
        <f t="shared" si="3"/>
        <v>27.44</v>
      </c>
      <c r="O13" s="34">
        <f t="shared" si="4"/>
        <v>0</v>
      </c>
      <c r="P13" s="34">
        <f t="shared" si="5"/>
        <v>54</v>
      </c>
      <c r="Q13" s="34">
        <f t="shared" si="6"/>
        <v>1274.72</v>
      </c>
      <c r="R13" s="77">
        <f t="shared" si="7"/>
        <v>0</v>
      </c>
      <c r="S13" s="77">
        <f t="shared" si="8"/>
        <v>313.64</v>
      </c>
      <c r="T13" s="34">
        <f t="shared" si="9"/>
        <v>124.84</v>
      </c>
      <c r="U13" s="77">
        <f t="shared" si="10"/>
        <v>11.76</v>
      </c>
      <c r="V13" s="34">
        <f t="shared" si="11"/>
        <v>0</v>
      </c>
      <c r="W13" s="34">
        <f t="shared" si="12"/>
        <v>54</v>
      </c>
      <c r="X13" s="77">
        <f t="shared" si="13"/>
        <v>504.24</v>
      </c>
      <c r="Y13" s="77">
        <f t="shared" si="14"/>
        <v>1778.96</v>
      </c>
      <c r="Z13" s="47"/>
      <c r="AA13" s="90" t="s">
        <v>84</v>
      </c>
      <c r="AB13" s="89">
        <f t="shared" si="15"/>
        <v>66.65</v>
      </c>
      <c r="AC13" s="89">
        <f t="shared" si="16"/>
        <v>940.93</v>
      </c>
      <c r="AD13" s="89">
        <f t="shared" si="17"/>
        <v>624.18</v>
      </c>
      <c r="AE13" s="89">
        <f t="shared" si="18"/>
        <v>39.2</v>
      </c>
      <c r="AF13" s="89">
        <f t="shared" si="19"/>
        <v>0</v>
      </c>
      <c r="AG13" s="89">
        <f t="shared" si="20"/>
        <v>108</v>
      </c>
      <c r="AH13" s="89">
        <f t="shared" si="21"/>
        <v>1778.96</v>
      </c>
      <c r="AI13" s="90" t="s">
        <v>32</v>
      </c>
    </row>
    <row r="14" s="20" customFormat="1" ht="17" customHeight="1" spans="1:35">
      <c r="A14" s="98"/>
      <c r="B14" s="34"/>
      <c r="C14" s="17"/>
      <c r="D14" s="99"/>
      <c r="E14" s="74"/>
      <c r="F14" s="74"/>
      <c r="G14" s="74"/>
      <c r="H14" s="74"/>
      <c r="I14" s="80"/>
      <c r="J14" s="34"/>
      <c r="K14" s="77"/>
      <c r="L14" s="77"/>
      <c r="M14" s="34"/>
      <c r="N14" s="77"/>
      <c r="O14" s="34"/>
      <c r="P14" s="34"/>
      <c r="Q14" s="34"/>
      <c r="R14" s="77"/>
      <c r="S14" s="77"/>
      <c r="T14" s="34"/>
      <c r="U14" s="77"/>
      <c r="V14" s="34"/>
      <c r="W14" s="34"/>
      <c r="X14" s="77"/>
      <c r="Y14" s="77"/>
      <c r="Z14" s="47"/>
      <c r="AA14" s="90"/>
      <c r="AB14" s="89"/>
      <c r="AC14" s="89"/>
      <c r="AD14" s="89"/>
      <c r="AE14" s="89"/>
      <c r="AF14" s="89"/>
      <c r="AG14" s="89"/>
      <c r="AH14" s="89"/>
      <c r="AI14" s="90"/>
    </row>
    <row r="15" s="20" customFormat="1" spans="1:35">
      <c r="A15" s="29"/>
      <c r="B15" s="18"/>
      <c r="C15" s="29"/>
      <c r="D15" s="30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47"/>
      <c r="Z15" s="47"/>
      <c r="AA15" s="87"/>
      <c r="AB15" s="88"/>
      <c r="AC15" s="88"/>
      <c r="AD15" s="88"/>
      <c r="AE15" s="88"/>
      <c r="AF15" s="88"/>
      <c r="AG15" s="88"/>
      <c r="AH15" s="88"/>
      <c r="AI15" s="87"/>
    </row>
    <row r="16" s="20" customFormat="1" ht="17" customHeight="1" spans="1:35">
      <c r="A16" s="98"/>
      <c r="B16" s="100"/>
      <c r="C16" s="17"/>
      <c r="D16" s="99"/>
      <c r="E16" s="74"/>
      <c r="F16" s="74"/>
      <c r="G16" s="74"/>
      <c r="H16" s="74"/>
      <c r="I16" s="80"/>
      <c r="J16" s="34"/>
      <c r="K16" s="77"/>
      <c r="L16" s="77"/>
      <c r="M16" s="34"/>
      <c r="N16" s="77"/>
      <c r="O16" s="34"/>
      <c r="P16" s="34"/>
      <c r="Q16" s="34"/>
      <c r="R16" s="77"/>
      <c r="S16" s="77"/>
      <c r="T16" s="34"/>
      <c r="U16" s="77"/>
      <c r="V16" s="34"/>
      <c r="W16" s="34"/>
      <c r="X16" s="77"/>
      <c r="Y16" s="77"/>
      <c r="Z16" s="47"/>
      <c r="AA16" s="90"/>
      <c r="AB16" s="89"/>
      <c r="AC16" s="89"/>
      <c r="AD16" s="89"/>
      <c r="AE16" s="89"/>
      <c r="AF16" s="89"/>
      <c r="AG16" s="89"/>
      <c r="AH16" s="89"/>
      <c r="AI16" s="90"/>
    </row>
    <row r="17" ht="21" customHeight="1" spans="1:36">
      <c r="A17" s="44" t="s">
        <v>10</v>
      </c>
      <c r="B17" s="44"/>
      <c r="C17" s="45"/>
      <c r="D17" s="46"/>
      <c r="E17" s="47">
        <f>SUM(E4:E16)</f>
        <v>39205.5</v>
      </c>
      <c r="F17" s="47">
        <f t="shared" ref="F17:AH17" si="22">SUM(F4:F16)</f>
        <v>39205.5</v>
      </c>
      <c r="G17" s="47">
        <f t="shared" si="22"/>
        <v>62417.5</v>
      </c>
      <c r="H17" s="47">
        <f t="shared" si="22"/>
        <v>39205.5</v>
      </c>
      <c r="I17" s="47">
        <f t="shared" si="22"/>
        <v>9540</v>
      </c>
      <c r="J17" s="47">
        <f t="shared" si="22"/>
        <v>648</v>
      </c>
      <c r="K17" s="47">
        <f t="shared" si="22"/>
        <v>666.5</v>
      </c>
      <c r="L17" s="47">
        <f t="shared" si="22"/>
        <v>6272.9</v>
      </c>
      <c r="M17" s="47">
        <f t="shared" si="22"/>
        <v>4993.4</v>
      </c>
      <c r="N17" s="47">
        <f t="shared" si="22"/>
        <v>274.4</v>
      </c>
      <c r="O17" s="47">
        <f t="shared" si="22"/>
        <v>477</v>
      </c>
      <c r="P17" s="47">
        <f t="shared" si="22"/>
        <v>324</v>
      </c>
      <c r="Q17" s="47">
        <f t="shared" si="22"/>
        <v>13008.2</v>
      </c>
      <c r="R17" s="47">
        <f t="shared" si="22"/>
        <v>0</v>
      </c>
      <c r="S17" s="47">
        <f t="shared" si="22"/>
        <v>3136.4</v>
      </c>
      <c r="T17" s="47">
        <f t="shared" si="22"/>
        <v>1248.4</v>
      </c>
      <c r="U17" s="47">
        <f t="shared" si="22"/>
        <v>117.6</v>
      </c>
      <c r="V17" s="47">
        <f t="shared" si="22"/>
        <v>477</v>
      </c>
      <c r="W17" s="47">
        <f t="shared" si="22"/>
        <v>324</v>
      </c>
      <c r="X17" s="47">
        <f t="shared" si="22"/>
        <v>5303.4</v>
      </c>
      <c r="Y17" s="47">
        <f t="shared" si="22"/>
        <v>18311.6</v>
      </c>
      <c r="Z17" s="47">
        <f t="shared" si="22"/>
        <v>0</v>
      </c>
      <c r="AA17" s="47">
        <f t="shared" si="22"/>
        <v>0</v>
      </c>
      <c r="AB17" s="47">
        <f t="shared" si="22"/>
        <v>666.5</v>
      </c>
      <c r="AC17" s="47">
        <f t="shared" si="22"/>
        <v>9409.3</v>
      </c>
      <c r="AD17" s="47">
        <f t="shared" si="22"/>
        <v>6241.8</v>
      </c>
      <c r="AE17" s="47">
        <f t="shared" si="22"/>
        <v>392</v>
      </c>
      <c r="AF17" s="47">
        <f t="shared" si="22"/>
        <v>954</v>
      </c>
      <c r="AG17" s="47">
        <f t="shared" si="22"/>
        <v>648</v>
      </c>
      <c r="AH17" s="47">
        <f t="shared" si="22"/>
        <v>18311.6</v>
      </c>
      <c r="AI17" s="90"/>
      <c r="AJ17" s="20"/>
    </row>
    <row r="18" spans="1:27">
      <c r="A18" s="22"/>
      <c r="B18" s="22"/>
      <c r="E18" s="22"/>
      <c r="AA18" s="91"/>
    </row>
    <row r="19" ht="15" customHeight="1" spans="1:39">
      <c r="A19" s="48" t="s">
        <v>64</v>
      </c>
      <c r="B19" s="48"/>
      <c r="C19" s="48" t="s">
        <v>65</v>
      </c>
      <c r="D19" s="48"/>
      <c r="E19" s="48" t="s">
        <v>66</v>
      </c>
      <c r="F19" s="48"/>
      <c r="G19" s="49" t="s">
        <v>67</v>
      </c>
      <c r="H19" s="49"/>
      <c r="I19" s="48" t="s">
        <v>68</v>
      </c>
      <c r="J19" s="56" t="s">
        <v>69</v>
      </c>
      <c r="K19" s="56" t="s">
        <v>70</v>
      </c>
      <c r="N19" s="81"/>
      <c r="X19" s="21"/>
      <c r="Y19" s="21"/>
      <c r="AC19" s="92"/>
      <c r="AI19" s="20"/>
      <c r="AJ19" s="20"/>
      <c r="AK19" s="20"/>
      <c r="AL19" s="20"/>
      <c r="AM19" s="24"/>
    </row>
    <row r="20" ht="15" customHeight="1" spans="1:39">
      <c r="A20" s="50" t="s">
        <v>71</v>
      </c>
      <c r="B20" s="50"/>
      <c r="C20" s="51">
        <f>SUM(K4:K16)</f>
        <v>666.5</v>
      </c>
      <c r="D20" s="51"/>
      <c r="E20" s="52">
        <f>SUM(R4:R16)</f>
        <v>0</v>
      </c>
      <c r="F20" s="52"/>
      <c r="G20" s="53">
        <f t="shared" ref="G20:G26" si="23">C20+E20</f>
        <v>666.5</v>
      </c>
      <c r="H20" s="54"/>
      <c r="I20" s="48">
        <f>COUNTIFS(E4:E16,"&lt;&gt;",E4:E16,"&lt;&gt;0")</f>
        <v>10</v>
      </c>
      <c r="J20" s="82"/>
      <c r="K20" s="56">
        <f t="shared" ref="K20:K25" si="24">G20+J20</f>
        <v>666.5</v>
      </c>
      <c r="N20" s="81"/>
      <c r="X20" s="21"/>
      <c r="Y20" s="21"/>
      <c r="AB20" s="91"/>
      <c r="AI20" s="20"/>
      <c r="AJ20" s="20"/>
      <c r="AK20" s="20"/>
      <c r="AL20" s="20"/>
      <c r="AM20" s="24"/>
    </row>
    <row r="21" ht="15" customHeight="1" spans="1:39">
      <c r="A21" s="50" t="s">
        <v>72</v>
      </c>
      <c r="B21" s="50"/>
      <c r="C21" s="51">
        <f>SUM(L4:L16)</f>
        <v>6272.9</v>
      </c>
      <c r="D21" s="51"/>
      <c r="E21" s="52">
        <f>SUM(S4:S16)</f>
        <v>3136.4</v>
      </c>
      <c r="F21" s="52"/>
      <c r="G21" s="53">
        <f t="shared" si="23"/>
        <v>9409.3</v>
      </c>
      <c r="H21" s="54"/>
      <c r="I21" s="48">
        <f>COUNTIFS(F4:F16,"&lt;&gt;",F4:F16,"&lt;&gt;0")</f>
        <v>10</v>
      </c>
      <c r="J21" s="56"/>
      <c r="K21" s="56">
        <f t="shared" si="24"/>
        <v>9409.3</v>
      </c>
      <c r="N21" s="81"/>
      <c r="X21" s="21"/>
      <c r="Y21" s="21"/>
      <c r="AC21" s="91"/>
      <c r="AI21" s="20"/>
      <c r="AJ21" s="20"/>
      <c r="AK21" s="20"/>
      <c r="AL21" s="20"/>
      <c r="AM21" s="24"/>
    </row>
    <row r="22" ht="15" customHeight="1" spans="1:39">
      <c r="A22" s="50" t="s">
        <v>73</v>
      </c>
      <c r="B22" s="50"/>
      <c r="C22" s="51">
        <f>SUM(N4:N16)</f>
        <v>274.4</v>
      </c>
      <c r="D22" s="51"/>
      <c r="E22" s="52">
        <f>SUM(U4:U16)</f>
        <v>117.6</v>
      </c>
      <c r="F22" s="52"/>
      <c r="G22" s="53">
        <f t="shared" si="23"/>
        <v>392</v>
      </c>
      <c r="H22" s="54"/>
      <c r="I22" s="48">
        <f>COUNTIFS(H4:H16,"&lt;&gt;",H4:H16,"&lt;&gt;0")</f>
        <v>10</v>
      </c>
      <c r="J22" s="56"/>
      <c r="K22" s="56">
        <f t="shared" si="24"/>
        <v>392</v>
      </c>
      <c r="N22" s="81"/>
      <c r="X22" s="21"/>
      <c r="Y22" s="21"/>
      <c r="AI22" s="20"/>
      <c r="AJ22" s="20"/>
      <c r="AK22" s="20"/>
      <c r="AL22" s="20"/>
      <c r="AM22" s="24"/>
    </row>
    <row r="23" ht="15" customHeight="1" spans="1:39">
      <c r="A23" s="55" t="s">
        <v>74</v>
      </c>
      <c r="B23" s="55"/>
      <c r="C23" s="51">
        <f>SUM(M4:M16)</f>
        <v>4993.4</v>
      </c>
      <c r="D23" s="51"/>
      <c r="E23" s="52">
        <f>SUM(T4:T16)</f>
        <v>1248.4</v>
      </c>
      <c r="F23" s="52"/>
      <c r="G23" s="53">
        <f t="shared" si="23"/>
        <v>6241.8</v>
      </c>
      <c r="H23" s="54"/>
      <c r="I23" s="48">
        <f>COUNTIFS(G4:G16,"&lt;&gt;",G4:G16,"&lt;&gt;0")</f>
        <v>10</v>
      </c>
      <c r="J23" s="56"/>
      <c r="K23" s="56">
        <f t="shared" si="24"/>
        <v>6241.8</v>
      </c>
      <c r="N23" s="81"/>
      <c r="X23" s="21"/>
      <c r="Y23" s="21"/>
      <c r="AI23" s="20"/>
      <c r="AJ23" s="20"/>
      <c r="AK23" s="20"/>
      <c r="AL23" s="20"/>
      <c r="AM23" s="24"/>
    </row>
    <row r="24" ht="15" customHeight="1" spans="1:39">
      <c r="A24" s="55" t="s">
        <v>75</v>
      </c>
      <c r="B24" s="55"/>
      <c r="C24" s="51">
        <f>SUM(P4:P16)</f>
        <v>324</v>
      </c>
      <c r="D24" s="51"/>
      <c r="E24" s="52">
        <f>SUM(W4:W16)</f>
        <v>324</v>
      </c>
      <c r="F24" s="52"/>
      <c r="G24" s="53">
        <f t="shared" si="23"/>
        <v>648</v>
      </c>
      <c r="H24" s="54"/>
      <c r="I24" s="48">
        <f>COUNTIFS(J4:J16,"&lt;&gt;",J4:J16,"&lt;&gt;0")</f>
        <v>6</v>
      </c>
      <c r="J24" s="56"/>
      <c r="K24" s="56">
        <f t="shared" si="24"/>
        <v>648</v>
      </c>
      <c r="N24" s="81"/>
      <c r="X24" s="21"/>
      <c r="Y24" s="21"/>
      <c r="AI24" s="20"/>
      <c r="AJ24" s="20"/>
      <c r="AK24" s="20"/>
      <c r="AL24" s="20"/>
      <c r="AM24" s="24"/>
    </row>
    <row r="25" ht="21" customHeight="1" spans="1:39">
      <c r="A25" s="55" t="s">
        <v>76</v>
      </c>
      <c r="B25" s="55"/>
      <c r="C25" s="51">
        <f>SUM(O4:O16)</f>
        <v>477</v>
      </c>
      <c r="D25" s="51"/>
      <c r="E25" s="52">
        <f>SUM(V4:V16)</f>
        <v>477</v>
      </c>
      <c r="F25" s="52"/>
      <c r="G25" s="53">
        <f t="shared" si="23"/>
        <v>954</v>
      </c>
      <c r="H25" s="54"/>
      <c r="I25" s="48">
        <f>COUNTIFS(I4:I16,"&lt;&gt;",I4:I16,"&lt;&gt;0")</f>
        <v>3</v>
      </c>
      <c r="J25" s="56"/>
      <c r="K25" s="56">
        <f t="shared" si="24"/>
        <v>954</v>
      </c>
      <c r="N25" s="81"/>
      <c r="X25" s="21"/>
      <c r="Y25" s="21"/>
      <c r="AI25" s="20"/>
      <c r="AJ25" s="20"/>
      <c r="AK25" s="20"/>
      <c r="AL25" s="20"/>
      <c r="AM25" s="24"/>
    </row>
    <row r="26" ht="17" customHeight="1" spans="1:39">
      <c r="A26" s="56" t="s">
        <v>77</v>
      </c>
      <c r="B26" s="56"/>
      <c r="C26" s="57">
        <f>SUM(C20:D25)</f>
        <v>13008.2</v>
      </c>
      <c r="D26" s="58"/>
      <c r="E26" s="59">
        <f>SUM(E20:F25)</f>
        <v>5303.4</v>
      </c>
      <c r="F26" s="60"/>
      <c r="G26" s="61">
        <f t="shared" si="23"/>
        <v>18311.6</v>
      </c>
      <c r="H26" s="62"/>
      <c r="I26" s="56"/>
      <c r="J26" s="56"/>
      <c r="K26" s="83">
        <f>SUM(K20:K25)</f>
        <v>18311.6</v>
      </c>
      <c r="N26" s="81"/>
      <c r="X26" s="21"/>
      <c r="Y26" s="21"/>
      <c r="AI26" s="20"/>
      <c r="AJ26" s="20"/>
      <c r="AK26" s="20"/>
      <c r="AL26" s="20"/>
      <c r="AM26" s="24"/>
    </row>
    <row r="27" spans="1:32">
      <c r="A27" s="63" t="s">
        <v>78</v>
      </c>
      <c r="B27" s="63"/>
      <c r="C27" s="64"/>
      <c r="D27" s="63"/>
      <c r="E27" s="63"/>
      <c r="F27" s="63"/>
      <c r="G27" s="65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</row>
    <row r="28" spans="1:32">
      <c r="A28" s="63"/>
      <c r="B28" s="63"/>
      <c r="C28" s="64"/>
      <c r="D28" s="63"/>
      <c r="E28" s="63"/>
      <c r="F28" s="63"/>
      <c r="G28" s="65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</row>
    <row r="29" spans="1:32">
      <c r="A29" s="63"/>
      <c r="B29" s="63"/>
      <c r="C29" s="64"/>
      <c r="D29" s="63"/>
      <c r="E29" s="63"/>
      <c r="F29" s="63"/>
      <c r="G29" s="65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</row>
    <row r="30" spans="1:32">
      <c r="A30" s="63"/>
      <c r="B30" s="63"/>
      <c r="C30" s="64"/>
      <c r="D30" s="63"/>
      <c r="E30" s="63"/>
      <c r="F30" s="63"/>
      <c r="G30" s="65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</row>
    <row r="31" spans="1:32">
      <c r="A31" s="63"/>
      <c r="B31" s="63"/>
      <c r="C31" s="64"/>
      <c r="D31" s="63"/>
      <c r="E31" s="63"/>
      <c r="F31" s="63"/>
      <c r="G31" s="65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</row>
    <row r="32" spans="1:23">
      <c r="A32" s="63"/>
      <c r="B32" s="65"/>
      <c r="C32" s="64"/>
      <c r="D32" s="66"/>
      <c r="E32" s="63"/>
      <c r="F32" s="63"/>
      <c r="G32" s="65"/>
      <c r="H32" s="63"/>
      <c r="I32" s="63"/>
      <c r="J32" s="63"/>
      <c r="K32" s="63"/>
      <c r="L32" s="63"/>
      <c r="M32" s="63"/>
      <c r="N32" s="63"/>
      <c r="O32" s="63"/>
      <c r="P32" s="63"/>
      <c r="Q32" s="63"/>
      <c r="S32" s="20"/>
      <c r="T32" s="20"/>
      <c r="U32" s="20"/>
      <c r="V32" s="20"/>
      <c r="W32" s="20"/>
    </row>
    <row r="33" spans="1:23">
      <c r="A33" s="63"/>
      <c r="B33" s="65"/>
      <c r="C33" s="64"/>
      <c r="D33" s="66"/>
      <c r="E33" s="63"/>
      <c r="F33" s="63"/>
      <c r="G33" s="65"/>
      <c r="H33" s="63"/>
      <c r="I33" s="63"/>
      <c r="J33" s="63"/>
      <c r="K33" s="63"/>
      <c r="L33" s="63"/>
      <c r="M33" s="63"/>
      <c r="N33" s="63"/>
      <c r="O33" s="63"/>
      <c r="P33" s="63"/>
      <c r="Q33" s="63"/>
      <c r="S33" s="20"/>
      <c r="T33" s="20"/>
      <c r="U33" s="20"/>
      <c r="V33" s="20"/>
      <c r="W33" s="20"/>
    </row>
    <row r="34" spans="1:23">
      <c r="A34" s="63"/>
      <c r="B34" s="65"/>
      <c r="C34" s="64"/>
      <c r="D34" s="66"/>
      <c r="E34" s="63"/>
      <c r="F34" s="63"/>
      <c r="G34" s="65"/>
      <c r="H34" s="63"/>
      <c r="I34" s="63"/>
      <c r="J34" s="63"/>
      <c r="K34" s="63"/>
      <c r="L34" s="63"/>
      <c r="M34" s="63"/>
      <c r="N34" s="63"/>
      <c r="O34" s="63"/>
      <c r="P34" s="63"/>
      <c r="Q34" s="63"/>
      <c r="S34" s="20"/>
      <c r="T34" s="20"/>
      <c r="U34" s="20"/>
      <c r="V34" s="20"/>
      <c r="W34" s="20"/>
    </row>
    <row r="35" spans="1:23">
      <c r="A35" s="67" t="s">
        <v>79</v>
      </c>
      <c r="B35" s="68"/>
      <c r="C35" s="69"/>
      <c r="D35" s="66"/>
      <c r="E35" s="63"/>
      <c r="F35" s="63"/>
      <c r="G35" s="65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W35" s="20"/>
    </row>
    <row r="36" spans="1:23">
      <c r="A36" s="67"/>
      <c r="B36" s="68"/>
      <c r="C36" s="69"/>
      <c r="W36" s="20"/>
    </row>
  </sheetData>
  <sheetProtection sort="0" autoFilter="0" pivotTables="0"/>
  <autoFilter xmlns:etc="http://www.wps.cn/officeDocument/2017/etCustomData" ref="A3:AI17" etc:filterBottomFollowUsedRange="0">
    <sortState ref="A3:AI17">
      <sortCondition ref="A3:A5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5">
    <mergeCell ref="A1:Z1"/>
    <mergeCell ref="E2:J2"/>
    <mergeCell ref="K2:Q2"/>
    <mergeCell ref="R2:X2"/>
    <mergeCell ref="AB2:AH2"/>
    <mergeCell ref="A18:B18"/>
    <mergeCell ref="C18:D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G22:H22"/>
    <mergeCell ref="A23:B23"/>
    <mergeCell ref="C23:D23"/>
    <mergeCell ref="E23:F23"/>
    <mergeCell ref="G23:H23"/>
    <mergeCell ref="A24:B24"/>
    <mergeCell ref="C24:D24"/>
    <mergeCell ref="E24:F24"/>
    <mergeCell ref="G24:H24"/>
    <mergeCell ref="A25:B25"/>
    <mergeCell ref="C25:D25"/>
    <mergeCell ref="E25:F25"/>
    <mergeCell ref="G25:H25"/>
    <mergeCell ref="A26:B26"/>
    <mergeCell ref="C26:D26"/>
    <mergeCell ref="E26:F26"/>
    <mergeCell ref="G26:H26"/>
    <mergeCell ref="A2:A3"/>
    <mergeCell ref="B2:B3"/>
    <mergeCell ref="C2:C3"/>
    <mergeCell ref="D2:D3"/>
    <mergeCell ref="A27:AF31"/>
    <mergeCell ref="A35:C36"/>
  </mergeCells>
  <conditionalFormatting sqref="C4">
    <cfRule type="duplicateValues" dxfId="0" priority="24"/>
    <cfRule type="duplicateValues" dxfId="0" priority="23"/>
    <cfRule type="duplicateValues" dxfId="0" priority="22"/>
    <cfRule type="duplicateValues" dxfId="2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D4">
    <cfRule type="duplicateValues" dxfId="0" priority="11"/>
  </conditionalFormatting>
  <conditionalFormatting sqref="D12">
    <cfRule type="duplicateValues" dxfId="0" priority="10"/>
  </conditionalFormatting>
  <conditionalFormatting sqref="D13">
    <cfRule type="duplicateValues" dxfId="0" priority="9"/>
  </conditionalFormatting>
  <conditionalFormatting sqref="C14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D14">
    <cfRule type="duplicateValues" dxfId="0" priority="1"/>
  </conditionalFormatting>
  <conditionalFormatting sqref="C16"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</conditionalFormatting>
  <conditionalFormatting sqref="D16">
    <cfRule type="duplicateValues" dxfId="0" priority="26"/>
  </conditionalFormatting>
  <conditionalFormatting sqref="C4:C11">
    <cfRule type="duplicateValues" dxfId="0" priority="12"/>
  </conditionalFormatting>
  <conditionalFormatting sqref="C5:C11">
    <cfRule type="duplicateValues" dxfId="0" priority="25"/>
  </conditionalFormatting>
  <conditionalFormatting sqref="C1:C3 C15 E26 G19:G26 C26:C36 C18">
    <cfRule type="duplicateValues" dxfId="0" priority="35"/>
  </conditionalFormatting>
  <conditionalFormatting sqref="C1:C3 C15 C18:C36">
    <cfRule type="duplicateValues" dxfId="0" priority="34"/>
  </conditionalFormatting>
  <conditionalFormatting sqref="C2:C3 C15 C18 G19:G26 C32:C34">
    <cfRule type="duplicateValues" dxfId="0" priority="48"/>
  </conditionalFormatting>
  <conditionalFormatting sqref="C2:C3 C15 G19:G26 C18 C32:C36">
    <cfRule type="duplicateValues" dxfId="0" priority="47"/>
  </conditionalFormatting>
  <conditionalFormatting sqref="C2:C3 C15 C18 C26 G19:G26 E26 C32:C36">
    <cfRule type="duplicateValues" dxfId="0" priority="40"/>
    <cfRule type="duplicateValues" dxfId="0" priority="41"/>
  </conditionalFormatting>
  <conditionalFormatting sqref="C2:C3 C15 G19:G26 C32:C36 C18 C26 E26">
    <cfRule type="duplicateValues" dxfId="1" priority="45"/>
    <cfRule type="duplicateValues" dxfId="0" priority="46"/>
  </conditionalFormatting>
  <conditionalFormatting sqref="C2:C3 C15 C18 G19:G26 E26 C26:C36">
    <cfRule type="duplicateValues" dxfId="0" priority="36"/>
    <cfRule type="duplicateValues" dxfId="0" priority="37"/>
  </conditionalFormatting>
  <conditionalFormatting sqref="C2:C3 C15 C26:C36 G19:G26 C18 E26">
    <cfRule type="duplicateValues" dxfId="0" priority="38"/>
  </conditionalFormatting>
  <conditionalFormatting sqref="C2:C3 C15 E26 C32:C36 G19:G26 C18 C26">
    <cfRule type="duplicateValues" dxfId="0" priority="42"/>
    <cfRule type="duplicateValues" dxfId="0" priority="43"/>
    <cfRule type="duplicateValues" dxfId="0" priority="44"/>
  </conditionalFormatting>
  <conditionalFormatting sqref="C2:C3 C15 E26 C32:C36 C18 C26 G19:G26">
    <cfRule type="duplicateValues" dxfId="0" priority="39"/>
  </conditionalFormatting>
  <pageMargins left="0.156944444444444" right="0.118055555555556" top="0.590277777777778" bottom="0" header="0" footer="0.118055555555556"/>
  <pageSetup paperSize="9" scale="49" fitToHeight="0" orientation="landscape" horizontalDpi="600"/>
  <headerFooter/>
  <rowBreaks count="7" manualBreakCount="7">
    <brk id="32" max="16383" man="1"/>
    <brk id="34" max="16383" man="1"/>
    <brk id="34" max="16383" man="1"/>
    <brk id="34" max="16383" man="1"/>
    <brk id="34" max="16383" man="1"/>
    <brk id="34" max="16383" man="1"/>
    <brk id="3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7"/>
  <sheetViews>
    <sheetView view="pageBreakPreview" zoomScaleNormal="100" workbookViewId="0">
      <pane xSplit="3" ySplit="3" topLeftCell="D16" activePane="bottomRight" state="frozen"/>
      <selection/>
      <selection pane="topRight"/>
      <selection pane="bottomLeft"/>
      <selection pane="bottomRight" activeCell="N22" sqref="N22"/>
    </sheetView>
  </sheetViews>
  <sheetFormatPr defaultColWidth="9" defaultRowHeight="13.5"/>
  <cols>
    <col min="1" max="1" width="6.375" style="21" customWidth="1"/>
    <col min="2" max="2" width="14.5" style="21" customWidth="1"/>
    <col min="3" max="3" width="7.75" style="22" customWidth="1"/>
    <col min="4" max="4" width="22.875" style="23" customWidth="1"/>
    <col min="5" max="10" width="12.625" style="21" customWidth="1"/>
    <col min="11" max="11" width="12.875" style="21" customWidth="1"/>
    <col min="12" max="13" width="11.5" style="21" customWidth="1"/>
    <col min="14" max="15" width="10.375" style="21" customWidth="1"/>
    <col min="16" max="16" width="9.375" style="21" customWidth="1"/>
    <col min="17" max="18" width="11.5" style="21" customWidth="1"/>
    <col min="19" max="21" width="10.375" style="21" customWidth="1"/>
    <col min="22" max="22" width="11.5" style="21" customWidth="1"/>
    <col min="23" max="23" width="9.375" style="21" customWidth="1"/>
    <col min="24" max="24" width="12" style="20" customWidth="1"/>
    <col min="25" max="25" width="12.625" style="20" customWidth="1"/>
    <col min="26" max="26" width="6.375" style="20" customWidth="1"/>
    <col min="27" max="27" width="22.375" style="20" customWidth="1"/>
    <col min="28" max="28" width="10.375" style="20" customWidth="1"/>
    <col min="29" max="32" width="11.5" style="20" customWidth="1"/>
    <col min="33" max="33" width="11.5" style="20"/>
    <col min="34" max="34" width="12.625" style="20"/>
    <col min="35" max="35" width="14" style="24" customWidth="1"/>
    <col min="36" max="36" width="16.125" customWidth="1"/>
    <col min="37" max="16376" width="4.75" customWidth="1"/>
  </cols>
  <sheetData>
    <row r="1" s="20" customFormat="1" ht="18.75" spans="1:35">
      <c r="A1" s="25" t="s">
        <v>110</v>
      </c>
      <c r="B1" s="26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I1" s="24"/>
    </row>
    <row r="2" s="20" customFormat="1" spans="1:35">
      <c r="A2" s="29" t="s">
        <v>37</v>
      </c>
      <c r="B2" s="29" t="s">
        <v>38</v>
      </c>
      <c r="C2" s="29" t="s">
        <v>39</v>
      </c>
      <c r="D2" s="30" t="s">
        <v>40</v>
      </c>
      <c r="E2" s="31" t="s">
        <v>41</v>
      </c>
      <c r="F2" s="31"/>
      <c r="G2" s="31"/>
      <c r="H2" s="31"/>
      <c r="I2" s="31"/>
      <c r="J2" s="31"/>
      <c r="K2" s="29" t="s">
        <v>42</v>
      </c>
      <c r="L2" s="29"/>
      <c r="M2" s="29"/>
      <c r="N2" s="29"/>
      <c r="O2" s="29"/>
      <c r="P2" s="29"/>
      <c r="Q2" s="29"/>
      <c r="R2" s="29" t="s">
        <v>43</v>
      </c>
      <c r="S2" s="29"/>
      <c r="T2" s="29"/>
      <c r="U2" s="29"/>
      <c r="V2" s="29"/>
      <c r="W2" s="29"/>
      <c r="X2" s="29"/>
      <c r="Y2" s="85"/>
      <c r="Z2" s="86"/>
      <c r="AA2" s="85"/>
      <c r="AB2" s="29" t="s">
        <v>44</v>
      </c>
      <c r="AC2" s="29"/>
      <c r="AD2" s="29"/>
      <c r="AE2" s="29"/>
      <c r="AF2" s="29"/>
      <c r="AG2" s="29"/>
      <c r="AH2" s="29"/>
      <c r="AI2" s="87"/>
    </row>
    <row r="3" s="20" customFormat="1" ht="24" spans="1:35">
      <c r="A3" s="29"/>
      <c r="B3" s="29"/>
      <c r="C3" s="29"/>
      <c r="D3" s="30"/>
      <c r="E3" s="29" t="s">
        <v>4</v>
      </c>
      <c r="F3" s="29" t="s">
        <v>5</v>
      </c>
      <c r="G3" s="29" t="s">
        <v>6</v>
      </c>
      <c r="H3" s="29" t="s">
        <v>8</v>
      </c>
      <c r="I3" s="29" t="s">
        <v>9</v>
      </c>
      <c r="J3" s="29" t="s">
        <v>7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7</v>
      </c>
      <c r="Q3" s="29" t="s">
        <v>10</v>
      </c>
      <c r="R3" s="29" t="s">
        <v>50</v>
      </c>
      <c r="S3" s="29" t="s">
        <v>51</v>
      </c>
      <c r="T3" s="29" t="s">
        <v>52</v>
      </c>
      <c r="U3" s="29" t="s">
        <v>53</v>
      </c>
      <c r="V3" s="29" t="s">
        <v>49</v>
      </c>
      <c r="W3" s="29" t="s">
        <v>7</v>
      </c>
      <c r="X3" s="29" t="s">
        <v>10</v>
      </c>
      <c r="Y3" s="47" t="s">
        <v>54</v>
      </c>
      <c r="Z3" s="47" t="s">
        <v>55</v>
      </c>
      <c r="AA3" s="87" t="s">
        <v>23</v>
      </c>
      <c r="AB3" s="88" t="s">
        <v>56</v>
      </c>
      <c r="AC3" s="88" t="s">
        <v>57</v>
      </c>
      <c r="AD3" s="88" t="s">
        <v>58</v>
      </c>
      <c r="AE3" s="88" t="s">
        <v>59</v>
      </c>
      <c r="AF3" s="88" t="s">
        <v>60</v>
      </c>
      <c r="AG3" s="88" t="s">
        <v>7</v>
      </c>
      <c r="AH3" s="88" t="s">
        <v>10</v>
      </c>
      <c r="AI3" s="87" t="s">
        <v>23</v>
      </c>
    </row>
    <row r="4" s="20" customFormat="1" spans="1:35">
      <c r="A4" s="32">
        <v>1</v>
      </c>
      <c r="B4" s="15" t="s">
        <v>81</v>
      </c>
      <c r="C4" s="16" t="s">
        <v>82</v>
      </c>
      <c r="D4" s="33" t="s">
        <v>83</v>
      </c>
      <c r="E4" s="34">
        <v>3920.55</v>
      </c>
      <c r="F4" s="34">
        <v>3920.55</v>
      </c>
      <c r="G4" s="34">
        <v>6241.75</v>
      </c>
      <c r="H4" s="34">
        <v>3920.55</v>
      </c>
      <c r="I4" s="75"/>
      <c r="J4" s="76"/>
      <c r="K4" s="77">
        <f>ROUND(E4*0.017,2)</f>
        <v>66.65</v>
      </c>
      <c r="L4" s="77">
        <f>ROUND(F4*0.16,2)</f>
        <v>627.29</v>
      </c>
      <c r="M4" s="34">
        <f>ROUND(G4*0.08,2)</f>
        <v>499.34</v>
      </c>
      <c r="N4" s="77">
        <f>ROUND(H4*0.007,2)</f>
        <v>27.44</v>
      </c>
      <c r="O4" s="34">
        <f>I4*5%</f>
        <v>0</v>
      </c>
      <c r="P4" s="34">
        <f>J4*50%</f>
        <v>0</v>
      </c>
      <c r="Q4" s="34">
        <f>SUM(K4:P4)</f>
        <v>1220.72</v>
      </c>
      <c r="R4" s="77">
        <f>E4*0</f>
        <v>0</v>
      </c>
      <c r="S4" s="77">
        <f>ROUND(F4*0.08,2)</f>
        <v>313.64</v>
      </c>
      <c r="T4" s="34">
        <f>ROUND(G4*0.02,2)</f>
        <v>124.84</v>
      </c>
      <c r="U4" s="77">
        <f>ROUND(H4*0.003,2)</f>
        <v>11.76</v>
      </c>
      <c r="V4" s="34">
        <f>I4*5%</f>
        <v>0</v>
      </c>
      <c r="W4" s="34">
        <f>J4*50%</f>
        <v>0</v>
      </c>
      <c r="X4" s="77">
        <f>SUM(R4:W4)</f>
        <v>450.24</v>
      </c>
      <c r="Y4" s="77">
        <f>Q4+X4</f>
        <v>1670.96</v>
      </c>
      <c r="Z4" s="47"/>
      <c r="AA4" s="87"/>
      <c r="AB4" s="89">
        <f t="shared" ref="AB4:AH4" si="0">K4+R4</f>
        <v>66.65</v>
      </c>
      <c r="AC4" s="89">
        <f t="shared" si="0"/>
        <v>940.93</v>
      </c>
      <c r="AD4" s="89">
        <f t="shared" si="0"/>
        <v>624.18</v>
      </c>
      <c r="AE4" s="89">
        <f t="shared" si="0"/>
        <v>39.2</v>
      </c>
      <c r="AF4" s="89">
        <f t="shared" si="0"/>
        <v>0</v>
      </c>
      <c r="AG4" s="89">
        <f t="shared" si="0"/>
        <v>0</v>
      </c>
      <c r="AH4" s="89">
        <f t="shared" si="0"/>
        <v>1670.96</v>
      </c>
      <c r="AI4" s="87"/>
    </row>
    <row r="5" s="93" customFormat="1" spans="1:35">
      <c r="A5" s="94">
        <v>2</v>
      </c>
      <c r="B5" s="95" t="s">
        <v>81</v>
      </c>
      <c r="C5" s="96" t="s">
        <v>85</v>
      </c>
      <c r="D5" s="136" t="s">
        <v>86</v>
      </c>
      <c r="E5" s="97">
        <v>3920.55</v>
      </c>
      <c r="F5" s="97">
        <v>3920.55</v>
      </c>
      <c r="G5" s="97">
        <v>6241.75</v>
      </c>
      <c r="H5" s="97">
        <v>3920.55</v>
      </c>
      <c r="I5" s="102"/>
      <c r="J5" s="103"/>
      <c r="K5" s="104">
        <f>ROUND(E5*0.017,2)</f>
        <v>66.65</v>
      </c>
      <c r="L5" s="104">
        <f>ROUND(F5*0.16,2)</f>
        <v>627.29</v>
      </c>
      <c r="M5" s="97">
        <f>ROUND(G5*0.08,2)</f>
        <v>499.34</v>
      </c>
      <c r="N5" s="104">
        <f>ROUND(H5*0.007,2)</f>
        <v>27.44</v>
      </c>
      <c r="O5" s="97">
        <f>I5*5%</f>
        <v>0</v>
      </c>
      <c r="P5" s="97">
        <f>J5*50%</f>
        <v>0</v>
      </c>
      <c r="Q5" s="97">
        <f>SUM(K5:P5)</f>
        <v>1220.72</v>
      </c>
      <c r="R5" s="104">
        <f>E5*0</f>
        <v>0</v>
      </c>
      <c r="S5" s="104">
        <f>ROUND(F5*0.08,2)</f>
        <v>313.64</v>
      </c>
      <c r="T5" s="97">
        <f>ROUND(G5*0.02,2)</f>
        <v>124.84</v>
      </c>
      <c r="U5" s="104">
        <f>ROUND(H5*0.003,2)</f>
        <v>11.76</v>
      </c>
      <c r="V5" s="97">
        <f>I5*5%</f>
        <v>0</v>
      </c>
      <c r="W5" s="97">
        <f>J5*50%</f>
        <v>0</v>
      </c>
      <c r="X5" s="104">
        <f>SUM(R5:W5)</f>
        <v>450.24</v>
      </c>
      <c r="Y5" s="104">
        <f>Q5+X5</f>
        <v>1670.96</v>
      </c>
      <c r="Z5" s="105"/>
      <c r="AA5" s="106"/>
      <c r="AB5" s="107">
        <f t="shared" ref="AB5:AH5" si="1">K5+R5</f>
        <v>66.65</v>
      </c>
      <c r="AC5" s="107">
        <f t="shared" si="1"/>
        <v>940.93</v>
      </c>
      <c r="AD5" s="107">
        <f t="shared" si="1"/>
        <v>624.18</v>
      </c>
      <c r="AE5" s="107">
        <f t="shared" si="1"/>
        <v>39.2</v>
      </c>
      <c r="AF5" s="107">
        <f t="shared" si="1"/>
        <v>0</v>
      </c>
      <c r="AG5" s="107">
        <f t="shared" si="1"/>
        <v>0</v>
      </c>
      <c r="AH5" s="107">
        <f t="shared" si="1"/>
        <v>1670.96</v>
      </c>
      <c r="AI5" s="106"/>
    </row>
    <row r="6" s="20" customFormat="1" spans="1:35">
      <c r="A6" s="32">
        <v>3</v>
      </c>
      <c r="B6" s="15" t="s">
        <v>88</v>
      </c>
      <c r="C6" s="17" t="s">
        <v>89</v>
      </c>
      <c r="D6" s="135" t="s">
        <v>90</v>
      </c>
      <c r="E6" s="34">
        <v>3920.55</v>
      </c>
      <c r="F6" s="34">
        <v>3920.55</v>
      </c>
      <c r="G6" s="34">
        <v>6241.75</v>
      </c>
      <c r="H6" s="34">
        <v>3920.55</v>
      </c>
      <c r="I6" s="75"/>
      <c r="J6" s="76"/>
      <c r="K6" s="77">
        <f>ROUND(E6*0.017,2)</f>
        <v>66.65</v>
      </c>
      <c r="L6" s="77">
        <f>ROUND(F6*0.16,2)</f>
        <v>627.29</v>
      </c>
      <c r="M6" s="34">
        <f>ROUND(G6*0.08,2)</f>
        <v>499.34</v>
      </c>
      <c r="N6" s="77">
        <f>ROUND(H6*0.007,2)</f>
        <v>27.44</v>
      </c>
      <c r="O6" s="34">
        <f>I6*5%</f>
        <v>0</v>
      </c>
      <c r="P6" s="34">
        <f>J6*50%</f>
        <v>0</v>
      </c>
      <c r="Q6" s="34">
        <f>SUM(K6:P6)</f>
        <v>1220.72</v>
      </c>
      <c r="R6" s="77">
        <f>E6*0</f>
        <v>0</v>
      </c>
      <c r="S6" s="77">
        <f>ROUND(F6*0.08,2)</f>
        <v>313.64</v>
      </c>
      <c r="T6" s="34">
        <f>ROUND(G6*0.02,2)</f>
        <v>124.84</v>
      </c>
      <c r="U6" s="77">
        <f>ROUND(H6*0.003,2)</f>
        <v>11.76</v>
      </c>
      <c r="V6" s="34">
        <f>I6*5%</f>
        <v>0</v>
      </c>
      <c r="W6" s="34">
        <f>J6*50%</f>
        <v>0</v>
      </c>
      <c r="X6" s="77">
        <f>SUM(R6:W6)</f>
        <v>450.24</v>
      </c>
      <c r="Y6" s="77">
        <f>Q6+X6</f>
        <v>1670.96</v>
      </c>
      <c r="Z6" s="47"/>
      <c r="AA6" s="87"/>
      <c r="AB6" s="89">
        <f t="shared" ref="AB6:AH6" si="2">K6+R6</f>
        <v>66.65</v>
      </c>
      <c r="AC6" s="89">
        <f t="shared" si="2"/>
        <v>940.93</v>
      </c>
      <c r="AD6" s="89">
        <f t="shared" si="2"/>
        <v>624.18</v>
      </c>
      <c r="AE6" s="89">
        <f t="shared" si="2"/>
        <v>39.2</v>
      </c>
      <c r="AF6" s="89">
        <f t="shared" si="2"/>
        <v>0</v>
      </c>
      <c r="AG6" s="89">
        <f t="shared" si="2"/>
        <v>0</v>
      </c>
      <c r="AH6" s="89">
        <f t="shared" si="2"/>
        <v>1670.96</v>
      </c>
      <c r="AI6" s="87"/>
    </row>
    <row r="7" s="93" customFormat="1" spans="1:35">
      <c r="A7" s="94">
        <v>4</v>
      </c>
      <c r="B7" s="95" t="s">
        <v>81</v>
      </c>
      <c r="C7" s="96" t="s">
        <v>96</v>
      </c>
      <c r="D7" s="136" t="s">
        <v>97</v>
      </c>
      <c r="E7" s="97">
        <v>3920.55</v>
      </c>
      <c r="F7" s="97">
        <v>3920.55</v>
      </c>
      <c r="G7" s="97">
        <v>0</v>
      </c>
      <c r="H7" s="97">
        <v>3920.55</v>
      </c>
      <c r="I7" s="103"/>
      <c r="J7" s="103"/>
      <c r="K7" s="104">
        <f t="shared" ref="K7:K12" si="3">ROUND(E7*0.017,2)</f>
        <v>66.65</v>
      </c>
      <c r="L7" s="104">
        <f t="shared" ref="L7:L12" si="4">ROUND(F7*0.16,2)</f>
        <v>627.29</v>
      </c>
      <c r="M7" s="97">
        <f t="shared" ref="M7:M12" si="5">ROUND(G7*0.08,2)</f>
        <v>0</v>
      </c>
      <c r="N7" s="104">
        <f t="shared" ref="N7:N12" si="6">ROUND(H7*0.007,2)</f>
        <v>27.44</v>
      </c>
      <c r="O7" s="97">
        <f t="shared" ref="O7:O12" si="7">I7*5%</f>
        <v>0</v>
      </c>
      <c r="P7" s="97">
        <f t="shared" ref="P7:P12" si="8">J7*50%</f>
        <v>0</v>
      </c>
      <c r="Q7" s="97">
        <f t="shared" ref="Q7:Q12" si="9">SUM(K7:P7)</f>
        <v>721.38</v>
      </c>
      <c r="R7" s="104">
        <f t="shared" ref="R7:R12" si="10">E7*0</f>
        <v>0</v>
      </c>
      <c r="S7" s="104">
        <f t="shared" ref="S7:S12" si="11">ROUND(F7*0.08,2)</f>
        <v>313.64</v>
      </c>
      <c r="T7" s="97">
        <f t="shared" ref="T7:T12" si="12">ROUND(G7*0.02,2)</f>
        <v>0</v>
      </c>
      <c r="U7" s="104">
        <f t="shared" ref="U7:U12" si="13">ROUND(H7*0.003,2)</f>
        <v>11.76</v>
      </c>
      <c r="V7" s="97">
        <f t="shared" ref="V7:V12" si="14">I7*5%</f>
        <v>0</v>
      </c>
      <c r="W7" s="97">
        <f t="shared" ref="W7:W12" si="15">J7*50%</f>
        <v>0</v>
      </c>
      <c r="X7" s="104">
        <f t="shared" ref="X7:X12" si="16">SUM(R7:W7)</f>
        <v>325.4</v>
      </c>
      <c r="Y7" s="104">
        <f t="shared" ref="Y7:Y12" si="17">Q7+X7</f>
        <v>1046.78</v>
      </c>
      <c r="Z7" s="105"/>
      <c r="AA7" s="106"/>
      <c r="AB7" s="107">
        <f t="shared" ref="AB7:AH7" si="18">K7+R7</f>
        <v>66.65</v>
      </c>
      <c r="AC7" s="107">
        <f t="shared" si="18"/>
        <v>940.93</v>
      </c>
      <c r="AD7" s="107">
        <f t="shared" si="18"/>
        <v>0</v>
      </c>
      <c r="AE7" s="107">
        <f t="shared" si="18"/>
        <v>39.2</v>
      </c>
      <c r="AF7" s="107">
        <f t="shared" si="18"/>
        <v>0</v>
      </c>
      <c r="AG7" s="107">
        <f t="shared" si="18"/>
        <v>0</v>
      </c>
      <c r="AH7" s="107">
        <f t="shared" si="18"/>
        <v>1046.78</v>
      </c>
      <c r="AI7" s="106"/>
    </row>
    <row r="8" s="20" customFormat="1" spans="1:35">
      <c r="A8" s="32">
        <v>5</v>
      </c>
      <c r="B8" s="15" t="s">
        <v>88</v>
      </c>
      <c r="C8" s="17" t="s">
        <v>98</v>
      </c>
      <c r="D8" s="135" t="s">
        <v>99</v>
      </c>
      <c r="E8" s="34">
        <v>3920.55</v>
      </c>
      <c r="F8" s="34">
        <v>3920.55</v>
      </c>
      <c r="G8" s="34">
        <v>6241.75</v>
      </c>
      <c r="H8" s="34">
        <v>3920.55</v>
      </c>
      <c r="I8" s="76"/>
      <c r="J8" s="76"/>
      <c r="K8" s="77">
        <f t="shared" si="3"/>
        <v>66.65</v>
      </c>
      <c r="L8" s="77">
        <f t="shared" si="4"/>
        <v>627.29</v>
      </c>
      <c r="M8" s="34">
        <f t="shared" si="5"/>
        <v>499.34</v>
      </c>
      <c r="N8" s="77">
        <f t="shared" si="6"/>
        <v>27.44</v>
      </c>
      <c r="O8" s="34">
        <f t="shared" si="7"/>
        <v>0</v>
      </c>
      <c r="P8" s="34">
        <f t="shared" si="8"/>
        <v>0</v>
      </c>
      <c r="Q8" s="34">
        <f t="shared" si="9"/>
        <v>1220.72</v>
      </c>
      <c r="R8" s="77">
        <f t="shared" si="10"/>
        <v>0</v>
      </c>
      <c r="S8" s="77">
        <f t="shared" si="11"/>
        <v>313.64</v>
      </c>
      <c r="T8" s="34">
        <f t="shared" si="12"/>
        <v>124.84</v>
      </c>
      <c r="U8" s="77">
        <f t="shared" si="13"/>
        <v>11.76</v>
      </c>
      <c r="V8" s="34">
        <f t="shared" si="14"/>
        <v>0</v>
      </c>
      <c r="W8" s="34">
        <f t="shared" si="15"/>
        <v>0</v>
      </c>
      <c r="X8" s="77">
        <f t="shared" si="16"/>
        <v>450.24</v>
      </c>
      <c r="Y8" s="77">
        <f t="shared" si="17"/>
        <v>1670.96</v>
      </c>
      <c r="Z8" s="47"/>
      <c r="AA8" s="87"/>
      <c r="AB8" s="89">
        <f t="shared" ref="AB8:AH8" si="19">K8+R8</f>
        <v>66.65</v>
      </c>
      <c r="AC8" s="89">
        <f t="shared" si="19"/>
        <v>940.93</v>
      </c>
      <c r="AD8" s="89">
        <f t="shared" si="19"/>
        <v>624.18</v>
      </c>
      <c r="AE8" s="89">
        <f t="shared" si="19"/>
        <v>39.2</v>
      </c>
      <c r="AF8" s="89">
        <f t="shared" si="19"/>
        <v>0</v>
      </c>
      <c r="AG8" s="89">
        <f t="shared" si="19"/>
        <v>0</v>
      </c>
      <c r="AH8" s="89">
        <f t="shared" si="19"/>
        <v>1670.96</v>
      </c>
      <c r="AI8" s="87"/>
    </row>
    <row r="9" s="20" customFormat="1" spans="1:35">
      <c r="A9" s="32">
        <v>6</v>
      </c>
      <c r="B9" s="15" t="s">
        <v>100</v>
      </c>
      <c r="C9" s="17" t="s">
        <v>101</v>
      </c>
      <c r="D9" s="135" t="s">
        <v>102</v>
      </c>
      <c r="E9" s="34">
        <v>3920.55</v>
      </c>
      <c r="F9" s="34">
        <v>3920.55</v>
      </c>
      <c r="G9" s="34">
        <v>6241.75</v>
      </c>
      <c r="H9" s="34">
        <v>3920.55</v>
      </c>
      <c r="I9" s="76">
        <v>3180</v>
      </c>
      <c r="J9" s="76"/>
      <c r="K9" s="77">
        <f t="shared" si="3"/>
        <v>66.65</v>
      </c>
      <c r="L9" s="77">
        <f t="shared" si="4"/>
        <v>627.29</v>
      </c>
      <c r="M9" s="34">
        <f t="shared" si="5"/>
        <v>499.34</v>
      </c>
      <c r="N9" s="77">
        <f t="shared" si="6"/>
        <v>27.44</v>
      </c>
      <c r="O9" s="34">
        <f t="shared" si="7"/>
        <v>159</v>
      </c>
      <c r="P9" s="34">
        <f t="shared" si="8"/>
        <v>0</v>
      </c>
      <c r="Q9" s="34">
        <f t="shared" si="9"/>
        <v>1379.72</v>
      </c>
      <c r="R9" s="77">
        <f t="shared" si="10"/>
        <v>0</v>
      </c>
      <c r="S9" s="77">
        <f t="shared" si="11"/>
        <v>313.64</v>
      </c>
      <c r="T9" s="34">
        <f t="shared" si="12"/>
        <v>124.84</v>
      </c>
      <c r="U9" s="77">
        <f t="shared" si="13"/>
        <v>11.76</v>
      </c>
      <c r="V9" s="34">
        <f t="shared" si="14"/>
        <v>159</v>
      </c>
      <c r="W9" s="34">
        <f t="shared" si="15"/>
        <v>0</v>
      </c>
      <c r="X9" s="77">
        <f t="shared" si="16"/>
        <v>609.24</v>
      </c>
      <c r="Y9" s="77">
        <f t="shared" si="17"/>
        <v>1988.96</v>
      </c>
      <c r="Z9" s="47"/>
      <c r="AA9" s="87"/>
      <c r="AB9" s="89">
        <f t="shared" ref="AB9:AH9" si="20">K9+R9</f>
        <v>66.65</v>
      </c>
      <c r="AC9" s="89">
        <f t="shared" si="20"/>
        <v>940.93</v>
      </c>
      <c r="AD9" s="89">
        <f t="shared" si="20"/>
        <v>624.18</v>
      </c>
      <c r="AE9" s="89">
        <f t="shared" si="20"/>
        <v>39.2</v>
      </c>
      <c r="AF9" s="89">
        <f t="shared" si="20"/>
        <v>318</v>
      </c>
      <c r="AG9" s="89">
        <f t="shared" si="20"/>
        <v>0</v>
      </c>
      <c r="AH9" s="89">
        <f t="shared" si="20"/>
        <v>1988.96</v>
      </c>
      <c r="AI9" s="87"/>
    </row>
    <row r="10" s="20" customFormat="1" spans="1:35">
      <c r="A10" s="32">
        <v>7</v>
      </c>
      <c r="B10" s="15" t="s">
        <v>103</v>
      </c>
      <c r="C10" s="17" t="s">
        <v>104</v>
      </c>
      <c r="D10" s="135" t="s">
        <v>105</v>
      </c>
      <c r="E10" s="34">
        <v>3920.55</v>
      </c>
      <c r="F10" s="34">
        <v>3920.55</v>
      </c>
      <c r="G10" s="34">
        <v>6241.75</v>
      </c>
      <c r="H10" s="34">
        <v>3920.55</v>
      </c>
      <c r="I10" s="76">
        <v>3180</v>
      </c>
      <c r="J10" s="76"/>
      <c r="K10" s="77">
        <f t="shared" si="3"/>
        <v>66.65</v>
      </c>
      <c r="L10" s="77">
        <f t="shared" si="4"/>
        <v>627.29</v>
      </c>
      <c r="M10" s="34">
        <f t="shared" si="5"/>
        <v>499.34</v>
      </c>
      <c r="N10" s="77">
        <f t="shared" si="6"/>
        <v>27.44</v>
      </c>
      <c r="O10" s="34">
        <f t="shared" si="7"/>
        <v>159</v>
      </c>
      <c r="P10" s="34">
        <f t="shared" si="8"/>
        <v>0</v>
      </c>
      <c r="Q10" s="34">
        <f t="shared" si="9"/>
        <v>1379.72</v>
      </c>
      <c r="R10" s="77">
        <f t="shared" si="10"/>
        <v>0</v>
      </c>
      <c r="S10" s="77">
        <f t="shared" si="11"/>
        <v>313.64</v>
      </c>
      <c r="T10" s="34">
        <f t="shared" si="12"/>
        <v>124.84</v>
      </c>
      <c r="U10" s="77">
        <f t="shared" si="13"/>
        <v>11.76</v>
      </c>
      <c r="V10" s="34">
        <f t="shared" si="14"/>
        <v>159</v>
      </c>
      <c r="W10" s="34">
        <f t="shared" si="15"/>
        <v>0</v>
      </c>
      <c r="X10" s="77">
        <f t="shared" si="16"/>
        <v>609.24</v>
      </c>
      <c r="Y10" s="77">
        <f t="shared" si="17"/>
        <v>1988.96</v>
      </c>
      <c r="Z10" s="47"/>
      <c r="AA10" s="87"/>
      <c r="AB10" s="89">
        <f t="shared" ref="AB10:AH10" si="21">K10+R10</f>
        <v>66.65</v>
      </c>
      <c r="AC10" s="89">
        <f t="shared" si="21"/>
        <v>940.93</v>
      </c>
      <c r="AD10" s="89">
        <f t="shared" si="21"/>
        <v>624.18</v>
      </c>
      <c r="AE10" s="89">
        <f t="shared" si="21"/>
        <v>39.2</v>
      </c>
      <c r="AF10" s="89">
        <f t="shared" si="21"/>
        <v>318</v>
      </c>
      <c r="AG10" s="89">
        <f t="shared" si="21"/>
        <v>0</v>
      </c>
      <c r="AH10" s="89">
        <f t="shared" si="21"/>
        <v>1988.96</v>
      </c>
      <c r="AI10" s="87"/>
    </row>
    <row r="11" s="20" customFormat="1" spans="1:35">
      <c r="A11" s="32">
        <v>8</v>
      </c>
      <c r="B11" s="18" t="s">
        <v>81</v>
      </c>
      <c r="C11" s="19" t="s">
        <v>106</v>
      </c>
      <c r="D11" s="35" t="s">
        <v>107</v>
      </c>
      <c r="E11" s="34">
        <v>3920.55</v>
      </c>
      <c r="F11" s="34">
        <v>3920.55</v>
      </c>
      <c r="G11" s="34">
        <v>6241.75</v>
      </c>
      <c r="H11" s="34">
        <v>3920.55</v>
      </c>
      <c r="I11" s="76"/>
      <c r="J11" s="76"/>
      <c r="K11" s="77">
        <f t="shared" si="3"/>
        <v>66.65</v>
      </c>
      <c r="L11" s="77">
        <f t="shared" si="4"/>
        <v>627.29</v>
      </c>
      <c r="M11" s="34">
        <f t="shared" si="5"/>
        <v>499.34</v>
      </c>
      <c r="N11" s="77">
        <f t="shared" si="6"/>
        <v>27.44</v>
      </c>
      <c r="O11" s="34">
        <f t="shared" si="7"/>
        <v>0</v>
      </c>
      <c r="P11" s="34">
        <f t="shared" si="8"/>
        <v>0</v>
      </c>
      <c r="Q11" s="34">
        <f t="shared" si="9"/>
        <v>1220.72</v>
      </c>
      <c r="R11" s="77">
        <f t="shared" si="10"/>
        <v>0</v>
      </c>
      <c r="S11" s="77">
        <f t="shared" si="11"/>
        <v>313.64</v>
      </c>
      <c r="T11" s="34">
        <f t="shared" si="12"/>
        <v>124.84</v>
      </c>
      <c r="U11" s="77">
        <f t="shared" si="13"/>
        <v>11.76</v>
      </c>
      <c r="V11" s="34">
        <f t="shared" si="14"/>
        <v>0</v>
      </c>
      <c r="W11" s="34">
        <f t="shared" si="15"/>
        <v>0</v>
      </c>
      <c r="X11" s="77">
        <f t="shared" si="16"/>
        <v>450.24</v>
      </c>
      <c r="Y11" s="77">
        <f t="shared" si="17"/>
        <v>1670.96</v>
      </c>
      <c r="Z11" s="47"/>
      <c r="AA11" s="87"/>
      <c r="AB11" s="89">
        <f t="shared" ref="AB11:AH11" si="22">K11+R11</f>
        <v>66.65</v>
      </c>
      <c r="AC11" s="89">
        <f t="shared" si="22"/>
        <v>940.93</v>
      </c>
      <c r="AD11" s="89">
        <f t="shared" si="22"/>
        <v>624.18</v>
      </c>
      <c r="AE11" s="89">
        <f t="shared" si="22"/>
        <v>39.2</v>
      </c>
      <c r="AF11" s="89">
        <f t="shared" si="22"/>
        <v>0</v>
      </c>
      <c r="AG11" s="89">
        <f t="shared" si="22"/>
        <v>0</v>
      </c>
      <c r="AH11" s="89">
        <f t="shared" si="22"/>
        <v>1670.96</v>
      </c>
      <c r="AI11" s="87"/>
    </row>
    <row r="12" s="20" customFormat="1" spans="1:35">
      <c r="A12" s="32">
        <v>9</v>
      </c>
      <c r="B12" s="18" t="s">
        <v>81</v>
      </c>
      <c r="C12" s="19" t="s">
        <v>108</v>
      </c>
      <c r="D12" s="35" t="s">
        <v>109</v>
      </c>
      <c r="E12" s="34">
        <v>3920.55</v>
      </c>
      <c r="F12" s="34">
        <v>3920.55</v>
      </c>
      <c r="G12" s="34">
        <v>6241.75</v>
      </c>
      <c r="H12" s="34">
        <v>3920.55</v>
      </c>
      <c r="I12" s="75"/>
      <c r="J12" s="76"/>
      <c r="K12" s="77">
        <f t="shared" si="3"/>
        <v>66.65</v>
      </c>
      <c r="L12" s="77">
        <f t="shared" si="4"/>
        <v>627.29</v>
      </c>
      <c r="M12" s="34">
        <f t="shared" si="5"/>
        <v>499.34</v>
      </c>
      <c r="N12" s="77">
        <f t="shared" si="6"/>
        <v>27.44</v>
      </c>
      <c r="O12" s="34">
        <f t="shared" si="7"/>
        <v>0</v>
      </c>
      <c r="P12" s="34">
        <f t="shared" si="8"/>
        <v>0</v>
      </c>
      <c r="Q12" s="34">
        <f t="shared" si="9"/>
        <v>1220.72</v>
      </c>
      <c r="R12" s="77">
        <f t="shared" si="10"/>
        <v>0</v>
      </c>
      <c r="S12" s="77">
        <f t="shared" si="11"/>
        <v>313.64</v>
      </c>
      <c r="T12" s="34">
        <f t="shared" si="12"/>
        <v>124.84</v>
      </c>
      <c r="U12" s="77">
        <f t="shared" si="13"/>
        <v>11.76</v>
      </c>
      <c r="V12" s="34">
        <f t="shared" si="14"/>
        <v>0</v>
      </c>
      <c r="W12" s="34">
        <f t="shared" si="15"/>
        <v>0</v>
      </c>
      <c r="X12" s="77">
        <f t="shared" si="16"/>
        <v>450.24</v>
      </c>
      <c r="Y12" s="77">
        <f t="shared" si="17"/>
        <v>1670.96</v>
      </c>
      <c r="Z12" s="47"/>
      <c r="AA12" s="87"/>
      <c r="AB12" s="89">
        <f t="shared" ref="AB12:AH12" si="23">K12+R12</f>
        <v>66.65</v>
      </c>
      <c r="AC12" s="89">
        <f t="shared" si="23"/>
        <v>940.93</v>
      </c>
      <c r="AD12" s="89">
        <f t="shared" si="23"/>
        <v>624.18</v>
      </c>
      <c r="AE12" s="89">
        <f t="shared" si="23"/>
        <v>39.2</v>
      </c>
      <c r="AF12" s="89">
        <f t="shared" si="23"/>
        <v>0</v>
      </c>
      <c r="AG12" s="89">
        <f t="shared" si="23"/>
        <v>0</v>
      </c>
      <c r="AH12" s="89">
        <f t="shared" si="23"/>
        <v>1670.96</v>
      </c>
      <c r="AI12" s="87"/>
    </row>
    <row r="13" s="20" customFormat="1" ht="17" customHeight="1" spans="1:35">
      <c r="A13" s="98"/>
      <c r="B13" s="34"/>
      <c r="C13" s="17"/>
      <c r="D13" s="99"/>
      <c r="E13" s="34"/>
      <c r="F13" s="34"/>
      <c r="G13" s="34"/>
      <c r="H13" s="34"/>
      <c r="I13" s="80"/>
      <c r="J13" s="34"/>
      <c r="K13" s="77"/>
      <c r="L13" s="77"/>
      <c r="M13" s="34"/>
      <c r="N13" s="77"/>
      <c r="O13" s="34"/>
      <c r="P13" s="34"/>
      <c r="Q13" s="34"/>
      <c r="R13" s="77"/>
      <c r="S13" s="77"/>
      <c r="T13" s="34"/>
      <c r="U13" s="77"/>
      <c r="V13" s="34"/>
      <c r="W13" s="34"/>
      <c r="X13" s="77"/>
      <c r="Y13" s="77"/>
      <c r="Z13" s="47"/>
      <c r="AA13" s="90"/>
      <c r="AB13" s="89"/>
      <c r="AC13" s="89"/>
      <c r="AD13" s="89"/>
      <c r="AE13" s="89"/>
      <c r="AF13" s="89"/>
      <c r="AG13" s="89"/>
      <c r="AH13" s="89"/>
      <c r="AI13" s="90"/>
    </row>
    <row r="14" s="20" customFormat="1" spans="1:35">
      <c r="A14" s="29"/>
      <c r="B14" s="18"/>
      <c r="C14" s="29"/>
      <c r="D14" s="30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47"/>
      <c r="Z14" s="47"/>
      <c r="AA14" s="87"/>
      <c r="AB14" s="88"/>
      <c r="AC14" s="88"/>
      <c r="AD14" s="88"/>
      <c r="AE14" s="88"/>
      <c r="AF14" s="88"/>
      <c r="AG14" s="88"/>
      <c r="AH14" s="88"/>
      <c r="AI14" s="87"/>
    </row>
    <row r="15" s="20" customFormat="1" ht="17" customHeight="1" spans="1:35">
      <c r="A15" s="98"/>
      <c r="B15" s="100"/>
      <c r="C15" s="17"/>
      <c r="D15" s="99"/>
      <c r="E15" s="74"/>
      <c r="F15" s="74"/>
      <c r="G15" s="74"/>
      <c r="H15" s="74"/>
      <c r="I15" s="80"/>
      <c r="J15" s="34"/>
      <c r="K15" s="77"/>
      <c r="L15" s="77"/>
      <c r="M15" s="34"/>
      <c r="N15" s="77"/>
      <c r="O15" s="34"/>
      <c r="P15" s="34"/>
      <c r="Q15" s="34"/>
      <c r="R15" s="77"/>
      <c r="S15" s="77"/>
      <c r="T15" s="34"/>
      <c r="U15" s="77"/>
      <c r="V15" s="34"/>
      <c r="W15" s="34"/>
      <c r="X15" s="77"/>
      <c r="Y15" s="77"/>
      <c r="Z15" s="47"/>
      <c r="AA15" s="90"/>
      <c r="AB15" s="89"/>
      <c r="AC15" s="89"/>
      <c r="AD15" s="89"/>
      <c r="AE15" s="89"/>
      <c r="AF15" s="89"/>
      <c r="AG15" s="89"/>
      <c r="AH15" s="89"/>
      <c r="AI15" s="90"/>
    </row>
    <row r="16" ht="21" customHeight="1" spans="1:36">
      <c r="A16" s="44" t="s">
        <v>10</v>
      </c>
      <c r="B16" s="44"/>
      <c r="C16" s="45"/>
      <c r="D16" s="46"/>
      <c r="E16" s="47">
        <f t="shared" ref="E16:AH16" si="24">SUM(E4:E15)</f>
        <v>35284.95</v>
      </c>
      <c r="F16" s="47">
        <f t="shared" si="24"/>
        <v>35284.95</v>
      </c>
      <c r="G16" s="47">
        <f t="shared" si="24"/>
        <v>49934</v>
      </c>
      <c r="H16" s="47">
        <f t="shared" si="24"/>
        <v>35284.95</v>
      </c>
      <c r="I16" s="47">
        <f t="shared" si="24"/>
        <v>6360</v>
      </c>
      <c r="J16" s="47">
        <f t="shared" si="24"/>
        <v>0</v>
      </c>
      <c r="K16" s="47">
        <f t="shared" si="24"/>
        <v>599.85</v>
      </c>
      <c r="L16" s="47">
        <f t="shared" si="24"/>
        <v>5645.61</v>
      </c>
      <c r="M16" s="47">
        <f t="shared" si="24"/>
        <v>3994.72</v>
      </c>
      <c r="N16" s="47">
        <f t="shared" si="24"/>
        <v>246.96</v>
      </c>
      <c r="O16" s="47">
        <f t="shared" si="24"/>
        <v>318</v>
      </c>
      <c r="P16" s="47">
        <f t="shared" si="24"/>
        <v>0</v>
      </c>
      <c r="Q16" s="47">
        <f t="shared" si="24"/>
        <v>10805.14</v>
      </c>
      <c r="R16" s="47">
        <f t="shared" si="24"/>
        <v>0</v>
      </c>
      <c r="S16" s="47">
        <f t="shared" si="24"/>
        <v>2822.76</v>
      </c>
      <c r="T16" s="47">
        <f t="shared" si="24"/>
        <v>998.72</v>
      </c>
      <c r="U16" s="47">
        <f t="shared" si="24"/>
        <v>105.84</v>
      </c>
      <c r="V16" s="47">
        <f t="shared" si="24"/>
        <v>318</v>
      </c>
      <c r="W16" s="47">
        <f t="shared" si="24"/>
        <v>0</v>
      </c>
      <c r="X16" s="47">
        <f t="shared" si="24"/>
        <v>4245.32</v>
      </c>
      <c r="Y16" s="47">
        <f t="shared" si="24"/>
        <v>15050.46</v>
      </c>
      <c r="Z16" s="47">
        <f t="shared" si="24"/>
        <v>0</v>
      </c>
      <c r="AA16" s="47">
        <f t="shared" si="24"/>
        <v>0</v>
      </c>
      <c r="AB16" s="47">
        <f t="shared" si="24"/>
        <v>599.85</v>
      </c>
      <c r="AC16" s="47">
        <f t="shared" si="24"/>
        <v>8468.37</v>
      </c>
      <c r="AD16" s="47">
        <f t="shared" si="24"/>
        <v>4993.44</v>
      </c>
      <c r="AE16" s="47">
        <f t="shared" si="24"/>
        <v>352.8</v>
      </c>
      <c r="AF16" s="47">
        <f t="shared" si="24"/>
        <v>636</v>
      </c>
      <c r="AG16" s="47">
        <f t="shared" si="24"/>
        <v>0</v>
      </c>
      <c r="AH16" s="47">
        <f t="shared" si="24"/>
        <v>15050.46</v>
      </c>
      <c r="AI16" s="90"/>
      <c r="AJ16" s="20"/>
    </row>
    <row r="17" spans="1:27">
      <c r="A17" s="22"/>
      <c r="B17" s="22"/>
      <c r="E17" s="22"/>
      <c r="AA17" s="91"/>
    </row>
    <row r="18" ht="15" customHeight="1" spans="1:39">
      <c r="A18" s="48" t="s">
        <v>64</v>
      </c>
      <c r="B18" s="48"/>
      <c r="C18" s="48" t="s">
        <v>65</v>
      </c>
      <c r="D18" s="48"/>
      <c r="E18" s="48" t="s">
        <v>66</v>
      </c>
      <c r="F18" s="48"/>
      <c r="G18" s="49" t="s">
        <v>67</v>
      </c>
      <c r="H18" s="49"/>
      <c r="I18" s="48" t="s">
        <v>68</v>
      </c>
      <c r="J18" s="56" t="s">
        <v>69</v>
      </c>
      <c r="K18" s="56" t="s">
        <v>70</v>
      </c>
      <c r="N18" s="81"/>
      <c r="X18" s="21"/>
      <c r="Y18" s="21"/>
      <c r="AC18" s="92"/>
      <c r="AI18" s="20"/>
      <c r="AJ18" s="20"/>
      <c r="AK18" s="20"/>
      <c r="AL18" s="20"/>
      <c r="AM18" s="24"/>
    </row>
    <row r="19" ht="15" customHeight="1" spans="1:39">
      <c r="A19" s="50" t="s">
        <v>71</v>
      </c>
      <c r="B19" s="50"/>
      <c r="C19" s="51">
        <f>SUM(K4:K15)</f>
        <v>599.85</v>
      </c>
      <c r="D19" s="51"/>
      <c r="E19" s="52">
        <f>SUM(R4:R15)</f>
        <v>0</v>
      </c>
      <c r="F19" s="52"/>
      <c r="G19" s="53">
        <f t="shared" ref="G19:G25" si="25">C19+E19</f>
        <v>599.85</v>
      </c>
      <c r="H19" s="54"/>
      <c r="I19" s="48">
        <f>COUNTIFS(E4:E15,"&lt;&gt;",E4:E15,"&lt;&gt;0")</f>
        <v>9</v>
      </c>
      <c r="J19" s="82"/>
      <c r="K19" s="56">
        <f t="shared" ref="K19:K24" si="26">G19+J19</f>
        <v>599.85</v>
      </c>
      <c r="N19" s="81"/>
      <c r="X19" s="21"/>
      <c r="Y19" s="21"/>
      <c r="AB19" s="91"/>
      <c r="AI19" s="20"/>
      <c r="AJ19" s="20"/>
      <c r="AK19" s="20"/>
      <c r="AL19" s="20"/>
      <c r="AM19" s="24"/>
    </row>
    <row r="20" ht="15" customHeight="1" spans="1:39">
      <c r="A20" s="50" t="s">
        <v>72</v>
      </c>
      <c r="B20" s="50"/>
      <c r="C20" s="51">
        <f>SUM(L4:L15)</f>
        <v>5645.61</v>
      </c>
      <c r="D20" s="51"/>
      <c r="E20" s="52">
        <f>SUM(S4:S15)</f>
        <v>2822.76</v>
      </c>
      <c r="F20" s="52"/>
      <c r="G20" s="53">
        <f t="shared" si="25"/>
        <v>8468.37</v>
      </c>
      <c r="H20" s="54"/>
      <c r="I20" s="48">
        <f>COUNTIFS(F4:F15,"&lt;&gt;",F4:F15,"&lt;&gt;0")</f>
        <v>9</v>
      </c>
      <c r="J20" s="56"/>
      <c r="K20" s="56">
        <f t="shared" si="26"/>
        <v>8468.37</v>
      </c>
      <c r="N20" s="81"/>
      <c r="X20" s="21"/>
      <c r="Y20" s="21"/>
      <c r="AC20" s="91"/>
      <c r="AI20" s="20"/>
      <c r="AJ20" s="20"/>
      <c r="AK20" s="20"/>
      <c r="AL20" s="20"/>
      <c r="AM20" s="24"/>
    </row>
    <row r="21" ht="15" customHeight="1" spans="1:39">
      <c r="A21" s="50" t="s">
        <v>73</v>
      </c>
      <c r="B21" s="50"/>
      <c r="C21" s="51">
        <f>SUM(N4:N15)</f>
        <v>246.96</v>
      </c>
      <c r="D21" s="51"/>
      <c r="E21" s="52">
        <f>SUM(U4:U15)</f>
        <v>105.84</v>
      </c>
      <c r="F21" s="52"/>
      <c r="G21" s="53">
        <f t="shared" si="25"/>
        <v>352.8</v>
      </c>
      <c r="H21" s="54"/>
      <c r="I21" s="48">
        <f>COUNTIFS(H4:H15,"&lt;&gt;",H4:H15,"&lt;&gt;0")</f>
        <v>9</v>
      </c>
      <c r="J21" s="56"/>
      <c r="K21" s="56">
        <f t="shared" si="26"/>
        <v>352.8</v>
      </c>
      <c r="N21" s="81"/>
      <c r="X21" s="21"/>
      <c r="Y21" s="21"/>
      <c r="AI21" s="20"/>
      <c r="AJ21" s="20"/>
      <c r="AK21" s="20"/>
      <c r="AL21" s="20"/>
      <c r="AM21" s="24"/>
    </row>
    <row r="22" ht="15" customHeight="1" spans="1:39">
      <c r="A22" s="55" t="s">
        <v>74</v>
      </c>
      <c r="B22" s="55"/>
      <c r="C22" s="51">
        <f>SUM(M4:M15)</f>
        <v>3994.72</v>
      </c>
      <c r="D22" s="51"/>
      <c r="E22" s="52">
        <f>SUM(T4:T15)</f>
        <v>998.72</v>
      </c>
      <c r="F22" s="52"/>
      <c r="G22" s="53">
        <f t="shared" si="25"/>
        <v>4993.44</v>
      </c>
      <c r="H22" s="54"/>
      <c r="I22" s="48">
        <f>COUNTIFS(G4:G15,"&lt;&gt;",G4:G15,"&lt;&gt;0")</f>
        <v>8</v>
      </c>
      <c r="J22" s="56"/>
      <c r="K22" s="56">
        <f t="shared" si="26"/>
        <v>4993.44</v>
      </c>
      <c r="N22" s="81"/>
      <c r="X22" s="21"/>
      <c r="Y22" s="21"/>
      <c r="AI22" s="20"/>
      <c r="AJ22" s="20"/>
      <c r="AK22" s="20"/>
      <c r="AL22" s="20"/>
      <c r="AM22" s="24"/>
    </row>
    <row r="23" ht="15" customHeight="1" spans="1:39">
      <c r="A23" s="55" t="s">
        <v>75</v>
      </c>
      <c r="B23" s="55"/>
      <c r="C23" s="51">
        <f>SUM(P4:P15)</f>
        <v>0</v>
      </c>
      <c r="D23" s="51"/>
      <c r="E23" s="52">
        <f>SUM(W4:W15)</f>
        <v>0</v>
      </c>
      <c r="F23" s="52"/>
      <c r="G23" s="53">
        <f t="shared" si="25"/>
        <v>0</v>
      </c>
      <c r="H23" s="54"/>
      <c r="I23" s="48">
        <f>COUNTIFS(J4:J15,"&lt;&gt;",J4:J15,"&lt;&gt;0")</f>
        <v>0</v>
      </c>
      <c r="J23" s="56"/>
      <c r="K23" s="56">
        <f t="shared" si="26"/>
        <v>0</v>
      </c>
      <c r="N23" s="81"/>
      <c r="X23" s="21"/>
      <c r="Y23" s="21"/>
      <c r="AI23" s="20"/>
      <c r="AJ23" s="20"/>
      <c r="AK23" s="20"/>
      <c r="AL23" s="20"/>
      <c r="AM23" s="24"/>
    </row>
    <row r="24" ht="21" customHeight="1" spans="1:39">
      <c r="A24" s="55" t="s">
        <v>76</v>
      </c>
      <c r="B24" s="55"/>
      <c r="C24" s="51">
        <f>SUM(O4:O15)</f>
        <v>318</v>
      </c>
      <c r="D24" s="51"/>
      <c r="E24" s="52">
        <f>SUM(V4:V15)</f>
        <v>318</v>
      </c>
      <c r="F24" s="52"/>
      <c r="G24" s="53">
        <f t="shared" si="25"/>
        <v>636</v>
      </c>
      <c r="H24" s="54"/>
      <c r="I24" s="48">
        <f>COUNTIFS(I4:I15,"&lt;&gt;",I4:I15,"&lt;&gt;0")</f>
        <v>2</v>
      </c>
      <c r="J24" s="56"/>
      <c r="K24" s="56">
        <f t="shared" si="26"/>
        <v>636</v>
      </c>
      <c r="N24" s="81"/>
      <c r="X24" s="21"/>
      <c r="Y24" s="21"/>
      <c r="AI24" s="20"/>
      <c r="AJ24" s="20"/>
      <c r="AK24" s="20"/>
      <c r="AL24" s="20"/>
      <c r="AM24" s="24"/>
    </row>
    <row r="25" ht="17" customHeight="1" spans="1:39">
      <c r="A25" s="56" t="s">
        <v>77</v>
      </c>
      <c r="B25" s="56"/>
      <c r="C25" s="57">
        <f>SUM(C19:D24)</f>
        <v>10805.14</v>
      </c>
      <c r="D25" s="58"/>
      <c r="E25" s="59">
        <f>SUM(E19:F24)</f>
        <v>4245.32</v>
      </c>
      <c r="F25" s="60"/>
      <c r="G25" s="61">
        <f t="shared" si="25"/>
        <v>15050.46</v>
      </c>
      <c r="H25" s="62"/>
      <c r="I25" s="56"/>
      <c r="J25" s="56"/>
      <c r="K25" s="83">
        <f>SUM(K19:K24)</f>
        <v>15050.46</v>
      </c>
      <c r="N25" s="81"/>
      <c r="X25" s="21"/>
      <c r="Y25" s="21"/>
      <c r="AI25" s="20"/>
      <c r="AJ25" s="20"/>
      <c r="AK25" s="20"/>
      <c r="AL25" s="20"/>
      <c r="AM25" s="24"/>
    </row>
    <row r="26" spans="1:32">
      <c r="A26" s="63" t="s">
        <v>78</v>
      </c>
      <c r="B26" s="63"/>
      <c r="C26" s="64"/>
      <c r="D26" s="63"/>
      <c r="E26" s="63"/>
      <c r="F26" s="63"/>
      <c r="G26" s="65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</row>
    <row r="27" spans="1:32">
      <c r="A27" s="63"/>
      <c r="B27" s="63"/>
      <c r="C27" s="64"/>
      <c r="D27" s="63"/>
      <c r="E27" s="63"/>
      <c r="F27" s="63"/>
      <c r="G27" s="65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</row>
    <row r="28" spans="1:32">
      <c r="A28" s="63"/>
      <c r="B28" s="63"/>
      <c r="C28" s="64"/>
      <c r="D28" s="63"/>
      <c r="E28" s="63"/>
      <c r="F28" s="63"/>
      <c r="G28" s="65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</row>
    <row r="29" spans="1:32">
      <c r="A29" s="63"/>
      <c r="B29" s="63"/>
      <c r="C29" s="64"/>
      <c r="D29" s="63"/>
      <c r="E29" s="63"/>
      <c r="F29" s="63"/>
      <c r="G29" s="65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</row>
    <row r="30" spans="1:32">
      <c r="A30" s="63"/>
      <c r="B30" s="63"/>
      <c r="C30" s="64"/>
      <c r="D30" s="63"/>
      <c r="E30" s="63"/>
      <c r="F30" s="63"/>
      <c r="G30" s="65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</row>
    <row r="31" spans="1:23">
      <c r="A31" s="63"/>
      <c r="B31" s="65"/>
      <c r="C31" s="64"/>
      <c r="D31" s="66"/>
      <c r="E31" s="63"/>
      <c r="F31" s="63"/>
      <c r="G31" s="65"/>
      <c r="H31" s="63"/>
      <c r="I31" s="63"/>
      <c r="J31" s="63"/>
      <c r="K31" s="63"/>
      <c r="L31" s="63"/>
      <c r="M31" s="63"/>
      <c r="N31" s="63"/>
      <c r="O31" s="63"/>
      <c r="P31" s="63"/>
      <c r="Q31" s="63"/>
      <c r="S31" s="20"/>
      <c r="T31" s="20"/>
      <c r="U31" s="20"/>
      <c r="V31" s="20"/>
      <c r="W31" s="20"/>
    </row>
    <row r="32" spans="1:23">
      <c r="A32" s="63"/>
      <c r="B32" s="65"/>
      <c r="C32" s="64"/>
      <c r="D32" s="66"/>
      <c r="E32" s="63"/>
      <c r="F32" s="63"/>
      <c r="G32" s="65"/>
      <c r="H32" s="63"/>
      <c r="I32" s="63"/>
      <c r="J32" s="63"/>
      <c r="K32" s="63"/>
      <c r="L32" s="63"/>
      <c r="M32" s="63"/>
      <c r="N32" s="63"/>
      <c r="O32" s="63"/>
      <c r="P32" s="63"/>
      <c r="Q32" s="63"/>
      <c r="S32" s="20"/>
      <c r="T32" s="20"/>
      <c r="U32" s="20"/>
      <c r="V32" s="20"/>
      <c r="W32" s="20"/>
    </row>
    <row r="33" spans="1:23">
      <c r="A33" s="63"/>
      <c r="B33" s="65"/>
      <c r="C33" s="64"/>
      <c r="D33" s="66"/>
      <c r="E33" s="63"/>
      <c r="F33" s="63"/>
      <c r="G33" s="65"/>
      <c r="H33" s="63"/>
      <c r="I33" s="63"/>
      <c r="J33" s="63"/>
      <c r="K33" s="63"/>
      <c r="L33" s="63"/>
      <c r="M33" s="63"/>
      <c r="N33" s="63"/>
      <c r="O33" s="63"/>
      <c r="P33" s="63"/>
      <c r="Q33" s="63"/>
      <c r="S33" s="20"/>
      <c r="T33" s="20"/>
      <c r="U33" s="20"/>
      <c r="V33" s="20"/>
      <c r="W33" s="20"/>
    </row>
    <row r="34" spans="1:23">
      <c r="A34" s="67" t="s">
        <v>79</v>
      </c>
      <c r="B34" s="68"/>
      <c r="C34" s="69"/>
      <c r="D34" s="66"/>
      <c r="E34" s="63"/>
      <c r="F34" s="63"/>
      <c r="G34" s="65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W34" s="20"/>
    </row>
    <row r="35" spans="1:23">
      <c r="A35" s="67"/>
      <c r="B35" s="68"/>
      <c r="C35" s="69"/>
      <c r="W35" s="20"/>
    </row>
    <row r="36" s="20" customFormat="1" spans="1:35">
      <c r="A36" s="32">
        <v>4</v>
      </c>
      <c r="B36" s="101" t="s">
        <v>92</v>
      </c>
      <c r="C36" s="17" t="s">
        <v>93</v>
      </c>
      <c r="D36" s="135" t="s">
        <v>94</v>
      </c>
      <c r="E36" s="74">
        <v>3920.55</v>
      </c>
      <c r="F36" s="74">
        <v>3920.55</v>
      </c>
      <c r="G36" s="74">
        <v>6241.75</v>
      </c>
      <c r="H36" s="74">
        <v>3920.55</v>
      </c>
      <c r="I36" s="76">
        <v>3180</v>
      </c>
      <c r="J36" s="76">
        <v>108</v>
      </c>
      <c r="K36" s="77">
        <f>ROUND(E36*0.017,2)</f>
        <v>66.65</v>
      </c>
      <c r="L36" s="77">
        <f>ROUND(F36*0.16,2)</f>
        <v>627.29</v>
      </c>
      <c r="M36" s="34">
        <f>ROUND(G36*0.08,2)</f>
        <v>499.34</v>
      </c>
      <c r="N36" s="77">
        <f>ROUND(H36*0.007,2)</f>
        <v>27.44</v>
      </c>
      <c r="O36" s="34">
        <f>I36*5%</f>
        <v>159</v>
      </c>
      <c r="P36" s="34">
        <f>J36*50%</f>
        <v>54</v>
      </c>
      <c r="Q36" s="34">
        <f>SUM(K36:P36)</f>
        <v>1433.72</v>
      </c>
      <c r="R36" s="77">
        <f>E36*0</f>
        <v>0</v>
      </c>
      <c r="S36" s="77">
        <f>ROUND(F36*0.08,2)</f>
        <v>313.64</v>
      </c>
      <c r="T36" s="34">
        <f>ROUND(G36*0.02,2)</f>
        <v>124.84</v>
      </c>
      <c r="U36" s="77">
        <f>ROUND(H36*0.003,2)</f>
        <v>11.76</v>
      </c>
      <c r="V36" s="34">
        <f>I36*5%</f>
        <v>159</v>
      </c>
      <c r="W36" s="34">
        <f>J36*50%</f>
        <v>54</v>
      </c>
      <c r="X36" s="77">
        <f>SUM(R36:W36)</f>
        <v>663.24</v>
      </c>
      <c r="Y36" s="77">
        <f>Q36+X36</f>
        <v>2096.96</v>
      </c>
      <c r="Z36" s="47"/>
      <c r="AA36" s="87"/>
      <c r="AB36" s="89">
        <f t="shared" ref="AB36:AH36" si="27">K36+R36</f>
        <v>66.65</v>
      </c>
      <c r="AC36" s="89">
        <f t="shared" si="27"/>
        <v>940.93</v>
      </c>
      <c r="AD36" s="89">
        <f t="shared" si="27"/>
        <v>624.18</v>
      </c>
      <c r="AE36" s="89">
        <f t="shared" si="27"/>
        <v>39.2</v>
      </c>
      <c r="AF36" s="89">
        <f t="shared" si="27"/>
        <v>318</v>
      </c>
      <c r="AG36" s="89">
        <f t="shared" si="27"/>
        <v>108</v>
      </c>
      <c r="AH36" s="89">
        <f t="shared" si="27"/>
        <v>2096.96</v>
      </c>
      <c r="AI36" s="87"/>
    </row>
    <row r="37" s="20" customFormat="1" spans="1:35">
      <c r="A37" s="32">
        <v>4</v>
      </c>
      <c r="B37" s="15" t="s">
        <v>81</v>
      </c>
      <c r="C37" s="17" t="s">
        <v>96</v>
      </c>
      <c r="D37" s="135" t="s">
        <v>97</v>
      </c>
      <c r="E37" s="34"/>
      <c r="F37" s="34"/>
      <c r="G37" s="74">
        <v>6241.75</v>
      </c>
      <c r="H37" s="34"/>
      <c r="I37" s="76"/>
      <c r="J37" s="76"/>
      <c r="K37" s="77">
        <f>ROUND(E37*0.017,2)</f>
        <v>0</v>
      </c>
      <c r="L37" s="77">
        <f>ROUND(F37*0.16,2)</f>
        <v>0</v>
      </c>
      <c r="M37" s="34">
        <f>ROUND(G37*0.08,2)</f>
        <v>499.34</v>
      </c>
      <c r="N37" s="77">
        <f>ROUND(H37*0.007,2)</f>
        <v>0</v>
      </c>
      <c r="O37" s="34">
        <f>I37*5%</f>
        <v>0</v>
      </c>
      <c r="P37" s="34">
        <f>J37*50%</f>
        <v>0</v>
      </c>
      <c r="Q37" s="34">
        <f>SUM(K37:P37)</f>
        <v>499.34</v>
      </c>
      <c r="R37" s="77">
        <f>E37*0</f>
        <v>0</v>
      </c>
      <c r="S37" s="77">
        <f>ROUND(F37*0.08,2)</f>
        <v>0</v>
      </c>
      <c r="T37" s="34">
        <f>ROUND(G37*0.02,2)</f>
        <v>124.84</v>
      </c>
      <c r="U37" s="77">
        <f>ROUND(H37*0.003,2)</f>
        <v>0</v>
      </c>
      <c r="V37" s="34">
        <f>I37*5%</f>
        <v>0</v>
      </c>
      <c r="W37" s="34">
        <f>J37*50%</f>
        <v>0</v>
      </c>
      <c r="X37" s="77">
        <f>SUM(R37:W37)</f>
        <v>124.84</v>
      </c>
      <c r="Y37" s="77">
        <f>Q37+X37</f>
        <v>624.18</v>
      </c>
      <c r="Z37" s="47"/>
      <c r="AA37" s="87"/>
      <c r="AB37" s="89">
        <f t="shared" ref="AB37:AH37" si="28">K37+R37</f>
        <v>0</v>
      </c>
      <c r="AC37" s="89">
        <f t="shared" si="28"/>
        <v>0</v>
      </c>
      <c r="AD37" s="89">
        <f t="shared" si="28"/>
        <v>624.18</v>
      </c>
      <c r="AE37" s="89">
        <f t="shared" si="28"/>
        <v>0</v>
      </c>
      <c r="AF37" s="89">
        <f t="shared" si="28"/>
        <v>0</v>
      </c>
      <c r="AG37" s="89">
        <f t="shared" si="28"/>
        <v>0</v>
      </c>
      <c r="AH37" s="89">
        <f t="shared" si="28"/>
        <v>624.18</v>
      </c>
      <c r="AI37" s="87"/>
    </row>
  </sheetData>
  <sheetProtection algorithmName="SHA-512" hashValue="SgYomHzkuKwh9fqKrNGm+h0kunH4BmC41955X3SnzbH5nueXXUX3fGCtafzkwosZBB2geNQdT1m7AJE1JYV6lw==" saltValue="CSK+r44BGQSrSbzl+cZCaw==" spinCount="100000" sheet="1" sort="0" autoFilter="0" pivotTables="0" objects="1"/>
  <autoFilter xmlns:etc="http://www.wps.cn/officeDocument/2017/etCustomData" ref="A3:AI16" etc:filterBottomFollowUsedRange="0">
    <sortState ref="A3:AI16">
      <sortCondition ref="A3:A17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5">
    <mergeCell ref="A1:Z1"/>
    <mergeCell ref="E2:J2"/>
    <mergeCell ref="K2:Q2"/>
    <mergeCell ref="R2:X2"/>
    <mergeCell ref="AB2:AH2"/>
    <mergeCell ref="A17:B17"/>
    <mergeCell ref="C17:D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G22:H22"/>
    <mergeCell ref="A23:B23"/>
    <mergeCell ref="C23:D23"/>
    <mergeCell ref="E23:F23"/>
    <mergeCell ref="G23:H23"/>
    <mergeCell ref="A24:B24"/>
    <mergeCell ref="C24:D24"/>
    <mergeCell ref="E24:F24"/>
    <mergeCell ref="G24:H24"/>
    <mergeCell ref="A25:B25"/>
    <mergeCell ref="C25:D25"/>
    <mergeCell ref="E25:F25"/>
    <mergeCell ref="G25:H25"/>
    <mergeCell ref="A2:A3"/>
    <mergeCell ref="B2:B3"/>
    <mergeCell ref="C2:C3"/>
    <mergeCell ref="D2:D3"/>
    <mergeCell ref="A26:AF30"/>
    <mergeCell ref="A34:C35"/>
  </mergeCells>
  <conditionalFormatting sqref="C4">
    <cfRule type="duplicateValues" dxfId="0" priority="26"/>
    <cfRule type="duplicateValues" dxfId="0" priority="25"/>
    <cfRule type="duplicateValues" dxfId="0" priority="24"/>
    <cfRule type="duplicateValues" dxfId="2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</conditionalFormatting>
  <conditionalFormatting sqref="D4">
    <cfRule type="duplicateValues" dxfId="0" priority="13"/>
  </conditionalFormatting>
  <conditionalFormatting sqref="D11">
    <cfRule type="duplicateValues" dxfId="0" priority="12"/>
  </conditionalFormatting>
  <conditionalFormatting sqref="D12">
    <cfRule type="duplicateValues" dxfId="0" priority="11"/>
  </conditionalFormatting>
  <conditionalFormatting sqref="C13"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D13">
    <cfRule type="duplicateValues" dxfId="0" priority="3"/>
  </conditionalFormatting>
  <conditionalFormatting sqref="C15"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</conditionalFormatting>
  <conditionalFormatting sqref="D15">
    <cfRule type="duplicateValues" dxfId="0" priority="28"/>
  </conditionalFormatting>
  <conditionalFormatting sqref="C37">
    <cfRule type="duplicateValues" dxfId="0" priority="2"/>
    <cfRule type="duplicateValues" dxfId="0" priority="1"/>
  </conditionalFormatting>
  <conditionalFormatting sqref="C1:C3 C14 C17 C25:C35 G18:G25 E25">
    <cfRule type="duplicateValues" dxfId="0" priority="37"/>
  </conditionalFormatting>
  <conditionalFormatting sqref="C1:C3 C14 C17:C35">
    <cfRule type="duplicateValues" dxfId="0" priority="36"/>
  </conditionalFormatting>
  <conditionalFormatting sqref="C2:C3 C14 C31:C33 G18:G25 C17">
    <cfRule type="duplicateValues" dxfId="0" priority="50"/>
  </conditionalFormatting>
  <conditionalFormatting sqref="C2:C3 C14 C31:C35 C17 G18:G25">
    <cfRule type="duplicateValues" dxfId="0" priority="49"/>
  </conditionalFormatting>
  <conditionalFormatting sqref="C2:C3 C14 E25 C25 C17 C31:C35 G18:G25">
    <cfRule type="duplicateValues" dxfId="1" priority="47"/>
    <cfRule type="duplicateValues" dxfId="0" priority="48"/>
  </conditionalFormatting>
  <conditionalFormatting sqref="C2:C3 C14 C25 C17 G18:G25 C31:C35 E25">
    <cfRule type="duplicateValues" dxfId="0" priority="44"/>
    <cfRule type="duplicateValues" dxfId="0" priority="45"/>
    <cfRule type="duplicateValues" dxfId="0" priority="46"/>
  </conditionalFormatting>
  <conditionalFormatting sqref="C2:C3 C14 C31:C35 E25 G18:G25 C25 C17">
    <cfRule type="duplicateValues" dxfId="0" priority="42"/>
    <cfRule type="duplicateValues" dxfId="0" priority="43"/>
  </conditionalFormatting>
  <conditionalFormatting sqref="C2:C3 C14 G18:G25 C25 C17 C31:C35 E25">
    <cfRule type="duplicateValues" dxfId="0" priority="41"/>
  </conditionalFormatting>
  <conditionalFormatting sqref="C2:C3 C14 E25 C17 G18:G25 C25:C35">
    <cfRule type="duplicateValues" dxfId="0" priority="40"/>
  </conditionalFormatting>
  <conditionalFormatting sqref="C2:C3 C14 C25:C35 E25 G18:G25 C17">
    <cfRule type="duplicateValues" dxfId="0" priority="38"/>
    <cfRule type="duplicateValues" dxfId="0" priority="39"/>
  </conditionalFormatting>
  <conditionalFormatting sqref="C4:C10 C36">
    <cfRule type="duplicateValues" dxfId="0" priority="14"/>
  </conditionalFormatting>
  <conditionalFormatting sqref="C5:C10 C36">
    <cfRule type="duplicateValues" dxfId="0" priority="27"/>
  </conditionalFormatting>
  <pageMargins left="0.156944444444444" right="0.118055555555556" top="0.590277777777778" bottom="0" header="0" footer="0.118055555555556"/>
  <pageSetup paperSize="9" scale="49" fitToHeight="0" orientation="landscape" horizontalDpi="600"/>
  <headerFooter/>
  <rowBreaks count="7" manualBreakCount="7">
    <brk id="31" max="16383" man="1"/>
    <brk id="33" max="16383" man="1"/>
    <brk id="33" max="16383" man="1"/>
    <brk id="33" max="16383" man="1"/>
    <brk id="33" max="16383" man="1"/>
    <brk id="33" max="16383" man="1"/>
    <brk id="3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44"/>
  <sheetViews>
    <sheetView tabSelected="1" view="pageBreakPreview" zoomScaleNormal="100" workbookViewId="0">
      <pane xSplit="3" ySplit="3" topLeftCell="D14" activePane="bottomRight" state="frozen"/>
      <selection/>
      <selection pane="topRight"/>
      <selection pane="bottomLeft"/>
      <selection pane="bottomRight" activeCell="L30" sqref="L30"/>
    </sheetView>
  </sheetViews>
  <sheetFormatPr defaultColWidth="9" defaultRowHeight="13.5"/>
  <cols>
    <col min="1" max="1" width="6.375" style="21" customWidth="1"/>
    <col min="2" max="2" width="14.5" style="21" customWidth="1"/>
    <col min="3" max="3" width="7.75" style="22" customWidth="1"/>
    <col min="4" max="4" width="22.875" style="23" customWidth="1"/>
    <col min="5" max="10" width="12.625" style="21" customWidth="1"/>
    <col min="11" max="11" width="12.875" style="21" customWidth="1"/>
    <col min="12" max="13" width="11.5" style="21" customWidth="1"/>
    <col min="14" max="15" width="10.375" style="21" customWidth="1"/>
    <col min="16" max="16" width="9.375" style="21" customWidth="1"/>
    <col min="17" max="18" width="11.5" style="21" customWidth="1"/>
    <col min="19" max="21" width="10.375" style="21" customWidth="1"/>
    <col min="22" max="22" width="11.5" style="21" customWidth="1"/>
    <col min="23" max="23" width="9.375" style="21" customWidth="1"/>
    <col min="24" max="24" width="12" style="20" customWidth="1"/>
    <col min="25" max="25" width="12.625" style="20" customWidth="1"/>
    <col min="26" max="26" width="6.375" style="20" customWidth="1"/>
    <col min="27" max="27" width="22.375" style="20" customWidth="1"/>
    <col min="28" max="28" width="10.375" style="20" customWidth="1"/>
    <col min="29" max="32" width="11.5" style="20" customWidth="1"/>
    <col min="33" max="33" width="11.5" style="20"/>
    <col min="34" max="34" width="12.625" style="20"/>
    <col min="35" max="35" width="14" style="24" customWidth="1"/>
    <col min="36" max="36" width="16.125" customWidth="1"/>
    <col min="37" max="16376" width="4.75" customWidth="1"/>
  </cols>
  <sheetData>
    <row r="1" s="20" customFormat="1" ht="18.75" spans="1:35">
      <c r="A1" s="25" t="s">
        <v>111</v>
      </c>
      <c r="B1" s="26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I1" s="24"/>
    </row>
    <row r="2" s="20" customFormat="1" spans="1:35">
      <c r="A2" s="29" t="s">
        <v>37</v>
      </c>
      <c r="B2" s="29" t="s">
        <v>38</v>
      </c>
      <c r="C2" s="29" t="s">
        <v>39</v>
      </c>
      <c r="D2" s="30" t="s">
        <v>40</v>
      </c>
      <c r="E2" s="31" t="s">
        <v>41</v>
      </c>
      <c r="F2" s="31"/>
      <c r="G2" s="31"/>
      <c r="H2" s="31"/>
      <c r="I2" s="31"/>
      <c r="J2" s="31"/>
      <c r="K2" s="29" t="s">
        <v>42</v>
      </c>
      <c r="L2" s="29"/>
      <c r="M2" s="29"/>
      <c r="N2" s="29"/>
      <c r="O2" s="29"/>
      <c r="P2" s="29"/>
      <c r="Q2" s="29"/>
      <c r="R2" s="29" t="s">
        <v>43</v>
      </c>
      <c r="S2" s="29"/>
      <c r="T2" s="29"/>
      <c r="U2" s="29"/>
      <c r="V2" s="29"/>
      <c r="W2" s="29"/>
      <c r="X2" s="29"/>
      <c r="Y2" s="85"/>
      <c r="Z2" s="86"/>
      <c r="AA2" s="85"/>
      <c r="AB2" s="29" t="s">
        <v>44</v>
      </c>
      <c r="AC2" s="29"/>
      <c r="AD2" s="29"/>
      <c r="AE2" s="29"/>
      <c r="AF2" s="29"/>
      <c r="AG2" s="29"/>
      <c r="AH2" s="29"/>
      <c r="AI2" s="87"/>
    </row>
    <row r="3" s="20" customFormat="1" ht="24" spans="1:35">
      <c r="A3" s="29"/>
      <c r="B3" s="29"/>
      <c r="C3" s="29"/>
      <c r="D3" s="30"/>
      <c r="E3" s="29" t="s">
        <v>4</v>
      </c>
      <c r="F3" s="29" t="s">
        <v>5</v>
      </c>
      <c r="G3" s="29" t="s">
        <v>6</v>
      </c>
      <c r="H3" s="29" t="s">
        <v>8</v>
      </c>
      <c r="I3" s="29" t="s">
        <v>9</v>
      </c>
      <c r="J3" s="29" t="s">
        <v>7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7</v>
      </c>
      <c r="Q3" s="29" t="s">
        <v>10</v>
      </c>
      <c r="R3" s="29" t="s">
        <v>50</v>
      </c>
      <c r="S3" s="29" t="s">
        <v>51</v>
      </c>
      <c r="T3" s="29" t="s">
        <v>52</v>
      </c>
      <c r="U3" s="29" t="s">
        <v>53</v>
      </c>
      <c r="V3" s="29" t="s">
        <v>49</v>
      </c>
      <c r="W3" s="29" t="s">
        <v>7</v>
      </c>
      <c r="X3" s="29" t="s">
        <v>10</v>
      </c>
      <c r="Y3" s="47" t="s">
        <v>54</v>
      </c>
      <c r="Z3" s="47" t="s">
        <v>55</v>
      </c>
      <c r="AA3" s="87" t="s">
        <v>23</v>
      </c>
      <c r="AB3" s="88" t="s">
        <v>56</v>
      </c>
      <c r="AC3" s="88" t="s">
        <v>57</v>
      </c>
      <c r="AD3" s="88" t="s">
        <v>58</v>
      </c>
      <c r="AE3" s="88" t="s">
        <v>59</v>
      </c>
      <c r="AF3" s="88" t="s">
        <v>60</v>
      </c>
      <c r="AG3" s="88" t="s">
        <v>7</v>
      </c>
      <c r="AH3" s="88" t="s">
        <v>10</v>
      </c>
      <c r="AI3" s="87" t="s">
        <v>23</v>
      </c>
    </row>
    <row r="4" s="20" customFormat="1" spans="1:35">
      <c r="A4" s="32">
        <v>1</v>
      </c>
      <c r="B4" s="15" t="s">
        <v>81</v>
      </c>
      <c r="C4" s="16" t="s">
        <v>82</v>
      </c>
      <c r="D4" s="33" t="s">
        <v>83</v>
      </c>
      <c r="E4" s="34">
        <v>3920.55</v>
      </c>
      <c r="F4" s="34">
        <v>3920.55</v>
      </c>
      <c r="G4" s="34">
        <v>6346</v>
      </c>
      <c r="H4" s="34">
        <v>3920.55</v>
      </c>
      <c r="I4" s="75"/>
      <c r="J4" s="76"/>
      <c r="K4" s="77">
        <f>ROUND(E4*0.017,2)</f>
        <v>66.65</v>
      </c>
      <c r="L4" s="77">
        <f>ROUND(F4*0.16,2)</f>
        <v>627.29</v>
      </c>
      <c r="M4" s="34">
        <f>ROUND(G4*0.08,2)</f>
        <v>507.68</v>
      </c>
      <c r="N4" s="77">
        <f>ROUND(H4*0.007,2)</f>
        <v>27.44</v>
      </c>
      <c r="O4" s="34">
        <f>I4*5%</f>
        <v>0</v>
      </c>
      <c r="P4" s="34">
        <f>J4*50%</f>
        <v>0</v>
      </c>
      <c r="Q4" s="34">
        <f>SUM(K4:P4)</f>
        <v>1229.06</v>
      </c>
      <c r="R4" s="77">
        <f>E4*0</f>
        <v>0</v>
      </c>
      <c r="S4" s="77">
        <f>ROUND(F4*0.08,2)</f>
        <v>313.64</v>
      </c>
      <c r="T4" s="34">
        <f>ROUND(G4*0.02,2)</f>
        <v>126.92</v>
      </c>
      <c r="U4" s="77">
        <f>ROUND(H4*0.003,2)</f>
        <v>11.76</v>
      </c>
      <c r="V4" s="34">
        <f>I4*5%</f>
        <v>0</v>
      </c>
      <c r="W4" s="34">
        <f>J4*50%</f>
        <v>0</v>
      </c>
      <c r="X4" s="77">
        <f>SUM(R4:W4)</f>
        <v>452.32</v>
      </c>
      <c r="Y4" s="77">
        <f>Q4+X4</f>
        <v>1681.38</v>
      </c>
      <c r="Z4" s="47"/>
      <c r="AA4" s="87"/>
      <c r="AB4" s="89">
        <f t="shared" ref="AB4:AH4" si="0">K4+R4</f>
        <v>66.65</v>
      </c>
      <c r="AC4" s="89">
        <f t="shared" si="0"/>
        <v>940.93</v>
      </c>
      <c r="AD4" s="89">
        <f t="shared" si="0"/>
        <v>634.6</v>
      </c>
      <c r="AE4" s="89">
        <f t="shared" si="0"/>
        <v>39.2</v>
      </c>
      <c r="AF4" s="89">
        <f t="shared" si="0"/>
        <v>0</v>
      </c>
      <c r="AG4" s="89">
        <f t="shared" si="0"/>
        <v>0</v>
      </c>
      <c r="AH4" s="89">
        <f t="shared" si="0"/>
        <v>1681.38</v>
      </c>
      <c r="AI4" s="87"/>
    </row>
    <row r="5" s="20" customFormat="1" spans="1:35">
      <c r="A5" s="32">
        <v>2</v>
      </c>
      <c r="B5" s="15" t="s">
        <v>88</v>
      </c>
      <c r="C5" s="17" t="s">
        <v>89</v>
      </c>
      <c r="D5" s="135" t="s">
        <v>90</v>
      </c>
      <c r="E5" s="34">
        <v>3920.55</v>
      </c>
      <c r="F5" s="34">
        <v>3920.55</v>
      </c>
      <c r="G5" s="34">
        <v>6346</v>
      </c>
      <c r="H5" s="34">
        <v>3920.55</v>
      </c>
      <c r="I5" s="75"/>
      <c r="J5" s="76"/>
      <c r="K5" s="77">
        <f t="shared" ref="K5:K12" si="1">ROUND(E5*0.017,2)</f>
        <v>66.65</v>
      </c>
      <c r="L5" s="77">
        <f t="shared" ref="L5:L12" si="2">ROUND(F5*0.16,2)</f>
        <v>627.29</v>
      </c>
      <c r="M5" s="34">
        <f t="shared" ref="M5:M12" si="3">ROUND(G5*0.08,2)</f>
        <v>507.68</v>
      </c>
      <c r="N5" s="77">
        <f t="shared" ref="N5:N12" si="4">ROUND(H5*0.007,2)</f>
        <v>27.44</v>
      </c>
      <c r="O5" s="34">
        <f t="shared" ref="O5:O12" si="5">I5*5%</f>
        <v>0</v>
      </c>
      <c r="P5" s="34">
        <f t="shared" ref="P5:P12" si="6">J5*50%</f>
        <v>0</v>
      </c>
      <c r="Q5" s="34">
        <f t="shared" ref="Q5:Q12" si="7">SUM(K5:P5)</f>
        <v>1229.06</v>
      </c>
      <c r="R5" s="77">
        <f t="shared" ref="R5:R12" si="8">E5*0</f>
        <v>0</v>
      </c>
      <c r="S5" s="77">
        <f t="shared" ref="S5:S12" si="9">ROUND(F5*0.08,2)</f>
        <v>313.64</v>
      </c>
      <c r="T5" s="34">
        <f t="shared" ref="T5:T12" si="10">ROUND(G5*0.02,2)</f>
        <v>126.92</v>
      </c>
      <c r="U5" s="77">
        <f t="shared" ref="U5:U12" si="11">ROUND(H5*0.003,2)</f>
        <v>11.76</v>
      </c>
      <c r="V5" s="34">
        <f t="shared" ref="V5:V12" si="12">I5*5%</f>
        <v>0</v>
      </c>
      <c r="W5" s="34">
        <f t="shared" ref="W5:W12" si="13">J5*50%</f>
        <v>0</v>
      </c>
      <c r="X5" s="77">
        <f t="shared" ref="X5:X12" si="14">SUM(R5:W5)</f>
        <v>452.32</v>
      </c>
      <c r="Y5" s="77">
        <f t="shared" ref="Y5:Y12" si="15">Q5+X5</f>
        <v>1681.38</v>
      </c>
      <c r="Z5" s="47"/>
      <c r="AA5" s="87"/>
      <c r="AB5" s="89">
        <f t="shared" ref="AB5:AH5" si="16">K5+R5</f>
        <v>66.65</v>
      </c>
      <c r="AC5" s="89">
        <f t="shared" si="16"/>
        <v>940.93</v>
      </c>
      <c r="AD5" s="89">
        <f t="shared" si="16"/>
        <v>634.6</v>
      </c>
      <c r="AE5" s="89">
        <f t="shared" si="16"/>
        <v>39.2</v>
      </c>
      <c r="AF5" s="89">
        <f t="shared" si="16"/>
        <v>0</v>
      </c>
      <c r="AG5" s="89">
        <f t="shared" si="16"/>
        <v>0</v>
      </c>
      <c r="AH5" s="89">
        <f t="shared" si="16"/>
        <v>1681.38</v>
      </c>
      <c r="AI5" s="87"/>
    </row>
    <row r="6" s="20" customFormat="1" spans="1:35">
      <c r="A6" s="32">
        <v>3</v>
      </c>
      <c r="B6" s="15" t="s">
        <v>88</v>
      </c>
      <c r="C6" s="17" t="s">
        <v>98</v>
      </c>
      <c r="D6" s="135" t="s">
        <v>99</v>
      </c>
      <c r="E6" s="34">
        <v>3920.55</v>
      </c>
      <c r="F6" s="34">
        <v>3920.55</v>
      </c>
      <c r="G6" s="34">
        <v>6346</v>
      </c>
      <c r="H6" s="34">
        <v>3920.55</v>
      </c>
      <c r="I6" s="76"/>
      <c r="J6" s="76"/>
      <c r="K6" s="77">
        <f t="shared" si="1"/>
        <v>66.65</v>
      </c>
      <c r="L6" s="77">
        <f t="shared" si="2"/>
        <v>627.29</v>
      </c>
      <c r="M6" s="34">
        <f t="shared" si="3"/>
        <v>507.68</v>
      </c>
      <c r="N6" s="77">
        <f t="shared" si="4"/>
        <v>27.44</v>
      </c>
      <c r="O6" s="34">
        <f t="shared" si="5"/>
        <v>0</v>
      </c>
      <c r="P6" s="34">
        <f t="shared" si="6"/>
        <v>0</v>
      </c>
      <c r="Q6" s="34">
        <f t="shared" si="7"/>
        <v>1229.06</v>
      </c>
      <c r="R6" s="77">
        <f t="shared" si="8"/>
        <v>0</v>
      </c>
      <c r="S6" s="77">
        <f t="shared" si="9"/>
        <v>313.64</v>
      </c>
      <c r="T6" s="34">
        <f t="shared" si="10"/>
        <v>126.92</v>
      </c>
      <c r="U6" s="77">
        <f t="shared" si="11"/>
        <v>11.76</v>
      </c>
      <c r="V6" s="34">
        <f t="shared" si="12"/>
        <v>0</v>
      </c>
      <c r="W6" s="34">
        <f t="shared" si="13"/>
        <v>0</v>
      </c>
      <c r="X6" s="77">
        <f t="shared" si="14"/>
        <v>452.32</v>
      </c>
      <c r="Y6" s="77">
        <f t="shared" si="15"/>
        <v>1681.38</v>
      </c>
      <c r="Z6" s="47"/>
      <c r="AA6" s="87"/>
      <c r="AB6" s="89">
        <f t="shared" ref="AB6:AH6" si="17">K6+R6</f>
        <v>66.65</v>
      </c>
      <c r="AC6" s="89">
        <f t="shared" si="17"/>
        <v>940.93</v>
      </c>
      <c r="AD6" s="89">
        <f t="shared" si="17"/>
        <v>634.6</v>
      </c>
      <c r="AE6" s="89">
        <f t="shared" si="17"/>
        <v>39.2</v>
      </c>
      <c r="AF6" s="89">
        <f t="shared" si="17"/>
        <v>0</v>
      </c>
      <c r="AG6" s="89">
        <f t="shared" si="17"/>
        <v>0</v>
      </c>
      <c r="AH6" s="89">
        <f t="shared" si="17"/>
        <v>1681.38</v>
      </c>
      <c r="AI6" s="87"/>
    </row>
    <row r="7" s="20" customFormat="1" spans="1:35">
      <c r="A7" s="32">
        <v>4</v>
      </c>
      <c r="B7" s="15" t="s">
        <v>100</v>
      </c>
      <c r="C7" s="17" t="s">
        <v>101</v>
      </c>
      <c r="D7" s="135" t="s">
        <v>102</v>
      </c>
      <c r="E7" s="34">
        <v>3920.55</v>
      </c>
      <c r="F7" s="34">
        <v>3920.55</v>
      </c>
      <c r="G7" s="34">
        <v>6346</v>
      </c>
      <c r="H7" s="34">
        <v>3920.55</v>
      </c>
      <c r="I7" s="76">
        <v>3180</v>
      </c>
      <c r="J7" s="76"/>
      <c r="K7" s="77">
        <f t="shared" si="1"/>
        <v>66.65</v>
      </c>
      <c r="L7" s="77">
        <f t="shared" si="2"/>
        <v>627.29</v>
      </c>
      <c r="M7" s="34">
        <f t="shared" si="3"/>
        <v>507.68</v>
      </c>
      <c r="N7" s="77">
        <f t="shared" si="4"/>
        <v>27.44</v>
      </c>
      <c r="O7" s="34">
        <f t="shared" si="5"/>
        <v>159</v>
      </c>
      <c r="P7" s="34">
        <f t="shared" si="6"/>
        <v>0</v>
      </c>
      <c r="Q7" s="34">
        <f t="shared" si="7"/>
        <v>1388.06</v>
      </c>
      <c r="R7" s="77">
        <f t="shared" si="8"/>
        <v>0</v>
      </c>
      <c r="S7" s="77">
        <f t="shared" si="9"/>
        <v>313.64</v>
      </c>
      <c r="T7" s="34">
        <f t="shared" si="10"/>
        <v>126.92</v>
      </c>
      <c r="U7" s="77">
        <f t="shared" si="11"/>
        <v>11.76</v>
      </c>
      <c r="V7" s="34">
        <f t="shared" si="12"/>
        <v>159</v>
      </c>
      <c r="W7" s="34">
        <f t="shared" si="13"/>
        <v>0</v>
      </c>
      <c r="X7" s="77">
        <f t="shared" si="14"/>
        <v>611.32</v>
      </c>
      <c r="Y7" s="77">
        <f t="shared" si="15"/>
        <v>1999.38</v>
      </c>
      <c r="Z7" s="47"/>
      <c r="AA7" s="87"/>
      <c r="AB7" s="89">
        <f t="shared" ref="AB7:AH7" si="18">K7+R7</f>
        <v>66.65</v>
      </c>
      <c r="AC7" s="89">
        <f t="shared" si="18"/>
        <v>940.93</v>
      </c>
      <c r="AD7" s="89">
        <f t="shared" si="18"/>
        <v>634.6</v>
      </c>
      <c r="AE7" s="89">
        <f t="shared" si="18"/>
        <v>39.2</v>
      </c>
      <c r="AF7" s="89">
        <f t="shared" si="18"/>
        <v>318</v>
      </c>
      <c r="AG7" s="89">
        <f t="shared" si="18"/>
        <v>0</v>
      </c>
      <c r="AH7" s="89">
        <f t="shared" si="18"/>
        <v>1999.38</v>
      </c>
      <c r="AI7" s="87"/>
    </row>
    <row r="8" s="20" customFormat="1" spans="1:35">
      <c r="A8" s="32">
        <v>5</v>
      </c>
      <c r="B8" s="15" t="s">
        <v>103</v>
      </c>
      <c r="C8" s="17" t="s">
        <v>104</v>
      </c>
      <c r="D8" s="135" t="s">
        <v>105</v>
      </c>
      <c r="E8" s="34">
        <v>3920.55</v>
      </c>
      <c r="F8" s="34">
        <v>3920.55</v>
      </c>
      <c r="G8" s="34">
        <v>6346</v>
      </c>
      <c r="H8" s="34">
        <v>3920.55</v>
      </c>
      <c r="I8" s="76">
        <v>3180</v>
      </c>
      <c r="J8" s="76"/>
      <c r="K8" s="77">
        <f t="shared" si="1"/>
        <v>66.65</v>
      </c>
      <c r="L8" s="77">
        <f t="shared" si="2"/>
        <v>627.29</v>
      </c>
      <c r="M8" s="34">
        <f t="shared" si="3"/>
        <v>507.68</v>
      </c>
      <c r="N8" s="77">
        <f t="shared" si="4"/>
        <v>27.44</v>
      </c>
      <c r="O8" s="34">
        <f t="shared" si="5"/>
        <v>159</v>
      </c>
      <c r="P8" s="34">
        <f t="shared" si="6"/>
        <v>0</v>
      </c>
      <c r="Q8" s="34">
        <f t="shared" si="7"/>
        <v>1388.06</v>
      </c>
      <c r="R8" s="77">
        <f t="shared" si="8"/>
        <v>0</v>
      </c>
      <c r="S8" s="77">
        <f t="shared" si="9"/>
        <v>313.64</v>
      </c>
      <c r="T8" s="34">
        <f t="shared" si="10"/>
        <v>126.92</v>
      </c>
      <c r="U8" s="77">
        <f t="shared" si="11"/>
        <v>11.76</v>
      </c>
      <c r="V8" s="34">
        <f t="shared" si="12"/>
        <v>159</v>
      </c>
      <c r="W8" s="34">
        <f t="shared" si="13"/>
        <v>0</v>
      </c>
      <c r="X8" s="77">
        <f t="shared" si="14"/>
        <v>611.32</v>
      </c>
      <c r="Y8" s="77">
        <f t="shared" si="15"/>
        <v>1999.38</v>
      </c>
      <c r="Z8" s="47"/>
      <c r="AA8" s="87"/>
      <c r="AB8" s="89">
        <f t="shared" ref="AB8:AH8" si="19">K8+R8</f>
        <v>66.65</v>
      </c>
      <c r="AC8" s="89">
        <f t="shared" si="19"/>
        <v>940.93</v>
      </c>
      <c r="AD8" s="89">
        <f t="shared" si="19"/>
        <v>634.6</v>
      </c>
      <c r="AE8" s="89">
        <f t="shared" si="19"/>
        <v>39.2</v>
      </c>
      <c r="AF8" s="89">
        <f t="shared" si="19"/>
        <v>318</v>
      </c>
      <c r="AG8" s="89">
        <f t="shared" si="19"/>
        <v>0</v>
      </c>
      <c r="AH8" s="89">
        <f t="shared" si="19"/>
        <v>1999.38</v>
      </c>
      <c r="AI8" s="87"/>
    </row>
    <row r="9" s="20" customFormat="1" spans="1:35">
      <c r="A9" s="32">
        <v>6</v>
      </c>
      <c r="B9" s="18" t="s">
        <v>81</v>
      </c>
      <c r="C9" s="19" t="s">
        <v>106</v>
      </c>
      <c r="D9" s="35" t="s">
        <v>107</v>
      </c>
      <c r="E9" s="34">
        <v>3920.55</v>
      </c>
      <c r="F9" s="34">
        <v>3920.55</v>
      </c>
      <c r="G9" s="34">
        <v>6346</v>
      </c>
      <c r="H9" s="34">
        <v>3920.55</v>
      </c>
      <c r="I9" s="76"/>
      <c r="J9" s="76"/>
      <c r="K9" s="77">
        <f t="shared" si="1"/>
        <v>66.65</v>
      </c>
      <c r="L9" s="77">
        <f t="shared" si="2"/>
        <v>627.29</v>
      </c>
      <c r="M9" s="34">
        <f t="shared" si="3"/>
        <v>507.68</v>
      </c>
      <c r="N9" s="77">
        <f t="shared" si="4"/>
        <v>27.44</v>
      </c>
      <c r="O9" s="34">
        <f t="shared" si="5"/>
        <v>0</v>
      </c>
      <c r="P9" s="34">
        <f t="shared" si="6"/>
        <v>0</v>
      </c>
      <c r="Q9" s="34">
        <f t="shared" si="7"/>
        <v>1229.06</v>
      </c>
      <c r="R9" s="77">
        <f t="shared" si="8"/>
        <v>0</v>
      </c>
      <c r="S9" s="77">
        <f t="shared" si="9"/>
        <v>313.64</v>
      </c>
      <c r="T9" s="34">
        <f t="shared" si="10"/>
        <v>126.92</v>
      </c>
      <c r="U9" s="77">
        <f t="shared" si="11"/>
        <v>11.76</v>
      </c>
      <c r="V9" s="34">
        <f t="shared" si="12"/>
        <v>0</v>
      </c>
      <c r="W9" s="34">
        <f t="shared" si="13"/>
        <v>0</v>
      </c>
      <c r="X9" s="77">
        <f t="shared" si="14"/>
        <v>452.32</v>
      </c>
      <c r="Y9" s="77">
        <f t="shared" si="15"/>
        <v>1681.38</v>
      </c>
      <c r="Z9" s="47"/>
      <c r="AA9" s="87"/>
      <c r="AB9" s="89">
        <f t="shared" ref="AB9:AH9" si="20">K9+R9</f>
        <v>66.65</v>
      </c>
      <c r="AC9" s="89">
        <f t="shared" si="20"/>
        <v>940.93</v>
      </c>
      <c r="AD9" s="89">
        <f t="shared" si="20"/>
        <v>634.6</v>
      </c>
      <c r="AE9" s="89">
        <f t="shared" si="20"/>
        <v>39.2</v>
      </c>
      <c r="AF9" s="89">
        <f t="shared" si="20"/>
        <v>0</v>
      </c>
      <c r="AG9" s="89">
        <f t="shared" si="20"/>
        <v>0</v>
      </c>
      <c r="AH9" s="89">
        <f t="shared" si="20"/>
        <v>1681.38</v>
      </c>
      <c r="AI9" s="87"/>
    </row>
    <row r="10" s="20" customFormat="1" spans="1:35">
      <c r="A10" s="32">
        <v>7</v>
      </c>
      <c r="B10" s="18" t="s">
        <v>81</v>
      </c>
      <c r="C10" s="19" t="s">
        <v>108</v>
      </c>
      <c r="D10" s="35" t="s">
        <v>109</v>
      </c>
      <c r="E10" s="34">
        <v>3920.55</v>
      </c>
      <c r="F10" s="34">
        <v>3920.55</v>
      </c>
      <c r="G10" s="34">
        <v>6346</v>
      </c>
      <c r="H10" s="34">
        <v>3920.55</v>
      </c>
      <c r="I10" s="75"/>
      <c r="J10" s="76"/>
      <c r="K10" s="77">
        <f t="shared" si="1"/>
        <v>66.65</v>
      </c>
      <c r="L10" s="77">
        <f t="shared" si="2"/>
        <v>627.29</v>
      </c>
      <c r="M10" s="34">
        <f t="shared" si="3"/>
        <v>507.68</v>
      </c>
      <c r="N10" s="77">
        <f t="shared" si="4"/>
        <v>27.44</v>
      </c>
      <c r="O10" s="34">
        <f t="shared" si="5"/>
        <v>0</v>
      </c>
      <c r="P10" s="34">
        <f t="shared" si="6"/>
        <v>0</v>
      </c>
      <c r="Q10" s="34">
        <f t="shared" si="7"/>
        <v>1229.06</v>
      </c>
      <c r="R10" s="77">
        <f t="shared" si="8"/>
        <v>0</v>
      </c>
      <c r="S10" s="77">
        <f t="shared" si="9"/>
        <v>313.64</v>
      </c>
      <c r="T10" s="34">
        <f t="shared" si="10"/>
        <v>126.92</v>
      </c>
      <c r="U10" s="77">
        <f t="shared" si="11"/>
        <v>11.76</v>
      </c>
      <c r="V10" s="34">
        <f t="shared" si="12"/>
        <v>0</v>
      </c>
      <c r="W10" s="34">
        <f t="shared" si="13"/>
        <v>0</v>
      </c>
      <c r="X10" s="77">
        <f t="shared" si="14"/>
        <v>452.32</v>
      </c>
      <c r="Y10" s="77">
        <f t="shared" si="15"/>
        <v>1681.38</v>
      </c>
      <c r="Z10" s="47"/>
      <c r="AA10" s="87"/>
      <c r="AB10" s="89">
        <f t="shared" ref="AB10:AH10" si="21">K10+R10</f>
        <v>66.65</v>
      </c>
      <c r="AC10" s="89">
        <f t="shared" si="21"/>
        <v>940.93</v>
      </c>
      <c r="AD10" s="89">
        <f t="shared" si="21"/>
        <v>634.6</v>
      </c>
      <c r="AE10" s="89">
        <f t="shared" si="21"/>
        <v>39.2</v>
      </c>
      <c r="AF10" s="89">
        <f t="shared" si="21"/>
        <v>0</v>
      </c>
      <c r="AG10" s="89">
        <f t="shared" si="21"/>
        <v>0</v>
      </c>
      <c r="AH10" s="89">
        <f t="shared" si="21"/>
        <v>1681.38</v>
      </c>
      <c r="AI10" s="87"/>
    </row>
    <row r="11" s="20" customFormat="1" ht="27" customHeight="1" spans="1:35">
      <c r="A11" s="32">
        <v>8</v>
      </c>
      <c r="B11" s="70" t="s">
        <v>112</v>
      </c>
      <c r="C11" s="71" t="s">
        <v>113</v>
      </c>
      <c r="D11" s="137" t="s">
        <v>114</v>
      </c>
      <c r="E11" s="73">
        <v>3920.55</v>
      </c>
      <c r="F11" s="73">
        <v>3920.55</v>
      </c>
      <c r="G11" s="73">
        <v>6346</v>
      </c>
      <c r="H11" s="73">
        <v>3920.55</v>
      </c>
      <c r="I11" s="80"/>
      <c r="J11" s="73">
        <v>108</v>
      </c>
      <c r="K11" s="77">
        <f t="shared" si="1"/>
        <v>66.65</v>
      </c>
      <c r="L11" s="77">
        <f t="shared" si="2"/>
        <v>627.29</v>
      </c>
      <c r="M11" s="34">
        <f t="shared" si="3"/>
        <v>507.68</v>
      </c>
      <c r="N11" s="77">
        <f t="shared" si="4"/>
        <v>27.44</v>
      </c>
      <c r="O11" s="34">
        <f t="shared" si="5"/>
        <v>0</v>
      </c>
      <c r="P11" s="34">
        <f t="shared" si="6"/>
        <v>54</v>
      </c>
      <c r="Q11" s="34">
        <f t="shared" si="7"/>
        <v>1283.06</v>
      </c>
      <c r="R11" s="77">
        <f t="shared" si="8"/>
        <v>0</v>
      </c>
      <c r="S11" s="77">
        <f t="shared" si="9"/>
        <v>313.64</v>
      </c>
      <c r="T11" s="34">
        <f t="shared" si="10"/>
        <v>126.92</v>
      </c>
      <c r="U11" s="77">
        <f t="shared" si="11"/>
        <v>11.76</v>
      </c>
      <c r="V11" s="34">
        <f t="shared" si="12"/>
        <v>0</v>
      </c>
      <c r="W11" s="34">
        <f t="shared" si="13"/>
        <v>54</v>
      </c>
      <c r="X11" s="77">
        <f t="shared" si="14"/>
        <v>506.32</v>
      </c>
      <c r="Y11" s="77">
        <f t="shared" si="15"/>
        <v>1789.38</v>
      </c>
      <c r="Z11" s="47"/>
      <c r="AA11" s="90"/>
      <c r="AB11" s="89">
        <f t="shared" ref="AB11:AH11" si="22">K11+R11</f>
        <v>66.65</v>
      </c>
      <c r="AC11" s="89">
        <f t="shared" si="22"/>
        <v>940.93</v>
      </c>
      <c r="AD11" s="89">
        <f t="shared" si="22"/>
        <v>634.6</v>
      </c>
      <c r="AE11" s="89">
        <f t="shared" si="22"/>
        <v>39.2</v>
      </c>
      <c r="AF11" s="89">
        <f t="shared" si="22"/>
        <v>0</v>
      </c>
      <c r="AG11" s="89">
        <f t="shared" si="22"/>
        <v>108</v>
      </c>
      <c r="AH11" s="89">
        <f t="shared" si="22"/>
        <v>1789.38</v>
      </c>
      <c r="AI11" s="90"/>
    </row>
    <row r="12" s="20" customFormat="1" ht="17" customHeight="1" spans="1:35">
      <c r="A12" s="32">
        <v>9</v>
      </c>
      <c r="B12" s="70" t="s">
        <v>61</v>
      </c>
      <c r="C12" s="71" t="s">
        <v>115</v>
      </c>
      <c r="D12" s="72" t="s">
        <v>116</v>
      </c>
      <c r="E12" s="73">
        <v>3920.55</v>
      </c>
      <c r="F12" s="73">
        <v>3920.55</v>
      </c>
      <c r="G12" s="73">
        <v>6346</v>
      </c>
      <c r="H12" s="73">
        <v>3920.55</v>
      </c>
      <c r="I12" s="80"/>
      <c r="J12" s="73">
        <v>108</v>
      </c>
      <c r="K12" s="77">
        <f t="shared" si="1"/>
        <v>66.65</v>
      </c>
      <c r="L12" s="77">
        <f t="shared" si="2"/>
        <v>627.29</v>
      </c>
      <c r="M12" s="34">
        <f t="shared" si="3"/>
        <v>507.68</v>
      </c>
      <c r="N12" s="77">
        <f t="shared" si="4"/>
        <v>27.44</v>
      </c>
      <c r="O12" s="34">
        <f t="shared" si="5"/>
        <v>0</v>
      </c>
      <c r="P12" s="34">
        <f t="shared" si="6"/>
        <v>54</v>
      </c>
      <c r="Q12" s="34">
        <f t="shared" si="7"/>
        <v>1283.06</v>
      </c>
      <c r="R12" s="77">
        <f t="shared" si="8"/>
        <v>0</v>
      </c>
      <c r="S12" s="77">
        <f t="shared" si="9"/>
        <v>313.64</v>
      </c>
      <c r="T12" s="34">
        <f t="shared" si="10"/>
        <v>126.92</v>
      </c>
      <c r="U12" s="77">
        <f t="shared" si="11"/>
        <v>11.76</v>
      </c>
      <c r="V12" s="34">
        <f t="shared" si="12"/>
        <v>0</v>
      </c>
      <c r="W12" s="34">
        <f t="shared" si="13"/>
        <v>54</v>
      </c>
      <c r="X12" s="77">
        <f t="shared" si="14"/>
        <v>506.32</v>
      </c>
      <c r="Y12" s="77">
        <f t="shared" si="15"/>
        <v>1789.38</v>
      </c>
      <c r="Z12" s="47"/>
      <c r="AA12" s="90"/>
      <c r="AB12" s="89">
        <f t="shared" ref="AB12:AH12" si="23">K12+R12</f>
        <v>66.65</v>
      </c>
      <c r="AC12" s="89">
        <f t="shared" si="23"/>
        <v>940.93</v>
      </c>
      <c r="AD12" s="89">
        <f t="shared" si="23"/>
        <v>634.6</v>
      </c>
      <c r="AE12" s="89">
        <f t="shared" si="23"/>
        <v>39.2</v>
      </c>
      <c r="AF12" s="89">
        <f t="shared" si="23"/>
        <v>0</v>
      </c>
      <c r="AG12" s="89">
        <f t="shared" si="23"/>
        <v>108</v>
      </c>
      <c r="AH12" s="89">
        <f t="shared" si="23"/>
        <v>1789.38</v>
      </c>
      <c r="AI12" s="90"/>
    </row>
    <row r="13" s="20" customFormat="1" ht="17" customHeight="1" spans="1:35">
      <c r="A13" s="32">
        <v>10</v>
      </c>
      <c r="B13" s="70" t="s">
        <v>81</v>
      </c>
      <c r="C13" s="71" t="s">
        <v>117</v>
      </c>
      <c r="D13" s="72" t="s">
        <v>118</v>
      </c>
      <c r="E13" s="73">
        <v>3920.55</v>
      </c>
      <c r="F13" s="73">
        <v>3920.55</v>
      </c>
      <c r="G13" s="73">
        <v>6346</v>
      </c>
      <c r="H13" s="73">
        <v>3920.55</v>
      </c>
      <c r="I13" s="80"/>
      <c r="J13" s="73">
        <v>108</v>
      </c>
      <c r="K13" s="77">
        <f t="shared" ref="K13:K21" si="24">ROUND(E13*0.017,2)</f>
        <v>66.65</v>
      </c>
      <c r="L13" s="77">
        <f t="shared" ref="L13:L21" si="25">ROUND(F13*0.16,2)</f>
        <v>627.29</v>
      </c>
      <c r="M13" s="34">
        <f t="shared" ref="M13:M21" si="26">ROUND(G13*0.08,2)</f>
        <v>507.68</v>
      </c>
      <c r="N13" s="77">
        <f t="shared" ref="N13:N21" si="27">ROUND(H13*0.007,2)</f>
        <v>27.44</v>
      </c>
      <c r="O13" s="34">
        <f t="shared" ref="O13:O21" si="28">I13*5%</f>
        <v>0</v>
      </c>
      <c r="P13" s="34">
        <f t="shared" ref="P13:P21" si="29">J13*50%</f>
        <v>54</v>
      </c>
      <c r="Q13" s="34">
        <f t="shared" ref="Q13:Q21" si="30">SUM(K13:P13)</f>
        <v>1283.06</v>
      </c>
      <c r="R13" s="77">
        <f t="shared" ref="R13:R21" si="31">E13*0</f>
        <v>0</v>
      </c>
      <c r="S13" s="77">
        <f t="shared" ref="S13:S21" si="32">ROUND(F13*0.08,2)</f>
        <v>313.64</v>
      </c>
      <c r="T13" s="34">
        <f t="shared" ref="T13:T21" si="33">ROUND(G13*0.02,2)</f>
        <v>126.92</v>
      </c>
      <c r="U13" s="77">
        <f t="shared" ref="U13:U21" si="34">ROUND(H13*0.003,2)</f>
        <v>11.76</v>
      </c>
      <c r="V13" s="34">
        <f t="shared" ref="V13:V21" si="35">I13*5%</f>
        <v>0</v>
      </c>
      <c r="W13" s="34">
        <f t="shared" ref="W13:W21" si="36">J13*50%</f>
        <v>54</v>
      </c>
      <c r="X13" s="77">
        <f t="shared" ref="X13:X21" si="37">SUM(R13:W13)</f>
        <v>506.32</v>
      </c>
      <c r="Y13" s="77">
        <f t="shared" ref="Y13:Y21" si="38">Q13+X13</f>
        <v>1789.38</v>
      </c>
      <c r="Z13" s="47"/>
      <c r="AA13" s="90"/>
      <c r="AB13" s="89">
        <f t="shared" ref="AB13:AB21" si="39">K13+R13</f>
        <v>66.65</v>
      </c>
      <c r="AC13" s="89">
        <f t="shared" ref="AC13:AC21" si="40">L13+S13</f>
        <v>940.93</v>
      </c>
      <c r="AD13" s="89">
        <f t="shared" ref="AD13:AD21" si="41">M13+T13</f>
        <v>634.6</v>
      </c>
      <c r="AE13" s="89">
        <f t="shared" ref="AE13:AE21" si="42">N13+U13</f>
        <v>39.2</v>
      </c>
      <c r="AF13" s="89">
        <f t="shared" ref="AF13:AF21" si="43">O13+V13</f>
        <v>0</v>
      </c>
      <c r="AG13" s="89">
        <f t="shared" ref="AG13:AG21" si="44">P13+W13</f>
        <v>108</v>
      </c>
      <c r="AH13" s="89">
        <f t="shared" ref="AH13:AH21" si="45">Q13+X13</f>
        <v>1789.38</v>
      </c>
      <c r="AI13" s="90"/>
    </row>
    <row r="14" s="20" customFormat="1" ht="17" customHeight="1" spans="1:35">
      <c r="A14" s="32">
        <v>11</v>
      </c>
      <c r="B14" s="70" t="s">
        <v>119</v>
      </c>
      <c r="C14" s="71" t="s">
        <v>120</v>
      </c>
      <c r="D14" s="72" t="s">
        <v>121</v>
      </c>
      <c r="E14" s="73">
        <v>3920.55</v>
      </c>
      <c r="F14" s="73">
        <v>3920.55</v>
      </c>
      <c r="G14" s="73">
        <v>6346</v>
      </c>
      <c r="H14" s="73">
        <v>3920.55</v>
      </c>
      <c r="I14" s="84">
        <v>3180</v>
      </c>
      <c r="J14" s="73">
        <v>108</v>
      </c>
      <c r="K14" s="77">
        <f t="shared" si="24"/>
        <v>66.65</v>
      </c>
      <c r="L14" s="77">
        <f t="shared" si="25"/>
        <v>627.29</v>
      </c>
      <c r="M14" s="34">
        <f t="shared" si="26"/>
        <v>507.68</v>
      </c>
      <c r="N14" s="77">
        <f t="shared" si="27"/>
        <v>27.44</v>
      </c>
      <c r="O14" s="34">
        <f t="shared" si="28"/>
        <v>159</v>
      </c>
      <c r="P14" s="34">
        <f t="shared" si="29"/>
        <v>54</v>
      </c>
      <c r="Q14" s="34">
        <f t="shared" si="30"/>
        <v>1442.06</v>
      </c>
      <c r="R14" s="77">
        <f t="shared" si="31"/>
        <v>0</v>
      </c>
      <c r="S14" s="77">
        <f t="shared" si="32"/>
        <v>313.64</v>
      </c>
      <c r="T14" s="34">
        <f t="shared" si="33"/>
        <v>126.92</v>
      </c>
      <c r="U14" s="77">
        <f t="shared" si="34"/>
        <v>11.76</v>
      </c>
      <c r="V14" s="34">
        <f t="shared" si="35"/>
        <v>159</v>
      </c>
      <c r="W14" s="34">
        <f t="shared" si="36"/>
        <v>54</v>
      </c>
      <c r="X14" s="77">
        <f t="shared" si="37"/>
        <v>665.32</v>
      </c>
      <c r="Y14" s="77">
        <f t="shared" si="38"/>
        <v>2107.38</v>
      </c>
      <c r="Z14" s="47"/>
      <c r="AA14" s="90"/>
      <c r="AB14" s="89">
        <f t="shared" si="39"/>
        <v>66.65</v>
      </c>
      <c r="AC14" s="89">
        <f t="shared" si="40"/>
        <v>940.93</v>
      </c>
      <c r="AD14" s="89">
        <f t="shared" si="41"/>
        <v>634.6</v>
      </c>
      <c r="AE14" s="89">
        <f t="shared" si="42"/>
        <v>39.2</v>
      </c>
      <c r="AF14" s="89">
        <f t="shared" si="43"/>
        <v>318</v>
      </c>
      <c r="AG14" s="89">
        <f t="shared" si="44"/>
        <v>108</v>
      </c>
      <c r="AH14" s="89">
        <f t="shared" si="45"/>
        <v>2107.38</v>
      </c>
      <c r="AI14" s="90"/>
    </row>
    <row r="15" s="20" customFormat="1" ht="17" customHeight="1" spans="1:35">
      <c r="A15" s="32">
        <v>12</v>
      </c>
      <c r="B15" s="70" t="s">
        <v>122</v>
      </c>
      <c r="C15" s="71" t="s">
        <v>123</v>
      </c>
      <c r="D15" s="72" t="s">
        <v>124</v>
      </c>
      <c r="E15" s="73">
        <v>3920.55</v>
      </c>
      <c r="F15" s="73">
        <v>3920.55</v>
      </c>
      <c r="G15" s="73">
        <v>6346</v>
      </c>
      <c r="H15" s="73">
        <v>3920.55</v>
      </c>
      <c r="I15" s="80"/>
      <c r="J15" s="73">
        <v>108</v>
      </c>
      <c r="K15" s="77">
        <f t="shared" si="24"/>
        <v>66.65</v>
      </c>
      <c r="L15" s="77">
        <f t="shared" si="25"/>
        <v>627.29</v>
      </c>
      <c r="M15" s="34">
        <f t="shared" si="26"/>
        <v>507.68</v>
      </c>
      <c r="N15" s="77">
        <f t="shared" si="27"/>
        <v>27.44</v>
      </c>
      <c r="O15" s="34">
        <f t="shared" si="28"/>
        <v>0</v>
      </c>
      <c r="P15" s="34">
        <f t="shared" si="29"/>
        <v>54</v>
      </c>
      <c r="Q15" s="34">
        <f t="shared" si="30"/>
        <v>1283.06</v>
      </c>
      <c r="R15" s="77">
        <f t="shared" si="31"/>
        <v>0</v>
      </c>
      <c r="S15" s="77">
        <f t="shared" si="32"/>
        <v>313.64</v>
      </c>
      <c r="T15" s="34">
        <f t="shared" si="33"/>
        <v>126.92</v>
      </c>
      <c r="U15" s="77">
        <f t="shared" si="34"/>
        <v>11.76</v>
      </c>
      <c r="V15" s="34">
        <f t="shared" si="35"/>
        <v>0</v>
      </c>
      <c r="W15" s="34">
        <f t="shared" si="36"/>
        <v>54</v>
      </c>
      <c r="X15" s="77">
        <f t="shared" si="37"/>
        <v>506.32</v>
      </c>
      <c r="Y15" s="77">
        <f t="shared" si="38"/>
        <v>1789.38</v>
      </c>
      <c r="Z15" s="47"/>
      <c r="AA15" s="90"/>
      <c r="AB15" s="89">
        <f t="shared" si="39"/>
        <v>66.65</v>
      </c>
      <c r="AC15" s="89">
        <f t="shared" si="40"/>
        <v>940.93</v>
      </c>
      <c r="AD15" s="89">
        <f t="shared" si="41"/>
        <v>634.6</v>
      </c>
      <c r="AE15" s="89">
        <f t="shared" si="42"/>
        <v>39.2</v>
      </c>
      <c r="AF15" s="89">
        <f t="shared" si="43"/>
        <v>0</v>
      </c>
      <c r="AG15" s="89">
        <f t="shared" si="44"/>
        <v>108</v>
      </c>
      <c r="AH15" s="89">
        <f t="shared" si="45"/>
        <v>1789.38</v>
      </c>
      <c r="AI15" s="90"/>
    </row>
    <row r="16" s="20" customFormat="1" ht="17" customHeight="1" spans="1:35">
      <c r="A16" s="32">
        <v>13</v>
      </c>
      <c r="B16" s="70" t="s">
        <v>125</v>
      </c>
      <c r="C16" s="71" t="s">
        <v>126</v>
      </c>
      <c r="D16" s="72" t="s">
        <v>127</v>
      </c>
      <c r="E16" s="73">
        <v>3920.55</v>
      </c>
      <c r="F16" s="73">
        <v>3920.55</v>
      </c>
      <c r="G16" s="73">
        <v>6346</v>
      </c>
      <c r="H16" s="73">
        <v>3920.55</v>
      </c>
      <c r="I16" s="80"/>
      <c r="J16" s="73">
        <v>108</v>
      </c>
      <c r="K16" s="77">
        <f t="shared" si="24"/>
        <v>66.65</v>
      </c>
      <c r="L16" s="77">
        <f t="shared" si="25"/>
        <v>627.29</v>
      </c>
      <c r="M16" s="34">
        <f t="shared" si="26"/>
        <v>507.68</v>
      </c>
      <c r="N16" s="77">
        <f t="shared" si="27"/>
        <v>27.44</v>
      </c>
      <c r="O16" s="34">
        <f t="shared" si="28"/>
        <v>0</v>
      </c>
      <c r="P16" s="34">
        <f t="shared" si="29"/>
        <v>54</v>
      </c>
      <c r="Q16" s="34">
        <f t="shared" si="30"/>
        <v>1283.06</v>
      </c>
      <c r="R16" s="77">
        <f t="shared" si="31"/>
        <v>0</v>
      </c>
      <c r="S16" s="77">
        <f t="shared" si="32"/>
        <v>313.64</v>
      </c>
      <c r="T16" s="34">
        <f t="shared" si="33"/>
        <v>126.92</v>
      </c>
      <c r="U16" s="77">
        <f t="shared" si="34"/>
        <v>11.76</v>
      </c>
      <c r="V16" s="34">
        <f t="shared" si="35"/>
        <v>0</v>
      </c>
      <c r="W16" s="34">
        <f t="shared" si="36"/>
        <v>54</v>
      </c>
      <c r="X16" s="77">
        <f t="shared" si="37"/>
        <v>506.32</v>
      </c>
      <c r="Y16" s="77">
        <f t="shared" si="38"/>
        <v>1789.38</v>
      </c>
      <c r="Z16" s="47"/>
      <c r="AA16" s="90"/>
      <c r="AB16" s="89">
        <f t="shared" si="39"/>
        <v>66.65</v>
      </c>
      <c r="AC16" s="89">
        <f t="shared" si="40"/>
        <v>940.93</v>
      </c>
      <c r="AD16" s="89">
        <f t="shared" si="41"/>
        <v>634.6</v>
      </c>
      <c r="AE16" s="89">
        <f t="shared" si="42"/>
        <v>39.2</v>
      </c>
      <c r="AF16" s="89">
        <f t="shared" si="43"/>
        <v>0</v>
      </c>
      <c r="AG16" s="89">
        <f t="shared" si="44"/>
        <v>108</v>
      </c>
      <c r="AH16" s="89">
        <f t="shared" si="45"/>
        <v>1789.38</v>
      </c>
      <c r="AI16" s="90"/>
    </row>
    <row r="17" s="20" customFormat="1" ht="17" customHeight="1" spans="1:35">
      <c r="A17" s="32">
        <v>14</v>
      </c>
      <c r="B17" s="70" t="s">
        <v>128</v>
      </c>
      <c r="C17" s="71" t="s">
        <v>129</v>
      </c>
      <c r="D17" s="72" t="s">
        <v>130</v>
      </c>
      <c r="E17" s="73">
        <v>4200</v>
      </c>
      <c r="F17" s="73">
        <v>4200</v>
      </c>
      <c r="G17" s="73">
        <v>6346</v>
      </c>
      <c r="H17" s="73">
        <v>4200</v>
      </c>
      <c r="I17" s="84">
        <v>4180</v>
      </c>
      <c r="J17" s="73">
        <v>108</v>
      </c>
      <c r="K17" s="77">
        <f t="shared" si="24"/>
        <v>71.4</v>
      </c>
      <c r="L17" s="77">
        <f t="shared" si="25"/>
        <v>672</v>
      </c>
      <c r="M17" s="34">
        <f t="shared" si="26"/>
        <v>507.68</v>
      </c>
      <c r="N17" s="77">
        <f t="shared" si="27"/>
        <v>29.4</v>
      </c>
      <c r="O17" s="34">
        <f t="shared" si="28"/>
        <v>209</v>
      </c>
      <c r="P17" s="34">
        <f t="shared" si="29"/>
        <v>54</v>
      </c>
      <c r="Q17" s="34">
        <f t="shared" si="30"/>
        <v>1543.48</v>
      </c>
      <c r="R17" s="77">
        <f t="shared" si="31"/>
        <v>0</v>
      </c>
      <c r="S17" s="77">
        <f t="shared" si="32"/>
        <v>336</v>
      </c>
      <c r="T17" s="34">
        <f t="shared" si="33"/>
        <v>126.92</v>
      </c>
      <c r="U17" s="77">
        <f t="shared" si="34"/>
        <v>12.6</v>
      </c>
      <c r="V17" s="34">
        <f t="shared" si="35"/>
        <v>209</v>
      </c>
      <c r="W17" s="34">
        <f t="shared" si="36"/>
        <v>54</v>
      </c>
      <c r="X17" s="77">
        <f t="shared" si="37"/>
        <v>738.52</v>
      </c>
      <c r="Y17" s="77">
        <f t="shared" si="38"/>
        <v>2282</v>
      </c>
      <c r="Z17" s="47"/>
      <c r="AA17" s="90"/>
      <c r="AB17" s="89">
        <f t="shared" si="39"/>
        <v>71.4</v>
      </c>
      <c r="AC17" s="89">
        <f t="shared" si="40"/>
        <v>1008</v>
      </c>
      <c r="AD17" s="89">
        <f t="shared" si="41"/>
        <v>634.6</v>
      </c>
      <c r="AE17" s="89">
        <f t="shared" si="42"/>
        <v>42</v>
      </c>
      <c r="AF17" s="89">
        <f t="shared" si="43"/>
        <v>418</v>
      </c>
      <c r="AG17" s="89">
        <f t="shared" si="44"/>
        <v>108</v>
      </c>
      <c r="AH17" s="89">
        <f t="shared" si="45"/>
        <v>2282</v>
      </c>
      <c r="AI17" s="90"/>
    </row>
    <row r="18" s="20" customFormat="1" ht="17" customHeight="1" spans="1:35">
      <c r="A18" s="32">
        <v>15</v>
      </c>
      <c r="B18" s="70" t="s">
        <v>131</v>
      </c>
      <c r="C18" s="71" t="s">
        <v>132</v>
      </c>
      <c r="D18" s="72" t="s">
        <v>133</v>
      </c>
      <c r="E18" s="73">
        <v>3920.55</v>
      </c>
      <c r="F18" s="73">
        <v>3920.55</v>
      </c>
      <c r="G18" s="73">
        <v>6346</v>
      </c>
      <c r="H18" s="73">
        <v>3920.55</v>
      </c>
      <c r="I18" s="80"/>
      <c r="J18" s="73">
        <v>108</v>
      </c>
      <c r="K18" s="77">
        <f t="shared" si="24"/>
        <v>66.65</v>
      </c>
      <c r="L18" s="77">
        <f t="shared" si="25"/>
        <v>627.29</v>
      </c>
      <c r="M18" s="34">
        <f t="shared" si="26"/>
        <v>507.68</v>
      </c>
      <c r="N18" s="77">
        <f t="shared" si="27"/>
        <v>27.44</v>
      </c>
      <c r="O18" s="34">
        <f t="shared" si="28"/>
        <v>0</v>
      </c>
      <c r="P18" s="34">
        <f t="shared" si="29"/>
        <v>54</v>
      </c>
      <c r="Q18" s="34">
        <f t="shared" si="30"/>
        <v>1283.06</v>
      </c>
      <c r="R18" s="77">
        <f t="shared" si="31"/>
        <v>0</v>
      </c>
      <c r="S18" s="77">
        <f t="shared" si="32"/>
        <v>313.64</v>
      </c>
      <c r="T18" s="34">
        <f t="shared" si="33"/>
        <v>126.92</v>
      </c>
      <c r="U18" s="77">
        <f t="shared" si="34"/>
        <v>11.76</v>
      </c>
      <c r="V18" s="34">
        <f t="shared" si="35"/>
        <v>0</v>
      </c>
      <c r="W18" s="34">
        <f t="shared" si="36"/>
        <v>54</v>
      </c>
      <c r="X18" s="77">
        <f t="shared" si="37"/>
        <v>506.32</v>
      </c>
      <c r="Y18" s="77">
        <f t="shared" si="38"/>
        <v>1789.38</v>
      </c>
      <c r="Z18" s="47"/>
      <c r="AA18" s="90"/>
      <c r="AB18" s="89">
        <f t="shared" si="39"/>
        <v>66.65</v>
      </c>
      <c r="AC18" s="89">
        <f t="shared" si="40"/>
        <v>940.93</v>
      </c>
      <c r="AD18" s="89">
        <f t="shared" si="41"/>
        <v>634.6</v>
      </c>
      <c r="AE18" s="89">
        <f t="shared" si="42"/>
        <v>39.2</v>
      </c>
      <c r="AF18" s="89">
        <f t="shared" si="43"/>
        <v>0</v>
      </c>
      <c r="AG18" s="89">
        <f t="shared" si="44"/>
        <v>108</v>
      </c>
      <c r="AH18" s="89">
        <f t="shared" si="45"/>
        <v>1789.38</v>
      </c>
      <c r="AI18" s="90"/>
    </row>
    <row r="19" s="20" customFormat="1" ht="17" customHeight="1" spans="1:35">
      <c r="A19" s="32">
        <v>16</v>
      </c>
      <c r="B19" s="70" t="s">
        <v>88</v>
      </c>
      <c r="C19" s="71" t="s">
        <v>134</v>
      </c>
      <c r="D19" s="72" t="s">
        <v>135</v>
      </c>
      <c r="E19" s="73">
        <v>4200</v>
      </c>
      <c r="F19" s="73">
        <v>4200</v>
      </c>
      <c r="G19" s="73">
        <v>6346</v>
      </c>
      <c r="H19" s="73">
        <v>4200</v>
      </c>
      <c r="I19" s="84">
        <v>4180</v>
      </c>
      <c r="J19" s="73">
        <v>108</v>
      </c>
      <c r="K19" s="77">
        <f t="shared" si="24"/>
        <v>71.4</v>
      </c>
      <c r="L19" s="77">
        <f t="shared" si="25"/>
        <v>672</v>
      </c>
      <c r="M19" s="34">
        <f t="shared" si="26"/>
        <v>507.68</v>
      </c>
      <c r="N19" s="77">
        <f t="shared" si="27"/>
        <v>29.4</v>
      </c>
      <c r="O19" s="34">
        <f t="shared" si="28"/>
        <v>209</v>
      </c>
      <c r="P19" s="34">
        <f t="shared" si="29"/>
        <v>54</v>
      </c>
      <c r="Q19" s="34">
        <f t="shared" si="30"/>
        <v>1543.48</v>
      </c>
      <c r="R19" s="77">
        <f t="shared" si="31"/>
        <v>0</v>
      </c>
      <c r="S19" s="77">
        <f t="shared" si="32"/>
        <v>336</v>
      </c>
      <c r="T19" s="34">
        <f t="shared" si="33"/>
        <v>126.92</v>
      </c>
      <c r="U19" s="77">
        <f t="shared" si="34"/>
        <v>12.6</v>
      </c>
      <c r="V19" s="34">
        <f t="shared" si="35"/>
        <v>209</v>
      </c>
      <c r="W19" s="34">
        <f t="shared" si="36"/>
        <v>54</v>
      </c>
      <c r="X19" s="77">
        <f t="shared" si="37"/>
        <v>738.52</v>
      </c>
      <c r="Y19" s="77">
        <f t="shared" si="38"/>
        <v>2282</v>
      </c>
      <c r="Z19" s="47"/>
      <c r="AA19" s="90"/>
      <c r="AB19" s="89">
        <f t="shared" si="39"/>
        <v>71.4</v>
      </c>
      <c r="AC19" s="89">
        <f t="shared" si="40"/>
        <v>1008</v>
      </c>
      <c r="AD19" s="89">
        <f t="shared" si="41"/>
        <v>634.6</v>
      </c>
      <c r="AE19" s="89">
        <f t="shared" si="42"/>
        <v>42</v>
      </c>
      <c r="AF19" s="89">
        <f t="shared" si="43"/>
        <v>418</v>
      </c>
      <c r="AG19" s="89">
        <f t="shared" si="44"/>
        <v>108</v>
      </c>
      <c r="AH19" s="89">
        <f t="shared" si="45"/>
        <v>2282</v>
      </c>
      <c r="AI19" s="90"/>
    </row>
    <row r="20" s="20" customFormat="1" ht="17" customHeight="1" spans="1:35">
      <c r="A20" s="32">
        <v>17</v>
      </c>
      <c r="B20" s="70" t="s">
        <v>122</v>
      </c>
      <c r="C20" s="71" t="s">
        <v>136</v>
      </c>
      <c r="D20" s="72" t="s">
        <v>137</v>
      </c>
      <c r="E20" s="73">
        <v>3920.55</v>
      </c>
      <c r="F20" s="73">
        <v>3920.55</v>
      </c>
      <c r="G20" s="73">
        <v>6346</v>
      </c>
      <c r="H20" s="73">
        <v>3920.55</v>
      </c>
      <c r="I20" s="84">
        <v>3180</v>
      </c>
      <c r="J20" s="73">
        <v>108</v>
      </c>
      <c r="K20" s="77">
        <f t="shared" si="24"/>
        <v>66.65</v>
      </c>
      <c r="L20" s="77">
        <f t="shared" si="25"/>
        <v>627.29</v>
      </c>
      <c r="M20" s="34">
        <f t="shared" si="26"/>
        <v>507.68</v>
      </c>
      <c r="N20" s="77">
        <f t="shared" si="27"/>
        <v>27.44</v>
      </c>
      <c r="O20" s="34">
        <f t="shared" si="28"/>
        <v>159</v>
      </c>
      <c r="P20" s="34">
        <f t="shared" si="29"/>
        <v>54</v>
      </c>
      <c r="Q20" s="34">
        <f t="shared" si="30"/>
        <v>1442.06</v>
      </c>
      <c r="R20" s="77">
        <f t="shared" si="31"/>
        <v>0</v>
      </c>
      <c r="S20" s="77">
        <f t="shared" si="32"/>
        <v>313.64</v>
      </c>
      <c r="T20" s="34">
        <f t="shared" si="33"/>
        <v>126.92</v>
      </c>
      <c r="U20" s="77">
        <f t="shared" si="34"/>
        <v>11.76</v>
      </c>
      <c r="V20" s="34">
        <f t="shared" si="35"/>
        <v>159</v>
      </c>
      <c r="W20" s="34">
        <f t="shared" si="36"/>
        <v>54</v>
      </c>
      <c r="X20" s="77">
        <f t="shared" si="37"/>
        <v>665.32</v>
      </c>
      <c r="Y20" s="77">
        <f t="shared" si="38"/>
        <v>2107.38</v>
      </c>
      <c r="Z20" s="47"/>
      <c r="AA20" s="90"/>
      <c r="AB20" s="89">
        <f t="shared" si="39"/>
        <v>66.65</v>
      </c>
      <c r="AC20" s="89">
        <f t="shared" si="40"/>
        <v>940.93</v>
      </c>
      <c r="AD20" s="89">
        <f t="shared" si="41"/>
        <v>634.6</v>
      </c>
      <c r="AE20" s="89">
        <f t="shared" si="42"/>
        <v>39.2</v>
      </c>
      <c r="AF20" s="89">
        <f t="shared" si="43"/>
        <v>318</v>
      </c>
      <c r="AG20" s="89">
        <f t="shared" si="44"/>
        <v>108</v>
      </c>
      <c r="AH20" s="89">
        <f t="shared" si="45"/>
        <v>2107.38</v>
      </c>
      <c r="AI20" s="90"/>
    </row>
    <row r="21" s="20" customFormat="1" ht="19" customHeight="1" spans="1:35">
      <c r="A21" s="32">
        <v>18</v>
      </c>
      <c r="B21" s="70" t="s">
        <v>92</v>
      </c>
      <c r="C21" s="71" t="s">
        <v>138</v>
      </c>
      <c r="D21" s="72" t="s">
        <v>139</v>
      </c>
      <c r="E21" s="73">
        <v>3920.55</v>
      </c>
      <c r="F21" s="73">
        <v>3920.55</v>
      </c>
      <c r="G21" s="73">
        <v>6346</v>
      </c>
      <c r="H21" s="73">
        <v>3920.55</v>
      </c>
      <c r="I21" s="84">
        <v>3180</v>
      </c>
      <c r="J21" s="73">
        <v>108</v>
      </c>
      <c r="K21" s="77">
        <f t="shared" si="24"/>
        <v>66.65</v>
      </c>
      <c r="L21" s="77">
        <f t="shared" si="25"/>
        <v>627.29</v>
      </c>
      <c r="M21" s="34">
        <f t="shared" si="26"/>
        <v>507.68</v>
      </c>
      <c r="N21" s="77">
        <f t="shared" si="27"/>
        <v>27.44</v>
      </c>
      <c r="O21" s="34">
        <f t="shared" si="28"/>
        <v>159</v>
      </c>
      <c r="P21" s="34">
        <f t="shared" si="29"/>
        <v>54</v>
      </c>
      <c r="Q21" s="34">
        <f t="shared" si="30"/>
        <v>1442.06</v>
      </c>
      <c r="R21" s="77">
        <f t="shared" si="31"/>
        <v>0</v>
      </c>
      <c r="S21" s="77">
        <f t="shared" si="32"/>
        <v>313.64</v>
      </c>
      <c r="T21" s="34">
        <f t="shared" si="33"/>
        <v>126.92</v>
      </c>
      <c r="U21" s="77">
        <f t="shared" si="34"/>
        <v>11.76</v>
      </c>
      <c r="V21" s="34">
        <f t="shared" si="35"/>
        <v>159</v>
      </c>
      <c r="W21" s="34">
        <f t="shared" si="36"/>
        <v>54</v>
      </c>
      <c r="X21" s="77">
        <f t="shared" si="37"/>
        <v>665.32</v>
      </c>
      <c r="Y21" s="77">
        <f t="shared" si="38"/>
        <v>2107.38</v>
      </c>
      <c r="Z21" s="47"/>
      <c r="AA21" s="90"/>
      <c r="AB21" s="89">
        <f t="shared" si="39"/>
        <v>66.65</v>
      </c>
      <c r="AC21" s="89">
        <f t="shared" si="40"/>
        <v>940.93</v>
      </c>
      <c r="AD21" s="89">
        <f t="shared" si="41"/>
        <v>634.6</v>
      </c>
      <c r="AE21" s="89">
        <f t="shared" si="42"/>
        <v>39.2</v>
      </c>
      <c r="AF21" s="89">
        <f t="shared" si="43"/>
        <v>318</v>
      </c>
      <c r="AG21" s="89">
        <f t="shared" si="44"/>
        <v>108</v>
      </c>
      <c r="AH21" s="89">
        <f t="shared" si="45"/>
        <v>2107.38</v>
      </c>
      <c r="AI21" s="90"/>
    </row>
    <row r="22" s="20" customFormat="1" ht="17" customHeight="1" spans="1:35">
      <c r="A22" s="32"/>
      <c r="B22" s="18"/>
      <c r="C22" s="17"/>
      <c r="D22" s="35"/>
      <c r="E22" s="34"/>
      <c r="F22" s="34"/>
      <c r="G22" s="34"/>
      <c r="H22" s="34"/>
      <c r="I22" s="80"/>
      <c r="J22" s="34"/>
      <c r="K22" s="77"/>
      <c r="L22" s="77"/>
      <c r="M22" s="34"/>
      <c r="N22" s="77"/>
      <c r="O22" s="34"/>
      <c r="P22" s="34"/>
      <c r="Q22" s="34"/>
      <c r="R22" s="77"/>
      <c r="S22" s="77"/>
      <c r="T22" s="34"/>
      <c r="U22" s="77"/>
      <c r="V22" s="34"/>
      <c r="W22" s="34"/>
      <c r="X22" s="77"/>
      <c r="Y22" s="77"/>
      <c r="Z22" s="47"/>
      <c r="AA22" s="90"/>
      <c r="AB22" s="89"/>
      <c r="AC22" s="89"/>
      <c r="AD22" s="89"/>
      <c r="AE22" s="89"/>
      <c r="AF22" s="89"/>
      <c r="AG22" s="89"/>
      <c r="AH22" s="89"/>
      <c r="AI22" s="90"/>
    </row>
    <row r="23" ht="21" customHeight="1" spans="1:36">
      <c r="A23" s="44" t="s">
        <v>10</v>
      </c>
      <c r="B23" s="44"/>
      <c r="C23" s="45"/>
      <c r="D23" s="46"/>
      <c r="E23" s="47">
        <f t="shared" ref="E23:AH23" si="46">SUM(E4:E22)</f>
        <v>71128.8</v>
      </c>
      <c r="F23" s="47">
        <f t="shared" si="46"/>
        <v>71128.8</v>
      </c>
      <c r="G23" s="47">
        <f t="shared" si="46"/>
        <v>114228</v>
      </c>
      <c r="H23" s="47">
        <f t="shared" si="46"/>
        <v>71128.8</v>
      </c>
      <c r="I23" s="47">
        <f t="shared" si="46"/>
        <v>24260</v>
      </c>
      <c r="J23" s="47">
        <f t="shared" si="46"/>
        <v>1188</v>
      </c>
      <c r="K23" s="47">
        <f t="shared" si="46"/>
        <v>1209.2</v>
      </c>
      <c r="L23" s="47">
        <f t="shared" si="46"/>
        <v>11380.64</v>
      </c>
      <c r="M23" s="47">
        <f t="shared" si="46"/>
        <v>9138.24</v>
      </c>
      <c r="N23" s="47">
        <f t="shared" si="46"/>
        <v>497.84</v>
      </c>
      <c r="O23" s="47">
        <f t="shared" si="46"/>
        <v>1213</v>
      </c>
      <c r="P23" s="47">
        <f t="shared" si="46"/>
        <v>594</v>
      </c>
      <c r="Q23" s="47">
        <f t="shared" si="46"/>
        <v>24032.92</v>
      </c>
      <c r="R23" s="47">
        <f t="shared" si="46"/>
        <v>0</v>
      </c>
      <c r="S23" s="47">
        <f t="shared" si="46"/>
        <v>5690.24</v>
      </c>
      <c r="T23" s="47">
        <f t="shared" si="46"/>
        <v>2284.56</v>
      </c>
      <c r="U23" s="47">
        <f t="shared" si="46"/>
        <v>213.36</v>
      </c>
      <c r="V23" s="47">
        <f t="shared" si="46"/>
        <v>1213</v>
      </c>
      <c r="W23" s="47">
        <f t="shared" si="46"/>
        <v>594</v>
      </c>
      <c r="X23" s="47">
        <f t="shared" si="46"/>
        <v>9995.16</v>
      </c>
      <c r="Y23" s="47">
        <f t="shared" si="46"/>
        <v>34028.08</v>
      </c>
      <c r="Z23" s="47">
        <f t="shared" si="46"/>
        <v>0</v>
      </c>
      <c r="AA23" s="47">
        <f t="shared" si="46"/>
        <v>0</v>
      </c>
      <c r="AB23" s="47">
        <f t="shared" si="46"/>
        <v>1209.2</v>
      </c>
      <c r="AC23" s="47">
        <f t="shared" si="46"/>
        <v>17070.88</v>
      </c>
      <c r="AD23" s="47">
        <f t="shared" si="46"/>
        <v>11422.8</v>
      </c>
      <c r="AE23" s="47">
        <f t="shared" si="46"/>
        <v>711.2</v>
      </c>
      <c r="AF23" s="47">
        <f t="shared" si="46"/>
        <v>2426</v>
      </c>
      <c r="AG23" s="47">
        <f t="shared" si="46"/>
        <v>1188</v>
      </c>
      <c r="AH23" s="47">
        <f t="shared" si="46"/>
        <v>34028.08</v>
      </c>
      <c r="AI23" s="90"/>
      <c r="AJ23" s="20"/>
    </row>
    <row r="24" spans="1:27">
      <c r="A24" s="22"/>
      <c r="B24" s="22"/>
      <c r="E24" s="22"/>
      <c r="AA24" s="91"/>
    </row>
    <row r="25" ht="15" customHeight="1" spans="1:39">
      <c r="A25" s="48" t="s">
        <v>64</v>
      </c>
      <c r="B25" s="48"/>
      <c r="C25" s="48" t="s">
        <v>65</v>
      </c>
      <c r="D25" s="48"/>
      <c r="E25" s="48" t="s">
        <v>66</v>
      </c>
      <c r="F25" s="48"/>
      <c r="G25" s="49" t="s">
        <v>67</v>
      </c>
      <c r="H25" s="49"/>
      <c r="I25" s="48" t="s">
        <v>68</v>
      </c>
      <c r="J25" s="56" t="s">
        <v>69</v>
      </c>
      <c r="K25" s="56" t="s">
        <v>70</v>
      </c>
      <c r="N25" s="81"/>
      <c r="X25" s="21"/>
      <c r="Y25" s="21"/>
      <c r="AC25" s="92"/>
      <c r="AI25" s="20"/>
      <c r="AJ25" s="20"/>
      <c r="AK25" s="20"/>
      <c r="AL25" s="20"/>
      <c r="AM25" s="24"/>
    </row>
    <row r="26" ht="15" customHeight="1" spans="1:39">
      <c r="A26" s="50" t="s">
        <v>71</v>
      </c>
      <c r="B26" s="50"/>
      <c r="C26" s="51">
        <f>SUM(K4:K22)</f>
        <v>1209.2</v>
      </c>
      <c r="D26" s="51"/>
      <c r="E26" s="52">
        <f>SUM(R4:R22)</f>
        <v>0</v>
      </c>
      <c r="F26" s="52"/>
      <c r="G26" s="53">
        <f t="shared" ref="G26:G32" si="47">C26+E26</f>
        <v>1209.2</v>
      </c>
      <c r="H26" s="54"/>
      <c r="I26" s="48">
        <f>COUNTIFS(E4:E22,"&lt;&gt;",E4:E22,"&lt;&gt;0")</f>
        <v>18</v>
      </c>
      <c r="J26" s="82"/>
      <c r="K26" s="56">
        <f t="shared" ref="K26:K31" si="48">G26+J26</f>
        <v>1209.2</v>
      </c>
      <c r="N26" s="81"/>
      <c r="X26" s="21"/>
      <c r="Y26" s="21"/>
      <c r="AB26" s="91"/>
      <c r="AI26" s="20"/>
      <c r="AJ26" s="20"/>
      <c r="AK26" s="20"/>
      <c r="AL26" s="20"/>
      <c r="AM26" s="24"/>
    </row>
    <row r="27" ht="15" customHeight="1" spans="1:39">
      <c r="A27" s="50" t="s">
        <v>72</v>
      </c>
      <c r="B27" s="50"/>
      <c r="C27" s="51">
        <f>SUM(L4:L22)</f>
        <v>11380.64</v>
      </c>
      <c r="D27" s="51"/>
      <c r="E27" s="52">
        <f>SUM(S4:S22)</f>
        <v>5690.24</v>
      </c>
      <c r="F27" s="52"/>
      <c r="G27" s="53">
        <f t="shared" si="47"/>
        <v>17070.88</v>
      </c>
      <c r="H27" s="54"/>
      <c r="I27" s="48">
        <f>COUNTIFS(F4:F22,"&lt;&gt;",F4:F22,"&lt;&gt;0")</f>
        <v>18</v>
      </c>
      <c r="J27" s="56"/>
      <c r="K27" s="56">
        <f t="shared" si="48"/>
        <v>17070.88</v>
      </c>
      <c r="N27" s="81"/>
      <c r="X27" s="21"/>
      <c r="Y27" s="21"/>
      <c r="AC27" s="91"/>
      <c r="AI27" s="20"/>
      <c r="AJ27" s="20"/>
      <c r="AK27" s="20"/>
      <c r="AL27" s="20"/>
      <c r="AM27" s="24"/>
    </row>
    <row r="28" ht="15" customHeight="1" spans="1:39">
      <c r="A28" s="50" t="s">
        <v>73</v>
      </c>
      <c r="B28" s="50"/>
      <c r="C28" s="51">
        <f>SUM(N4:N22)</f>
        <v>497.84</v>
      </c>
      <c r="D28" s="51"/>
      <c r="E28" s="52">
        <f>SUM(U4:U22)</f>
        <v>213.36</v>
      </c>
      <c r="F28" s="52"/>
      <c r="G28" s="53">
        <f t="shared" si="47"/>
        <v>711.2</v>
      </c>
      <c r="H28" s="54"/>
      <c r="I28" s="48">
        <f>COUNTIFS(H4:H22,"&lt;&gt;",H4:H22,"&lt;&gt;0")</f>
        <v>18</v>
      </c>
      <c r="J28" s="56"/>
      <c r="K28" s="56">
        <f t="shared" si="48"/>
        <v>711.2</v>
      </c>
      <c r="N28" s="81"/>
      <c r="X28" s="21"/>
      <c r="Y28" s="21"/>
      <c r="AI28" s="20"/>
      <c r="AJ28" s="20"/>
      <c r="AK28" s="20"/>
      <c r="AL28" s="20"/>
      <c r="AM28" s="24"/>
    </row>
    <row r="29" ht="15" customHeight="1" spans="1:39">
      <c r="A29" s="55" t="s">
        <v>74</v>
      </c>
      <c r="B29" s="55"/>
      <c r="C29" s="51">
        <f>SUM(M4:M22)</f>
        <v>9138.24</v>
      </c>
      <c r="D29" s="51"/>
      <c r="E29" s="52">
        <f>SUM(T4:T22)</f>
        <v>2284.56</v>
      </c>
      <c r="F29" s="52"/>
      <c r="G29" s="53">
        <f t="shared" si="47"/>
        <v>11422.8</v>
      </c>
      <c r="H29" s="54"/>
      <c r="I29" s="48">
        <f>COUNTIFS(G4:G22,"&lt;&gt;",G4:G22,"&lt;&gt;0")</f>
        <v>18</v>
      </c>
      <c r="J29" s="56"/>
      <c r="K29" s="56">
        <f t="shared" si="48"/>
        <v>11422.8</v>
      </c>
      <c r="N29" s="81"/>
      <c r="X29" s="21"/>
      <c r="Y29" s="21"/>
      <c r="AI29" s="20"/>
      <c r="AJ29" s="20"/>
      <c r="AK29" s="20"/>
      <c r="AL29" s="20"/>
      <c r="AM29" s="24"/>
    </row>
    <row r="30" ht="15" customHeight="1" spans="1:39">
      <c r="A30" s="55" t="s">
        <v>75</v>
      </c>
      <c r="B30" s="55"/>
      <c r="C30" s="51">
        <f>SUM(P4:P22)</f>
        <v>594</v>
      </c>
      <c r="D30" s="51"/>
      <c r="E30" s="52">
        <f>SUM(W4:W22)</f>
        <v>594</v>
      </c>
      <c r="F30" s="52"/>
      <c r="G30" s="53">
        <f t="shared" si="47"/>
        <v>1188</v>
      </c>
      <c r="H30" s="54"/>
      <c r="I30" s="48">
        <f>COUNTIFS(J4:J22,"&lt;&gt;",J4:J22,"&lt;&gt;0")</f>
        <v>11</v>
      </c>
      <c r="J30" s="56"/>
      <c r="K30" s="56">
        <f t="shared" si="48"/>
        <v>1188</v>
      </c>
      <c r="N30" s="81"/>
      <c r="X30" s="21"/>
      <c r="Y30" s="21"/>
      <c r="AI30" s="20"/>
      <c r="AJ30" s="20"/>
      <c r="AK30" s="20"/>
      <c r="AL30" s="20"/>
      <c r="AM30" s="24"/>
    </row>
    <row r="31" ht="21" customHeight="1" spans="1:39">
      <c r="A31" s="55" t="s">
        <v>76</v>
      </c>
      <c r="B31" s="55"/>
      <c r="C31" s="51">
        <f>SUM(O4:O22)</f>
        <v>1213</v>
      </c>
      <c r="D31" s="51"/>
      <c r="E31" s="52">
        <f>SUM(V4:V22)</f>
        <v>1213</v>
      </c>
      <c r="F31" s="52"/>
      <c r="G31" s="53">
        <f t="shared" si="47"/>
        <v>2426</v>
      </c>
      <c r="H31" s="54"/>
      <c r="I31" s="48">
        <f>COUNTIFS(I4:I22,"&lt;&gt;",I4:I22,"&lt;&gt;0")</f>
        <v>7</v>
      </c>
      <c r="J31" s="56"/>
      <c r="K31" s="56">
        <f t="shared" si="48"/>
        <v>2426</v>
      </c>
      <c r="N31" s="81"/>
      <c r="X31" s="21"/>
      <c r="Y31" s="21"/>
      <c r="AI31" s="20"/>
      <c r="AJ31" s="20"/>
      <c r="AK31" s="20"/>
      <c r="AL31" s="20"/>
      <c r="AM31" s="24"/>
    </row>
    <row r="32" ht="17" customHeight="1" spans="1:39">
      <c r="A32" s="56" t="s">
        <v>77</v>
      </c>
      <c r="B32" s="56"/>
      <c r="C32" s="57">
        <f>SUM(C26:D31)</f>
        <v>24032.92</v>
      </c>
      <c r="D32" s="58"/>
      <c r="E32" s="59">
        <f>SUM(E26:F31)</f>
        <v>9995.16</v>
      </c>
      <c r="F32" s="60"/>
      <c r="G32" s="61">
        <f t="shared" si="47"/>
        <v>34028.08</v>
      </c>
      <c r="H32" s="62"/>
      <c r="I32" s="56"/>
      <c r="J32" s="56"/>
      <c r="K32" s="83">
        <f>SUM(K26:K31)</f>
        <v>34028.08</v>
      </c>
      <c r="N32" s="81"/>
      <c r="X32" s="21"/>
      <c r="Y32" s="21"/>
      <c r="AI32" s="20"/>
      <c r="AJ32" s="20"/>
      <c r="AK32" s="20"/>
      <c r="AL32" s="20"/>
      <c r="AM32" s="24"/>
    </row>
    <row r="33" spans="1:32">
      <c r="A33" s="63" t="s">
        <v>78</v>
      </c>
      <c r="B33" s="63"/>
      <c r="C33" s="64"/>
      <c r="D33" s="63"/>
      <c r="E33" s="63"/>
      <c r="F33" s="63"/>
      <c r="G33" s="65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</row>
    <row r="34" spans="1:32">
      <c r="A34" s="63"/>
      <c r="B34" s="63"/>
      <c r="C34" s="64"/>
      <c r="D34" s="63"/>
      <c r="E34" s="63"/>
      <c r="F34" s="63"/>
      <c r="G34" s="65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</row>
    <row r="35" spans="1:32">
      <c r="A35" s="63"/>
      <c r="B35" s="63"/>
      <c r="C35" s="64"/>
      <c r="D35" s="63"/>
      <c r="E35" s="63"/>
      <c r="F35" s="63"/>
      <c r="G35" s="65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</row>
    <row r="36" spans="1:32">
      <c r="A36" s="63"/>
      <c r="B36" s="63"/>
      <c r="C36" s="64"/>
      <c r="D36" s="63"/>
      <c r="E36" s="63"/>
      <c r="F36" s="63"/>
      <c r="G36" s="65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</row>
    <row r="37" spans="1:32">
      <c r="A37" s="63"/>
      <c r="B37" s="63"/>
      <c r="C37" s="64"/>
      <c r="D37" s="63"/>
      <c r="E37" s="63"/>
      <c r="F37" s="63"/>
      <c r="G37" s="65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</row>
    <row r="38" spans="1:23">
      <c r="A38" s="63"/>
      <c r="B38" s="65"/>
      <c r="C38" s="64"/>
      <c r="D38" s="66"/>
      <c r="E38" s="63"/>
      <c r="F38" s="63"/>
      <c r="G38" s="65"/>
      <c r="H38" s="63"/>
      <c r="I38" s="63"/>
      <c r="J38" s="63"/>
      <c r="K38" s="63"/>
      <c r="L38" s="63"/>
      <c r="M38" s="63"/>
      <c r="N38" s="63"/>
      <c r="O38" s="63"/>
      <c r="P38" s="63"/>
      <c r="Q38" s="63"/>
      <c r="S38" s="20"/>
      <c r="T38" s="20"/>
      <c r="U38" s="20"/>
      <c r="V38" s="20"/>
      <c r="W38" s="20"/>
    </row>
    <row r="39" spans="1:23">
      <c r="A39" s="63"/>
      <c r="B39" s="65"/>
      <c r="C39" s="64"/>
      <c r="D39" s="66"/>
      <c r="E39" s="63"/>
      <c r="F39" s="63"/>
      <c r="G39" s="65"/>
      <c r="H39" s="63"/>
      <c r="I39" s="63"/>
      <c r="J39" s="63"/>
      <c r="K39" s="63"/>
      <c r="L39" s="63"/>
      <c r="M39" s="63"/>
      <c r="N39" s="63"/>
      <c r="O39" s="63"/>
      <c r="P39" s="63"/>
      <c r="Q39" s="63"/>
      <c r="S39" s="20"/>
      <c r="T39" s="20"/>
      <c r="U39" s="20"/>
      <c r="V39" s="20"/>
      <c r="W39" s="20"/>
    </row>
    <row r="40" spans="1:23">
      <c r="A40" s="63"/>
      <c r="B40" s="65"/>
      <c r="C40" s="64"/>
      <c r="D40" s="66"/>
      <c r="E40" s="63"/>
      <c r="F40" s="63"/>
      <c r="G40" s="65"/>
      <c r="H40" s="63"/>
      <c r="I40" s="63"/>
      <c r="J40" s="63"/>
      <c r="K40" s="63"/>
      <c r="L40" s="63"/>
      <c r="M40" s="63"/>
      <c r="N40" s="63"/>
      <c r="O40" s="63"/>
      <c r="P40" s="63"/>
      <c r="Q40" s="63"/>
      <c r="S40" s="20"/>
      <c r="T40" s="20"/>
      <c r="U40" s="20"/>
      <c r="V40" s="20"/>
      <c r="W40" s="20"/>
    </row>
    <row r="41" spans="1:23">
      <c r="A41" s="67" t="s">
        <v>79</v>
      </c>
      <c r="B41" s="68"/>
      <c r="C41" s="69"/>
      <c r="D41" s="66"/>
      <c r="E41" s="63"/>
      <c r="F41" s="63"/>
      <c r="G41" s="65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W41" s="20"/>
    </row>
    <row r="42" spans="1:23">
      <c r="A42" s="67"/>
      <c r="B42" s="68"/>
      <c r="C42" s="69"/>
      <c r="W42" s="20"/>
    </row>
    <row r="43" s="20" customFormat="1" spans="1:35">
      <c r="A43" s="32">
        <v>4</v>
      </c>
      <c r="B43" s="15" t="s">
        <v>81</v>
      </c>
      <c r="C43" s="17" t="s">
        <v>96</v>
      </c>
      <c r="D43" s="135" t="s">
        <v>97</v>
      </c>
      <c r="E43" s="74">
        <v>3920.55</v>
      </c>
      <c r="F43" s="74">
        <v>3920.55</v>
      </c>
      <c r="G43" s="74"/>
      <c r="H43" s="74">
        <v>3920.55</v>
      </c>
      <c r="I43" s="76"/>
      <c r="J43" s="76"/>
      <c r="K43" s="77">
        <f>ROUND(E43*0.017,2)</f>
        <v>66.65</v>
      </c>
      <c r="L43" s="77">
        <f>ROUND(F43*0.16,2)</f>
        <v>627.29</v>
      </c>
      <c r="M43" s="34">
        <f>ROUND(G43*0.08,2)</f>
        <v>0</v>
      </c>
      <c r="N43" s="77">
        <f>ROUND(H43*0.007,2)</f>
        <v>27.44</v>
      </c>
      <c r="O43" s="34">
        <f>I43*5%</f>
        <v>0</v>
      </c>
      <c r="P43" s="34">
        <f>J43*50%</f>
        <v>0</v>
      </c>
      <c r="Q43" s="34">
        <f>SUM(K43:P43)</f>
        <v>721.38</v>
      </c>
      <c r="R43" s="77">
        <f>E43*0</f>
        <v>0</v>
      </c>
      <c r="S43" s="77">
        <f>ROUND(F43*0.08,2)</f>
        <v>313.64</v>
      </c>
      <c r="T43" s="34">
        <f>ROUND(G43*0.02,2)</f>
        <v>0</v>
      </c>
      <c r="U43" s="77">
        <f>ROUND(H43*0.003,2)</f>
        <v>11.76</v>
      </c>
      <c r="V43" s="34">
        <f>I43*5%</f>
        <v>0</v>
      </c>
      <c r="W43" s="34">
        <f>J43*50%</f>
        <v>0</v>
      </c>
      <c r="X43" s="77">
        <f>SUM(R43:W43)</f>
        <v>325.4</v>
      </c>
      <c r="Y43" s="77">
        <f>Q43+X43</f>
        <v>1046.78</v>
      </c>
      <c r="Z43" s="47"/>
      <c r="AA43" s="87"/>
      <c r="AB43" s="89">
        <f t="shared" ref="AB43:AH43" si="49">K43+R43</f>
        <v>66.65</v>
      </c>
      <c r="AC43" s="89">
        <f t="shared" si="49"/>
        <v>940.93</v>
      </c>
      <c r="AD43" s="89">
        <f t="shared" si="49"/>
        <v>0</v>
      </c>
      <c r="AE43" s="89">
        <f t="shared" si="49"/>
        <v>39.2</v>
      </c>
      <c r="AF43" s="89">
        <f t="shared" si="49"/>
        <v>0</v>
      </c>
      <c r="AG43" s="89">
        <f t="shared" si="49"/>
        <v>0</v>
      </c>
      <c r="AH43" s="89">
        <f t="shared" si="49"/>
        <v>1046.78</v>
      </c>
      <c r="AI43" s="87"/>
    </row>
    <row r="44" s="20" customFormat="1" spans="1:35">
      <c r="A44" s="32">
        <v>2</v>
      </c>
      <c r="B44" s="15" t="s">
        <v>81</v>
      </c>
      <c r="C44" s="17" t="s">
        <v>85</v>
      </c>
      <c r="D44" s="135" t="s">
        <v>86</v>
      </c>
      <c r="E44" s="74">
        <v>3920.55</v>
      </c>
      <c r="F44" s="74">
        <v>3920.55</v>
      </c>
      <c r="G44" s="74">
        <v>6241.75</v>
      </c>
      <c r="H44" s="74">
        <v>3920.55</v>
      </c>
      <c r="I44" s="75"/>
      <c r="J44" s="76"/>
      <c r="K44" s="77">
        <f>ROUND(E44*0.017,2)</f>
        <v>66.65</v>
      </c>
      <c r="L44" s="77">
        <f>ROUND(F44*0.16,2)</f>
        <v>627.29</v>
      </c>
      <c r="M44" s="34">
        <f>ROUND(G44*0.08,2)</f>
        <v>499.34</v>
      </c>
      <c r="N44" s="77">
        <f>ROUND(H44*0.007,2)</f>
        <v>27.44</v>
      </c>
      <c r="O44" s="34">
        <f>I44*5%</f>
        <v>0</v>
      </c>
      <c r="P44" s="34">
        <f>J44*50%</f>
        <v>0</v>
      </c>
      <c r="Q44" s="34">
        <f>SUM(K44:P44)</f>
        <v>1220.72</v>
      </c>
      <c r="R44" s="77">
        <f>E44*0</f>
        <v>0</v>
      </c>
      <c r="S44" s="77">
        <f>ROUND(F44*0.08,2)</f>
        <v>313.64</v>
      </c>
      <c r="T44" s="34">
        <f>ROUND(G44*0.02,2)</f>
        <v>124.84</v>
      </c>
      <c r="U44" s="77">
        <f>ROUND(H44*0.003,2)</f>
        <v>11.76</v>
      </c>
      <c r="V44" s="34">
        <f>I44*5%</f>
        <v>0</v>
      </c>
      <c r="W44" s="34">
        <f>J44*50%</f>
        <v>0</v>
      </c>
      <c r="X44" s="77">
        <f>SUM(R44:W44)</f>
        <v>450.24</v>
      </c>
      <c r="Y44" s="77">
        <f>Q44+X44</f>
        <v>1670.96</v>
      </c>
      <c r="Z44" s="47"/>
      <c r="AA44" s="87"/>
      <c r="AB44" s="89">
        <f t="shared" ref="AB44:AH44" si="50">K44+R44</f>
        <v>66.65</v>
      </c>
      <c r="AC44" s="89">
        <f t="shared" si="50"/>
        <v>940.93</v>
      </c>
      <c r="AD44" s="89">
        <f t="shared" si="50"/>
        <v>624.18</v>
      </c>
      <c r="AE44" s="89">
        <f t="shared" si="50"/>
        <v>39.2</v>
      </c>
      <c r="AF44" s="89">
        <f t="shared" si="50"/>
        <v>0</v>
      </c>
      <c r="AG44" s="89">
        <f t="shared" si="50"/>
        <v>0</v>
      </c>
      <c r="AH44" s="89">
        <f t="shared" si="50"/>
        <v>1670.96</v>
      </c>
      <c r="AI44" s="87"/>
    </row>
  </sheetData>
  <sheetProtection sort="0" autoFilter="0" pivotTables="0"/>
  <autoFilter xmlns:etc="http://www.wps.cn/officeDocument/2017/etCustomData" ref="A3:AI23" etc:filterBottomFollowUsedRange="0">
    <sortState ref="A3:AI23">
      <sortCondition ref="A3:A16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5">
    <mergeCell ref="A1:Z1"/>
    <mergeCell ref="E2:J2"/>
    <mergeCell ref="K2:Q2"/>
    <mergeCell ref="R2:X2"/>
    <mergeCell ref="AB2:AH2"/>
    <mergeCell ref="A24:B24"/>
    <mergeCell ref="C24:D24"/>
    <mergeCell ref="A25:B25"/>
    <mergeCell ref="C25:D25"/>
    <mergeCell ref="E25:F25"/>
    <mergeCell ref="G25:H25"/>
    <mergeCell ref="A26:B26"/>
    <mergeCell ref="C26:D26"/>
    <mergeCell ref="E26:F26"/>
    <mergeCell ref="G26:H26"/>
    <mergeCell ref="A27:B27"/>
    <mergeCell ref="C27:D27"/>
    <mergeCell ref="E27:F27"/>
    <mergeCell ref="G27:H27"/>
    <mergeCell ref="A28:B28"/>
    <mergeCell ref="C28:D28"/>
    <mergeCell ref="E28:F28"/>
    <mergeCell ref="G28:H28"/>
    <mergeCell ref="A29:B29"/>
    <mergeCell ref="C29:D29"/>
    <mergeCell ref="E29:F29"/>
    <mergeCell ref="G29:H29"/>
    <mergeCell ref="A30:B30"/>
    <mergeCell ref="C30:D30"/>
    <mergeCell ref="E30:F30"/>
    <mergeCell ref="G30:H30"/>
    <mergeCell ref="A31:B31"/>
    <mergeCell ref="C31:D31"/>
    <mergeCell ref="E31:F31"/>
    <mergeCell ref="G31:H31"/>
    <mergeCell ref="A32:B32"/>
    <mergeCell ref="C32:D32"/>
    <mergeCell ref="E32:F32"/>
    <mergeCell ref="G32:H32"/>
    <mergeCell ref="A2:A3"/>
    <mergeCell ref="B2:B3"/>
    <mergeCell ref="C2:C3"/>
    <mergeCell ref="D2:D3"/>
    <mergeCell ref="A33:AF37"/>
    <mergeCell ref="A41:C42"/>
  </mergeCells>
  <conditionalFormatting sqref="C4">
    <cfRule type="duplicateValues" dxfId="0" priority="74"/>
    <cfRule type="duplicateValues" dxfId="0" priority="73"/>
    <cfRule type="duplicateValues" dxfId="0" priority="72"/>
    <cfRule type="duplicateValues" dxfId="2" priority="71"/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</conditionalFormatting>
  <conditionalFormatting sqref="D4">
    <cfRule type="duplicateValues" dxfId="0" priority="61"/>
  </conditionalFormatting>
  <conditionalFormatting sqref="D9">
    <cfRule type="duplicateValues" dxfId="0" priority="60"/>
  </conditionalFormatting>
  <conditionalFormatting sqref="D10">
    <cfRule type="duplicateValues" dxfId="0" priority="59"/>
  </conditionalFormatting>
  <conditionalFormatting sqref="C19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C21">
    <cfRule type="duplicateValues" dxfId="0" priority="12"/>
    <cfRule type="duplicateValues" dxfId="0" priority="14"/>
    <cfRule type="duplicateValues" dxfId="0" priority="16"/>
    <cfRule type="duplicateValues" dxfId="0" priority="18"/>
    <cfRule type="duplicateValues" dxfId="0" priority="20"/>
    <cfRule type="duplicateValues" dxfId="0" priority="22"/>
    <cfRule type="duplicateValues" dxfId="0" priority="24"/>
  </conditionalFormatting>
  <conditionalFormatting sqref="D21">
    <cfRule type="duplicateValues" dxfId="0" priority="1"/>
  </conditionalFormatting>
  <conditionalFormatting sqref="C22">
    <cfRule type="duplicateValues" dxfId="0" priority="11"/>
    <cfRule type="duplicateValues" dxfId="0" priority="13"/>
    <cfRule type="duplicateValues" dxfId="0" priority="15"/>
    <cfRule type="duplicateValues" dxfId="0" priority="17"/>
    <cfRule type="duplicateValues" dxfId="0" priority="19"/>
    <cfRule type="duplicateValues" dxfId="0" priority="21"/>
    <cfRule type="duplicateValues" dxfId="0" priority="23"/>
  </conditionalFormatting>
  <conditionalFormatting sqref="D22">
    <cfRule type="duplicateValues" dxfId="0" priority="9"/>
  </conditionalFormatting>
  <conditionalFormatting sqref="C12:C16"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</conditionalFormatting>
  <conditionalFormatting sqref="D11:D20">
    <cfRule type="duplicateValues" dxfId="0" priority="50"/>
  </conditionalFormatting>
  <conditionalFormatting sqref="C1:C3 E32 C24 C32:C42 G25:G32">
    <cfRule type="duplicateValues" dxfId="0" priority="85"/>
  </conditionalFormatting>
  <conditionalFormatting sqref="C1:C3 C24:C42">
    <cfRule type="duplicateValues" dxfId="0" priority="84"/>
  </conditionalFormatting>
  <conditionalFormatting sqref="C2:C3 G25:G32 C38:C42 C24">
    <cfRule type="duplicateValues" dxfId="0" priority="97"/>
  </conditionalFormatting>
  <conditionalFormatting sqref="C2:C3 E32 C32 C24 G25:G32 C38:C42">
    <cfRule type="duplicateValues" dxfId="0" priority="92"/>
    <cfRule type="duplicateValues" dxfId="0" priority="93"/>
    <cfRule type="duplicateValues" dxfId="0" priority="94"/>
  </conditionalFormatting>
  <conditionalFormatting sqref="C2:C3 C24 C38:C42 E32 G25:G32 C32">
    <cfRule type="duplicateValues" dxfId="0" priority="90"/>
    <cfRule type="duplicateValues" dxfId="0" priority="91"/>
  </conditionalFormatting>
  <conditionalFormatting sqref="C2:C3 C24 C38:C40 G25:G32">
    <cfRule type="duplicateValues" dxfId="0" priority="98"/>
  </conditionalFormatting>
  <conditionalFormatting sqref="C2:C3 G25:G32 E32 C32 C24 C38:C42">
    <cfRule type="duplicateValues" dxfId="1" priority="95"/>
    <cfRule type="duplicateValues" dxfId="0" priority="96"/>
  </conditionalFormatting>
  <conditionalFormatting sqref="C2:C3 C24 C32:C42 E32 G25:G32">
    <cfRule type="duplicateValues" dxfId="0" priority="86"/>
    <cfRule type="duplicateValues" dxfId="0" priority="87"/>
  </conditionalFormatting>
  <conditionalFormatting sqref="C2:C3 E32 G25:G32 C32 C24 C38:C42">
    <cfRule type="duplicateValues" dxfId="0" priority="89"/>
  </conditionalFormatting>
  <conditionalFormatting sqref="C2:C3 C32:C42 E32 C24 G25:G32">
    <cfRule type="duplicateValues" dxfId="0" priority="88"/>
  </conditionalFormatting>
  <conditionalFormatting sqref="C4:C8 C43:C44">
    <cfRule type="duplicateValues" dxfId="0" priority="62"/>
  </conditionalFormatting>
  <conditionalFormatting sqref="C5:C8 C43:C44">
    <cfRule type="duplicateValues" dxfId="0" priority="75"/>
  </conditionalFormatting>
  <conditionalFormatting sqref="C11 C17:C18 C20"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</conditionalFormatting>
  <pageMargins left="0.156944444444444" right="0.118055555555556" top="0.590277777777778" bottom="0" header="0" footer="0.118055555555556"/>
  <pageSetup paperSize="9" scale="49" fitToHeight="0" orientation="landscape" horizontalDpi="600"/>
  <headerFooter/>
  <rowBreaks count="7" manualBreakCount="7">
    <brk id="38" max="16383" man="1"/>
    <brk id="40" max="16383" man="1"/>
    <brk id="40" max="16383" man="1"/>
    <brk id="40" max="16383" man="1"/>
    <brk id="40" max="16383" man="1"/>
    <brk id="40" max="16383" man="1"/>
    <brk id="4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60"/>
  <sheetViews>
    <sheetView view="pageBreakPreview" zoomScaleNormal="100" workbookViewId="0">
      <pane xSplit="3" ySplit="3" topLeftCell="D16" activePane="bottomRight" state="frozen"/>
      <selection/>
      <selection pane="topRight"/>
      <selection pane="bottomLeft"/>
      <selection pane="bottomRight" activeCell="D33" sqref="D33"/>
    </sheetView>
  </sheetViews>
  <sheetFormatPr defaultColWidth="9" defaultRowHeight="13.5"/>
  <cols>
    <col min="1" max="1" width="6.375" style="21" customWidth="1"/>
    <col min="2" max="2" width="14.5" style="21" customWidth="1"/>
    <col min="3" max="3" width="7.75" style="22" customWidth="1"/>
    <col min="4" max="4" width="22.875" style="23" customWidth="1"/>
    <col min="5" max="10" width="12.625" style="21" customWidth="1"/>
    <col min="11" max="11" width="12.875" style="21" customWidth="1"/>
    <col min="12" max="13" width="11.5" style="21" customWidth="1"/>
    <col min="14" max="15" width="10.375" style="21" customWidth="1"/>
    <col min="16" max="16" width="9.375" style="21" customWidth="1"/>
    <col min="17" max="18" width="11.5" style="21" customWidth="1"/>
    <col min="19" max="21" width="10.375" style="21" customWidth="1"/>
    <col min="22" max="22" width="11.5" style="21" customWidth="1"/>
    <col min="23" max="23" width="9.375" style="21" customWidth="1"/>
    <col min="24" max="24" width="12" style="20" customWidth="1"/>
    <col min="25" max="25" width="12.625" style="20" customWidth="1"/>
    <col min="26" max="26" width="6.375" style="20" customWidth="1"/>
    <col min="27" max="27" width="22.375" style="20" customWidth="1"/>
    <col min="28" max="28" width="10.375" style="20" customWidth="1"/>
    <col min="29" max="32" width="11.5" style="20" customWidth="1"/>
    <col min="33" max="33" width="11.5" style="20"/>
    <col min="34" max="34" width="12.625" style="20"/>
    <col min="35" max="35" width="14" style="24" customWidth="1"/>
    <col min="36" max="36" width="16.125" customWidth="1"/>
    <col min="37" max="16376" width="4.75" customWidth="1"/>
  </cols>
  <sheetData>
    <row r="1" s="20" customFormat="1" ht="18.75" spans="1:35">
      <c r="A1" s="25" t="s">
        <v>111</v>
      </c>
      <c r="B1" s="26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I1" s="24"/>
    </row>
    <row r="2" s="20" customFormat="1" spans="1:35">
      <c r="A2" s="29" t="s">
        <v>37</v>
      </c>
      <c r="B2" s="29" t="s">
        <v>38</v>
      </c>
      <c r="C2" s="29" t="s">
        <v>39</v>
      </c>
      <c r="D2" s="30" t="s">
        <v>40</v>
      </c>
      <c r="E2" s="31" t="s">
        <v>41</v>
      </c>
      <c r="F2" s="31"/>
      <c r="G2" s="31"/>
      <c r="H2" s="31"/>
      <c r="I2" s="31"/>
      <c r="J2" s="31"/>
      <c r="K2" s="29" t="s">
        <v>42</v>
      </c>
      <c r="L2" s="29"/>
      <c r="M2" s="29"/>
      <c r="N2" s="29"/>
      <c r="O2" s="29"/>
      <c r="P2" s="29"/>
      <c r="Q2" s="29"/>
      <c r="R2" s="29" t="s">
        <v>43</v>
      </c>
      <c r="S2" s="29"/>
      <c r="T2" s="29"/>
      <c r="U2" s="29"/>
      <c r="V2" s="29"/>
      <c r="W2" s="29"/>
      <c r="X2" s="29"/>
      <c r="Y2" s="85"/>
      <c r="Z2" s="86"/>
      <c r="AA2" s="85"/>
      <c r="AB2" s="29" t="s">
        <v>44</v>
      </c>
      <c r="AC2" s="29"/>
      <c r="AD2" s="29"/>
      <c r="AE2" s="29"/>
      <c r="AF2" s="29"/>
      <c r="AG2" s="29"/>
      <c r="AH2" s="29"/>
      <c r="AI2" s="87"/>
    </row>
    <row r="3" s="20" customFormat="1" ht="24" spans="1:35">
      <c r="A3" s="29"/>
      <c r="B3" s="29"/>
      <c r="C3" s="29"/>
      <c r="D3" s="30"/>
      <c r="E3" s="29" t="s">
        <v>4</v>
      </c>
      <c r="F3" s="29" t="s">
        <v>5</v>
      </c>
      <c r="G3" s="29" t="s">
        <v>6</v>
      </c>
      <c r="H3" s="29" t="s">
        <v>8</v>
      </c>
      <c r="I3" s="29" t="s">
        <v>9</v>
      </c>
      <c r="J3" s="29" t="s">
        <v>7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7</v>
      </c>
      <c r="Q3" s="29" t="s">
        <v>10</v>
      </c>
      <c r="R3" s="29" t="s">
        <v>50</v>
      </c>
      <c r="S3" s="29" t="s">
        <v>51</v>
      </c>
      <c r="T3" s="29" t="s">
        <v>52</v>
      </c>
      <c r="U3" s="29" t="s">
        <v>53</v>
      </c>
      <c r="V3" s="29" t="s">
        <v>49</v>
      </c>
      <c r="W3" s="29" t="s">
        <v>7</v>
      </c>
      <c r="X3" s="29" t="s">
        <v>10</v>
      </c>
      <c r="Y3" s="47" t="s">
        <v>54</v>
      </c>
      <c r="Z3" s="47" t="s">
        <v>55</v>
      </c>
      <c r="AA3" s="87" t="s">
        <v>23</v>
      </c>
      <c r="AB3" s="88" t="s">
        <v>56</v>
      </c>
      <c r="AC3" s="88" t="s">
        <v>57</v>
      </c>
      <c r="AD3" s="88" t="s">
        <v>58</v>
      </c>
      <c r="AE3" s="88" t="s">
        <v>59</v>
      </c>
      <c r="AF3" s="88" t="s">
        <v>60</v>
      </c>
      <c r="AG3" s="88" t="s">
        <v>7</v>
      </c>
      <c r="AH3" s="88" t="s">
        <v>10</v>
      </c>
      <c r="AI3" s="87" t="s">
        <v>23</v>
      </c>
    </row>
    <row r="4" s="20" customFormat="1" spans="1:35">
      <c r="A4" s="32">
        <v>1</v>
      </c>
      <c r="B4" s="15" t="s">
        <v>81</v>
      </c>
      <c r="C4" s="16" t="s">
        <v>82</v>
      </c>
      <c r="D4" s="33" t="s">
        <v>83</v>
      </c>
      <c r="E4" s="34">
        <v>3920.55</v>
      </c>
      <c r="F4" s="34">
        <v>3920.55</v>
      </c>
      <c r="G4" s="34">
        <v>6241.75</v>
      </c>
      <c r="H4" s="34">
        <v>3920.55</v>
      </c>
      <c r="I4" s="75"/>
      <c r="J4" s="76"/>
      <c r="K4" s="77">
        <f t="shared" ref="K4:K21" si="0">ROUND(E4*0.017,2)</f>
        <v>66.65</v>
      </c>
      <c r="L4" s="77">
        <f t="shared" ref="L4:L21" si="1">ROUND(F4*0.16,2)</f>
        <v>627.29</v>
      </c>
      <c r="M4" s="34">
        <f t="shared" ref="M4:M21" si="2">ROUND(G4*0.08,2)</f>
        <v>499.34</v>
      </c>
      <c r="N4" s="77">
        <f t="shared" ref="N4:N21" si="3">ROUND(H4*0.007,2)</f>
        <v>27.44</v>
      </c>
      <c r="O4" s="34">
        <f t="shared" ref="O4:O21" si="4">I4*5%</f>
        <v>0</v>
      </c>
      <c r="P4" s="34">
        <f t="shared" ref="P4:P21" si="5">J4*50%</f>
        <v>0</v>
      </c>
      <c r="Q4" s="34">
        <f t="shared" ref="Q4:Q21" si="6">SUM(K4:P4)</f>
        <v>1220.72</v>
      </c>
      <c r="R4" s="77">
        <f t="shared" ref="R4:R21" si="7">E4*0</f>
        <v>0</v>
      </c>
      <c r="S4" s="77">
        <f t="shared" ref="S4:S21" si="8">ROUND(F4*0.08,2)</f>
        <v>313.64</v>
      </c>
      <c r="T4" s="34">
        <f t="shared" ref="T4:T21" si="9">ROUND(G4*0.02,2)</f>
        <v>124.84</v>
      </c>
      <c r="U4" s="77">
        <f t="shared" ref="U4:U21" si="10">ROUND(H4*0.003,2)</f>
        <v>11.76</v>
      </c>
      <c r="V4" s="34">
        <f t="shared" ref="V4:V21" si="11">I4*5%</f>
        <v>0</v>
      </c>
      <c r="W4" s="34">
        <f t="shared" ref="W4:W21" si="12">J4*50%</f>
        <v>0</v>
      </c>
      <c r="X4" s="77">
        <f t="shared" ref="X4:X21" si="13">SUM(R4:W4)</f>
        <v>450.24</v>
      </c>
      <c r="Y4" s="77">
        <f t="shared" ref="Y4:Y21" si="14">Q4+X4</f>
        <v>1670.96</v>
      </c>
      <c r="Z4" s="47"/>
      <c r="AA4" s="87"/>
      <c r="AB4" s="89">
        <f t="shared" ref="AB4:AH4" si="15">K4+R4</f>
        <v>66.65</v>
      </c>
      <c r="AC4" s="89">
        <f t="shared" si="15"/>
        <v>940.93</v>
      </c>
      <c r="AD4" s="89">
        <f t="shared" si="15"/>
        <v>624.18</v>
      </c>
      <c r="AE4" s="89">
        <f t="shared" si="15"/>
        <v>39.2</v>
      </c>
      <c r="AF4" s="89">
        <f t="shared" si="15"/>
        <v>0</v>
      </c>
      <c r="AG4" s="89">
        <f t="shared" si="15"/>
        <v>0</v>
      </c>
      <c r="AH4" s="89">
        <f t="shared" si="15"/>
        <v>1670.96</v>
      </c>
      <c r="AI4" s="87"/>
    </row>
    <row r="5" s="20" customFormat="1" spans="1:35">
      <c r="A5" s="32">
        <v>2</v>
      </c>
      <c r="B5" s="15" t="s">
        <v>88</v>
      </c>
      <c r="C5" s="17" t="s">
        <v>89</v>
      </c>
      <c r="D5" s="135" t="s">
        <v>90</v>
      </c>
      <c r="E5" s="34">
        <v>3920.55</v>
      </c>
      <c r="F5" s="34">
        <v>3920.55</v>
      </c>
      <c r="G5" s="34">
        <v>6241.75</v>
      </c>
      <c r="H5" s="34">
        <v>3920.55</v>
      </c>
      <c r="I5" s="75"/>
      <c r="J5" s="76"/>
      <c r="K5" s="77">
        <f t="shared" si="0"/>
        <v>66.65</v>
      </c>
      <c r="L5" s="77">
        <f t="shared" si="1"/>
        <v>627.29</v>
      </c>
      <c r="M5" s="34">
        <f t="shared" si="2"/>
        <v>499.34</v>
      </c>
      <c r="N5" s="77">
        <f t="shared" si="3"/>
        <v>27.44</v>
      </c>
      <c r="O5" s="34">
        <f t="shared" si="4"/>
        <v>0</v>
      </c>
      <c r="P5" s="34">
        <f t="shared" si="5"/>
        <v>0</v>
      </c>
      <c r="Q5" s="34">
        <f t="shared" si="6"/>
        <v>1220.72</v>
      </c>
      <c r="R5" s="77">
        <f t="shared" si="7"/>
        <v>0</v>
      </c>
      <c r="S5" s="77">
        <f t="shared" si="8"/>
        <v>313.64</v>
      </c>
      <c r="T5" s="34">
        <f t="shared" si="9"/>
        <v>124.84</v>
      </c>
      <c r="U5" s="77">
        <f t="shared" si="10"/>
        <v>11.76</v>
      </c>
      <c r="V5" s="34">
        <f t="shared" si="11"/>
        <v>0</v>
      </c>
      <c r="W5" s="34">
        <f t="shared" si="12"/>
        <v>0</v>
      </c>
      <c r="X5" s="77">
        <f t="shared" si="13"/>
        <v>450.24</v>
      </c>
      <c r="Y5" s="77">
        <f t="shared" si="14"/>
        <v>1670.96</v>
      </c>
      <c r="Z5" s="47"/>
      <c r="AA5" s="87"/>
      <c r="AB5" s="89">
        <f t="shared" ref="AB5:AH5" si="16">K5+R5</f>
        <v>66.65</v>
      </c>
      <c r="AC5" s="89">
        <f t="shared" si="16"/>
        <v>940.93</v>
      </c>
      <c r="AD5" s="89">
        <f t="shared" si="16"/>
        <v>624.18</v>
      </c>
      <c r="AE5" s="89">
        <f t="shared" si="16"/>
        <v>39.2</v>
      </c>
      <c r="AF5" s="89">
        <f t="shared" si="16"/>
        <v>0</v>
      </c>
      <c r="AG5" s="89">
        <f t="shared" si="16"/>
        <v>0</v>
      </c>
      <c r="AH5" s="89">
        <f t="shared" si="16"/>
        <v>1670.96</v>
      </c>
      <c r="AI5" s="87"/>
    </row>
    <row r="6" s="20" customFormat="1" spans="1:35">
      <c r="A6" s="32">
        <v>3</v>
      </c>
      <c r="B6" s="15" t="s">
        <v>88</v>
      </c>
      <c r="C6" s="17" t="s">
        <v>98</v>
      </c>
      <c r="D6" s="135" t="s">
        <v>99</v>
      </c>
      <c r="E6" s="34">
        <v>3920.55</v>
      </c>
      <c r="F6" s="34">
        <v>3920.55</v>
      </c>
      <c r="G6" s="34">
        <v>6241.75</v>
      </c>
      <c r="H6" s="34">
        <v>3920.55</v>
      </c>
      <c r="I6" s="76"/>
      <c r="J6" s="76"/>
      <c r="K6" s="77">
        <f t="shared" si="0"/>
        <v>66.65</v>
      </c>
      <c r="L6" s="77">
        <f t="shared" si="1"/>
        <v>627.29</v>
      </c>
      <c r="M6" s="34">
        <f t="shared" si="2"/>
        <v>499.34</v>
      </c>
      <c r="N6" s="77">
        <f t="shared" si="3"/>
        <v>27.44</v>
      </c>
      <c r="O6" s="34">
        <f t="shared" si="4"/>
        <v>0</v>
      </c>
      <c r="P6" s="34">
        <f t="shared" si="5"/>
        <v>0</v>
      </c>
      <c r="Q6" s="34">
        <f t="shared" si="6"/>
        <v>1220.72</v>
      </c>
      <c r="R6" s="77">
        <f t="shared" si="7"/>
        <v>0</v>
      </c>
      <c r="S6" s="77">
        <f t="shared" si="8"/>
        <v>313.64</v>
      </c>
      <c r="T6" s="34">
        <f t="shared" si="9"/>
        <v>124.84</v>
      </c>
      <c r="U6" s="77">
        <f t="shared" si="10"/>
        <v>11.76</v>
      </c>
      <c r="V6" s="34">
        <f t="shared" si="11"/>
        <v>0</v>
      </c>
      <c r="W6" s="34">
        <f t="shared" si="12"/>
        <v>0</v>
      </c>
      <c r="X6" s="77">
        <f t="shared" si="13"/>
        <v>450.24</v>
      </c>
      <c r="Y6" s="77">
        <f t="shared" si="14"/>
        <v>1670.96</v>
      </c>
      <c r="Z6" s="47"/>
      <c r="AA6" s="87"/>
      <c r="AB6" s="89">
        <f t="shared" ref="AB6:AH6" si="17">K6+R6</f>
        <v>66.65</v>
      </c>
      <c r="AC6" s="89">
        <f t="shared" si="17"/>
        <v>940.93</v>
      </c>
      <c r="AD6" s="89">
        <f t="shared" si="17"/>
        <v>624.18</v>
      </c>
      <c r="AE6" s="89">
        <f t="shared" si="17"/>
        <v>39.2</v>
      </c>
      <c r="AF6" s="89">
        <f t="shared" si="17"/>
        <v>0</v>
      </c>
      <c r="AG6" s="89">
        <f t="shared" si="17"/>
        <v>0</v>
      </c>
      <c r="AH6" s="89">
        <f t="shared" si="17"/>
        <v>1670.96</v>
      </c>
      <c r="AI6" s="87"/>
    </row>
    <row r="7" s="20" customFormat="1" spans="1:35">
      <c r="A7" s="32">
        <v>4</v>
      </c>
      <c r="B7" s="15" t="s">
        <v>100</v>
      </c>
      <c r="C7" s="17" t="s">
        <v>101</v>
      </c>
      <c r="D7" s="135" t="s">
        <v>102</v>
      </c>
      <c r="E7" s="34">
        <v>3920.55</v>
      </c>
      <c r="F7" s="34">
        <v>3920.55</v>
      </c>
      <c r="G7" s="34">
        <v>6241.75</v>
      </c>
      <c r="H7" s="34">
        <v>3920.55</v>
      </c>
      <c r="I7" s="76">
        <v>3180</v>
      </c>
      <c r="J7" s="76"/>
      <c r="K7" s="77">
        <f t="shared" si="0"/>
        <v>66.65</v>
      </c>
      <c r="L7" s="77">
        <f t="shared" si="1"/>
        <v>627.29</v>
      </c>
      <c r="M7" s="34">
        <f t="shared" si="2"/>
        <v>499.34</v>
      </c>
      <c r="N7" s="77">
        <f t="shared" si="3"/>
        <v>27.44</v>
      </c>
      <c r="O7" s="34">
        <f t="shared" si="4"/>
        <v>159</v>
      </c>
      <c r="P7" s="34">
        <f t="shared" si="5"/>
        <v>0</v>
      </c>
      <c r="Q7" s="34">
        <f t="shared" si="6"/>
        <v>1379.72</v>
      </c>
      <c r="R7" s="77">
        <f t="shared" si="7"/>
        <v>0</v>
      </c>
      <c r="S7" s="77">
        <f t="shared" si="8"/>
        <v>313.64</v>
      </c>
      <c r="T7" s="34">
        <f t="shared" si="9"/>
        <v>124.84</v>
      </c>
      <c r="U7" s="77">
        <f t="shared" si="10"/>
        <v>11.76</v>
      </c>
      <c r="V7" s="34">
        <f t="shared" si="11"/>
        <v>159</v>
      </c>
      <c r="W7" s="34">
        <f t="shared" si="12"/>
        <v>0</v>
      </c>
      <c r="X7" s="77">
        <f t="shared" si="13"/>
        <v>609.24</v>
      </c>
      <c r="Y7" s="77">
        <f t="shared" si="14"/>
        <v>1988.96</v>
      </c>
      <c r="Z7" s="47"/>
      <c r="AA7" s="87"/>
      <c r="AB7" s="89">
        <f t="shared" ref="AB7:AH7" si="18">K7+R7</f>
        <v>66.65</v>
      </c>
      <c r="AC7" s="89">
        <f t="shared" si="18"/>
        <v>940.93</v>
      </c>
      <c r="AD7" s="89">
        <f t="shared" si="18"/>
        <v>624.18</v>
      </c>
      <c r="AE7" s="89">
        <f t="shared" si="18"/>
        <v>39.2</v>
      </c>
      <c r="AF7" s="89">
        <f t="shared" si="18"/>
        <v>318</v>
      </c>
      <c r="AG7" s="89">
        <f t="shared" si="18"/>
        <v>0</v>
      </c>
      <c r="AH7" s="89">
        <f t="shared" si="18"/>
        <v>1988.96</v>
      </c>
      <c r="AI7" s="87"/>
    </row>
    <row r="8" s="20" customFormat="1" spans="1:35">
      <c r="A8" s="32">
        <v>5</v>
      </c>
      <c r="B8" s="15" t="s">
        <v>103</v>
      </c>
      <c r="C8" s="17" t="s">
        <v>104</v>
      </c>
      <c r="D8" s="135" t="s">
        <v>105</v>
      </c>
      <c r="E8" s="34">
        <v>3920.55</v>
      </c>
      <c r="F8" s="34">
        <v>3920.55</v>
      </c>
      <c r="G8" s="34">
        <v>6241.75</v>
      </c>
      <c r="H8" s="34">
        <v>3920.55</v>
      </c>
      <c r="I8" s="76">
        <v>3180</v>
      </c>
      <c r="J8" s="76"/>
      <c r="K8" s="77">
        <f t="shared" si="0"/>
        <v>66.65</v>
      </c>
      <c r="L8" s="77">
        <f t="shared" si="1"/>
        <v>627.29</v>
      </c>
      <c r="M8" s="34">
        <f t="shared" si="2"/>
        <v>499.34</v>
      </c>
      <c r="N8" s="77">
        <f t="shared" si="3"/>
        <v>27.44</v>
      </c>
      <c r="O8" s="34">
        <f t="shared" si="4"/>
        <v>159</v>
      </c>
      <c r="P8" s="34">
        <f t="shared" si="5"/>
        <v>0</v>
      </c>
      <c r="Q8" s="34">
        <f t="shared" si="6"/>
        <v>1379.72</v>
      </c>
      <c r="R8" s="77">
        <f t="shared" si="7"/>
        <v>0</v>
      </c>
      <c r="S8" s="77">
        <f t="shared" si="8"/>
        <v>313.64</v>
      </c>
      <c r="T8" s="34">
        <f t="shared" si="9"/>
        <v>124.84</v>
      </c>
      <c r="U8" s="77">
        <f t="shared" si="10"/>
        <v>11.76</v>
      </c>
      <c r="V8" s="34">
        <f t="shared" si="11"/>
        <v>159</v>
      </c>
      <c r="W8" s="34">
        <f t="shared" si="12"/>
        <v>0</v>
      </c>
      <c r="X8" s="77">
        <f t="shared" si="13"/>
        <v>609.24</v>
      </c>
      <c r="Y8" s="77">
        <f t="shared" si="14"/>
        <v>1988.96</v>
      </c>
      <c r="Z8" s="47"/>
      <c r="AA8" s="87"/>
      <c r="AB8" s="89">
        <f t="shared" ref="AB8:AH8" si="19">K8+R8</f>
        <v>66.65</v>
      </c>
      <c r="AC8" s="89">
        <f t="shared" si="19"/>
        <v>940.93</v>
      </c>
      <c r="AD8" s="89">
        <f t="shared" si="19"/>
        <v>624.18</v>
      </c>
      <c r="AE8" s="89">
        <f t="shared" si="19"/>
        <v>39.2</v>
      </c>
      <c r="AF8" s="89">
        <f t="shared" si="19"/>
        <v>318</v>
      </c>
      <c r="AG8" s="89">
        <f t="shared" si="19"/>
        <v>0</v>
      </c>
      <c r="AH8" s="89">
        <f t="shared" si="19"/>
        <v>1988.96</v>
      </c>
      <c r="AI8" s="87"/>
    </row>
    <row r="9" s="20" customFormat="1" spans="1:35">
      <c r="A9" s="32">
        <v>6</v>
      </c>
      <c r="B9" s="18" t="s">
        <v>81</v>
      </c>
      <c r="C9" s="19" t="s">
        <v>106</v>
      </c>
      <c r="D9" s="35" t="s">
        <v>107</v>
      </c>
      <c r="E9" s="34">
        <v>3920.55</v>
      </c>
      <c r="F9" s="34">
        <v>3920.55</v>
      </c>
      <c r="G9" s="34">
        <v>6241.75</v>
      </c>
      <c r="H9" s="34">
        <v>3920.55</v>
      </c>
      <c r="I9" s="76"/>
      <c r="J9" s="76"/>
      <c r="K9" s="77">
        <f t="shared" si="0"/>
        <v>66.65</v>
      </c>
      <c r="L9" s="77">
        <f t="shared" si="1"/>
        <v>627.29</v>
      </c>
      <c r="M9" s="34">
        <f t="shared" si="2"/>
        <v>499.34</v>
      </c>
      <c r="N9" s="77">
        <f t="shared" si="3"/>
        <v>27.44</v>
      </c>
      <c r="O9" s="34">
        <f t="shared" si="4"/>
        <v>0</v>
      </c>
      <c r="P9" s="34">
        <f t="shared" si="5"/>
        <v>0</v>
      </c>
      <c r="Q9" s="34">
        <f t="shared" si="6"/>
        <v>1220.72</v>
      </c>
      <c r="R9" s="77">
        <f t="shared" si="7"/>
        <v>0</v>
      </c>
      <c r="S9" s="77">
        <f t="shared" si="8"/>
        <v>313.64</v>
      </c>
      <c r="T9" s="34">
        <f t="shared" si="9"/>
        <v>124.84</v>
      </c>
      <c r="U9" s="77">
        <f t="shared" si="10"/>
        <v>11.76</v>
      </c>
      <c r="V9" s="34">
        <f t="shared" si="11"/>
        <v>0</v>
      </c>
      <c r="W9" s="34">
        <f t="shared" si="12"/>
        <v>0</v>
      </c>
      <c r="X9" s="77">
        <f t="shared" si="13"/>
        <v>450.24</v>
      </c>
      <c r="Y9" s="77">
        <f t="shared" si="14"/>
        <v>1670.96</v>
      </c>
      <c r="Z9" s="47"/>
      <c r="AA9" s="87"/>
      <c r="AB9" s="89">
        <f t="shared" ref="AB9:AH9" si="20">K9+R9</f>
        <v>66.65</v>
      </c>
      <c r="AC9" s="89">
        <f t="shared" si="20"/>
        <v>940.93</v>
      </c>
      <c r="AD9" s="89">
        <f t="shared" si="20"/>
        <v>624.18</v>
      </c>
      <c r="AE9" s="89">
        <f t="shared" si="20"/>
        <v>39.2</v>
      </c>
      <c r="AF9" s="89">
        <f t="shared" si="20"/>
        <v>0</v>
      </c>
      <c r="AG9" s="89">
        <f t="shared" si="20"/>
        <v>0</v>
      </c>
      <c r="AH9" s="89">
        <f t="shared" si="20"/>
        <v>1670.96</v>
      </c>
      <c r="AI9" s="87"/>
    </row>
    <row r="10" s="20" customFormat="1" spans="1:35">
      <c r="A10" s="32">
        <v>7</v>
      </c>
      <c r="B10" s="18" t="s">
        <v>81</v>
      </c>
      <c r="C10" s="19" t="s">
        <v>108</v>
      </c>
      <c r="D10" s="35" t="s">
        <v>109</v>
      </c>
      <c r="E10" s="34">
        <v>3920.55</v>
      </c>
      <c r="F10" s="34">
        <v>3920.55</v>
      </c>
      <c r="G10" s="34">
        <v>6241.75</v>
      </c>
      <c r="H10" s="34">
        <v>3920.55</v>
      </c>
      <c r="I10" s="75"/>
      <c r="J10" s="76"/>
      <c r="K10" s="77">
        <f t="shared" si="0"/>
        <v>66.65</v>
      </c>
      <c r="L10" s="77">
        <f t="shared" si="1"/>
        <v>627.29</v>
      </c>
      <c r="M10" s="34">
        <f t="shared" si="2"/>
        <v>499.34</v>
      </c>
      <c r="N10" s="77">
        <f t="shared" si="3"/>
        <v>27.44</v>
      </c>
      <c r="O10" s="34">
        <f t="shared" si="4"/>
        <v>0</v>
      </c>
      <c r="P10" s="34">
        <f t="shared" si="5"/>
        <v>0</v>
      </c>
      <c r="Q10" s="34">
        <f t="shared" si="6"/>
        <v>1220.72</v>
      </c>
      <c r="R10" s="77">
        <f t="shared" si="7"/>
        <v>0</v>
      </c>
      <c r="S10" s="77">
        <f t="shared" si="8"/>
        <v>313.64</v>
      </c>
      <c r="T10" s="34">
        <f t="shared" si="9"/>
        <v>124.84</v>
      </c>
      <c r="U10" s="77">
        <f t="shared" si="10"/>
        <v>11.76</v>
      </c>
      <c r="V10" s="34">
        <f t="shared" si="11"/>
        <v>0</v>
      </c>
      <c r="W10" s="34">
        <f t="shared" si="12"/>
        <v>0</v>
      </c>
      <c r="X10" s="77">
        <f t="shared" si="13"/>
        <v>450.24</v>
      </c>
      <c r="Y10" s="77">
        <f t="shared" si="14"/>
        <v>1670.96</v>
      </c>
      <c r="Z10" s="47"/>
      <c r="AA10" s="87"/>
      <c r="AB10" s="89">
        <f t="shared" ref="AB10:AH10" si="21">K10+R10</f>
        <v>66.65</v>
      </c>
      <c r="AC10" s="89">
        <f t="shared" si="21"/>
        <v>940.93</v>
      </c>
      <c r="AD10" s="89">
        <f t="shared" si="21"/>
        <v>624.18</v>
      </c>
      <c r="AE10" s="89">
        <f t="shared" si="21"/>
        <v>39.2</v>
      </c>
      <c r="AF10" s="89">
        <f t="shared" si="21"/>
        <v>0</v>
      </c>
      <c r="AG10" s="89">
        <f t="shared" si="21"/>
        <v>0</v>
      </c>
      <c r="AH10" s="89">
        <f t="shared" si="21"/>
        <v>1670.96</v>
      </c>
      <c r="AI10" s="87"/>
    </row>
    <row r="11" s="20" customFormat="1" ht="27" customHeight="1" spans="1:35">
      <c r="A11" s="32">
        <v>8</v>
      </c>
      <c r="B11" s="36" t="s">
        <v>112</v>
      </c>
      <c r="C11" s="37" t="s">
        <v>113</v>
      </c>
      <c r="D11" s="138" t="s">
        <v>114</v>
      </c>
      <c r="E11" s="39">
        <v>3920.55</v>
      </c>
      <c r="F11" s="39">
        <v>3920.55</v>
      </c>
      <c r="G11" s="39">
        <v>6241.75</v>
      </c>
      <c r="H11" s="39">
        <v>3920.55</v>
      </c>
      <c r="I11" s="78"/>
      <c r="J11" s="34"/>
      <c r="K11" s="77">
        <f t="shared" si="0"/>
        <v>66.65</v>
      </c>
      <c r="L11" s="77">
        <f t="shared" si="1"/>
        <v>627.29</v>
      </c>
      <c r="M11" s="34">
        <f t="shared" si="2"/>
        <v>499.34</v>
      </c>
      <c r="N11" s="77">
        <f t="shared" si="3"/>
        <v>27.44</v>
      </c>
      <c r="O11" s="34">
        <f t="shared" si="4"/>
        <v>0</v>
      </c>
      <c r="P11" s="34">
        <f t="shared" si="5"/>
        <v>0</v>
      </c>
      <c r="Q11" s="34">
        <f t="shared" si="6"/>
        <v>1220.72</v>
      </c>
      <c r="R11" s="77">
        <f t="shared" si="7"/>
        <v>0</v>
      </c>
      <c r="S11" s="77">
        <f t="shared" si="8"/>
        <v>313.64</v>
      </c>
      <c r="T11" s="34">
        <f t="shared" si="9"/>
        <v>124.84</v>
      </c>
      <c r="U11" s="77">
        <f t="shared" si="10"/>
        <v>11.76</v>
      </c>
      <c r="V11" s="34">
        <f t="shared" si="11"/>
        <v>0</v>
      </c>
      <c r="W11" s="34">
        <f t="shared" si="12"/>
        <v>0</v>
      </c>
      <c r="X11" s="77">
        <f t="shared" si="13"/>
        <v>450.24</v>
      </c>
      <c r="Y11" s="77">
        <f t="shared" si="14"/>
        <v>1670.96</v>
      </c>
      <c r="Z11" s="47"/>
      <c r="AA11" s="90"/>
      <c r="AB11" s="89">
        <f t="shared" ref="AB11:AH11" si="22">K11+R11</f>
        <v>66.65</v>
      </c>
      <c r="AC11" s="89">
        <f t="shared" si="22"/>
        <v>940.93</v>
      </c>
      <c r="AD11" s="89">
        <f t="shared" si="22"/>
        <v>624.18</v>
      </c>
      <c r="AE11" s="89">
        <f t="shared" si="22"/>
        <v>39.2</v>
      </c>
      <c r="AF11" s="89">
        <f t="shared" si="22"/>
        <v>0</v>
      </c>
      <c r="AG11" s="89">
        <f t="shared" si="22"/>
        <v>0</v>
      </c>
      <c r="AH11" s="89">
        <f t="shared" si="22"/>
        <v>1670.96</v>
      </c>
      <c r="AI11" s="90"/>
    </row>
    <row r="12" s="20" customFormat="1" ht="17" customHeight="1" spans="1:35">
      <c r="A12" s="32">
        <v>9</v>
      </c>
      <c r="B12" s="36" t="s">
        <v>61</v>
      </c>
      <c r="C12" s="37" t="s">
        <v>115</v>
      </c>
      <c r="D12" s="38" t="s">
        <v>116</v>
      </c>
      <c r="E12" s="39">
        <v>3920.55</v>
      </c>
      <c r="F12" s="39">
        <v>3920.55</v>
      </c>
      <c r="G12" s="39">
        <v>6241.75</v>
      </c>
      <c r="H12" s="39">
        <v>3920.55</v>
      </c>
      <c r="I12" s="78"/>
      <c r="J12" s="34"/>
      <c r="K12" s="77">
        <f t="shared" si="0"/>
        <v>66.65</v>
      </c>
      <c r="L12" s="77">
        <f t="shared" si="1"/>
        <v>627.29</v>
      </c>
      <c r="M12" s="34">
        <f t="shared" si="2"/>
        <v>499.34</v>
      </c>
      <c r="N12" s="77">
        <f t="shared" si="3"/>
        <v>27.44</v>
      </c>
      <c r="O12" s="34">
        <f t="shared" si="4"/>
        <v>0</v>
      </c>
      <c r="P12" s="34">
        <f t="shared" si="5"/>
        <v>0</v>
      </c>
      <c r="Q12" s="34">
        <f t="shared" si="6"/>
        <v>1220.72</v>
      </c>
      <c r="R12" s="77">
        <f t="shared" si="7"/>
        <v>0</v>
      </c>
      <c r="S12" s="77">
        <f t="shared" si="8"/>
        <v>313.64</v>
      </c>
      <c r="T12" s="34">
        <f t="shared" si="9"/>
        <v>124.84</v>
      </c>
      <c r="U12" s="77">
        <f t="shared" si="10"/>
        <v>11.76</v>
      </c>
      <c r="V12" s="34">
        <f t="shared" si="11"/>
        <v>0</v>
      </c>
      <c r="W12" s="34">
        <f t="shared" si="12"/>
        <v>0</v>
      </c>
      <c r="X12" s="77">
        <f t="shared" si="13"/>
        <v>450.24</v>
      </c>
      <c r="Y12" s="77">
        <f t="shared" si="14"/>
        <v>1670.96</v>
      </c>
      <c r="Z12" s="47"/>
      <c r="AA12" s="90"/>
      <c r="AB12" s="89">
        <f t="shared" ref="AB12:AH12" si="23">K12+R12</f>
        <v>66.65</v>
      </c>
      <c r="AC12" s="89">
        <f t="shared" si="23"/>
        <v>940.93</v>
      </c>
      <c r="AD12" s="89">
        <f t="shared" si="23"/>
        <v>624.18</v>
      </c>
      <c r="AE12" s="89">
        <f t="shared" si="23"/>
        <v>39.2</v>
      </c>
      <c r="AF12" s="89">
        <f t="shared" si="23"/>
        <v>0</v>
      </c>
      <c r="AG12" s="89">
        <f t="shared" si="23"/>
        <v>0</v>
      </c>
      <c r="AH12" s="89">
        <f t="shared" si="23"/>
        <v>1670.96</v>
      </c>
      <c r="AI12" s="90"/>
    </row>
    <row r="13" s="20" customFormat="1" ht="17" customHeight="1" spans="1:35">
      <c r="A13" s="32">
        <v>10</v>
      </c>
      <c r="B13" s="36" t="s">
        <v>81</v>
      </c>
      <c r="C13" s="37" t="s">
        <v>117</v>
      </c>
      <c r="D13" s="38" t="s">
        <v>118</v>
      </c>
      <c r="E13" s="39">
        <v>3920.55</v>
      </c>
      <c r="F13" s="39">
        <v>3920.55</v>
      </c>
      <c r="G13" s="39">
        <v>6241.75</v>
      </c>
      <c r="H13" s="39">
        <v>3920.55</v>
      </c>
      <c r="I13" s="78"/>
      <c r="J13" s="34"/>
      <c r="K13" s="77">
        <f t="shared" si="0"/>
        <v>66.65</v>
      </c>
      <c r="L13" s="77">
        <f t="shared" si="1"/>
        <v>627.29</v>
      </c>
      <c r="M13" s="34">
        <f t="shared" si="2"/>
        <v>499.34</v>
      </c>
      <c r="N13" s="77">
        <f t="shared" si="3"/>
        <v>27.44</v>
      </c>
      <c r="O13" s="34">
        <f t="shared" si="4"/>
        <v>0</v>
      </c>
      <c r="P13" s="34">
        <f t="shared" si="5"/>
        <v>0</v>
      </c>
      <c r="Q13" s="34">
        <f t="shared" si="6"/>
        <v>1220.72</v>
      </c>
      <c r="R13" s="77">
        <f t="shared" si="7"/>
        <v>0</v>
      </c>
      <c r="S13" s="77">
        <f t="shared" si="8"/>
        <v>313.64</v>
      </c>
      <c r="T13" s="34">
        <f t="shared" si="9"/>
        <v>124.84</v>
      </c>
      <c r="U13" s="77">
        <f t="shared" si="10"/>
        <v>11.76</v>
      </c>
      <c r="V13" s="34">
        <f t="shared" si="11"/>
        <v>0</v>
      </c>
      <c r="W13" s="34">
        <f t="shared" si="12"/>
        <v>0</v>
      </c>
      <c r="X13" s="77">
        <f t="shared" si="13"/>
        <v>450.24</v>
      </c>
      <c r="Y13" s="77">
        <f t="shared" si="14"/>
        <v>1670.96</v>
      </c>
      <c r="Z13" s="47"/>
      <c r="AA13" s="90"/>
      <c r="AB13" s="89">
        <f t="shared" ref="AB13:AH13" si="24">K13+R13</f>
        <v>66.65</v>
      </c>
      <c r="AC13" s="89">
        <f t="shared" si="24"/>
        <v>940.93</v>
      </c>
      <c r="AD13" s="89">
        <f t="shared" si="24"/>
        <v>624.18</v>
      </c>
      <c r="AE13" s="89">
        <f t="shared" si="24"/>
        <v>39.2</v>
      </c>
      <c r="AF13" s="89">
        <f t="shared" si="24"/>
        <v>0</v>
      </c>
      <c r="AG13" s="89">
        <f t="shared" si="24"/>
        <v>0</v>
      </c>
      <c r="AH13" s="89">
        <f t="shared" si="24"/>
        <v>1670.96</v>
      </c>
      <c r="AI13" s="90"/>
    </row>
    <row r="14" s="20" customFormat="1" ht="17" customHeight="1" spans="1:35">
      <c r="A14" s="32">
        <v>11</v>
      </c>
      <c r="B14" s="36" t="s">
        <v>119</v>
      </c>
      <c r="C14" s="37" t="s">
        <v>120</v>
      </c>
      <c r="D14" s="38" t="s">
        <v>121</v>
      </c>
      <c r="E14" s="39">
        <v>3920.55</v>
      </c>
      <c r="F14" s="39">
        <v>3920.55</v>
      </c>
      <c r="G14" s="39">
        <v>6241.75</v>
      </c>
      <c r="H14" s="39">
        <v>3920.55</v>
      </c>
      <c r="I14" s="79">
        <v>3180</v>
      </c>
      <c r="J14" s="34"/>
      <c r="K14" s="77">
        <f t="shared" si="0"/>
        <v>66.65</v>
      </c>
      <c r="L14" s="77">
        <f t="shared" si="1"/>
        <v>627.29</v>
      </c>
      <c r="M14" s="34">
        <f t="shared" si="2"/>
        <v>499.34</v>
      </c>
      <c r="N14" s="77">
        <f t="shared" si="3"/>
        <v>27.44</v>
      </c>
      <c r="O14" s="34">
        <f t="shared" si="4"/>
        <v>159</v>
      </c>
      <c r="P14" s="34">
        <f t="shared" si="5"/>
        <v>0</v>
      </c>
      <c r="Q14" s="34">
        <f t="shared" si="6"/>
        <v>1379.72</v>
      </c>
      <c r="R14" s="77">
        <f t="shared" si="7"/>
        <v>0</v>
      </c>
      <c r="S14" s="77">
        <f t="shared" si="8"/>
        <v>313.64</v>
      </c>
      <c r="T14" s="34">
        <f t="shared" si="9"/>
        <v>124.84</v>
      </c>
      <c r="U14" s="77">
        <f t="shared" si="10"/>
        <v>11.76</v>
      </c>
      <c r="V14" s="34">
        <f t="shared" si="11"/>
        <v>159</v>
      </c>
      <c r="W14" s="34">
        <f t="shared" si="12"/>
        <v>0</v>
      </c>
      <c r="X14" s="77">
        <f t="shared" si="13"/>
        <v>609.24</v>
      </c>
      <c r="Y14" s="77">
        <f t="shared" si="14"/>
        <v>1988.96</v>
      </c>
      <c r="Z14" s="47"/>
      <c r="AA14" s="90"/>
      <c r="AB14" s="89">
        <f t="shared" ref="AB14:AH14" si="25">K14+R14</f>
        <v>66.65</v>
      </c>
      <c r="AC14" s="89">
        <f t="shared" si="25"/>
        <v>940.93</v>
      </c>
      <c r="AD14" s="89">
        <f t="shared" si="25"/>
        <v>624.18</v>
      </c>
      <c r="AE14" s="89">
        <f t="shared" si="25"/>
        <v>39.2</v>
      </c>
      <c r="AF14" s="89">
        <f t="shared" si="25"/>
        <v>318</v>
      </c>
      <c r="AG14" s="89">
        <f t="shared" si="25"/>
        <v>0</v>
      </c>
      <c r="AH14" s="89">
        <f t="shared" si="25"/>
        <v>1988.96</v>
      </c>
      <c r="AI14" s="90"/>
    </row>
    <row r="15" s="20" customFormat="1" ht="17" customHeight="1" spans="1:35">
      <c r="A15" s="32">
        <v>12</v>
      </c>
      <c r="B15" s="36" t="s">
        <v>122</v>
      </c>
      <c r="C15" s="37" t="s">
        <v>123</v>
      </c>
      <c r="D15" s="38" t="s">
        <v>124</v>
      </c>
      <c r="E15" s="39">
        <v>3920.55</v>
      </c>
      <c r="F15" s="39">
        <v>3920.55</v>
      </c>
      <c r="G15" s="39">
        <v>6241.75</v>
      </c>
      <c r="H15" s="39">
        <v>3920.55</v>
      </c>
      <c r="I15" s="78"/>
      <c r="J15" s="34"/>
      <c r="K15" s="77">
        <f t="shared" si="0"/>
        <v>66.65</v>
      </c>
      <c r="L15" s="77">
        <f t="shared" si="1"/>
        <v>627.29</v>
      </c>
      <c r="M15" s="34">
        <f t="shared" si="2"/>
        <v>499.34</v>
      </c>
      <c r="N15" s="77">
        <f t="shared" si="3"/>
        <v>27.44</v>
      </c>
      <c r="O15" s="34">
        <f t="shared" si="4"/>
        <v>0</v>
      </c>
      <c r="P15" s="34">
        <f t="shared" si="5"/>
        <v>0</v>
      </c>
      <c r="Q15" s="34">
        <f t="shared" si="6"/>
        <v>1220.72</v>
      </c>
      <c r="R15" s="77">
        <f t="shared" si="7"/>
        <v>0</v>
      </c>
      <c r="S15" s="77">
        <f t="shared" si="8"/>
        <v>313.64</v>
      </c>
      <c r="T15" s="34">
        <f t="shared" si="9"/>
        <v>124.84</v>
      </c>
      <c r="U15" s="77">
        <f t="shared" si="10"/>
        <v>11.76</v>
      </c>
      <c r="V15" s="34">
        <f t="shared" si="11"/>
        <v>0</v>
      </c>
      <c r="W15" s="34">
        <f t="shared" si="12"/>
        <v>0</v>
      </c>
      <c r="X15" s="77">
        <f t="shared" si="13"/>
        <v>450.24</v>
      </c>
      <c r="Y15" s="77">
        <f t="shared" si="14"/>
        <v>1670.96</v>
      </c>
      <c r="Z15" s="47"/>
      <c r="AA15" s="90"/>
      <c r="AB15" s="89">
        <f t="shared" ref="AB15:AH15" si="26">K15+R15</f>
        <v>66.65</v>
      </c>
      <c r="AC15" s="89">
        <f t="shared" si="26"/>
        <v>940.93</v>
      </c>
      <c r="AD15" s="89">
        <f t="shared" si="26"/>
        <v>624.18</v>
      </c>
      <c r="AE15" s="89">
        <f t="shared" si="26"/>
        <v>39.2</v>
      </c>
      <c r="AF15" s="89">
        <f t="shared" si="26"/>
        <v>0</v>
      </c>
      <c r="AG15" s="89">
        <f t="shared" si="26"/>
        <v>0</v>
      </c>
      <c r="AH15" s="89">
        <f t="shared" si="26"/>
        <v>1670.96</v>
      </c>
      <c r="AI15" s="90"/>
    </row>
    <row r="16" s="20" customFormat="1" ht="17" customHeight="1" spans="1:35">
      <c r="A16" s="32">
        <v>13</v>
      </c>
      <c r="B16" s="36" t="s">
        <v>125</v>
      </c>
      <c r="C16" s="37" t="s">
        <v>126</v>
      </c>
      <c r="D16" s="38" t="s">
        <v>127</v>
      </c>
      <c r="E16" s="39">
        <v>3920.55</v>
      </c>
      <c r="F16" s="39">
        <v>3920.55</v>
      </c>
      <c r="G16" s="39">
        <v>6241.75</v>
      </c>
      <c r="H16" s="39">
        <v>3920.55</v>
      </c>
      <c r="I16" s="78"/>
      <c r="J16" s="34"/>
      <c r="K16" s="77">
        <f t="shared" si="0"/>
        <v>66.65</v>
      </c>
      <c r="L16" s="77">
        <f t="shared" si="1"/>
        <v>627.29</v>
      </c>
      <c r="M16" s="34">
        <f t="shared" si="2"/>
        <v>499.34</v>
      </c>
      <c r="N16" s="77">
        <f t="shared" si="3"/>
        <v>27.44</v>
      </c>
      <c r="O16" s="34">
        <f t="shared" si="4"/>
        <v>0</v>
      </c>
      <c r="P16" s="34">
        <f t="shared" si="5"/>
        <v>0</v>
      </c>
      <c r="Q16" s="34">
        <f t="shared" si="6"/>
        <v>1220.72</v>
      </c>
      <c r="R16" s="77">
        <f t="shared" si="7"/>
        <v>0</v>
      </c>
      <c r="S16" s="77">
        <f t="shared" si="8"/>
        <v>313.64</v>
      </c>
      <c r="T16" s="34">
        <f t="shared" si="9"/>
        <v>124.84</v>
      </c>
      <c r="U16" s="77">
        <f t="shared" si="10"/>
        <v>11.76</v>
      </c>
      <c r="V16" s="34">
        <f t="shared" si="11"/>
        <v>0</v>
      </c>
      <c r="W16" s="34">
        <f t="shared" si="12"/>
        <v>0</v>
      </c>
      <c r="X16" s="77">
        <f t="shared" si="13"/>
        <v>450.24</v>
      </c>
      <c r="Y16" s="77">
        <f t="shared" si="14"/>
        <v>1670.96</v>
      </c>
      <c r="Z16" s="47"/>
      <c r="AA16" s="90"/>
      <c r="AB16" s="89">
        <f t="shared" ref="AB16:AH16" si="27">K16+R16</f>
        <v>66.65</v>
      </c>
      <c r="AC16" s="89">
        <f t="shared" si="27"/>
        <v>940.93</v>
      </c>
      <c r="AD16" s="89">
        <f t="shared" si="27"/>
        <v>624.18</v>
      </c>
      <c r="AE16" s="89">
        <f t="shared" si="27"/>
        <v>39.2</v>
      </c>
      <c r="AF16" s="89">
        <f t="shared" si="27"/>
        <v>0</v>
      </c>
      <c r="AG16" s="89">
        <f t="shared" si="27"/>
        <v>0</v>
      </c>
      <c r="AH16" s="89">
        <f t="shared" si="27"/>
        <v>1670.96</v>
      </c>
      <c r="AI16" s="90"/>
    </row>
    <row r="17" s="20" customFormat="1" ht="17" customHeight="1" spans="1:35">
      <c r="A17" s="32">
        <v>15</v>
      </c>
      <c r="B17" s="36" t="s">
        <v>131</v>
      </c>
      <c r="C17" s="37" t="s">
        <v>132</v>
      </c>
      <c r="D17" s="38" t="s">
        <v>133</v>
      </c>
      <c r="E17" s="39">
        <v>3920.55</v>
      </c>
      <c r="F17" s="39">
        <v>3920.55</v>
      </c>
      <c r="G17" s="39">
        <v>6241.75</v>
      </c>
      <c r="H17" s="39">
        <v>3920.55</v>
      </c>
      <c r="I17" s="78"/>
      <c r="J17" s="34"/>
      <c r="K17" s="77">
        <f>ROUND(E17*0.017,2)</f>
        <v>66.65</v>
      </c>
      <c r="L17" s="77">
        <f>ROUND(F17*0.16,2)</f>
        <v>627.29</v>
      </c>
      <c r="M17" s="34">
        <f>ROUND(G17*0.08,2)</f>
        <v>499.34</v>
      </c>
      <c r="N17" s="77">
        <f>ROUND(H17*0.007,2)</f>
        <v>27.44</v>
      </c>
      <c r="O17" s="34">
        <f>I17*5%</f>
        <v>0</v>
      </c>
      <c r="P17" s="34">
        <f>J17*50%</f>
        <v>0</v>
      </c>
      <c r="Q17" s="34">
        <f>SUM(K17:P17)</f>
        <v>1220.72</v>
      </c>
      <c r="R17" s="77">
        <f>E17*0</f>
        <v>0</v>
      </c>
      <c r="S17" s="77">
        <f>ROUND(F17*0.08,2)</f>
        <v>313.64</v>
      </c>
      <c r="T17" s="34">
        <f>ROUND(G17*0.02,2)</f>
        <v>124.84</v>
      </c>
      <c r="U17" s="77">
        <f>ROUND(H17*0.003,2)</f>
        <v>11.76</v>
      </c>
      <c r="V17" s="34">
        <f>I17*5%</f>
        <v>0</v>
      </c>
      <c r="W17" s="34">
        <f>J17*50%</f>
        <v>0</v>
      </c>
      <c r="X17" s="77">
        <f>SUM(R17:W17)</f>
        <v>450.24</v>
      </c>
      <c r="Y17" s="77">
        <f>Q17+X17</f>
        <v>1670.96</v>
      </c>
      <c r="Z17" s="47"/>
      <c r="AA17" s="90"/>
      <c r="AB17" s="89">
        <f t="shared" ref="AB17:AH17" si="28">K17+R17</f>
        <v>66.65</v>
      </c>
      <c r="AC17" s="89">
        <f t="shared" si="28"/>
        <v>940.93</v>
      </c>
      <c r="AD17" s="89">
        <f t="shared" si="28"/>
        <v>624.18</v>
      </c>
      <c r="AE17" s="89">
        <f t="shared" si="28"/>
        <v>39.2</v>
      </c>
      <c r="AF17" s="89">
        <f t="shared" si="28"/>
        <v>0</v>
      </c>
      <c r="AG17" s="89">
        <f t="shared" si="28"/>
        <v>0</v>
      </c>
      <c r="AH17" s="89">
        <f t="shared" si="28"/>
        <v>1670.96</v>
      </c>
      <c r="AI17" s="90"/>
    </row>
    <row r="18" s="20" customFormat="1" ht="17" customHeight="1" spans="1:35">
      <c r="A18" s="32">
        <v>16</v>
      </c>
      <c r="B18" s="36" t="s">
        <v>88</v>
      </c>
      <c r="C18" s="37" t="s">
        <v>134</v>
      </c>
      <c r="D18" s="38" t="s">
        <v>135</v>
      </c>
      <c r="E18" s="39">
        <v>4200</v>
      </c>
      <c r="F18" s="39">
        <v>4200</v>
      </c>
      <c r="G18" s="39">
        <v>6241.75</v>
      </c>
      <c r="H18" s="39">
        <v>4200</v>
      </c>
      <c r="I18" s="79">
        <v>4180</v>
      </c>
      <c r="J18" s="34"/>
      <c r="K18" s="77">
        <f>ROUND(E18*0.017,2)</f>
        <v>71.4</v>
      </c>
      <c r="L18" s="77">
        <f>ROUND(F18*0.16,2)</f>
        <v>672</v>
      </c>
      <c r="M18" s="34">
        <f>ROUND(G18*0.08,2)</f>
        <v>499.34</v>
      </c>
      <c r="N18" s="77">
        <f>ROUND(H18*0.007,2)</f>
        <v>29.4</v>
      </c>
      <c r="O18" s="34">
        <f>I18*5%</f>
        <v>209</v>
      </c>
      <c r="P18" s="34">
        <f>J18*50%</f>
        <v>0</v>
      </c>
      <c r="Q18" s="34">
        <f>SUM(K18:P18)</f>
        <v>1481.14</v>
      </c>
      <c r="R18" s="77">
        <f>E18*0</f>
        <v>0</v>
      </c>
      <c r="S18" s="77">
        <f>ROUND(F18*0.08,2)</f>
        <v>336</v>
      </c>
      <c r="T18" s="34">
        <f>ROUND(G18*0.02,2)</f>
        <v>124.84</v>
      </c>
      <c r="U18" s="77">
        <f>ROUND(H18*0.003,2)</f>
        <v>12.6</v>
      </c>
      <c r="V18" s="34">
        <f>I18*5%</f>
        <v>209</v>
      </c>
      <c r="W18" s="34">
        <f>J18*50%</f>
        <v>0</v>
      </c>
      <c r="X18" s="77">
        <f>SUM(R18:W18)</f>
        <v>682.44</v>
      </c>
      <c r="Y18" s="77">
        <f>Q18+X18</f>
        <v>2163.58</v>
      </c>
      <c r="Z18" s="47"/>
      <c r="AA18" s="90"/>
      <c r="AB18" s="89">
        <f t="shared" ref="AB18:AH18" si="29">K18+R18</f>
        <v>71.4</v>
      </c>
      <c r="AC18" s="89">
        <f t="shared" si="29"/>
        <v>1008</v>
      </c>
      <c r="AD18" s="89">
        <f t="shared" si="29"/>
        <v>624.18</v>
      </c>
      <c r="AE18" s="89">
        <f t="shared" si="29"/>
        <v>42</v>
      </c>
      <c r="AF18" s="89">
        <f t="shared" si="29"/>
        <v>418</v>
      </c>
      <c r="AG18" s="89">
        <f t="shared" si="29"/>
        <v>0</v>
      </c>
      <c r="AH18" s="89">
        <f t="shared" si="29"/>
        <v>2163.58</v>
      </c>
      <c r="AI18" s="90"/>
    </row>
    <row r="19" s="20" customFormat="1" ht="17" customHeight="1" spans="1:35">
      <c r="A19" s="32">
        <v>17</v>
      </c>
      <c r="B19" s="36" t="s">
        <v>122</v>
      </c>
      <c r="C19" s="37" t="s">
        <v>136</v>
      </c>
      <c r="D19" s="38" t="s">
        <v>137</v>
      </c>
      <c r="E19" s="39">
        <v>3920.55</v>
      </c>
      <c r="F19" s="39">
        <v>3920.55</v>
      </c>
      <c r="G19" s="39">
        <v>6241.75</v>
      </c>
      <c r="H19" s="39">
        <v>3920.55</v>
      </c>
      <c r="I19" s="79">
        <v>3180</v>
      </c>
      <c r="J19" s="34"/>
      <c r="K19" s="77">
        <f>ROUND(E19*0.017,2)</f>
        <v>66.65</v>
      </c>
      <c r="L19" s="77">
        <f>ROUND(F19*0.16,2)</f>
        <v>627.29</v>
      </c>
      <c r="M19" s="34">
        <f>ROUND(G19*0.08,2)</f>
        <v>499.34</v>
      </c>
      <c r="N19" s="77">
        <f>ROUND(H19*0.007,2)</f>
        <v>27.44</v>
      </c>
      <c r="O19" s="34">
        <f>I19*5%</f>
        <v>159</v>
      </c>
      <c r="P19" s="34">
        <f>J19*50%</f>
        <v>0</v>
      </c>
      <c r="Q19" s="34">
        <f>SUM(K19:P19)</f>
        <v>1379.72</v>
      </c>
      <c r="R19" s="77">
        <f>E19*0</f>
        <v>0</v>
      </c>
      <c r="S19" s="77">
        <f>ROUND(F19*0.08,2)</f>
        <v>313.64</v>
      </c>
      <c r="T19" s="34">
        <f>ROUND(G19*0.02,2)</f>
        <v>124.84</v>
      </c>
      <c r="U19" s="77">
        <f>ROUND(H19*0.003,2)</f>
        <v>11.76</v>
      </c>
      <c r="V19" s="34">
        <f>I19*5%</f>
        <v>159</v>
      </c>
      <c r="W19" s="34">
        <f>J19*50%</f>
        <v>0</v>
      </c>
      <c r="X19" s="77">
        <f>SUM(R19:W19)</f>
        <v>609.24</v>
      </c>
      <c r="Y19" s="77">
        <f>Q19+X19</f>
        <v>1988.96</v>
      </c>
      <c r="Z19" s="47"/>
      <c r="AA19" s="90"/>
      <c r="AB19" s="89">
        <f t="shared" ref="AB19:AH19" si="30">K19+R19</f>
        <v>66.65</v>
      </c>
      <c r="AC19" s="89">
        <f t="shared" si="30"/>
        <v>940.93</v>
      </c>
      <c r="AD19" s="89">
        <f t="shared" si="30"/>
        <v>624.18</v>
      </c>
      <c r="AE19" s="89">
        <f t="shared" si="30"/>
        <v>39.2</v>
      </c>
      <c r="AF19" s="89">
        <f t="shared" si="30"/>
        <v>318</v>
      </c>
      <c r="AG19" s="89">
        <f t="shared" si="30"/>
        <v>0</v>
      </c>
      <c r="AH19" s="89">
        <f t="shared" si="30"/>
        <v>1988.96</v>
      </c>
      <c r="AI19" s="90"/>
    </row>
    <row r="20" s="20" customFormat="1" ht="19" customHeight="1" spans="1:35">
      <c r="A20" s="32">
        <v>18</v>
      </c>
      <c r="B20" s="36" t="s">
        <v>92</v>
      </c>
      <c r="C20" s="37" t="s">
        <v>138</v>
      </c>
      <c r="D20" s="38" t="s">
        <v>139</v>
      </c>
      <c r="E20" s="39">
        <v>3920.55</v>
      </c>
      <c r="F20" s="39">
        <v>3920.55</v>
      </c>
      <c r="G20" s="39">
        <v>6241.75</v>
      </c>
      <c r="H20" s="39">
        <v>3920.55</v>
      </c>
      <c r="I20" s="79">
        <v>3180</v>
      </c>
      <c r="J20" s="34"/>
      <c r="K20" s="77">
        <f>ROUND(E20*0.017,2)</f>
        <v>66.65</v>
      </c>
      <c r="L20" s="77">
        <f>ROUND(F20*0.16,2)</f>
        <v>627.29</v>
      </c>
      <c r="M20" s="34">
        <f>ROUND(G20*0.08,2)</f>
        <v>499.34</v>
      </c>
      <c r="N20" s="77">
        <f>ROUND(H20*0.007,2)</f>
        <v>27.44</v>
      </c>
      <c r="O20" s="34">
        <f>I20*5%</f>
        <v>159</v>
      </c>
      <c r="P20" s="34">
        <f>J20*50%</f>
        <v>0</v>
      </c>
      <c r="Q20" s="34">
        <f>SUM(K20:P20)</f>
        <v>1379.72</v>
      </c>
      <c r="R20" s="77">
        <f>E20*0</f>
        <v>0</v>
      </c>
      <c r="S20" s="77">
        <f>ROUND(F20*0.08,2)</f>
        <v>313.64</v>
      </c>
      <c r="T20" s="34">
        <f>ROUND(G20*0.02,2)</f>
        <v>124.84</v>
      </c>
      <c r="U20" s="77">
        <f>ROUND(H20*0.003,2)</f>
        <v>11.76</v>
      </c>
      <c r="V20" s="34">
        <f>I20*5%</f>
        <v>159</v>
      </c>
      <c r="W20" s="34">
        <f>J20*50%</f>
        <v>0</v>
      </c>
      <c r="X20" s="77">
        <f>SUM(R20:W20)</f>
        <v>609.24</v>
      </c>
      <c r="Y20" s="77">
        <f>Q20+X20</f>
        <v>1988.96</v>
      </c>
      <c r="Z20" s="47"/>
      <c r="AA20" s="90"/>
      <c r="AB20" s="89">
        <f t="shared" ref="AB20:AH20" si="31">K20+R20</f>
        <v>66.65</v>
      </c>
      <c r="AC20" s="89">
        <f t="shared" si="31"/>
        <v>940.93</v>
      </c>
      <c r="AD20" s="89">
        <f t="shared" si="31"/>
        <v>624.18</v>
      </c>
      <c r="AE20" s="89">
        <f t="shared" si="31"/>
        <v>39.2</v>
      </c>
      <c r="AF20" s="89">
        <f t="shared" si="31"/>
        <v>318</v>
      </c>
      <c r="AG20" s="89">
        <f t="shared" si="31"/>
        <v>0</v>
      </c>
      <c r="AH20" s="89">
        <f t="shared" si="31"/>
        <v>1988.96</v>
      </c>
      <c r="AI20" s="90"/>
    </row>
    <row r="21" s="20" customFormat="1" ht="19" customHeight="1" spans="1:35">
      <c r="A21" s="32"/>
      <c r="B21" s="40" t="s">
        <v>122</v>
      </c>
      <c r="C21" s="37" t="s">
        <v>140</v>
      </c>
      <c r="D21" s="41" t="s">
        <v>141</v>
      </c>
      <c r="E21" s="39"/>
      <c r="F21" s="39"/>
      <c r="G21" s="39"/>
      <c r="H21" s="39"/>
      <c r="I21" s="79"/>
      <c r="J21" s="34"/>
      <c r="K21" s="77"/>
      <c r="L21" s="77"/>
      <c r="M21" s="34"/>
      <c r="N21" s="77"/>
      <c r="O21" s="34"/>
      <c r="P21" s="34"/>
      <c r="Q21" s="34"/>
      <c r="R21" s="77"/>
      <c r="S21" s="77"/>
      <c r="T21" s="34"/>
      <c r="U21" s="77"/>
      <c r="V21" s="34"/>
      <c r="W21" s="34"/>
      <c r="X21" s="77"/>
      <c r="Y21" s="77"/>
      <c r="Z21" s="47"/>
      <c r="AA21" s="90"/>
      <c r="AB21" s="89"/>
      <c r="AC21" s="89"/>
      <c r="AD21" s="89"/>
      <c r="AE21" s="89"/>
      <c r="AF21" s="89"/>
      <c r="AG21" s="89"/>
      <c r="AH21" s="89"/>
      <c r="AI21" s="90"/>
    </row>
    <row r="22" s="20" customFormat="1" ht="19" customHeight="1" spans="1:35">
      <c r="A22" s="32"/>
      <c r="B22" s="40" t="s">
        <v>142</v>
      </c>
      <c r="C22" s="42" t="s">
        <v>143</v>
      </c>
      <c r="D22" s="41" t="s">
        <v>144</v>
      </c>
      <c r="E22" s="39"/>
      <c r="F22" s="39"/>
      <c r="G22" s="39"/>
      <c r="H22" s="39"/>
      <c r="I22" s="79"/>
      <c r="J22" s="34"/>
      <c r="K22" s="77"/>
      <c r="L22" s="77"/>
      <c r="M22" s="34"/>
      <c r="N22" s="77"/>
      <c r="O22" s="34"/>
      <c r="P22" s="34"/>
      <c r="Q22" s="34"/>
      <c r="R22" s="77"/>
      <c r="S22" s="77"/>
      <c r="T22" s="34"/>
      <c r="U22" s="77"/>
      <c r="V22" s="34"/>
      <c r="W22" s="34"/>
      <c r="X22" s="77"/>
      <c r="Y22" s="77"/>
      <c r="Z22" s="47"/>
      <c r="AA22" s="90"/>
      <c r="AB22" s="89"/>
      <c r="AC22" s="89"/>
      <c r="AD22" s="89"/>
      <c r="AE22" s="89"/>
      <c r="AF22" s="89"/>
      <c r="AG22" s="89"/>
      <c r="AH22" s="89"/>
      <c r="AI22" s="90"/>
    </row>
    <row r="23" s="20" customFormat="1" ht="19" customHeight="1" spans="1:35">
      <c r="A23" s="32"/>
      <c r="B23" s="40" t="s">
        <v>145</v>
      </c>
      <c r="C23" s="42" t="s">
        <v>146</v>
      </c>
      <c r="D23" s="41" t="s">
        <v>147</v>
      </c>
      <c r="E23" s="39"/>
      <c r="F23" s="39"/>
      <c r="G23" s="39"/>
      <c r="H23" s="39"/>
      <c r="I23" s="79"/>
      <c r="J23" s="34"/>
      <c r="K23" s="77"/>
      <c r="L23" s="77"/>
      <c r="M23" s="34"/>
      <c r="N23" s="77"/>
      <c r="O23" s="34"/>
      <c r="P23" s="34"/>
      <c r="Q23" s="34"/>
      <c r="R23" s="77"/>
      <c r="S23" s="77"/>
      <c r="T23" s="34"/>
      <c r="U23" s="77"/>
      <c r="V23" s="34"/>
      <c r="W23" s="34"/>
      <c r="X23" s="77"/>
      <c r="Y23" s="77"/>
      <c r="Z23" s="47"/>
      <c r="AA23" s="90"/>
      <c r="AB23" s="89"/>
      <c r="AC23" s="89"/>
      <c r="AD23" s="89"/>
      <c r="AE23" s="89"/>
      <c r="AF23" s="89"/>
      <c r="AG23" s="89"/>
      <c r="AH23" s="89"/>
      <c r="AI23" s="90"/>
    </row>
    <row r="24" s="20" customFormat="1" ht="19" customHeight="1" spans="1:35">
      <c r="A24" s="32"/>
      <c r="B24" s="40" t="s">
        <v>112</v>
      </c>
      <c r="C24" s="42" t="s">
        <v>148</v>
      </c>
      <c r="D24" s="41" t="s">
        <v>149</v>
      </c>
      <c r="E24" s="39"/>
      <c r="F24" s="39"/>
      <c r="G24" s="39"/>
      <c r="H24" s="39"/>
      <c r="I24" s="79"/>
      <c r="J24" s="34"/>
      <c r="K24" s="77"/>
      <c r="L24" s="77"/>
      <c r="M24" s="34"/>
      <c r="N24" s="77"/>
      <c r="O24" s="34"/>
      <c r="P24" s="34"/>
      <c r="Q24" s="34"/>
      <c r="R24" s="77"/>
      <c r="S24" s="77"/>
      <c r="T24" s="34"/>
      <c r="U24" s="77"/>
      <c r="V24" s="34"/>
      <c r="W24" s="34"/>
      <c r="X24" s="77"/>
      <c r="Y24" s="77"/>
      <c r="Z24" s="47"/>
      <c r="AA24" s="90"/>
      <c r="AB24" s="89"/>
      <c r="AC24" s="89"/>
      <c r="AD24" s="89"/>
      <c r="AE24" s="89"/>
      <c r="AF24" s="89"/>
      <c r="AG24" s="89"/>
      <c r="AH24" s="89"/>
      <c r="AI24" s="90"/>
    </row>
    <row r="25" s="20" customFormat="1" ht="19" customHeight="1" spans="1:35">
      <c r="A25" s="32"/>
      <c r="B25" s="40" t="s">
        <v>125</v>
      </c>
      <c r="C25" s="42" t="s">
        <v>150</v>
      </c>
      <c r="D25" s="41" t="s">
        <v>151</v>
      </c>
      <c r="E25" s="39"/>
      <c r="F25" s="39"/>
      <c r="G25" s="39"/>
      <c r="H25" s="39"/>
      <c r="I25" s="79"/>
      <c r="J25" s="34"/>
      <c r="K25" s="77"/>
      <c r="L25" s="77"/>
      <c r="M25" s="34"/>
      <c r="N25" s="77"/>
      <c r="O25" s="34"/>
      <c r="P25" s="34"/>
      <c r="Q25" s="34"/>
      <c r="R25" s="77"/>
      <c r="S25" s="77"/>
      <c r="T25" s="34"/>
      <c r="U25" s="77"/>
      <c r="V25" s="34"/>
      <c r="W25" s="34"/>
      <c r="X25" s="77"/>
      <c r="Y25" s="77"/>
      <c r="Z25" s="47"/>
      <c r="AA25" s="90"/>
      <c r="AB25" s="89"/>
      <c r="AC25" s="89"/>
      <c r="AD25" s="89"/>
      <c r="AE25" s="89"/>
      <c r="AF25" s="89"/>
      <c r="AG25" s="89"/>
      <c r="AH25" s="89"/>
      <c r="AI25" s="90"/>
    </row>
    <row r="26" s="20" customFormat="1" ht="19" customHeight="1" spans="1:35">
      <c r="A26" s="32"/>
      <c r="B26" s="40" t="s">
        <v>122</v>
      </c>
      <c r="C26" s="42" t="s">
        <v>152</v>
      </c>
      <c r="D26" s="41" t="s">
        <v>153</v>
      </c>
      <c r="E26" s="39"/>
      <c r="F26" s="39"/>
      <c r="G26" s="39"/>
      <c r="H26" s="39"/>
      <c r="I26" s="79"/>
      <c r="J26" s="34"/>
      <c r="K26" s="77"/>
      <c r="L26" s="77"/>
      <c r="M26" s="34"/>
      <c r="N26" s="77"/>
      <c r="O26" s="34"/>
      <c r="P26" s="34"/>
      <c r="Q26" s="34"/>
      <c r="R26" s="77"/>
      <c r="S26" s="77"/>
      <c r="T26" s="34"/>
      <c r="U26" s="77"/>
      <c r="V26" s="34"/>
      <c r="W26" s="34"/>
      <c r="X26" s="77"/>
      <c r="Y26" s="77"/>
      <c r="Z26" s="47"/>
      <c r="AA26" s="90"/>
      <c r="AB26" s="89"/>
      <c r="AC26" s="89"/>
      <c r="AD26" s="89"/>
      <c r="AE26" s="89"/>
      <c r="AF26" s="89"/>
      <c r="AG26" s="89"/>
      <c r="AH26" s="89"/>
      <c r="AI26" s="90"/>
    </row>
    <row r="27" s="20" customFormat="1" ht="19" customHeight="1" spans="1:35">
      <c r="A27" s="32"/>
      <c r="B27" s="40" t="s">
        <v>128</v>
      </c>
      <c r="C27" s="42" t="s">
        <v>154</v>
      </c>
      <c r="D27" s="41" t="s">
        <v>155</v>
      </c>
      <c r="E27" s="39"/>
      <c r="F27" s="39"/>
      <c r="G27" s="39"/>
      <c r="H27" s="39"/>
      <c r="I27" s="79"/>
      <c r="J27" s="34"/>
      <c r="K27" s="77"/>
      <c r="L27" s="77"/>
      <c r="M27" s="34"/>
      <c r="N27" s="77"/>
      <c r="O27" s="34"/>
      <c r="P27" s="34"/>
      <c r="Q27" s="34"/>
      <c r="R27" s="77"/>
      <c r="S27" s="77"/>
      <c r="T27" s="34"/>
      <c r="U27" s="77"/>
      <c r="V27" s="34"/>
      <c r="W27" s="34"/>
      <c r="X27" s="77"/>
      <c r="Y27" s="77"/>
      <c r="Z27" s="47"/>
      <c r="AA27" s="90"/>
      <c r="AB27" s="89"/>
      <c r="AC27" s="89"/>
      <c r="AD27" s="89"/>
      <c r="AE27" s="89"/>
      <c r="AF27" s="89"/>
      <c r="AG27" s="89"/>
      <c r="AH27" s="89"/>
      <c r="AI27" s="90"/>
    </row>
    <row r="28" s="20" customFormat="1" ht="19" customHeight="1" spans="1:35">
      <c r="A28" s="32"/>
      <c r="B28" s="40" t="s">
        <v>92</v>
      </c>
      <c r="C28" s="42" t="s">
        <v>156</v>
      </c>
      <c r="D28" s="41" t="s">
        <v>157</v>
      </c>
      <c r="E28" s="39"/>
      <c r="F28" s="39"/>
      <c r="G28" s="39"/>
      <c r="H28" s="39"/>
      <c r="I28" s="79"/>
      <c r="J28" s="34"/>
      <c r="K28" s="77"/>
      <c r="L28" s="77"/>
      <c r="M28" s="34"/>
      <c r="N28" s="77"/>
      <c r="O28" s="34"/>
      <c r="P28" s="34"/>
      <c r="Q28" s="34"/>
      <c r="R28" s="77"/>
      <c r="S28" s="77"/>
      <c r="T28" s="34"/>
      <c r="U28" s="77"/>
      <c r="V28" s="34"/>
      <c r="W28" s="34"/>
      <c r="X28" s="77"/>
      <c r="Y28" s="77"/>
      <c r="Z28" s="47"/>
      <c r="AA28" s="90"/>
      <c r="AB28" s="89"/>
      <c r="AC28" s="89"/>
      <c r="AD28" s="89"/>
      <c r="AE28" s="89"/>
      <c r="AF28" s="89"/>
      <c r="AG28" s="89"/>
      <c r="AH28" s="89"/>
      <c r="AI28" s="90"/>
    </row>
    <row r="29" s="20" customFormat="1" ht="19" customHeight="1" spans="1:35">
      <c r="A29" s="32"/>
      <c r="B29" s="40" t="s">
        <v>128</v>
      </c>
      <c r="C29" s="42" t="s">
        <v>158</v>
      </c>
      <c r="D29" s="41" t="s">
        <v>159</v>
      </c>
      <c r="E29" s="39"/>
      <c r="F29" s="39"/>
      <c r="G29" s="39"/>
      <c r="H29" s="39"/>
      <c r="I29" s="79"/>
      <c r="J29" s="34"/>
      <c r="K29" s="77"/>
      <c r="L29" s="77"/>
      <c r="M29" s="34"/>
      <c r="N29" s="77"/>
      <c r="O29" s="34"/>
      <c r="P29" s="34"/>
      <c r="Q29" s="34"/>
      <c r="R29" s="77"/>
      <c r="S29" s="77"/>
      <c r="T29" s="34"/>
      <c r="U29" s="77"/>
      <c r="V29" s="34"/>
      <c r="W29" s="34"/>
      <c r="X29" s="77"/>
      <c r="Y29" s="77"/>
      <c r="Z29" s="47"/>
      <c r="AA29" s="90"/>
      <c r="AB29" s="89"/>
      <c r="AC29" s="89"/>
      <c r="AD29" s="89"/>
      <c r="AE29" s="89"/>
      <c r="AF29" s="89"/>
      <c r="AG29" s="89"/>
      <c r="AH29" s="89"/>
      <c r="AI29" s="90"/>
    </row>
    <row r="30" s="20" customFormat="1" ht="17" customHeight="1" spans="1:35">
      <c r="A30" s="32"/>
      <c r="B30" s="43" t="s">
        <v>131</v>
      </c>
      <c r="C30" s="42" t="s">
        <v>160</v>
      </c>
      <c r="D30" s="41" t="s">
        <v>161</v>
      </c>
      <c r="E30" s="34"/>
      <c r="F30" s="34"/>
      <c r="G30" s="34"/>
      <c r="H30" s="34"/>
      <c r="I30" s="80"/>
      <c r="J30" s="34"/>
      <c r="K30" s="77"/>
      <c r="L30" s="77"/>
      <c r="M30" s="34"/>
      <c r="N30" s="77"/>
      <c r="O30" s="34"/>
      <c r="P30" s="34"/>
      <c r="Q30" s="34"/>
      <c r="R30" s="77"/>
      <c r="S30" s="77"/>
      <c r="T30" s="34"/>
      <c r="U30" s="77"/>
      <c r="V30" s="34"/>
      <c r="W30" s="34"/>
      <c r="X30" s="77"/>
      <c r="Y30" s="77"/>
      <c r="Z30" s="47"/>
      <c r="AA30" s="90"/>
      <c r="AB30" s="89"/>
      <c r="AC30" s="89"/>
      <c r="AD30" s="89"/>
      <c r="AE30" s="89"/>
      <c r="AF30" s="89"/>
      <c r="AG30" s="89"/>
      <c r="AH30" s="89"/>
      <c r="AI30" s="90"/>
    </row>
    <row r="31" s="20" customFormat="1" ht="17" customHeight="1" spans="1:35">
      <c r="A31" s="32"/>
      <c r="B31" s="43"/>
      <c r="C31" s="42"/>
      <c r="D31" s="41"/>
      <c r="E31" s="34"/>
      <c r="F31" s="34"/>
      <c r="G31" s="34"/>
      <c r="H31" s="34"/>
      <c r="I31" s="80"/>
      <c r="J31" s="34"/>
      <c r="K31" s="77"/>
      <c r="L31" s="77"/>
      <c r="M31" s="34"/>
      <c r="N31" s="77"/>
      <c r="O31" s="34"/>
      <c r="P31" s="34"/>
      <c r="Q31" s="34"/>
      <c r="R31" s="77"/>
      <c r="S31" s="77"/>
      <c r="T31" s="34"/>
      <c r="U31" s="77"/>
      <c r="V31" s="34"/>
      <c r="W31" s="34"/>
      <c r="X31" s="77"/>
      <c r="Y31" s="77"/>
      <c r="Z31" s="47"/>
      <c r="AA31" s="90"/>
      <c r="AB31" s="89"/>
      <c r="AC31" s="89"/>
      <c r="AD31" s="89"/>
      <c r="AE31" s="89"/>
      <c r="AF31" s="89"/>
      <c r="AG31" s="89"/>
      <c r="AH31" s="89"/>
      <c r="AI31" s="90"/>
    </row>
    <row r="32" s="20" customFormat="1" ht="17" customHeight="1" spans="1:35">
      <c r="A32" s="32"/>
      <c r="B32" s="43"/>
      <c r="C32" s="42"/>
      <c r="D32" s="41"/>
      <c r="E32" s="34"/>
      <c r="F32" s="34"/>
      <c r="G32" s="34"/>
      <c r="H32" s="34"/>
      <c r="I32" s="80"/>
      <c r="J32" s="34"/>
      <c r="K32" s="77"/>
      <c r="L32" s="77"/>
      <c r="M32" s="34"/>
      <c r="N32" s="77"/>
      <c r="O32" s="34"/>
      <c r="P32" s="34"/>
      <c r="Q32" s="34"/>
      <c r="R32" s="77"/>
      <c r="S32" s="77"/>
      <c r="T32" s="34"/>
      <c r="U32" s="77"/>
      <c r="V32" s="34"/>
      <c r="W32" s="34"/>
      <c r="X32" s="77"/>
      <c r="Y32" s="77"/>
      <c r="Z32" s="47"/>
      <c r="AA32" s="90"/>
      <c r="AB32" s="89"/>
      <c r="AC32" s="89"/>
      <c r="AD32" s="89"/>
      <c r="AE32" s="89"/>
      <c r="AF32" s="89"/>
      <c r="AG32" s="89"/>
      <c r="AH32" s="89"/>
      <c r="AI32" s="90"/>
    </row>
    <row r="33" s="20" customFormat="1" ht="17" customHeight="1" spans="1:35">
      <c r="A33" s="32"/>
      <c r="B33" s="43"/>
      <c r="C33" s="42"/>
      <c r="D33" s="41"/>
      <c r="E33" s="34"/>
      <c r="F33" s="34"/>
      <c r="G33" s="34"/>
      <c r="H33" s="34"/>
      <c r="I33" s="80"/>
      <c r="J33" s="34"/>
      <c r="K33" s="77"/>
      <c r="L33" s="77"/>
      <c r="M33" s="34"/>
      <c r="N33" s="77"/>
      <c r="O33" s="34"/>
      <c r="P33" s="34"/>
      <c r="Q33" s="34"/>
      <c r="R33" s="77"/>
      <c r="S33" s="77"/>
      <c r="T33" s="34"/>
      <c r="U33" s="77"/>
      <c r="V33" s="34"/>
      <c r="W33" s="34"/>
      <c r="X33" s="77"/>
      <c r="Y33" s="77"/>
      <c r="Z33" s="47"/>
      <c r="AA33" s="90"/>
      <c r="AB33" s="89"/>
      <c r="AC33" s="89"/>
      <c r="AD33" s="89"/>
      <c r="AE33" s="89"/>
      <c r="AF33" s="89"/>
      <c r="AG33" s="89"/>
      <c r="AH33" s="89"/>
      <c r="AI33" s="90"/>
    </row>
    <row r="34" s="20" customFormat="1" ht="19" customHeight="1" spans="1:35">
      <c r="A34" s="32"/>
      <c r="B34" s="43"/>
      <c r="C34" s="42"/>
      <c r="D34" s="41"/>
      <c r="E34" s="39"/>
      <c r="F34" s="39"/>
      <c r="G34" s="39"/>
      <c r="H34" s="39"/>
      <c r="I34" s="79"/>
      <c r="J34" s="34"/>
      <c r="K34" s="77"/>
      <c r="L34" s="77"/>
      <c r="M34" s="34"/>
      <c r="N34" s="77"/>
      <c r="O34" s="34"/>
      <c r="P34" s="34"/>
      <c r="Q34" s="34"/>
      <c r="R34" s="77"/>
      <c r="S34" s="77"/>
      <c r="T34" s="34"/>
      <c r="U34" s="77"/>
      <c r="V34" s="34"/>
      <c r="W34" s="34"/>
      <c r="X34" s="77"/>
      <c r="Y34" s="77"/>
      <c r="Z34" s="47"/>
      <c r="AA34" s="90"/>
      <c r="AB34" s="89"/>
      <c r="AC34" s="89"/>
      <c r="AD34" s="89"/>
      <c r="AE34" s="89"/>
      <c r="AF34" s="89"/>
      <c r="AG34" s="89"/>
      <c r="AH34" s="89"/>
      <c r="AI34" s="90"/>
    </row>
    <row r="35" s="20" customFormat="1" ht="19" customHeight="1" spans="1:35">
      <c r="A35" s="32"/>
      <c r="B35" s="43"/>
      <c r="C35" s="42"/>
      <c r="D35" s="41"/>
      <c r="E35" s="39"/>
      <c r="F35" s="39"/>
      <c r="G35" s="39"/>
      <c r="H35" s="39"/>
      <c r="I35" s="79"/>
      <c r="J35" s="34"/>
      <c r="K35" s="77"/>
      <c r="L35" s="77"/>
      <c r="M35" s="34"/>
      <c r="N35" s="77"/>
      <c r="O35" s="34"/>
      <c r="P35" s="34"/>
      <c r="Q35" s="34"/>
      <c r="R35" s="77"/>
      <c r="S35" s="77"/>
      <c r="T35" s="34"/>
      <c r="U35" s="77"/>
      <c r="V35" s="34"/>
      <c r="W35" s="34"/>
      <c r="X35" s="77"/>
      <c r="Y35" s="77"/>
      <c r="Z35" s="47"/>
      <c r="AA35" s="90"/>
      <c r="AB35" s="89"/>
      <c r="AC35" s="89"/>
      <c r="AD35" s="89"/>
      <c r="AE35" s="89"/>
      <c r="AF35" s="89"/>
      <c r="AG35" s="89"/>
      <c r="AH35" s="89"/>
      <c r="AI35" s="90"/>
    </row>
    <row r="36" s="20" customFormat="1" ht="19" customHeight="1" spans="1:35">
      <c r="A36" s="32"/>
      <c r="B36" s="43"/>
      <c r="C36" s="42"/>
      <c r="D36" s="41"/>
      <c r="E36" s="39"/>
      <c r="F36" s="39"/>
      <c r="G36" s="39"/>
      <c r="H36" s="39"/>
      <c r="I36" s="79"/>
      <c r="J36" s="34"/>
      <c r="K36" s="77"/>
      <c r="L36" s="77"/>
      <c r="M36" s="34"/>
      <c r="N36" s="77"/>
      <c r="O36" s="34"/>
      <c r="P36" s="34"/>
      <c r="Q36" s="34"/>
      <c r="R36" s="77"/>
      <c r="S36" s="77"/>
      <c r="T36" s="34"/>
      <c r="U36" s="77"/>
      <c r="V36" s="34"/>
      <c r="W36" s="34"/>
      <c r="X36" s="77"/>
      <c r="Y36" s="77"/>
      <c r="Z36" s="47"/>
      <c r="AA36" s="90"/>
      <c r="AB36" s="89"/>
      <c r="AC36" s="89"/>
      <c r="AD36" s="89"/>
      <c r="AE36" s="89"/>
      <c r="AF36" s="89"/>
      <c r="AG36" s="89"/>
      <c r="AH36" s="89"/>
      <c r="AI36" s="90"/>
    </row>
    <row r="37" s="20" customFormat="1" ht="19" customHeight="1" spans="1:35">
      <c r="A37" s="32"/>
      <c r="B37" s="43"/>
      <c r="C37" s="42"/>
      <c r="D37" s="41"/>
      <c r="E37" s="39"/>
      <c r="F37" s="39"/>
      <c r="G37" s="39"/>
      <c r="H37" s="39"/>
      <c r="I37" s="79"/>
      <c r="J37" s="34"/>
      <c r="K37" s="77"/>
      <c r="L37" s="77"/>
      <c r="M37" s="34"/>
      <c r="N37" s="77"/>
      <c r="O37" s="34"/>
      <c r="P37" s="34"/>
      <c r="Q37" s="34"/>
      <c r="R37" s="77"/>
      <c r="S37" s="77"/>
      <c r="T37" s="34"/>
      <c r="U37" s="77"/>
      <c r="V37" s="34"/>
      <c r="W37" s="34"/>
      <c r="X37" s="77"/>
      <c r="Y37" s="77"/>
      <c r="Z37" s="47"/>
      <c r="AA37" s="90"/>
      <c r="AB37" s="89"/>
      <c r="AC37" s="89"/>
      <c r="AD37" s="89"/>
      <c r="AE37" s="89"/>
      <c r="AF37" s="89"/>
      <c r="AG37" s="89"/>
      <c r="AH37" s="89"/>
      <c r="AI37" s="90"/>
    </row>
    <row r="38" s="20" customFormat="1" ht="19" customHeight="1" spans="1:35">
      <c r="A38" s="32"/>
      <c r="B38" s="43"/>
      <c r="C38" s="42"/>
      <c r="D38" s="41"/>
      <c r="E38" s="39"/>
      <c r="F38" s="39"/>
      <c r="G38" s="39"/>
      <c r="H38" s="39"/>
      <c r="I38" s="79"/>
      <c r="J38" s="34"/>
      <c r="K38" s="77"/>
      <c r="L38" s="77"/>
      <c r="M38" s="34"/>
      <c r="N38" s="77"/>
      <c r="O38" s="34"/>
      <c r="P38" s="34"/>
      <c r="Q38" s="34"/>
      <c r="R38" s="77"/>
      <c r="S38" s="77"/>
      <c r="T38" s="34"/>
      <c r="U38" s="77"/>
      <c r="V38" s="34"/>
      <c r="W38" s="34"/>
      <c r="X38" s="77"/>
      <c r="Y38" s="77"/>
      <c r="Z38" s="47"/>
      <c r="AA38" s="90"/>
      <c r="AB38" s="89"/>
      <c r="AC38" s="89"/>
      <c r="AD38" s="89"/>
      <c r="AE38" s="89"/>
      <c r="AF38" s="89"/>
      <c r="AG38" s="89"/>
      <c r="AH38" s="89"/>
      <c r="AI38" s="90"/>
    </row>
    <row r="39" ht="21" customHeight="1" spans="1:36">
      <c r="A39" s="44" t="s">
        <v>10</v>
      </c>
      <c r="B39" s="44"/>
      <c r="C39" s="45"/>
      <c r="D39" s="46"/>
      <c r="E39" s="47">
        <f t="shared" ref="E39:AH39" si="32">SUM(E4:E38)</f>
        <v>66928.8</v>
      </c>
      <c r="F39" s="47">
        <f t="shared" si="32"/>
        <v>66928.8</v>
      </c>
      <c r="G39" s="47">
        <f t="shared" si="32"/>
        <v>106109.75</v>
      </c>
      <c r="H39" s="47">
        <f t="shared" si="32"/>
        <v>66928.8</v>
      </c>
      <c r="I39" s="47">
        <f t="shared" si="32"/>
        <v>20080</v>
      </c>
      <c r="J39" s="47">
        <f t="shared" si="32"/>
        <v>0</v>
      </c>
      <c r="K39" s="47">
        <f t="shared" si="32"/>
        <v>1137.8</v>
      </c>
      <c r="L39" s="47">
        <f t="shared" si="32"/>
        <v>10708.64</v>
      </c>
      <c r="M39" s="47">
        <f t="shared" si="32"/>
        <v>8488.78</v>
      </c>
      <c r="N39" s="47">
        <f t="shared" si="32"/>
        <v>468.44</v>
      </c>
      <c r="O39" s="47">
        <f t="shared" si="32"/>
        <v>1004</v>
      </c>
      <c r="P39" s="47">
        <f t="shared" si="32"/>
        <v>0</v>
      </c>
      <c r="Q39" s="47">
        <f t="shared" si="32"/>
        <v>21807.66</v>
      </c>
      <c r="R39" s="47">
        <f t="shared" si="32"/>
        <v>0</v>
      </c>
      <c r="S39" s="47">
        <f t="shared" si="32"/>
        <v>5354.24</v>
      </c>
      <c r="T39" s="47">
        <f t="shared" si="32"/>
        <v>2122.28</v>
      </c>
      <c r="U39" s="47">
        <f t="shared" si="32"/>
        <v>200.76</v>
      </c>
      <c r="V39" s="47">
        <f t="shared" si="32"/>
        <v>1004</v>
      </c>
      <c r="W39" s="47">
        <f t="shared" si="32"/>
        <v>0</v>
      </c>
      <c r="X39" s="47">
        <f t="shared" si="32"/>
        <v>8681.28</v>
      </c>
      <c r="Y39" s="47">
        <f t="shared" si="32"/>
        <v>30488.94</v>
      </c>
      <c r="Z39" s="47">
        <f t="shared" si="32"/>
        <v>0</v>
      </c>
      <c r="AA39" s="47">
        <f t="shared" si="32"/>
        <v>0</v>
      </c>
      <c r="AB39" s="47">
        <f t="shared" si="32"/>
        <v>1137.8</v>
      </c>
      <c r="AC39" s="47">
        <f t="shared" si="32"/>
        <v>16062.88</v>
      </c>
      <c r="AD39" s="47">
        <f t="shared" si="32"/>
        <v>10611.06</v>
      </c>
      <c r="AE39" s="47">
        <f t="shared" si="32"/>
        <v>669.2</v>
      </c>
      <c r="AF39" s="47">
        <f t="shared" si="32"/>
        <v>2008</v>
      </c>
      <c r="AG39" s="47">
        <f t="shared" si="32"/>
        <v>0</v>
      </c>
      <c r="AH39" s="47">
        <f t="shared" si="32"/>
        <v>30488.94</v>
      </c>
      <c r="AI39" s="90"/>
      <c r="AJ39" s="20"/>
    </row>
    <row r="40" spans="1:27">
      <c r="A40" s="22"/>
      <c r="B40" s="22"/>
      <c r="E40" s="22"/>
      <c r="AA40" s="91"/>
    </row>
    <row r="41" ht="15" customHeight="1" spans="1:39">
      <c r="A41" s="48" t="s">
        <v>64</v>
      </c>
      <c r="B41" s="48"/>
      <c r="C41" s="48" t="s">
        <v>65</v>
      </c>
      <c r="D41" s="48"/>
      <c r="E41" s="48" t="s">
        <v>66</v>
      </c>
      <c r="F41" s="48"/>
      <c r="G41" s="49" t="s">
        <v>67</v>
      </c>
      <c r="H41" s="49"/>
      <c r="I41" s="48" t="s">
        <v>68</v>
      </c>
      <c r="J41" s="56" t="s">
        <v>69</v>
      </c>
      <c r="K41" s="56" t="s">
        <v>70</v>
      </c>
      <c r="N41" s="81"/>
      <c r="X41" s="21"/>
      <c r="Y41" s="21"/>
      <c r="AC41" s="92"/>
      <c r="AI41" s="20"/>
      <c r="AJ41" s="20"/>
      <c r="AK41" s="20"/>
      <c r="AL41" s="20"/>
      <c r="AM41" s="24"/>
    </row>
    <row r="42" ht="15" customHeight="1" spans="1:39">
      <c r="A42" s="50" t="s">
        <v>71</v>
      </c>
      <c r="B42" s="50"/>
      <c r="C42" s="51">
        <f>SUM(K4:K38)</f>
        <v>1137.8</v>
      </c>
      <c r="D42" s="51"/>
      <c r="E42" s="52">
        <f>SUM(R4:R38)</f>
        <v>0</v>
      </c>
      <c r="F42" s="52"/>
      <c r="G42" s="53">
        <f t="shared" ref="G42:G48" si="33">C42+E42</f>
        <v>1137.8</v>
      </c>
      <c r="H42" s="54"/>
      <c r="I42" s="48">
        <f>COUNTIFS(E4:E38,"&lt;&gt;",E4:E38,"&lt;&gt;0")</f>
        <v>17</v>
      </c>
      <c r="J42" s="82"/>
      <c r="K42" s="56">
        <f t="shared" ref="K42:K47" si="34">G42+J42</f>
        <v>1137.8</v>
      </c>
      <c r="N42" s="81"/>
      <c r="X42" s="21"/>
      <c r="Y42" s="21"/>
      <c r="AB42" s="91"/>
      <c r="AI42" s="20"/>
      <c r="AJ42" s="20"/>
      <c r="AK42" s="20"/>
      <c r="AL42" s="20"/>
      <c r="AM42" s="24"/>
    </row>
    <row r="43" ht="15" customHeight="1" spans="1:39">
      <c r="A43" s="50" t="s">
        <v>72</v>
      </c>
      <c r="B43" s="50"/>
      <c r="C43" s="51">
        <f>SUM(L4:L38)</f>
        <v>10708.64</v>
      </c>
      <c r="D43" s="51"/>
      <c r="E43" s="52">
        <f>SUM(S4:S38)</f>
        <v>5354.24</v>
      </c>
      <c r="F43" s="52"/>
      <c r="G43" s="53">
        <f t="shared" si="33"/>
        <v>16062.88</v>
      </c>
      <c r="H43" s="54"/>
      <c r="I43" s="48">
        <f>COUNTIFS(F4:F38,"&lt;&gt;",F4:F38,"&lt;&gt;0")</f>
        <v>17</v>
      </c>
      <c r="J43" s="56"/>
      <c r="K43" s="56">
        <f t="shared" si="34"/>
        <v>16062.88</v>
      </c>
      <c r="N43" s="81"/>
      <c r="X43" s="21"/>
      <c r="Y43" s="21"/>
      <c r="AC43" s="91"/>
      <c r="AI43" s="20"/>
      <c r="AJ43" s="20"/>
      <c r="AK43" s="20"/>
      <c r="AL43" s="20"/>
      <c r="AM43" s="24"/>
    </row>
    <row r="44" ht="15" customHeight="1" spans="1:39">
      <c r="A44" s="50" t="s">
        <v>73</v>
      </c>
      <c r="B44" s="50"/>
      <c r="C44" s="51">
        <f>SUM(N4:N38)</f>
        <v>468.44</v>
      </c>
      <c r="D44" s="51"/>
      <c r="E44" s="52">
        <f>SUM(U4:U38)</f>
        <v>200.76</v>
      </c>
      <c r="F44" s="52"/>
      <c r="G44" s="53">
        <f t="shared" si="33"/>
        <v>669.2</v>
      </c>
      <c r="H44" s="54"/>
      <c r="I44" s="48">
        <f>COUNTIFS(H4:H38,"&lt;&gt;",H4:H38,"&lt;&gt;0")</f>
        <v>17</v>
      </c>
      <c r="J44" s="56"/>
      <c r="K44" s="56">
        <f t="shared" si="34"/>
        <v>669.2</v>
      </c>
      <c r="N44" s="81"/>
      <c r="X44" s="21"/>
      <c r="Y44" s="21"/>
      <c r="AI44" s="20"/>
      <c r="AJ44" s="20"/>
      <c r="AK44" s="20"/>
      <c r="AL44" s="20"/>
      <c r="AM44" s="24"/>
    </row>
    <row r="45" ht="15" customHeight="1" spans="1:39">
      <c r="A45" s="55" t="s">
        <v>74</v>
      </c>
      <c r="B45" s="55"/>
      <c r="C45" s="51">
        <f>SUM(M4:M38)</f>
        <v>8488.78</v>
      </c>
      <c r="D45" s="51"/>
      <c r="E45" s="52">
        <f>SUM(T4:T38)</f>
        <v>2122.28</v>
      </c>
      <c r="F45" s="52"/>
      <c r="G45" s="53">
        <f t="shared" si="33"/>
        <v>10611.06</v>
      </c>
      <c r="H45" s="54"/>
      <c r="I45" s="48">
        <f>COUNTIFS(G4:G38,"&lt;&gt;",G4:G38,"&lt;&gt;0")</f>
        <v>17</v>
      </c>
      <c r="J45" s="56"/>
      <c r="K45" s="56">
        <f t="shared" si="34"/>
        <v>10611.06</v>
      </c>
      <c r="N45" s="81"/>
      <c r="X45" s="21"/>
      <c r="Y45" s="21"/>
      <c r="AI45" s="20"/>
      <c r="AJ45" s="20"/>
      <c r="AK45" s="20"/>
      <c r="AL45" s="20"/>
      <c r="AM45" s="24"/>
    </row>
    <row r="46" ht="15" customHeight="1" spans="1:39">
      <c r="A46" s="55" t="s">
        <v>75</v>
      </c>
      <c r="B46" s="55"/>
      <c r="C46" s="51">
        <f>SUM(P4:P38)</f>
        <v>0</v>
      </c>
      <c r="D46" s="51"/>
      <c r="E46" s="52">
        <f>SUM(W4:W38)</f>
        <v>0</v>
      </c>
      <c r="F46" s="52"/>
      <c r="G46" s="53">
        <f t="shared" si="33"/>
        <v>0</v>
      </c>
      <c r="H46" s="54"/>
      <c r="I46" s="48">
        <f>COUNTIFS(J4:J38,"&lt;&gt;",J4:J38,"&lt;&gt;0")</f>
        <v>0</v>
      </c>
      <c r="J46" s="56"/>
      <c r="K46" s="56">
        <f t="shared" si="34"/>
        <v>0</v>
      </c>
      <c r="N46" s="81"/>
      <c r="X46" s="21"/>
      <c r="Y46" s="21"/>
      <c r="AI46" s="20"/>
      <c r="AJ46" s="20"/>
      <c r="AK46" s="20"/>
      <c r="AL46" s="20"/>
      <c r="AM46" s="24"/>
    </row>
    <row r="47" ht="21" customHeight="1" spans="1:39">
      <c r="A47" s="55" t="s">
        <v>76</v>
      </c>
      <c r="B47" s="55"/>
      <c r="C47" s="51">
        <f>SUM(O4:O38)</f>
        <v>1004</v>
      </c>
      <c r="D47" s="51"/>
      <c r="E47" s="52">
        <f>SUM(V4:V38)</f>
        <v>1004</v>
      </c>
      <c r="F47" s="52"/>
      <c r="G47" s="53">
        <f t="shared" si="33"/>
        <v>2008</v>
      </c>
      <c r="H47" s="54"/>
      <c r="I47" s="48">
        <f>COUNTIFS(I4:I38,"&lt;&gt;",I4:I38,"&lt;&gt;0")</f>
        <v>6</v>
      </c>
      <c r="J47" s="56"/>
      <c r="K47" s="56">
        <f t="shared" si="34"/>
        <v>2008</v>
      </c>
      <c r="N47" s="81"/>
      <c r="X47" s="21"/>
      <c r="Y47" s="21"/>
      <c r="AI47" s="20"/>
      <c r="AJ47" s="20"/>
      <c r="AK47" s="20"/>
      <c r="AL47" s="20"/>
      <c r="AM47" s="24"/>
    </row>
    <row r="48" ht="17" customHeight="1" spans="1:39">
      <c r="A48" s="56" t="s">
        <v>77</v>
      </c>
      <c r="B48" s="56"/>
      <c r="C48" s="57">
        <f>SUM(C42:D47)</f>
        <v>21807.66</v>
      </c>
      <c r="D48" s="58"/>
      <c r="E48" s="59">
        <f>SUM(E42:F47)</f>
        <v>8681.28</v>
      </c>
      <c r="F48" s="60"/>
      <c r="G48" s="61">
        <f t="shared" si="33"/>
        <v>30488.94</v>
      </c>
      <c r="H48" s="62"/>
      <c r="I48" s="56"/>
      <c r="J48" s="56"/>
      <c r="K48" s="83">
        <f>SUM(K42:K47)</f>
        <v>30488.94</v>
      </c>
      <c r="N48" s="81"/>
      <c r="X48" s="21"/>
      <c r="Y48" s="21"/>
      <c r="AI48" s="20"/>
      <c r="AJ48" s="20"/>
      <c r="AK48" s="20"/>
      <c r="AL48" s="20"/>
      <c r="AM48" s="24"/>
    </row>
    <row r="49" spans="1:32">
      <c r="A49" s="63" t="s">
        <v>78</v>
      </c>
      <c r="B49" s="63"/>
      <c r="C49" s="64"/>
      <c r="D49" s="63"/>
      <c r="E49" s="63"/>
      <c r="F49" s="63"/>
      <c r="G49" s="65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</row>
    <row r="50" spans="1:32">
      <c r="A50" s="63"/>
      <c r="B50" s="63"/>
      <c r="C50" s="64"/>
      <c r="D50" s="63"/>
      <c r="E50" s="63"/>
      <c r="F50" s="63"/>
      <c r="G50" s="65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</row>
    <row r="51" spans="1:32">
      <c r="A51" s="63"/>
      <c r="B51" s="63"/>
      <c r="C51" s="64"/>
      <c r="D51" s="63"/>
      <c r="E51" s="63"/>
      <c r="F51" s="63"/>
      <c r="G51" s="65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</row>
    <row r="52" spans="1:32">
      <c r="A52" s="63"/>
      <c r="B52" s="63"/>
      <c r="C52" s="64"/>
      <c r="D52" s="63"/>
      <c r="E52" s="63"/>
      <c r="F52" s="63"/>
      <c r="G52" s="65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</row>
    <row r="53" spans="1:32">
      <c r="A53" s="63"/>
      <c r="B53" s="63"/>
      <c r="C53" s="64"/>
      <c r="D53" s="63"/>
      <c r="E53" s="63"/>
      <c r="F53" s="63"/>
      <c r="G53" s="65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</row>
    <row r="54" spans="1:23">
      <c r="A54" s="63"/>
      <c r="B54" s="65"/>
      <c r="C54" s="64"/>
      <c r="D54" s="66"/>
      <c r="E54" s="63"/>
      <c r="F54" s="63"/>
      <c r="G54" s="65"/>
      <c r="H54" s="63"/>
      <c r="I54" s="63"/>
      <c r="J54" s="63"/>
      <c r="K54" s="63"/>
      <c r="L54" s="63"/>
      <c r="M54" s="63"/>
      <c r="N54" s="63"/>
      <c r="O54" s="63"/>
      <c r="P54" s="63"/>
      <c r="Q54" s="63"/>
      <c r="S54" s="20"/>
      <c r="T54" s="20"/>
      <c r="U54" s="20"/>
      <c r="V54" s="20"/>
      <c r="W54" s="20"/>
    </row>
    <row r="55" spans="1:23">
      <c r="A55" s="63"/>
      <c r="B55" s="65"/>
      <c r="C55" s="64"/>
      <c r="D55" s="66"/>
      <c r="E55" s="63"/>
      <c r="F55" s="63"/>
      <c r="G55" s="65"/>
      <c r="H55" s="63"/>
      <c r="I55" s="63"/>
      <c r="J55" s="63"/>
      <c r="K55" s="63"/>
      <c r="L55" s="63"/>
      <c r="M55" s="63"/>
      <c r="N55" s="63"/>
      <c r="O55" s="63"/>
      <c r="P55" s="63"/>
      <c r="Q55" s="63"/>
      <c r="S55" s="20"/>
      <c r="T55" s="20"/>
      <c r="U55" s="20"/>
      <c r="V55" s="20"/>
      <c r="W55" s="20"/>
    </row>
    <row r="56" spans="1:23">
      <c r="A56" s="63"/>
      <c r="B56" s="65"/>
      <c r="C56" s="64"/>
      <c r="D56" s="66"/>
      <c r="E56" s="63"/>
      <c r="F56" s="63"/>
      <c r="G56" s="65"/>
      <c r="H56" s="63"/>
      <c r="I56" s="63"/>
      <c r="J56" s="63"/>
      <c r="K56" s="63"/>
      <c r="L56" s="63"/>
      <c r="M56" s="63"/>
      <c r="N56" s="63"/>
      <c r="O56" s="63"/>
      <c r="P56" s="63"/>
      <c r="Q56" s="63"/>
      <c r="S56" s="20"/>
      <c r="T56" s="20"/>
      <c r="U56" s="20"/>
      <c r="V56" s="20"/>
      <c r="W56" s="20"/>
    </row>
    <row r="57" spans="1:23">
      <c r="A57" s="67" t="s">
        <v>79</v>
      </c>
      <c r="B57" s="68"/>
      <c r="C57" s="69"/>
      <c r="D57" s="66"/>
      <c r="E57" s="63"/>
      <c r="F57" s="63"/>
      <c r="G57" s="65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W57" s="20"/>
    </row>
    <row r="58" spans="1:23">
      <c r="A58" s="67"/>
      <c r="B58" s="68"/>
      <c r="C58" s="69"/>
      <c r="W58" s="20"/>
    </row>
    <row r="59" s="20" customFormat="1" ht="17" customHeight="1" spans="1:35">
      <c r="A59" s="32">
        <v>14</v>
      </c>
      <c r="B59" s="70" t="s">
        <v>128</v>
      </c>
      <c r="C59" s="71" t="s">
        <v>129</v>
      </c>
      <c r="D59" s="72" t="s">
        <v>130</v>
      </c>
      <c r="E59" s="73">
        <v>4200</v>
      </c>
      <c r="F59" s="73">
        <v>4200</v>
      </c>
      <c r="G59" s="73">
        <v>6241.75</v>
      </c>
      <c r="H59" s="73">
        <v>4200</v>
      </c>
      <c r="I59" s="84">
        <v>4180</v>
      </c>
      <c r="J59" s="34"/>
      <c r="K59" s="77">
        <f>ROUND(E59*0.017,2)</f>
        <v>71.4</v>
      </c>
      <c r="L59" s="77">
        <f>ROUND(F59*0.16,2)</f>
        <v>672</v>
      </c>
      <c r="M59" s="34">
        <f>ROUND(G59*0.08,2)</f>
        <v>499.34</v>
      </c>
      <c r="N59" s="77">
        <f>ROUND(H59*0.007,2)</f>
        <v>29.4</v>
      </c>
      <c r="O59" s="34">
        <f>I59*5%</f>
        <v>209</v>
      </c>
      <c r="P59" s="34">
        <f>J59*50%</f>
        <v>0</v>
      </c>
      <c r="Q59" s="34">
        <f>SUM(K59:P59)</f>
        <v>1481.14</v>
      </c>
      <c r="R59" s="77">
        <f>E59*0</f>
        <v>0</v>
      </c>
      <c r="S59" s="77">
        <f>ROUND(F59*0.08,2)</f>
        <v>336</v>
      </c>
      <c r="T59" s="34">
        <f>ROUND(G59*0.02,2)</f>
        <v>124.84</v>
      </c>
      <c r="U59" s="77">
        <f>ROUND(H59*0.003,2)</f>
        <v>12.6</v>
      </c>
      <c r="V59" s="34">
        <f>I59*5%</f>
        <v>209</v>
      </c>
      <c r="W59" s="34">
        <f>J59*50%</f>
        <v>0</v>
      </c>
      <c r="X59" s="77">
        <f>SUM(R59:W59)</f>
        <v>682.44</v>
      </c>
      <c r="Y59" s="77">
        <f>Q59+X59</f>
        <v>2163.58</v>
      </c>
      <c r="Z59" s="47"/>
      <c r="AA59" s="90"/>
      <c r="AB59" s="89">
        <f t="shared" ref="AB59:AH59" si="35">K59+R59</f>
        <v>71.4</v>
      </c>
      <c r="AC59" s="89">
        <f t="shared" si="35"/>
        <v>1008</v>
      </c>
      <c r="AD59" s="89">
        <f t="shared" si="35"/>
        <v>624.18</v>
      </c>
      <c r="AE59" s="89">
        <f t="shared" si="35"/>
        <v>42</v>
      </c>
      <c r="AF59" s="89">
        <f t="shared" si="35"/>
        <v>418</v>
      </c>
      <c r="AG59" s="89">
        <f t="shared" si="35"/>
        <v>0</v>
      </c>
      <c r="AH59" s="89">
        <f t="shared" si="35"/>
        <v>2163.58</v>
      </c>
      <c r="AI59" s="90"/>
    </row>
    <row r="60" s="20" customFormat="1" spans="1:35">
      <c r="A60" s="32"/>
      <c r="B60" s="15"/>
      <c r="C60" s="17"/>
      <c r="D60" s="17"/>
      <c r="E60" s="74"/>
      <c r="F60" s="74"/>
      <c r="G60" s="74"/>
      <c r="H60" s="74"/>
      <c r="I60" s="75"/>
      <c r="J60" s="76"/>
      <c r="K60" s="77"/>
      <c r="L60" s="77"/>
      <c r="M60" s="34"/>
      <c r="N60" s="77"/>
      <c r="O60" s="34"/>
      <c r="P60" s="34"/>
      <c r="Q60" s="34"/>
      <c r="R60" s="77"/>
      <c r="S60" s="77"/>
      <c r="T60" s="34"/>
      <c r="U60" s="77"/>
      <c r="V60" s="34"/>
      <c r="W60" s="34"/>
      <c r="X60" s="77"/>
      <c r="Y60" s="77"/>
      <c r="Z60" s="47"/>
      <c r="AA60" s="87"/>
      <c r="AB60" s="89"/>
      <c r="AC60" s="89"/>
      <c r="AD60" s="89"/>
      <c r="AE60" s="89"/>
      <c r="AF60" s="89"/>
      <c r="AG60" s="89"/>
      <c r="AH60" s="89"/>
      <c r="AI60" s="87"/>
    </row>
  </sheetData>
  <sheetProtection sort="0" autoFilter="0" pivotTables="0"/>
  <autoFilter xmlns:etc="http://www.wps.cn/officeDocument/2017/etCustomData" ref="A3:AI39" etc:filterBottomFollowUsedRange="0">
    <sortState ref="A3:AI39">
      <sortCondition ref="A3:A23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5">
    <mergeCell ref="A1:Z1"/>
    <mergeCell ref="E2:J2"/>
    <mergeCell ref="K2:Q2"/>
    <mergeCell ref="R2:X2"/>
    <mergeCell ref="AB2:AH2"/>
    <mergeCell ref="A40:B40"/>
    <mergeCell ref="C40:D40"/>
    <mergeCell ref="A41:B41"/>
    <mergeCell ref="C41:D41"/>
    <mergeCell ref="E41:F41"/>
    <mergeCell ref="G41:H41"/>
    <mergeCell ref="A42:B42"/>
    <mergeCell ref="C42:D42"/>
    <mergeCell ref="E42:F42"/>
    <mergeCell ref="G42:H42"/>
    <mergeCell ref="A43:B43"/>
    <mergeCell ref="C43:D43"/>
    <mergeCell ref="E43:F43"/>
    <mergeCell ref="G43:H43"/>
    <mergeCell ref="A44:B44"/>
    <mergeCell ref="C44:D44"/>
    <mergeCell ref="E44:F44"/>
    <mergeCell ref="G44:H44"/>
    <mergeCell ref="A45:B45"/>
    <mergeCell ref="C45:D45"/>
    <mergeCell ref="E45:F45"/>
    <mergeCell ref="G45:H45"/>
    <mergeCell ref="A46:B46"/>
    <mergeCell ref="C46:D46"/>
    <mergeCell ref="E46:F46"/>
    <mergeCell ref="G46:H46"/>
    <mergeCell ref="A47:B47"/>
    <mergeCell ref="C47:D47"/>
    <mergeCell ref="E47:F47"/>
    <mergeCell ref="G47:H47"/>
    <mergeCell ref="A48:B48"/>
    <mergeCell ref="C48:D48"/>
    <mergeCell ref="E48:F48"/>
    <mergeCell ref="G48:H48"/>
    <mergeCell ref="A2:A3"/>
    <mergeCell ref="B2:B3"/>
    <mergeCell ref="C2:C3"/>
    <mergeCell ref="D2:D3"/>
    <mergeCell ref="A49:AF53"/>
    <mergeCell ref="A57:C58"/>
  </mergeCells>
  <conditionalFormatting sqref="C4">
    <cfRule type="duplicateValues" dxfId="0" priority="74"/>
    <cfRule type="duplicateValues" dxfId="0" priority="73"/>
    <cfRule type="duplicateValues" dxfId="0" priority="72"/>
    <cfRule type="duplicateValues" dxfId="2" priority="71"/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</conditionalFormatting>
  <conditionalFormatting sqref="D4">
    <cfRule type="duplicateValues" dxfId="0" priority="61"/>
  </conditionalFormatting>
  <conditionalFormatting sqref="D9">
    <cfRule type="duplicateValues" dxfId="0" priority="60"/>
  </conditionalFormatting>
  <conditionalFormatting sqref="D10">
    <cfRule type="duplicateValues" dxfId="0" priority="59"/>
  </conditionalFormatting>
  <conditionalFormatting sqref="C18"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</conditionalFormatting>
  <conditionalFormatting sqref="C12:C16"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</conditionalFormatting>
  <conditionalFormatting sqref="C20:C21">
    <cfRule type="duplicateValues" dxfId="0" priority="31"/>
    <cfRule type="duplicateValues" dxfId="0" priority="33"/>
    <cfRule type="duplicateValues" dxfId="0" priority="35"/>
    <cfRule type="duplicateValues" dxfId="0" priority="37"/>
    <cfRule type="duplicateValues" dxfId="0" priority="39"/>
    <cfRule type="duplicateValues" dxfId="0" priority="41"/>
    <cfRule type="duplicateValues" dxfId="0" priority="43"/>
  </conditionalFormatting>
  <conditionalFormatting sqref="C22:C38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</conditionalFormatting>
  <conditionalFormatting sqref="D30:D33">
    <cfRule type="duplicateValues" dxfId="0" priority="29"/>
  </conditionalFormatting>
  <conditionalFormatting sqref="C1:C3 E48 C40 C48:C58 G41:G48">
    <cfRule type="duplicateValues" dxfId="0" priority="77"/>
  </conditionalFormatting>
  <conditionalFormatting sqref="C1:C3 C40:C58">
    <cfRule type="duplicateValues" dxfId="0" priority="76"/>
  </conditionalFormatting>
  <conditionalFormatting sqref="C2:C3 C40 C54:C56 G41:G48">
    <cfRule type="duplicateValues" dxfId="0" priority="90"/>
  </conditionalFormatting>
  <conditionalFormatting sqref="C2:C3 G41:G48 C54:C58 C40">
    <cfRule type="duplicateValues" dxfId="0" priority="89"/>
  </conditionalFormatting>
  <conditionalFormatting sqref="C2:C3 G41:G48 E48 C48 C40 C54:C58">
    <cfRule type="duplicateValues" dxfId="1" priority="87"/>
    <cfRule type="duplicateValues" dxfId="0" priority="88"/>
  </conditionalFormatting>
  <conditionalFormatting sqref="C2:C3 E48 C48 C40 G41:G48 C54:C58">
    <cfRule type="duplicateValues" dxfId="0" priority="84"/>
    <cfRule type="duplicateValues" dxfId="0" priority="85"/>
    <cfRule type="duplicateValues" dxfId="0" priority="86"/>
  </conditionalFormatting>
  <conditionalFormatting sqref="C2:C3 C40 C54:C58 E48 G41:G48 C48">
    <cfRule type="duplicateValues" dxfId="0" priority="82"/>
    <cfRule type="duplicateValues" dxfId="0" priority="83"/>
  </conditionalFormatting>
  <conditionalFormatting sqref="C2:C3 E48 G41:G48 C48 C40 C54:C58">
    <cfRule type="duplicateValues" dxfId="0" priority="81"/>
  </conditionalFormatting>
  <conditionalFormatting sqref="C2:C3 C48:C58 E48 C40 G41:G48">
    <cfRule type="duplicateValues" dxfId="0" priority="80"/>
  </conditionalFormatting>
  <conditionalFormatting sqref="C2:C3 C40 C48:C58 E48 G41:G48">
    <cfRule type="duplicateValues" dxfId="0" priority="78"/>
    <cfRule type="duplicateValues" dxfId="0" priority="79"/>
  </conditionalFormatting>
  <conditionalFormatting sqref="C4:C8 C60">
    <cfRule type="duplicateValues" dxfId="0" priority="62"/>
  </conditionalFormatting>
  <conditionalFormatting sqref="C5:C8 C60">
    <cfRule type="duplicateValues" dxfId="0" priority="75"/>
  </conditionalFormatting>
  <conditionalFormatting sqref="C11 C17 C19 C59"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</conditionalFormatting>
  <conditionalFormatting sqref="D11:D19 D59">
    <cfRule type="duplicateValues" dxfId="0" priority="51"/>
  </conditionalFormatting>
  <conditionalFormatting sqref="D20:D29 D34:D38">
    <cfRule type="duplicateValues" dxfId="0" priority="21"/>
  </conditionalFormatting>
  <pageMargins left="0.156944444444444" right="0.118055555555556" top="0.590277777777778" bottom="0" header="0" footer="0.118055555555556"/>
  <pageSetup paperSize="9" scale="49" fitToHeight="0" orientation="landscape" horizontalDpi="600"/>
  <headerFooter/>
  <rowBreaks count="7" manualBreakCount="7">
    <brk id="54" max="16383" man="1"/>
    <brk id="56" max="16383" man="1"/>
    <brk id="56" max="16383" man="1"/>
    <brk id="56" max="16383" man="1"/>
    <brk id="56" max="16383" man="1"/>
    <brk id="56" max="16383" man="1"/>
    <brk id="5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llowEditUser xmlns="https://web.wps.cn/et/2018/main" xmlns:s="http://schemas.openxmlformats.org/spreadsheetml/2006/main" hasInvisiblePropRange="0">
  <rangeList sheetStid="17" master="" otherUserPermission="visible"/>
  <rangeList sheetStid="44" master="" otherUserPermission="visible"/>
  <rangeList sheetStid="30" master="" otherUserPermission="visible"/>
  <rangeList sheetStid="70" master="" otherUserPermission="visible"/>
  <rangeList sheetStid="84" master="" otherUserPermission="visible"/>
  <rangeList sheetStid="85" master="" otherUserPermission="visible"/>
  <rangeList sheetStid="86" master="" otherUserPermission="visible"/>
  <rangeList sheetStid="88" master="" otherUserPermission="visible"/>
  <rangeList sheetStid="89" master="" otherUserPermission="visible"/>
  <rangeList sheetStid="87" master="" otherUserPermission="visible"/>
  <rangeList sheetStid="66" master="" otherUserPermission="visible"/>
</allowEditUser>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4 " > < c o m m e n t   s : r e f = " J 8 9 "   r g b C l r = " 4 0 B 9 6 C " / > < c o m m e n t   s : r e f = " J 1 2 1 "   r g b C l r = " 4 0 B 9 6 C " / > < c o m m e n t   s : r e f = " J 1 5 6 "   r g b C l r = " 4 0 B 9 6 C " / > < c o m m e n t   s : r e f = " H 1 5 9 "   r g b C l r = " 4 0 B 9 6 C " / > < c o m m e n t   s : r e f = " J 1 5 9 "   r g b C l r = " 4 0 B 9 6 C " / > < c o m m e n t   s : r e f = " J 1 8 2 "   r g b C l r = " 4 0 B 9 6 C " / > < c o m m e n t   s : r e f = " J 1 8 3 "   r g b C l r = " 4 0 B 9 6 C " / > < c o m m e n t   s : r e f = " J 1 8 4 "   r g b C l r = " 4 0 B 9 6 C " / > < c o m m e n t   s : r e f = " H 1 8 5 "   r g b C l r = " 4 0 B 9 6 C " / > < c o m m e n t   s : r e f = " J 1 8 5 "   r g b C l r = " 4 0 B 9 6 C " / > < c o m m e n t   s : r e f = " J 1 8 6 "   r g b C l r = " 4 0 B 9 6 C " / > < c o m m e n t   s : r e f = " J 2 4 2 "   r g b C l r = " 4 0 B 9 6 C " / > < c o m m e n t   s : r e f = " J 2 5 2 "   r g b C l r = " 4 0 B 9 6 C " / > < c o m m e n t   s : r e f = " J 3 3 1 "   r g b C l r = " 4 0 B 9 6 C " / > < c o m m e n t   s : r e f = " J 3 3 2 "   r g b C l r = " 4 0 B 9 6 C " / > < c o m m e n t   s : r e f = " J 3 4 8 "   r g b C l r = " 4 0 B 9 6 C " / > < c o m m e n t   s : r e f = " J 3 5 1 "   r g b C l r = " 4 0 B 9 6 C " / > < c o m m e n t   s : r e f = " G 3 6 7 "   r g b C l r = " 4 0 B 9 6 C " / > < c o m m e n t   s : r e f = " C 3 9 5 "   r g b C l r = " 4 0 B 9 6 C " / > < / c o m m e n t L i s t > < c o m m e n t L i s t   s h e e t S t i d = " 2 5 " > < c o m m e n t   s : r e f = " J 1 1 7 "   r g b C l r = " 4 0 B 9 6 C " / > < c o m m e n t   s : r e f = " J 1 2 1 "   r g b C l r = " 4 0 B 9 6 C " / > < c o m m e n t   s : r e f = " J 1 5 2 "   r g b C l r = " 4 0 B 9 6 C " / > < c o m m e n t   s : r e f = " H 1 5 5 "   r g b C l r = " 4 0 B 9 6 C " / > < c o m m e n t   s : r e f = " J 1 5 5 "   r g b C l r = " 4 0 B 9 6 C " / > < c o m m e n t   s : r e f = " J 1 7 6 "   r g b C l r = " 4 0 B 9 6 C " / > < c o m m e n t   s : r e f = " J 1 7 7 "   r g b C l r = " 4 0 B 9 6 C " / > < c o m m e n t   s : r e f = " J 1 7 8 "   r g b C l r = " 4 0 B 9 6 C " / > < c o m m e n t   s : r e f = " H 1 7 9 "   r g b C l r = " 4 0 B 9 6 C " / > < c o m m e n t   s : r e f = " J 1 7 9 "   r g b C l r = " 4 0 B 9 6 C " / > < c o m m e n t   s : r e f = " J 1 8 0 "   r g b C l r = " 4 0 B 9 6 C " / > < c o m m e n t   s : r e f = " J 2 3 5 "   r g b C l r = " 4 0 B 9 6 C " / > < c o m m e n t   s : r e f = " J 2 4 4 "   r g b C l r = " 4 0 B 9 6 C " / > < c o m m e n t   s : r e f = " J 3 1 8 "   r g b C l r = " 4 0 B 9 6 C " / > < c o m m e n t   s : r e f = " J 3 1 9 "   r g b C l r = " 4 0 B 9 6 C " / > < c o m m e n t   s : r e f = " J 3 3 5 "   r g b C l r = " 4 0 B 9 6 C " / > < c o m m e n t   s : r e f = " J 4 1 9 "   r g b C l r = " 4 0 B 9 6 C " / > < c o m m e n t   s : r e f = " J 4 2 0 "   r g b C l r = " 4 0 B 9 6 C " / > < c o m m e n t   s : r e f = " J 4 3 1 "   r g b C l r = " 4 0 B 9 6 C " / > < / c o m m e n t L i s t > < c o m m e n t L i s t   s h e e t S t i d = " 2 6 " > < c o m m e n t   s : r e f = " J 1 1 5 "   r g b C l r = " 4 0 B 9 6 C " / > < c o m m e n t   s : r e f = " J 1 1 9 "   r g b C l r = " 4 0 B 9 6 C " / > < c o m m e n t   s : r e f = " J 1 4 0 "   r g b C l r = " 4 0 B 9 6 C " / > < c o m m e n t   s : r e f = " H 1 5 3 "   r g b C l r = " 4 0 B 9 6 C " / > < c o m m e n t   s : r e f = " J 1 5 3 "   r g b C l r = " 4 0 B 9 6 C " / > < c o m m e n t   s : r e f = " H 1 7 7 "   r g b C l r = " 4 0 B 9 6 C " / > < c o m m e n t   s : r e f = " J 1 7 8 "   r g b C l r = " 4 0 B 9 6 C " / > < c o m m e n t   s : r e f = " J 2 3 1 "   r g b C l r = " 4 0 B 9 6 C " / > < c o m m e n t   s : r e f = " J 2 4 0 "   r g b C l r = " 4 0 B 9 6 C " / > < c o m m e n t   s : r e f = " J 3 0 8 "   r g b C l r = " 4 0 B 9 6 C " / > < c o m m e n t   s : r e f = " J 3 0 9 "   r g b C l r = " 4 0 B 9 6 C " / > < c o m m e n t   s : r e f = " J 3 2 4 "   r g b C l r = " 4 0 B 9 6 C " / > < c o m m e n t   s : r e f = " J 3 3 2 "   r g b C l r = " 4 0 B 9 6 C " / > < c o m m e n t   s : r e f = " J 3 3 3 "   r g b C l r = " 4 0 B 9 6 C " / > < c o m m e n t   s : r e f = " J 3 3 4 "   r g b C l r = " 4 0 B 9 6 C " / > < / c o m m e n t L i s t > < c o m m e n t L i s t   s h e e t S t i d = " 2 7 " > < c o m m e n t   s : r e f = " J 1 0 8 "   r g b C l r = " 4 0 B 9 6 C " / > < c o m m e n t   s : r e f = " H 1 1 2 "   r g b C l r = " 4 0 B 9 6 C " / > < c o m m e n t   s : r e f = " J 1 1 2 "   r g b C l r = " 4 0 B 9 6 C " / > < c o m m e n t   s : r e f = " J 1 3 3 "   r g b C l r = " 4 0 B 9 6 C " / > < c o m m e n t   s : r e f = " J 1 4 3 "   r g b C l r = " 4 0 B 9 6 C " / > < c o m m e n t   s : r e f = " H 1 4 6 "   r g b C l r = " 4 0 B 9 6 C " / > < c o m m e n t   s : r e f = " J 1 4 6 "   r g b C l r = " 4 0 B 9 6 C " / > < c o m m e n t   s : r e f = " H 1 6 9 "   r g b C l r = " 4 0 B 9 6 C " / > < c o m m e n t   s : r e f = " J 1 7 0 "   r g b C l r = " 4 0 B 9 6 C " / > < c o m m e n t   s : r e f = " J 2 2 2 "   r g b C l r = " 4 0 B 9 6 C " / > < c o m m e n t   s : r e f = " J 2 3 0 "   r g b C l r = " 4 0 B 9 6 C " / > < c o m m e n t   s : r e f = " J 2 9 2 "   r g b C l r = " 4 0 B 9 6 C " / > < c o m m e n t   s : r e f = " J 2 9 3 "   r g b C l r = " 4 0 B 9 6 C " / > < c o m m e n t   s : r e f = " J 3 0 8 "   r g b C l r = " 4 0 B 9 6 C " / > < c o m m e n t   s : r e f = " J 3 1 6 "   r g b C l r = " 4 0 B 9 6 C " / > < c o m m e n t   s : r e f = " J 3 1 7 "   r g b C l r = " 4 0 B 9 6 C " / > < c o m m e n t   s : r e f = " J 3 1 8 "   r g b C l r = " 4 0 B 9 6 C " / > < c o m m e n t   s : r e f = " C 3 4 6 "   r g b C l r = " 4 0 B 9 6 C " / > < / c o m m e n t L i s t > < c o m m e n t L i s t   s h e e t S t i d = " 2 8 " > < c o m m e n t   s : r e f = " I 1 0 6 "   r g b C l r = " 4 0 B 9 6 C " / > < c o m m e n t   s : r e f = " G 1 1 0 "   r g b C l r = " 4 0 B 9 6 C " / > < c o m m e n t   s : r e f = " I 1 1 0 "   r g b C l r = " 4 0 B 9 6 C " / > < c o m m e n t   s : r e f = " I 1 3 1 "   r g b C l r = " 4 0 B 9 6 C " / > < c o m m e n t   s : r e f = " I 1 4 1 "   r g b C l r = " 4 0 B 9 6 C " / > < c o m m e n t   s : r e f = " G 1 4 4 "   r g b C l r = " 4 0 B 9 6 C " / > < c o m m e n t   s : r e f = " I 1 4 4 "   r g b C l r = " 4 0 B 9 6 C " / > < c o m m e n t   s : r e f = " G 1 6 6 "   r g b C l r = " 4 0 B 9 6 C " / > < c o m m e n t   s : r e f = " I 1 6 7 "   r g b C l r = " 4 0 B 9 6 C " / > < c o m m e n t   s : r e f = " I 2 1 7 "   r g b C l r = " 4 0 B 9 6 C " / > < c o m m e n t   s : r e f = " I 2 2 5 "   r g b C l r = " 4 0 B 9 6 C " / > < c o m m e n t   s : r e f = " I 2 8 7 "   r g b C l r = " 4 0 B 9 6 C " / > < c o m m e n t   s : r e f = " I 2 8 8 "   r g b C l r = " 4 0 B 9 6 C " / > < c o m m e n t   s : r e f = " I 3 0 3 "   r g b C l r = " 4 0 B 9 6 C " / > < c o m m e n t   s : r e f = " I 3 0 9 "   r g b C l r = " 4 0 B 9 6 C " / > < c o m m e n t   s : r e f = " I 3 1 0 "   r g b C l r = " 4 0 B 9 6 C " / > < c o m m e n t   s : r e f = " I 3 1 1 "   r g b C l r = " 4 0 B 9 6 C " / > < c o m m e n t   s : r e f = " I 3 3 6 "   r g b C l r = " 4 0 B 9 6 C " / > < c o m m e n t   s : r e f = " H 4 3 0 "   r g b C l r = " 1 B C A C 8 " / > < c o m m e n t   s : r e f = " C 4 8 1 "   r g b C l r = " 4 0 B 9 6 C " / > < c o m m e n t   s : r e f = " C 4 8 2 "   r g b C l r = " 4 0 B 9 6 C " / > < c o m m e n t   s : r e f = " C 4 8 3 "   r g b C l r = " 4 0 B 9 6 C " / > < c o m m e n t   s : r e f = " I 4 9 8 "   r g b C l r = " 4 0 B 9 6 C " / > < / c o m m e n t L i s t > < c o m m e n t L i s t   s h e e t S t i d = " 3 1 " > < c o m m e n t   s : r e f = " I 1 0 5 "   r g b C l r = " 4 0 B 9 6 C " / > < c o m m e n t   s : r e f = " G 1 0 8 "   r g b C l r = " 4 0 B 9 6 C " / > < c o m m e n t   s : r e f = " I 1 0 8 "   r g b C l r = " 4 0 B 9 6 C " / > < c o m m e n t   s : r e f = " I 1 2 9 "   r g b C l r = " 4 0 B 9 6 C " / > < c o m m e n t   s : r e f = " I 1 3 8 "   r g b C l r = " 4 0 B 9 6 C " / > < c o m m e n t   s : r e f = " G 1 4 1 "   r g b C l r = " 4 0 B 9 6 C " / > < c o m m e n t   s : r e f = " I 1 4 1 "   r g b C l r = " 4 0 B 9 6 C " / > < c o m m e n t   s : r e f = " G 1 6 2 "   r g b C l r = " 4 0 B 9 6 C " / > < c o m m e n t   s : r e f = " I 1 6 3 "   r g b C l r = " 4 0 B 9 6 C " / > < c o m m e n t   s : r e f = " I 2 1 3 "   r g b C l r = " 4 0 B 9 6 C " / > < c o m m e n t   s : r e f = " I 2 2 1 "   r g b C l r = " 4 0 B 9 6 C " / > < c o m m e n t   s : r e f = " I 2 8 3 "   r g b C l r = " 4 0 B 9 6 C " / > < c o m m e n t   s : r e f = " I 2 8 4 "   r g b C l r = " 4 0 B 9 6 C " / > < c o m m e n t   s : r e f = " I 2 9 7 "   r g b C l r = " 4 0 B 9 6 C " / > < c o m m e n t   s : r e f = " I 3 0 2 "   r g b C l r = " 4 0 B 9 6 C " / > < c o m m e n t   s : r e f = " I 3 0 3 "   r g b C l r = " 4 0 B 9 6 C " / > < c o m m e n t   s : r e f = " I 3 0 4 "   r g b C l r = " 4 0 B 9 6 C " / > < c o m m e n t   s : r e f = " I 3 2 8 "   r g b C l r = " 4 0 B 9 6 C " / > < c o m m e n t   s : r e f = " I 3 3 0 "   r g b C l r = " 4 0 B 9 6 C " / > < c o m m e n t   s : r e f = " I 3 3 2 "   r g b C l r = " 4 0 B 9 6 C " / > < c o m m e n t   s : r e f = " I 3 3 6 "   r g b C l r = " 4 0 B 9 6 C " / > < c o m m e n t   s : r e f = " H 4 3 0 "   r g b C l r = " 1 B C A C 8 " / > < c o m m e n t   s : r e f = " C 5 0 0 "   r g b C l r = " 4 E C 4 E 4 " / > < c o m m e n t   s : r e f = " F 5 0 0 "   r g b C l r = " 4 E C 4 E 4 " / > < / c o m m e n t L i s t > < c o m m e n t L i s t   s h e e t S t i d = " 3 3 " > < c o m m e n t   s : r e f = " I 1 0 2 "   r g b C l r = " 4 0 B 9 6 C " / > < c o m m e n t   s : r e f = " G 1 0 5 "   r g b C l r = " 4 0 B 9 6 C " / > < c o m m e n t   s : r e f = " I 1 0 5 "   r g b C l r = " 4 0 B 9 6 C " / > < c o m m e n t   s : r e f = " I 1 2 6 "   r g b C l r = " 4 0 B 9 6 C " / > < c o m m e n t   s : r e f = " I 1 3 5 "   r g b C l r = " 4 0 B 9 6 C " / > < c o m m e n t   s : r e f = " G 1 3 8 "   r g b C l r = " 4 0 B 9 6 C " / > < c o m m e n t   s : r e f = " I 1 3 8 "   r g b C l r = " 4 0 B 9 6 C " / > < c o m m e n t   s : r e f = " I 1 6 0 "   r g b C l r = " 4 0 B 9 6 C " / > < c o m m e n t   s : r e f = " I 2 0 9 "   r g b C l r = " 4 0 B 9 6 C " / > < c o m m e n t   s : r e f = " I 2 1 7 "   r g b C l r = " 4 0 B 9 6 C " / > < c o m m e n t   s : r e f = " I 2 7 9 "   r g b C l r = " 4 0 B 9 6 C " / > < c o m m e n t   s : r e f = " I 2 8 0 "   r g b C l r = " 4 0 B 9 6 C " / > < c o m m e n t   s : r e f = " I 2 9 3 "   r g b C l r = " 4 0 B 9 6 C " / > < c o m m e n t   s : r e f = " I 2 9 8 "   r g b C l r = " 4 0 B 9 6 C " / > < c o m m e n t   s : r e f = " I 2 9 9 "   r g b C l r = " 4 0 B 9 6 C " / > < c o m m e n t   s : r e f = " I 3 0 0 "   r g b C l r = " 4 0 B 9 6 C " / > < c o m m e n t   s : r e f = " I 3 2 3 "   r g b C l r = " 4 0 B 9 6 C " / > < c o m m e n t   s : r e f = " I 3 2 5 "   r g b C l r = " 4 0 B 9 6 C " / > < c o m m e n t   s : r e f = " I 3 3 0 "   r g b C l r = " 4 0 B 9 6 C " / > < c o m m e n t   s : r e f = " F 4 4 8 "   r g b C l r = " 3 F C 8 B C " / > < c o m m e n t   s : r e f = " F 4 6 2 "   r g b C l r = " 3 F C 8 B C " / > < c o m m e n t   s : r e f = " F 4 6 3 "   r g b C l r = " 3 F C 8 B C " / > < c o m m e n t   s : r e f = " F 4 6 6 "   r g b C l r = " 3 F C 8 B C " / > < c o m m e n t   s : r e f = " C 4 8 8 "   r g b C l r = " 4 0 B 9 6 C " / > < c o m m e n t   s : r e f = " C 4 8 9 "   r g b C l r = " 4 0 B 9 6 C " / > < c o m m e n t   s : r e f = " F 4 8 9 "   r g b C l r = " 4 0 B 9 6 C " / > < c o m m e n t   s : r e f = " C 4 9 0 "   r g b C l r = " 4 0 B 9 6 C " / > < c o m m e n t   s : r e f = " I 4 9 8 "   r g b C l r = " 4 0 B 9 6 C " / > < / c o m m e n t L i s t > < c o m m e n t L i s t   s h e e t S t i d = " 3 4 " > < c o m m e n t   s : r e f = " I 1 8 "   r g b C l r = " 2 8 B D F C " / > < c o m m e n t   s : r e f = " I 2 4 "   r g b C l r = " 2 8 B D F C " / > < c o m m e n t   s : r e f = " I 2 6 "   r g b C l r = " 2 8 B D F C " / > < c o m m e n t   s : r e f = " I 3 1 "   r g b C l r = " 2 8 B D F C " / > < c o m m e n t   s : r e f = " I 4 0 "   r g b C l r = " 2 8 B D F C " / > < c o m m e n t   s : r e f = " I 7 3 "   r g b C l r = " 2 8 B D F C " / > < c o m m e n t   s : r e f = " I 9 3 "   r g b C l r = " 2 8 B D F C " / > < c o m m e n t   s : r e f = " I 1 0 1 "   r g b C l r = " 4 0 B 9 6 C " / > < c o m m e n t   s : r e f = " G 1 0 4 "   r g b C l r = " 4 0 B 9 6 C " / > < c o m m e n t   s : r e f = " I 1 0 4 "   r g b C l r = " 4 0 B 9 6 C " / > < c o m m e n t   s : r e f = " I 1 2 5 "   r g b C l r = " 4 0 B 9 6 C " / > < c o m m e n t   s : r e f = " I 1 3 4 "   r g b C l r = " 4 0 B 9 6 C " / > < c o m m e n t   s : r e f = " G 1 3 6 "   r g b C l r = " 4 0 B 9 6 C " / > < c o m m e n t   s : r e f = " I 1 3 6 "   r g b C l r = " 4 0 B 9 6 C " / > < c o m m e n t   s : r e f = " I 1 5 8 "   r g b C l r = " 4 0 B 9 6 C " / > < c o m m e n t   s : r e f = " I 2 0 7 "   r g b C l r = " 4 0 B 9 6 C " / > < c o m m e n t   s : r e f = " I 2 1 5 "   r g b C l r = " 4 0 B 9 6 C " / > < c o m m e n t   s : r e f = " I 2 3 1 "   r g b C l r = " 4 0 B 9 6 C " / > < c o m m e n t   s : r e f = " I 2 3 2 "   r g b C l r = " 4 0 B 9 6 C " / > < c o m m e n t   s : r e f = " I 2 3 6 "   r g b C l r = " 4 0 B 9 6 C " / > < c o m m e n t   s : r e f = " I 2 7 4 "   r g b C l r = " 4 0 B 9 6 C " / > < c o m m e n t   s : r e f = " I 2 7 5 "   r g b C l r = " 4 0 B 9 6 C " / > < c o m m e n t   s : r e f = " I 2 8 8 "   r g b C l r = " 4 0 B 9 6 C " / > < c o m m e n t   s : r e f = " I 2 9 3 "   r g b C l r = " 4 0 B 9 6 C " / > < c o m m e n t   s : r e f = " I 2 9 4 "   r g b C l r = " 4 0 B 9 6 C " / > < c o m m e n t   s : r e f = " I 2 9 5 "   r g b C l r = " 4 0 B 9 6 C " / > < c o m m e n t   s : r e f = " I 3 1 7 "   r g b C l r = " 4 0 B 9 6 C " / > < c o m m e n t   s : r e f = " I 3 1 9 "   r g b C l r = " 4 0 B 9 6 C " / > < c o m m e n t   s : r e f = " I 3 2 4 "   r g b C l r = " 4 0 B 9 6 C " / > < c o m m e n t   s : r e f = " I 3 5 6 "   r g b C l r = " 4 0 B 9 6 C " / > < c o m m e n t   s : r e f = " I 3 5 8 "   r g b C l r = " 4 0 B 9 6 C " / > < c o m m e n t   s : r e f = " I 3 8 1 "   r g b C l r = " 4 0 B 9 6 C " / > < c o m m e n t   s : r e f = " F 4 0 3 "   r g b C l r = " 4 0 B 9 6 C " / > < c o m m e n t   s : r e f = " F 4 2 3 "   r g b C l r = " 4 0 B 9 6 C " / > < c o m m e n t   s : r e f = " I 4 2 5 "   r g b C l r = " 4 0 B 9 6 C " / > < c o m m e n t   s : r e f = " F 4 2 9 "   r g b C l r = " 3 F C 8 B C " / > < c o m m e n t   s : r e f = " F 4 3 9 "   r g b C l r = " 3 F C 8 B C " / > < c o m m e n t   s : r e f = " F 4 4 0 "   r g b C l r = " 3 F C 8 B C " / > < c o m m e n t   s : r e f = " F 4 4 3 "   r g b C l r = " 3 F C 8 B C " / > < c o m m e n t   s : r e f = " H 4 5 2 "   r g b C l r = " 3 F C 9 5 0 " / > < c o m m e n t   s : r e f = " G 4 7 7 "   r g b C l r = " 4 1 C 7 9 C " / > < c o m m e n t   s : r e f = " H 4 7 7 "   r g b C l r = " 3 F C 9 5 0 " / > < c o m m e n t   s : r e f = " F 4 8 0 "   r g b C l r = " 3 F C 9 5 0 " / > < c o m m e n t   s : r e f = " H 4 8 0 "   r g b C l r = " 3 F C 9 5 0 " / > < c o m m e n t   s : r e f = " F 5 0 3 "   r g b C l r = " 4 0 B 9 6 C " / > < c o m m e n t   s : r e f = " F 5 0 6 "   r g b C l r = " 4 0 B 9 6 C " / > < c o m m e n t   s : r e f = " F 5 0 7 "   r g b C l r = " 4 0 B 9 6 C " / > < c o m m e n t   s : r e f = " G 5 0 7 "   r g b C l r = " 4 0 B 9 6 C " / > < c o m m e n t   s : r e f = " H 5 0 7 "   r g b C l r = " 4 0 B 9 6 C " / > < c o m m e n t   s : r e f = " F 5 0 8 "   r g b C l r = " 3 F C 8 B C " / > < c o m m e n t   s : r e f = " F 5 0 9 "   r g b C l r = " 3 F C 8 B C " / > < c o m m e n t   s : r e f = " I 5 1 0 "   r g b C l r = " 4 0 B 9 6 C " / > < c o m m e n t   s : r e f = " I 5 1 6 "   r g b C l r = " 4 0 B 9 6 C " / > < c o m m e n t   s : r e f = " I 5 1 7 "   r g b C l r = " 4 0 B 9 6 C " / > < c o m m e n t   s : r e f = " I 5 2 4 "   r g b C l r = " 4 0 B 9 6 C " / > < / c o m m e n t L i s t > < c o m m e n t L i s t   s h e e t S t i d = " 3 5 " > < c o m m e n t   s : r e f = " I 1 8 "   r g b C l r = " 2 8 B D F C " / > < c o m m e n t   s : r e f = " I 2 3 "   r g b C l r = " 2 8 B D F C " / > < c o m m e n t   s : r e f = " I 2 5 "   r g b C l r = " 2 8 B D F C " / > < c o m m e n t   s : r e f = " I 3 0 "   r g b C l r = " 2 8 B D F C " / > < c o m m e n t   s : r e f = " I 3 9 "   r g b C l r = " 2 8 B D F C " / > < c o m m e n t   s : r e f = " I 7 1 "   r g b C l r = " 2 8 B D F C " / > < c o m m e n t   s : r e f = " I 9 1 "   r g b C l r = " 2 8 B D F C " / > < c o m m e n t   s : r e f = " I 9 9 "   r g b C l r = " 4 0 B 9 6 C " / > < c o m m e n t   s : r e f = " G 1 0 2 "   r g b C l r = " 4 0 B 9 6 C " / > < c o m m e n t   s : r e f = " I 1 0 2 "   r g b C l r = " 4 0 B 9 6 C " / > < c o m m e n t   s : r e f = " I 1 2 3 "   r g b C l r = " 4 0 B 9 6 C " / > < c o m m e n t   s : r e f = " I 1 3 2 "   r g b C l r = " 4 0 B 9 6 C " / > < c o m m e n t   s : r e f = " G 1 3 4 "   r g b C l r = " 4 0 B 9 6 C " / > < c o m m e n t   s : r e f = " I 1 3 4 "   r g b C l r = " 4 0 B 9 6 C " / > < c o m m e n t   s : r e f = " I 1 5 6 "   r g b C l r = " 4 0 B 9 6 C " / > < c o m m e n t   s : r e f = " I 2 0 2 "   r g b C l r = " 4 0 B 9 6 C " / > < c o m m e n t   s : r e f = " I 2 0 4 "   r g b C l r = " 4 0 B 9 6 C " / > < c o m m e n t   s : r e f = " I 2 1 2 "   r g b C l r = " 4 0 B 9 6 C " / > < c o m m e n t   s : r e f = " I 2 2 7 "   r g b C l r = " 4 0 B 9 6 C " / > < c o m m e n t   s : r e f = " I 2 2 8 "   r g b C l r = " 4 0 B 9 6 C " / > < c o m m e n t   s : r e f = " I 2 3 2 "   r g b C l r = " 4 0 B 9 6 C " / > < c o m m e n t   s : r e f = " I 2 6 9 "   r g b C l r = " 4 0 B 9 6 C " / > < c o m m e n t   s : r e f = " I 2 7 0 "   r g b C l r = " 4 0 B 9 6 C " / > < c o m m e n t   s : r e f = " I 2 7 4 "   r g b C l r = " 4 0 B 9 6 C " / > < c o m m e n t   s : r e f = " I 2 8 3 "   r g b C l r = " 4 0 B 9 6 C " / > < c o m m e n t   s : r e f = " I 2 8 7 "   r g b C l r = " 4 0 B 9 6 C " / > < c o m m e n t   s : r e f = " I 2 8 8 "   r g b C l r = " 4 0 B 9 6 C " / > < c o m m e n t   s : r e f = " I 2 8 9 "   r g b C l r = " 4 0 B 9 6 C " / > < c o m m e n t   s : r e f = " I 3 1 0 "   r g b C l r = " 4 0 B 9 6 C " / > < c o m m e n t   s : r e f = " I 3 1 2 "   r g b C l r = " 4 0 B 9 6 C " / > < c o m m e n t   s : r e f = " I 3 1 6 "   r g b C l r = " 4 0 B 9 6 C " / > < c o m m e n t   s : r e f = " I 3 4 8 "   r g b C l r = " 4 0 B 9 6 C " / > < c o m m e n t   s : r e f = " I 3 5 0 "   r g b C l r = " 4 0 B 9 6 C " / > < c o m m e n t   s : r e f = " I 3 7 0 "   r g b C l r = " 4 0 B 9 6 C " / > < c o m m e n t   s : r e f = " F 3 9 1 "   r g b C l r = " 4 0 B 9 6 C " / > < c o m m e n t   s : r e f = " I 3 9 1 "   r g b C l r = " 4 0 B 9 6 C " / > < c o m m e n t   s : r e f = " I 3 9 6 "   r g b C l r = " 4 0 B 9 6 C " / > < c o m m e n t   s : r e f = " I 3 9 8 "   r g b C l r = " 4 0 B 9 6 C " / > < c o m m e n t   s : r e f = " F 4 0 7 "   r g b C l r = " 4 0 B 9 6 C " / > < c o m m e n t   s : r e f = " I 4 1 2 "   r g b C l r = " 4 0 B 9 6 C " / > < c o m m e n t   s : r e f = " F 4 1 5 "   r g b C l r = " 3 F C 8 B C " / > < c o m m e n t   s : r e f = " F 4 2 3 "   r g b C l r = " 3 F C 8 B C " / > < c o m m e n t   s : r e f = " F 4 2 6 "   r g b C l r = " 3 F C 8 B C " / > < c o m m e n t   s : r e f = " F 4 3 3 "   r g b C l r = " 3 F C 8 B C " / > < c o m m e n t   s : r e f = " H 4 3 3 "   r g b C l r = " 3 F C 9 5 0 " / > < c o m m e n t   s : r e f = " H 4 3 6 "   r g b C l r = " 3 F C 9 5 0 " / > < c o m m e n t   s : r e f = " F 4 5 6 "   r g b C l r = " 3 F C 9 5 0 " / > < c o m m e n t   s : r e f = " H 4 5 6 "   r g b C l r = " 3 F C 9 5 0 " / > < c o m m e n t   s : r e f = " H 4 9 6 "   r g b C l r = " 3 7 C 9 9 8 " / > < c o m m e n t   s : r e f = " F 5 1 8 "   r g b C l r = " 3 F C 9 5 0 " / > < c o m m e n t   s : r e f = " G 5 1 8 "   r g b C l r = " 4 1 C 7 9 C " / > < c o m m e n t   s : r e f = " H 5 1 8 "   r g b C l r = " 3 F C 9 5 0 " / > < c o m m e n t   s : r e f = " F 5 2 1 "   r g b C l r = " 4 0 B 9 6 C " / > < c o m m e n t   s : r e f = " I 5 4 0 "   r g b C l r = " 4 0 B 9 6 C " / > < c o m m e n t   s : r e f = " F 5 4 1 "   r g b C l r = " 3 F C 8 B C " / > < / c o m m e n t L i s t > < / c o m m e n t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密码说明</vt:lpstr>
      <vt:lpstr>费用汇总（用款申请）</vt:lpstr>
      <vt:lpstr>费用分类汇总（薪酬）</vt:lpstr>
      <vt:lpstr>参保人数汇总</vt:lpstr>
      <vt:lpstr>4月  </vt:lpstr>
      <vt:lpstr>5月</vt:lpstr>
      <vt:lpstr>6月</vt:lpstr>
      <vt:lpstr>7月</vt:lpstr>
      <vt:lpstr>8月</vt:lpstr>
      <vt:lpstr>Sheet1</vt:lpstr>
      <vt:lpstr>特殊人员名单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牟群</cp:lastModifiedBy>
  <dcterms:created xsi:type="dcterms:W3CDTF">2020-03-27T06:59:00Z</dcterms:created>
  <dcterms:modified xsi:type="dcterms:W3CDTF">2025-07-24T03:03:48Z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true</vt:bool>
  </property>
  <property fmtid="{D5CDD505-2E9C-101B-9397-08002B2CF9AE}" pid="4" name="ICV">
    <vt:lpwstr>6D65E8525A5D4E97B31323A6AB4BF32C</vt:lpwstr>
  </property>
</Properties>
</file>