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</sheets>
  <definedNames>
    <definedName name="_xlnm._FilterDatabase" localSheetId="0" hidden="1">劳务费!$A$1:$Q$27</definedName>
    <definedName name="_xlnm._FilterDatabase" localSheetId="2" hidden="1">奖惩!$A$1:$M$37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<sst xmlns="http://schemas.openxmlformats.org/spreadsheetml/2006/main" count="330" uniqueCount="86">
  <si>
    <t>6月劳务费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</si>
  <si>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</si>
  <si>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</si>
  <si>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</si>
  <si>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</si>
  <si>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</si>
  <si>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</si>
  <si>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</si>
  <si>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</si>
  <si>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</si>
  <si>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</si>
  <si>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</si>
  <si>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</si>
  <si>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</si>
  <si>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</si>
  <si>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</si>
  <si>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</si>
  <si>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后视镜</t>
  </si>
  <si>
    <t>张利康</t>
  </si>
  <si>
    <t>组装工</t>
  </si>
  <si>
    <t>郑友富</t>
  </si>
  <si>
    <t>王瀚泽</t>
  </si>
  <si>
    <t>卢懿瑜</t>
  </si>
  <si>
    <t>高金瑞</t>
  </si>
  <si>
    <t>王兴桦</t>
  </si>
  <si>
    <t>冯熠</t>
  </si>
  <si>
    <t>刘继旺</t>
  </si>
  <si>
    <t>王艺达</t>
  </si>
  <si>
    <t>刘帅</t>
  </si>
  <si>
    <t>冲压车间</t>
  </si>
  <si>
    <t>王林策</t>
  </si>
  <si>
    <t>尚学松</t>
  </si>
  <si>
    <t>底座车间</t>
  </si>
  <si>
    <t>戴浩然</t>
  </si>
  <si>
    <t>发泡车间</t>
  </si>
  <si>
    <t>李浩营</t>
  </si>
  <si>
    <t>刘浩义</t>
  </si>
  <si>
    <t>焊接车间</t>
  </si>
  <si>
    <t>李树昶</t>
  </si>
  <si>
    <t>于德雨</t>
  </si>
  <si>
    <t>3.0-H6</t>
  </si>
  <si>
    <t>曹政</t>
  </si>
  <si>
    <t>商恩硕</t>
  </si>
  <si>
    <t>杨祺策</t>
  </si>
  <si>
    <t>刘立显</t>
  </si>
  <si>
    <t>王经照</t>
  </si>
  <si>
    <t>韩东恒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</si>
  <si>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</si>
  <si>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</si>
  <si>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</si>
  <si>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</si>
  <si>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</si>
  <si>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</si>
  <si>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</si>
  <si>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</si>
  <si>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</si>
  <si>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</si>
  <si>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</si>
  <si>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</si>
  <si>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</si>
  <si>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</si>
  <si>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</si>
  <si>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</si>
  <si>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</si>
  <si>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</si>
  <si>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</si>
  <si>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</si>
  <si>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正熙人力</t>
  </si>
  <si>
    <t>下午</t>
  </si>
  <si>
    <t>加班</t>
  </si>
  <si>
    <t>冲压</t>
  </si>
  <si>
    <t>休</t>
  </si>
  <si>
    <t>底座</t>
  </si>
  <si>
    <t>/</t>
  </si>
  <si>
    <t>焊接</t>
  </si>
  <si>
    <t>H6</t>
  </si>
  <si>
    <t>欧马可</t>
  </si>
  <si>
    <t>重卡</t>
  </si>
  <si>
    <t>假</t>
  </si>
  <si>
    <t>发泡</t>
  </si>
  <si>
    <t>19入职</t>
  </si>
  <si>
    <t>25入职</t>
  </si>
  <si>
    <t>异常情况</t>
  </si>
  <si>
    <t>金额</t>
  </si>
  <si>
    <t>车间绩效</t>
  </si>
  <si>
    <t>夜班补助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</si>
</sst>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sz val="10"/>
      <name val="微软雅黑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b/>
      <sz val="18"/>
      <color indexed="8"/>
      <name val="微软雅黑"/>
      <charset val="134"/>
    </font>
    <font>
      <b/>
      <sz val="16"/>
      <color theme="1"/>
      <name val="微软雅黑"/>
      <charset val="134"/>
    </font>
    <font>
      <b/>
      <sz val="16"/>
      <color indexed="8"/>
      <name val="微软雅黑"/>
      <charset val="134"/>
    </font>
    <font>
      <sz val="11"/>
      <color indexed="8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11"/>
      <name val="微软雅黑"/>
      <charset val="134"/>
    </font>
    <font>
      <sz val="11"/>
      <color indexed="8"/>
      <name val="微软雅黑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4" borderId="10" applyNumberFormat="0" applyAlignment="0" applyProtection="0">
      <alignment vertical="center"/>
    </xf>
    <xf numFmtId="0" fontId="31" fillId="15" borderId="11" applyNumberFormat="0" applyAlignment="0" applyProtection="0">
      <alignment vertical="center"/>
    </xf>
    <xf numFmtId="0" fontId="32" fillId="15" borderId="10" applyNumberFormat="0" applyAlignment="0" applyProtection="0">
      <alignment vertical="center"/>
    </xf>
    <xf numFmtId="0" fontId="33" fillId="1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85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Fill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4" fillId="2" borderId="1" xfId="49" applyNumberFormat="1" applyFont="1" applyFill="1" applyBorder="1" applyAlignment="1">
      <alignment horizontal="center" vertical="center"/>
    </xf>
    <xf numFmtId="177" fontId="4" fillId="3" borderId="1" xfId="49" applyNumberFormat="1" applyFont="1" applyFill="1" applyBorder="1" applyAlignment="1">
      <alignment horizontal="center" vertical="center"/>
    </xf>
    <xf numFmtId="178" fontId="4" fillId="4" borderId="1" xfId="0" applyNumberFormat="1" applyFont="1" applyFill="1" applyBorder="1" applyAlignment="1" applyProtection="1">
      <alignment horizontal="center" vertical="center"/>
      <protection locked="0"/>
    </xf>
    <xf numFmtId="177" fontId="4" fillId="2" borderId="2" xfId="49" applyNumberFormat="1" applyFont="1" applyFill="1" applyBorder="1" applyAlignment="1">
      <alignment horizontal="center" vertical="center"/>
    </xf>
    <xf numFmtId="177" fontId="4" fillId="3" borderId="2" xfId="49" applyNumberFormat="1" applyFont="1" applyFill="1" applyBorder="1" applyAlignment="1">
      <alignment horizontal="center" vertical="center"/>
    </xf>
    <xf numFmtId="177" fontId="4" fillId="5" borderId="1" xfId="49" applyNumberFormat="1" applyFont="1" applyFill="1" applyBorder="1" applyAlignment="1">
      <alignment horizontal="center" vertical="center"/>
    </xf>
    <xf numFmtId="178" fontId="4" fillId="5" borderId="1" xfId="0" applyNumberFormat="1" applyFont="1" applyFill="1" applyBorder="1" applyAlignment="1" applyProtection="1">
      <alignment horizontal="center" vertical="center"/>
      <protection locked="0"/>
    </xf>
    <xf numFmtId="177" fontId="4" fillId="5" borderId="2" xfId="49" applyNumberFormat="1" applyFont="1" applyFill="1" applyBorder="1" applyAlignment="1">
      <alignment horizontal="center" vertical="center"/>
    </xf>
    <xf numFmtId="178" fontId="4" fillId="3" borderId="1" xfId="0" applyNumberFormat="1" applyFont="1" applyFill="1" applyBorder="1" applyAlignment="1" applyProtection="1">
      <alignment horizontal="center" vertical="center"/>
      <protection locked="0"/>
    </xf>
    <xf numFmtId="177" fontId="4" fillId="4" borderId="1" xfId="49" applyNumberFormat="1" applyFont="1" applyFill="1" applyBorder="1" applyAlignment="1">
      <alignment horizontal="center" vertical="center"/>
    </xf>
    <xf numFmtId="177" fontId="4" fillId="4" borderId="2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center" vertical="center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3" fillId="8" borderId="1" xfId="0" applyFont="1" applyFill="1" applyBorder="1" applyAlignment="1" applyProtection="1">
      <alignment horizontal="center" vertical="center"/>
      <protection locked="0"/>
    </xf>
    <xf numFmtId="0" fontId="13" fillId="9" borderId="1" xfId="0" applyFont="1" applyFill="1" applyBorder="1" applyAlignment="1" applyProtection="1">
      <alignment horizontal="center" vertical="center"/>
      <protection locked="0"/>
    </xf>
    <xf numFmtId="0" fontId="13" fillId="7" borderId="1" xfId="0" applyFont="1" applyFill="1" applyBorder="1" applyAlignment="1" applyProtection="1">
      <alignment horizontal="center" vertical="center"/>
      <protection locked="0"/>
    </xf>
    <xf numFmtId="0" fontId="14" fillId="5" borderId="1" xfId="0" applyNumberFormat="1" applyFont="1" applyFill="1" applyBorder="1" applyAlignment="1">
      <alignment horizontal="center" vertical="center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178" fontId="4" fillId="4" borderId="2" xfId="0" applyNumberFormat="1" applyFont="1" applyFill="1" applyBorder="1" applyAlignment="1" applyProtection="1">
      <alignment horizontal="center" vertical="center"/>
      <protection locked="0"/>
    </xf>
    <xf numFmtId="178" fontId="4" fillId="5" borderId="2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3" fillId="9" borderId="2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178" fontId="18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1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 applyProtection="1">
      <alignment horizontal="center" vertical="center"/>
      <protection locked="0"/>
    </xf>
    <xf numFmtId="0" fontId="15" fillId="5" borderId="5" xfId="0" applyFont="1" applyFill="1" applyBorder="1" applyAlignment="1" applyProtection="1">
      <alignment horizontal="center" vertical="center"/>
      <protection locked="0"/>
    </xf>
    <xf numFmtId="0" fontId="12" fillId="0" borderId="5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Alignment="1">
      <alignment vertical="center"/>
    </xf>
    <xf numFmtId="0" fontId="15" fillId="5" borderId="6" xfId="0" applyFont="1" applyFill="1" applyBorder="1" applyAlignment="1" applyProtection="1">
      <alignment horizontal="center" vertical="center"/>
      <protection locked="0"/>
    </xf>
    <xf numFmtId="0" fontId="12" fillId="0" borderId="6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17" fillId="11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16" fillId="8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6" fillId="8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7" fillId="1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3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2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2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2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2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2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2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2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2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3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4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5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6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7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8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39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0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1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2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3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44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5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7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8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79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0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1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2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3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4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5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6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7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8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89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90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91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92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93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94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95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96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165735</xdr:rowOff>
    </xdr:to>
    <xdr:sp>
      <xdr:nvSpPr>
        <xdr:cNvPr id="897" name="Text Box 2"/>
        <xdr:cNvSpPr txBox="1"/>
      </xdr:nvSpPr>
      <xdr:spPr>
        <a:xfrm>
          <a:off x="1269365" y="42862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8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9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0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1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2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3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5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6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9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0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1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1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1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1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1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1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1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2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3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4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5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6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7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8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19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0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1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2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3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4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24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5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6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69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0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1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2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3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4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5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6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7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8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79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8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09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10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11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12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13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14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15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16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165735</xdr:rowOff>
    </xdr:to>
    <xdr:sp>
      <xdr:nvSpPr>
        <xdr:cNvPr id="2817" name="Text Box 2"/>
        <xdr:cNvSpPr txBox="1"/>
      </xdr:nvSpPr>
      <xdr:spPr>
        <a:xfrm>
          <a:off x="1269365" y="32575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8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9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0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1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2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2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4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5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6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7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3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39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40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4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5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6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7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8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9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0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1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2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3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4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145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4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5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6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7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8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19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0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1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2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1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2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3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4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5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6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7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8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39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09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0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1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2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3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4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5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6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7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4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5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6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7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8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89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90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91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92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19</xdr:row>
      <xdr:rowOff>0</xdr:rowOff>
    </xdr:from>
    <xdr:to>
      <xdr:col>2</xdr:col>
      <xdr:colOff>93345</xdr:colOff>
      <xdr:row>19</xdr:row>
      <xdr:rowOff>166370</xdr:rowOff>
    </xdr:to>
    <xdr:sp>
      <xdr:nvSpPr>
        <xdr:cNvPr id="24193" name="Text Box 2"/>
        <xdr:cNvSpPr txBox="1"/>
      </xdr:nvSpPr>
      <xdr:spPr>
        <a:xfrm>
          <a:off x="1269365" y="32575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1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1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1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1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1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1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2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3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4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5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6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7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8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29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0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2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3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4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5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6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7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8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19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20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25</xdr:row>
      <xdr:rowOff>0</xdr:rowOff>
    </xdr:from>
    <xdr:to>
      <xdr:col>2</xdr:col>
      <xdr:colOff>93345</xdr:colOff>
      <xdr:row>25</xdr:row>
      <xdr:rowOff>166370</xdr:rowOff>
    </xdr:to>
    <xdr:sp>
      <xdr:nvSpPr>
        <xdr:cNvPr id="24321" name="Text Box 2"/>
        <xdr:cNvSpPr txBox="1"/>
      </xdr:nvSpPr>
      <xdr:spPr>
        <a:xfrm>
          <a:off x="1269365" y="4286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64945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649450" y="0"/>
              <a:ext cx="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67.6150810185" refreshedBy="WuYanxia" recordCount="23">
  <cacheSource type="worksheet">
    <worksheetSource ref="B2:O25" sheet="劳务费"/>
  </cacheSource>
  <cacheFields count="14">
    <cacheField name="车间" numFmtId="0">
      <sharedItems count="6">
        <s v="后视镜"/>
        <s v="冲压车间"/>
        <s v="底座车间"/>
        <s v="发泡车间"/>
        <s v="焊接车间"/>
        <s v="3.0-H6"/>
      </sharedItems>
    </cacheField>
    <cacheField name="姓名" numFmtId="0">
      <sharedItems count="23">
        <s v="张利康"/>
        <s v="郑友富"/>
        <s v="王瀚泽"/>
        <s v="卢懿瑜"/>
        <s v="高金瑞"/>
        <s v="王兴桦"/>
        <s v="冯熠"/>
        <s v="刘继旺"/>
        <s v="王艺达"/>
        <s v="刘帅"/>
        <s v="王林策"/>
        <s v="尚学松"/>
        <s v="戴浩然"/>
        <s v="李浩营"/>
        <s v="刘浩义"/>
        <s v="李树昶"/>
        <s v="于德雨"/>
        <s v="曹政"/>
        <s v="商恩硕"/>
        <s v="杨祺策"/>
        <s v="刘立显"/>
        <s v="王经照"/>
        <s v="韩东恒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0" maxValue="28" count="16">
        <n v="28"/>
        <n v="25"/>
        <n v="3"/>
        <n v="17"/>
        <n v="7.5"/>
        <n v="6"/>
        <n v="2"/>
        <n v="1.5"/>
        <n v="5"/>
        <n v="16"/>
        <n v="18"/>
        <n v="10"/>
        <n v="14"/>
        <n v="19.5"/>
        <n v="19"/>
        <n v="4"/>
      </sharedItems>
    </cacheField>
    <cacheField name="日常工时" numFmtId="0">
      <sharedItems containsSemiMixedTypes="0" containsString="0" containsNumber="1" minValue="0" maxValue="229.5" count="17">
        <n v="229.5"/>
        <n v="199"/>
        <n v="24"/>
        <n v="136"/>
        <n v="62"/>
        <n v="48"/>
        <n v="16"/>
        <n v="11.5"/>
        <n v="40"/>
        <n v="128"/>
        <n v="144"/>
        <n v="80"/>
        <n v="112"/>
        <n v="155"/>
        <n v="152.5"/>
        <n v="39"/>
        <n v="32"/>
      </sharedItems>
    </cacheField>
    <cacheField name="日常单价" numFmtId="0">
      <sharedItems containsSemiMixedTypes="0" containsString="0" containsNumber="1" minValue="0" maxValue="19.5" count="3">
        <n v="18"/>
        <n v="19"/>
        <n v="19.5"/>
      </sharedItems>
    </cacheField>
    <cacheField name="日常工资" numFmtId="0">
      <sharedItems containsSemiMixedTypes="0" containsString="0" containsNumber="1" minValue="0" maxValue="4131" count="19">
        <n v="4131"/>
        <n v="3582"/>
        <n v="432"/>
        <n v="2448"/>
        <n v="1116"/>
        <n v="864"/>
        <n v="288"/>
        <n v="207"/>
        <n v="720"/>
        <n v="2432"/>
        <n v="2736"/>
        <n v="912"/>
        <n v="1440"/>
        <n v="2128"/>
        <n v="3022.5"/>
        <n v="2973.75"/>
        <n v="760.5"/>
        <n v="624"/>
        <n v="468"/>
      </sharedItems>
    </cacheField>
    <cacheField name="加班工时" numFmtId="0">
      <sharedItems containsSemiMixedTypes="0" containsString="0" containsNumber="1" minValue="0" maxValue="117.5" count="21">
        <n v="117.5"/>
        <n v="80"/>
        <n v="11"/>
        <n v="62"/>
        <n v="34"/>
        <n v="22"/>
        <n v="1.5"/>
        <n v="2.5"/>
        <n v="26"/>
        <n v="19.5"/>
        <n v="48"/>
        <n v="55"/>
        <n v="10"/>
        <n v="27.5"/>
        <n v="15.5"/>
        <n v="39"/>
        <n v="69"/>
        <n v="11.5"/>
        <n v="6"/>
        <n v="2"/>
        <n v="12"/>
      </sharedItems>
    </cacheField>
    <cacheField name="加班单价" numFmtId="0">
      <sharedItems containsSemiMixedTypes="0" containsString="0" containsNumber="1" minValue="0" maxValue="20.5" count="4">
        <n v="18"/>
        <n v="19"/>
        <n v="20"/>
        <n v="20.5"/>
      </sharedItems>
    </cacheField>
    <cacheField name="加班工资" numFmtId="0">
      <sharedItems containsSemiMixedTypes="0" containsString="0" containsNumber="1" minValue="0" maxValue="2115" count="23">
        <n v="2115"/>
        <n v="1440"/>
        <n v="198"/>
        <n v="1116"/>
        <n v="612"/>
        <n v="396"/>
        <n v="27"/>
        <n v="45"/>
        <n v="468"/>
        <n v="351"/>
        <n v="912"/>
        <n v="1045"/>
        <n v="200"/>
        <n v="495"/>
        <n v="279"/>
        <n v="646"/>
        <n v="741"/>
        <n v="1271"/>
        <n v="1414.5"/>
        <n v="235.75"/>
        <n v="123"/>
        <n v="41"/>
        <n v="246"/>
      </sharedItems>
    </cacheField>
    <cacheField name="奖惩" numFmtId="0">
      <sharedItems containsSemiMixedTypes="0" containsString="0" containsNumber="1" minValue="-668.8" maxValue="140" count="6">
        <n v="0"/>
        <n v="-126"/>
        <n v="-668.8"/>
        <n v="140"/>
        <n v="20"/>
        <n v="-74"/>
      </sharedItems>
    </cacheField>
    <cacheField name="工资小计" numFmtId="0">
      <sharedItems containsSemiMixedTypes="0" containsString="0" containsNumber="1" minValue="0" maxValue="6246" count="23">
        <n v="6246"/>
        <n v="5022"/>
        <n v="504"/>
        <n v="3564"/>
        <n v="1728"/>
        <n v="1260"/>
        <n v="315"/>
        <n v="252"/>
        <n v="1332"/>
        <n v="1071"/>
        <n v="2675.2"/>
        <n v="3781"/>
        <n v="1112"/>
        <n v="1935"/>
        <n v="999"/>
        <n v="2914"/>
        <n v="2889"/>
        <n v="4219.5"/>
        <n v="4314.25"/>
        <n v="996.25"/>
        <n v="747"/>
        <n v="509"/>
        <n v="870"/>
      </sharedItems>
    </cacheField>
    <cacheField name="饭补" numFmtId="0">
      <sharedItems containsSemiMixedTypes="0" containsString="0" containsNumber="1" minValue="0" maxValue="140" count="16">
        <n v="140"/>
        <n v="125"/>
        <n v="15"/>
        <n v="85"/>
        <n v="37.5"/>
        <n v="30"/>
        <n v="10"/>
        <n v="7.5"/>
        <n v="25"/>
        <n v="80"/>
        <n v="90"/>
        <n v="50"/>
        <n v="70"/>
        <n v="97.5"/>
        <n v="95"/>
        <n v="20"/>
      </sharedItems>
    </cacheField>
    <cacheField name="工资合计" numFmtId="0">
      <sharedItems containsSemiMixedTypes="0" containsString="0" containsNumber="1" minValue="0" maxValue="6386" count="23">
        <n v="6386"/>
        <n v="5147"/>
        <n v="519"/>
        <n v="3649"/>
        <n v="1765.5"/>
        <n v="1290"/>
        <n v="325"/>
        <n v="259.5"/>
        <n v="1362"/>
        <n v="1096"/>
        <n v="2755.2"/>
        <n v="3871"/>
        <n v="1142"/>
        <n v="1985"/>
        <n v="1024"/>
        <n v="2984"/>
        <n v="2959"/>
        <n v="4317"/>
        <n v="4409.25"/>
        <n v="1021.25"/>
        <n v="767"/>
        <n v="524"/>
        <n v="89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1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4"/>
    <x v="4"/>
    <x v="0"/>
    <x v="4"/>
    <x v="4"/>
    <x v="0"/>
    <x v="4"/>
    <x v="0"/>
    <x v="4"/>
    <x v="4"/>
    <x v="4"/>
  </r>
  <r>
    <x v="0"/>
    <x v="5"/>
    <x v="0"/>
    <x v="5"/>
    <x v="5"/>
    <x v="0"/>
    <x v="5"/>
    <x v="5"/>
    <x v="0"/>
    <x v="5"/>
    <x v="0"/>
    <x v="5"/>
    <x v="5"/>
    <x v="5"/>
  </r>
  <r>
    <x v="0"/>
    <x v="6"/>
    <x v="0"/>
    <x v="6"/>
    <x v="6"/>
    <x v="0"/>
    <x v="6"/>
    <x v="6"/>
    <x v="0"/>
    <x v="6"/>
    <x v="0"/>
    <x v="6"/>
    <x v="6"/>
    <x v="6"/>
  </r>
  <r>
    <x v="0"/>
    <x v="7"/>
    <x v="0"/>
    <x v="7"/>
    <x v="7"/>
    <x v="0"/>
    <x v="7"/>
    <x v="7"/>
    <x v="0"/>
    <x v="7"/>
    <x v="0"/>
    <x v="7"/>
    <x v="7"/>
    <x v="7"/>
  </r>
  <r>
    <x v="0"/>
    <x v="8"/>
    <x v="0"/>
    <x v="5"/>
    <x v="5"/>
    <x v="0"/>
    <x v="5"/>
    <x v="8"/>
    <x v="0"/>
    <x v="8"/>
    <x v="0"/>
    <x v="8"/>
    <x v="5"/>
    <x v="8"/>
  </r>
  <r>
    <x v="0"/>
    <x v="9"/>
    <x v="0"/>
    <x v="8"/>
    <x v="8"/>
    <x v="0"/>
    <x v="8"/>
    <x v="9"/>
    <x v="0"/>
    <x v="9"/>
    <x v="0"/>
    <x v="9"/>
    <x v="8"/>
    <x v="9"/>
  </r>
  <r>
    <x v="1"/>
    <x v="10"/>
    <x v="0"/>
    <x v="9"/>
    <x v="9"/>
    <x v="1"/>
    <x v="9"/>
    <x v="10"/>
    <x v="1"/>
    <x v="10"/>
    <x v="2"/>
    <x v="10"/>
    <x v="9"/>
    <x v="10"/>
  </r>
  <r>
    <x v="1"/>
    <x v="11"/>
    <x v="0"/>
    <x v="10"/>
    <x v="10"/>
    <x v="1"/>
    <x v="10"/>
    <x v="11"/>
    <x v="1"/>
    <x v="11"/>
    <x v="0"/>
    <x v="11"/>
    <x v="10"/>
    <x v="11"/>
  </r>
  <r>
    <x v="2"/>
    <x v="12"/>
    <x v="0"/>
    <x v="5"/>
    <x v="5"/>
    <x v="1"/>
    <x v="11"/>
    <x v="12"/>
    <x v="2"/>
    <x v="12"/>
    <x v="0"/>
    <x v="12"/>
    <x v="5"/>
    <x v="12"/>
  </r>
  <r>
    <x v="3"/>
    <x v="13"/>
    <x v="0"/>
    <x v="11"/>
    <x v="11"/>
    <x v="0"/>
    <x v="12"/>
    <x v="13"/>
    <x v="0"/>
    <x v="13"/>
    <x v="0"/>
    <x v="13"/>
    <x v="11"/>
    <x v="13"/>
  </r>
  <r>
    <x v="3"/>
    <x v="14"/>
    <x v="0"/>
    <x v="8"/>
    <x v="8"/>
    <x v="0"/>
    <x v="8"/>
    <x v="14"/>
    <x v="0"/>
    <x v="14"/>
    <x v="0"/>
    <x v="14"/>
    <x v="8"/>
    <x v="14"/>
  </r>
  <r>
    <x v="4"/>
    <x v="15"/>
    <x v="0"/>
    <x v="12"/>
    <x v="12"/>
    <x v="1"/>
    <x v="13"/>
    <x v="4"/>
    <x v="1"/>
    <x v="15"/>
    <x v="3"/>
    <x v="15"/>
    <x v="12"/>
    <x v="15"/>
  </r>
  <r>
    <x v="4"/>
    <x v="16"/>
    <x v="0"/>
    <x v="12"/>
    <x v="12"/>
    <x v="1"/>
    <x v="13"/>
    <x v="15"/>
    <x v="1"/>
    <x v="16"/>
    <x v="4"/>
    <x v="16"/>
    <x v="12"/>
    <x v="16"/>
  </r>
  <r>
    <x v="5"/>
    <x v="17"/>
    <x v="0"/>
    <x v="13"/>
    <x v="13"/>
    <x v="2"/>
    <x v="14"/>
    <x v="3"/>
    <x v="3"/>
    <x v="17"/>
    <x v="5"/>
    <x v="17"/>
    <x v="13"/>
    <x v="17"/>
  </r>
  <r>
    <x v="5"/>
    <x v="18"/>
    <x v="0"/>
    <x v="14"/>
    <x v="14"/>
    <x v="2"/>
    <x v="15"/>
    <x v="16"/>
    <x v="3"/>
    <x v="18"/>
    <x v="5"/>
    <x v="18"/>
    <x v="14"/>
    <x v="18"/>
  </r>
  <r>
    <x v="5"/>
    <x v="19"/>
    <x v="0"/>
    <x v="8"/>
    <x v="15"/>
    <x v="2"/>
    <x v="16"/>
    <x v="17"/>
    <x v="3"/>
    <x v="19"/>
    <x v="0"/>
    <x v="19"/>
    <x v="8"/>
    <x v="19"/>
  </r>
  <r>
    <x v="5"/>
    <x v="20"/>
    <x v="0"/>
    <x v="15"/>
    <x v="16"/>
    <x v="2"/>
    <x v="17"/>
    <x v="18"/>
    <x v="3"/>
    <x v="20"/>
    <x v="0"/>
    <x v="20"/>
    <x v="15"/>
    <x v="20"/>
  </r>
  <r>
    <x v="5"/>
    <x v="21"/>
    <x v="0"/>
    <x v="2"/>
    <x v="2"/>
    <x v="2"/>
    <x v="18"/>
    <x v="19"/>
    <x v="3"/>
    <x v="21"/>
    <x v="0"/>
    <x v="21"/>
    <x v="2"/>
    <x v="21"/>
  </r>
  <r>
    <x v="5"/>
    <x v="22"/>
    <x v="0"/>
    <x v="15"/>
    <x v="16"/>
    <x v="2"/>
    <x v="17"/>
    <x v="20"/>
    <x v="3"/>
    <x v="22"/>
    <x v="0"/>
    <x v="22"/>
    <x v="15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4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31:C38" firstHeaderRow="1" firstDataRow="1" firstDataCol="1"/>
  <pivotFields count="14">
    <pivotField axis="axisRow" compact="0" showAll="0">
      <items count="7">
        <item x="5"/>
        <item x="1"/>
        <item x="2"/>
        <item x="3"/>
        <item x="4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24">
        <item x="7"/>
        <item x="6"/>
        <item x="2"/>
        <item x="21"/>
        <item x="20"/>
        <item x="22"/>
        <item x="19"/>
        <item x="14"/>
        <item x="9"/>
        <item x="12"/>
        <item x="5"/>
        <item x="8"/>
        <item x="4"/>
        <item x="13"/>
        <item x="10"/>
        <item x="16"/>
        <item x="15"/>
        <item x="3"/>
        <item x="11"/>
        <item x="17"/>
        <item x="18"/>
        <item x="1"/>
        <item x="0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tabSelected="1" workbookViewId="0">
      <selection activeCell="P7" sqref="P7"/>
    </sheetView>
  </sheetViews>
  <sheetFormatPr defaultColWidth="8.88333333333333" defaultRowHeight="13.5"/>
  <cols>
    <col min="1" max="1" width="7.55833333333333" customWidth="1"/>
    <col min="2" max="2" width="8.875"/>
    <col min="3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26" customWidth="1"/>
    <col min="17" max="17" width="15.2166666666667" customWidth="1"/>
  </cols>
  <sheetData>
    <row r="1" spans="1:16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84"/>
    </row>
    <row r="3" customFormat="1" spans="1:16">
      <c r="A3" s="1">
        <f t="shared" ref="A3:A10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28</v>
      </c>
      <c r="F3" s="1">
        <f>VLOOKUP(C3,考勤!$A$5:AP163,42,0)</f>
        <v>229.5</v>
      </c>
      <c r="G3" s="1">
        <v>18</v>
      </c>
      <c r="H3" s="1">
        <f t="shared" ref="H3:H10" si="1">F3*G3</f>
        <v>4131</v>
      </c>
      <c r="I3" s="1">
        <f>VLOOKUP(C3,考勤!$A$5:AP163,41,0)</f>
        <v>117.5</v>
      </c>
      <c r="J3" s="1">
        <v>18</v>
      </c>
      <c r="K3" s="1">
        <f t="shared" ref="K3:K10" si="2">I3*J3</f>
        <v>2115</v>
      </c>
      <c r="L3" s="1">
        <f>IFERROR(VLOOKUP(C3,奖惩!B:D,3,0),0)</f>
        <v>0</v>
      </c>
      <c r="M3" s="1">
        <f t="shared" ref="M3:M10" si="3">H3+K3+L3</f>
        <v>6246</v>
      </c>
      <c r="N3" s="1">
        <f t="shared" ref="N3:N10" si="4">E3*5</f>
        <v>140</v>
      </c>
      <c r="O3" s="1">
        <f t="shared" ref="O3:O10" si="5">M3+N3</f>
        <v>6386</v>
      </c>
      <c r="P3" s="1" t="str">
        <f>IFERROR(VLOOKUP(C3,奖惩!B:C,2,0),"")</f>
        <v/>
      </c>
    </row>
    <row r="4" customFormat="1" spans="1:16">
      <c r="A4" s="1">
        <f t="shared" si="0"/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25</v>
      </c>
      <c r="F4" s="1">
        <f>VLOOKUP(C4,考勤!$A$5:AP164,42,0)</f>
        <v>199</v>
      </c>
      <c r="G4" s="1">
        <v>18</v>
      </c>
      <c r="H4" s="1">
        <f t="shared" si="1"/>
        <v>3582</v>
      </c>
      <c r="I4" s="1">
        <f>VLOOKUP(C4,考勤!$A$5:AP164,41,0)</f>
        <v>80</v>
      </c>
      <c r="J4" s="1">
        <v>18</v>
      </c>
      <c r="K4" s="1">
        <f t="shared" si="2"/>
        <v>1440</v>
      </c>
      <c r="L4" s="1">
        <f>IFERROR(VLOOKUP(C4,奖惩!B:D,3,0),0)</f>
        <v>0</v>
      </c>
      <c r="M4" s="1">
        <f t="shared" si="3"/>
        <v>5022</v>
      </c>
      <c r="N4" s="1">
        <f t="shared" si="4"/>
        <v>125</v>
      </c>
      <c r="O4" s="1">
        <f t="shared" si="5"/>
        <v>5147</v>
      </c>
      <c r="P4" s="1" t="str">
        <f>IFERROR(VLOOKUP(C4,奖惩!B:C,2,0),"")</f>
        <v/>
      </c>
    </row>
    <row r="5" customFormat="1" spans="1:16">
      <c r="A5" s="1">
        <f t="shared" si="0"/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3</v>
      </c>
      <c r="F5" s="1">
        <f>VLOOKUP(C5,考勤!$A$5:AP165,42,0)</f>
        <v>24</v>
      </c>
      <c r="G5" s="1">
        <v>18</v>
      </c>
      <c r="H5" s="1">
        <f t="shared" si="1"/>
        <v>432</v>
      </c>
      <c r="I5" s="1">
        <f>VLOOKUP(C5,考勤!$A$5:AP165,41,0)</f>
        <v>11</v>
      </c>
      <c r="J5" s="1">
        <v>18</v>
      </c>
      <c r="K5" s="1">
        <f t="shared" si="2"/>
        <v>198</v>
      </c>
      <c r="L5" s="1">
        <f>IFERROR(VLOOKUP(C5,奖惩!B:D,3,0),0)</f>
        <v>-126</v>
      </c>
      <c r="M5" s="1">
        <f t="shared" si="3"/>
        <v>504</v>
      </c>
      <c r="N5" s="1">
        <f t="shared" si="4"/>
        <v>15</v>
      </c>
      <c r="O5" s="1">
        <f t="shared" si="5"/>
        <v>519</v>
      </c>
      <c r="P5" s="1">
        <f>IFERROR(VLOOKUP(C5,奖惩!B:C,2,0),"")</f>
        <v>0.8</v>
      </c>
    </row>
    <row r="6" customFormat="1" spans="1:16">
      <c r="A6" s="1">
        <f t="shared" si="0"/>
        <v>4</v>
      </c>
      <c r="B6" s="1" t="s">
        <v>17</v>
      </c>
      <c r="C6" s="1" t="s">
        <v>22</v>
      </c>
      <c r="D6" s="1" t="s">
        <v>19</v>
      </c>
      <c r="E6" s="1">
        <f>VLOOKUP(C6,考勤!A:AJ,35,0)</f>
        <v>17</v>
      </c>
      <c r="F6" s="1">
        <f>VLOOKUP(C6,考勤!$A$5:AP166,42,0)</f>
        <v>136</v>
      </c>
      <c r="G6" s="1">
        <v>18</v>
      </c>
      <c r="H6" s="1">
        <f t="shared" si="1"/>
        <v>2448</v>
      </c>
      <c r="I6" s="1">
        <f>VLOOKUP(C6,考勤!$A$5:AP166,41,0)</f>
        <v>62</v>
      </c>
      <c r="J6" s="1">
        <v>18</v>
      </c>
      <c r="K6" s="1">
        <f t="shared" si="2"/>
        <v>1116</v>
      </c>
      <c r="L6" s="1">
        <f>IFERROR(VLOOKUP(C6,奖惩!B:D,3,0),0)</f>
        <v>0</v>
      </c>
      <c r="M6" s="1">
        <f t="shared" si="3"/>
        <v>3564</v>
      </c>
      <c r="N6" s="1">
        <f t="shared" si="4"/>
        <v>85</v>
      </c>
      <c r="O6" s="1">
        <f t="shared" si="5"/>
        <v>3649</v>
      </c>
      <c r="P6" s="1" t="str">
        <f>IFERROR(VLOOKUP(C6,奖惩!B:C,2,0),"")</f>
        <v/>
      </c>
    </row>
    <row r="7" customFormat="1" spans="1:16">
      <c r="A7" s="1">
        <f t="shared" si="0"/>
        <v>5</v>
      </c>
      <c r="B7" s="1" t="s">
        <v>17</v>
      </c>
      <c r="C7" s="1" t="s">
        <v>23</v>
      </c>
      <c r="D7" s="1" t="s">
        <v>19</v>
      </c>
      <c r="E7" s="1">
        <f>VLOOKUP(C7,考勤!A:AJ,35,0)</f>
        <v>7.5</v>
      </c>
      <c r="F7" s="1">
        <f>VLOOKUP(C7,考勤!$A$5:AP167,42,0)</f>
        <v>62</v>
      </c>
      <c r="G7" s="1">
        <v>18</v>
      </c>
      <c r="H7" s="1">
        <f t="shared" si="1"/>
        <v>1116</v>
      </c>
      <c r="I7" s="1">
        <f>VLOOKUP(C7,考勤!$A$5:AP167,41,0)</f>
        <v>34</v>
      </c>
      <c r="J7" s="1">
        <v>18</v>
      </c>
      <c r="K7" s="1">
        <f t="shared" si="2"/>
        <v>612</v>
      </c>
      <c r="L7" s="1">
        <f>IFERROR(VLOOKUP(C7,奖惩!B:D,3,0),0)</f>
        <v>0</v>
      </c>
      <c r="M7" s="1">
        <f t="shared" si="3"/>
        <v>1728</v>
      </c>
      <c r="N7" s="1">
        <f t="shared" si="4"/>
        <v>37.5</v>
      </c>
      <c r="O7" s="1">
        <f t="shared" si="5"/>
        <v>1765.5</v>
      </c>
      <c r="P7" s="1" t="str">
        <f>IFERROR(VLOOKUP(C7,奖惩!B:C,2,0),"")</f>
        <v/>
      </c>
    </row>
    <row r="8" customFormat="1" spans="1:16">
      <c r="A8" s="1">
        <f t="shared" si="0"/>
        <v>6</v>
      </c>
      <c r="B8" s="1" t="s">
        <v>17</v>
      </c>
      <c r="C8" s="1" t="s">
        <v>24</v>
      </c>
      <c r="D8" s="1" t="s">
        <v>19</v>
      </c>
      <c r="E8" s="1">
        <f>VLOOKUP(C8,考勤!A:AJ,35,0)</f>
        <v>6</v>
      </c>
      <c r="F8" s="1">
        <f>VLOOKUP(C8,考勤!$A$5:AP168,42,0)</f>
        <v>48</v>
      </c>
      <c r="G8" s="1">
        <v>18</v>
      </c>
      <c r="H8" s="1">
        <f t="shared" si="1"/>
        <v>864</v>
      </c>
      <c r="I8" s="1">
        <f>VLOOKUP(C8,考勤!$A$5:AP168,41,0)</f>
        <v>22</v>
      </c>
      <c r="J8" s="1">
        <v>18</v>
      </c>
      <c r="K8" s="1">
        <f t="shared" si="2"/>
        <v>396</v>
      </c>
      <c r="L8" s="1">
        <f>IFERROR(VLOOKUP(C8,奖惩!B:D,3,0),0)</f>
        <v>0</v>
      </c>
      <c r="M8" s="1">
        <f t="shared" si="3"/>
        <v>1260</v>
      </c>
      <c r="N8" s="1">
        <f t="shared" si="4"/>
        <v>30</v>
      </c>
      <c r="O8" s="1">
        <f t="shared" si="5"/>
        <v>1290</v>
      </c>
      <c r="P8" s="1" t="str">
        <f>IFERROR(VLOOKUP(C8,奖惩!B:C,2,0),"")</f>
        <v/>
      </c>
    </row>
    <row r="9" customFormat="1" spans="1:16">
      <c r="A9" s="1">
        <f t="shared" si="0"/>
        <v>7</v>
      </c>
      <c r="B9" s="1" t="s">
        <v>17</v>
      </c>
      <c r="C9" s="1" t="s">
        <v>25</v>
      </c>
      <c r="D9" s="1" t="s">
        <v>19</v>
      </c>
      <c r="E9" s="1">
        <f>VLOOKUP(C9,考勤!A:AJ,35,0)</f>
        <v>2</v>
      </c>
      <c r="F9" s="1">
        <f>VLOOKUP(C9,考勤!$A$5:AP169,42,0)</f>
        <v>16</v>
      </c>
      <c r="G9" s="1">
        <v>18</v>
      </c>
      <c r="H9" s="1">
        <f t="shared" si="1"/>
        <v>288</v>
      </c>
      <c r="I9" s="1">
        <f>VLOOKUP(C9,考勤!$A$5:AP169,41,0)</f>
        <v>1.5</v>
      </c>
      <c r="J9" s="1">
        <v>18</v>
      </c>
      <c r="K9" s="1">
        <f t="shared" si="2"/>
        <v>27</v>
      </c>
      <c r="L9" s="1">
        <f>IFERROR(VLOOKUP(C9,奖惩!B:D,3,0),0)</f>
        <v>0</v>
      </c>
      <c r="M9" s="1">
        <f t="shared" si="3"/>
        <v>315</v>
      </c>
      <c r="N9" s="1">
        <f t="shared" si="4"/>
        <v>10</v>
      </c>
      <c r="O9" s="1">
        <f t="shared" si="5"/>
        <v>325</v>
      </c>
      <c r="P9" s="1" t="str">
        <f>IFERROR(VLOOKUP(C9,奖惩!B:C,2,0),"")</f>
        <v/>
      </c>
    </row>
    <row r="10" customFormat="1" spans="1:16">
      <c r="A10" s="1">
        <f t="shared" si="0"/>
        <v>8</v>
      </c>
      <c r="B10" s="1" t="s">
        <v>17</v>
      </c>
      <c r="C10" s="1" t="s">
        <v>26</v>
      </c>
      <c r="D10" s="1" t="s">
        <v>19</v>
      </c>
      <c r="E10" s="1">
        <f>VLOOKUP(C10,考勤!A:AJ,35,0)</f>
        <v>1.5</v>
      </c>
      <c r="F10" s="1">
        <f>VLOOKUP(C10,考勤!$A$5:AP170,42,0)</f>
        <v>11.5</v>
      </c>
      <c r="G10" s="1">
        <v>18</v>
      </c>
      <c r="H10" s="1">
        <f t="shared" si="1"/>
        <v>207</v>
      </c>
      <c r="I10" s="1">
        <f>VLOOKUP(C10,考勤!$A$5:AP170,41,0)</f>
        <v>2.5</v>
      </c>
      <c r="J10" s="1">
        <v>18</v>
      </c>
      <c r="K10" s="1">
        <f t="shared" si="2"/>
        <v>45</v>
      </c>
      <c r="L10" s="1">
        <f>IFERROR(VLOOKUP(C10,奖惩!B:D,3,0),0)</f>
        <v>0</v>
      </c>
      <c r="M10" s="1">
        <f t="shared" si="3"/>
        <v>252</v>
      </c>
      <c r="N10" s="1">
        <f t="shared" si="4"/>
        <v>7.5</v>
      </c>
      <c r="O10" s="1">
        <f t="shared" si="5"/>
        <v>259.5</v>
      </c>
      <c r="P10" s="1" t="str">
        <f>IFERROR(VLOOKUP(C10,奖惩!B:C,2,0),"")</f>
        <v/>
      </c>
    </row>
    <row r="11" spans="1:16">
      <c r="A11" s="1">
        <f t="shared" ref="A11:A18" si="6">ROW()-2</f>
        <v>9</v>
      </c>
      <c r="B11" s="1" t="s">
        <v>17</v>
      </c>
      <c r="C11" s="1" t="s">
        <v>27</v>
      </c>
      <c r="D11" s="1" t="s">
        <v>19</v>
      </c>
      <c r="E11" s="1">
        <f>VLOOKUP(C11,考勤!A:AJ,35,0)</f>
        <v>6</v>
      </c>
      <c r="F11" s="1">
        <f>VLOOKUP(C11,考勤!$A$5:AP171,42,0)</f>
        <v>48</v>
      </c>
      <c r="G11" s="1">
        <v>18</v>
      </c>
      <c r="H11" s="1">
        <f t="shared" ref="H11:H18" si="7">F11*G11</f>
        <v>864</v>
      </c>
      <c r="I11" s="1">
        <f>VLOOKUP(C11,考勤!$A$5:AP171,41,0)</f>
        <v>26</v>
      </c>
      <c r="J11" s="1">
        <v>18</v>
      </c>
      <c r="K11" s="1">
        <f t="shared" ref="K11:K18" si="8">I11*J11</f>
        <v>468</v>
      </c>
      <c r="L11" s="1">
        <f>IFERROR(VLOOKUP(C11,奖惩!B:D,3,0),0)</f>
        <v>0</v>
      </c>
      <c r="M11" s="1">
        <f t="shared" ref="M11:M18" si="9">H11+K11+L11</f>
        <v>1332</v>
      </c>
      <c r="N11" s="1">
        <f t="shared" ref="N11:N18" si="10">E11*5</f>
        <v>30</v>
      </c>
      <c r="O11" s="1">
        <f t="shared" ref="O11:O18" si="11">M11+N11</f>
        <v>1362</v>
      </c>
      <c r="P11" s="1" t="str">
        <f>IFERROR(VLOOKUP(C11,奖惩!B:C,2,0),"")</f>
        <v/>
      </c>
    </row>
    <row r="12" spans="1:16">
      <c r="A12" s="1">
        <f t="shared" si="6"/>
        <v>10</v>
      </c>
      <c r="B12" s="1" t="s">
        <v>17</v>
      </c>
      <c r="C12" s="1" t="s">
        <v>28</v>
      </c>
      <c r="D12" s="1" t="s">
        <v>19</v>
      </c>
      <c r="E12" s="1">
        <f>VLOOKUP(C12,考勤!A:AJ,35,0)</f>
        <v>5</v>
      </c>
      <c r="F12" s="1">
        <f>VLOOKUP(C12,考勤!$A$5:AP172,42,0)</f>
        <v>40</v>
      </c>
      <c r="G12" s="1">
        <v>18</v>
      </c>
      <c r="H12" s="1">
        <f t="shared" si="7"/>
        <v>720</v>
      </c>
      <c r="I12" s="1">
        <f>VLOOKUP(C12,考勤!$A$5:AP172,41,0)</f>
        <v>19.5</v>
      </c>
      <c r="J12" s="1">
        <v>18</v>
      </c>
      <c r="K12" s="1">
        <f t="shared" si="8"/>
        <v>351</v>
      </c>
      <c r="L12" s="1">
        <f>IFERROR(VLOOKUP(C12,奖惩!B:D,3,0),0)</f>
        <v>0</v>
      </c>
      <c r="M12" s="1">
        <f t="shared" si="9"/>
        <v>1071</v>
      </c>
      <c r="N12" s="1">
        <f t="shared" si="10"/>
        <v>25</v>
      </c>
      <c r="O12" s="1">
        <f t="shared" si="11"/>
        <v>1096</v>
      </c>
      <c r="P12" s="1" t="str">
        <f>IFERROR(VLOOKUP(C12,奖惩!B:C,2,0),"")</f>
        <v/>
      </c>
    </row>
    <row r="13" customFormat="1" spans="1:16">
      <c r="A13" s="1">
        <f t="shared" si="6"/>
        <v>11</v>
      </c>
      <c r="B13" s="1" t="s">
        <v>29</v>
      </c>
      <c r="C13" s="1" t="s">
        <v>30</v>
      </c>
      <c r="D13" s="1" t="s">
        <v>19</v>
      </c>
      <c r="E13" s="1">
        <f>VLOOKUP(C13,考勤!A:AJ,35,0)</f>
        <v>16</v>
      </c>
      <c r="F13" s="1">
        <f>VLOOKUP(C13,考勤!$A$5:AP170,42,0)</f>
        <v>128</v>
      </c>
      <c r="G13" s="1">
        <v>19</v>
      </c>
      <c r="H13" s="1">
        <f t="shared" si="7"/>
        <v>2432</v>
      </c>
      <c r="I13" s="1">
        <f>VLOOKUP(C13,考勤!$A$5:AP170,41,0)</f>
        <v>48</v>
      </c>
      <c r="J13" s="1">
        <v>19</v>
      </c>
      <c r="K13" s="1">
        <f t="shared" si="8"/>
        <v>912</v>
      </c>
      <c r="L13" s="1">
        <f>IFERROR(VLOOKUP(C13,奖惩!B:D,3,0),0)</f>
        <v>-668.8</v>
      </c>
      <c r="M13" s="1">
        <f t="shared" si="9"/>
        <v>2675.2</v>
      </c>
      <c r="N13" s="1">
        <f t="shared" si="10"/>
        <v>80</v>
      </c>
      <c r="O13" s="1">
        <f t="shared" si="11"/>
        <v>2755.2</v>
      </c>
      <c r="P13" s="1">
        <f>IFERROR(VLOOKUP(C13,奖惩!B:C,2,0),"")</f>
        <v>0.8</v>
      </c>
    </row>
    <row r="14" customFormat="1" spans="1:16">
      <c r="A14" s="1">
        <f t="shared" si="6"/>
        <v>12</v>
      </c>
      <c r="B14" s="1" t="s">
        <v>29</v>
      </c>
      <c r="C14" s="1" t="s">
        <v>31</v>
      </c>
      <c r="D14" s="1" t="s">
        <v>19</v>
      </c>
      <c r="E14" s="1">
        <f>VLOOKUP(C14,考勤!A:AJ,35,0)</f>
        <v>18</v>
      </c>
      <c r="F14" s="1">
        <f>VLOOKUP(C14,考勤!$A$5:AP171,42,0)</f>
        <v>144</v>
      </c>
      <c r="G14" s="1">
        <v>19</v>
      </c>
      <c r="H14" s="1">
        <f t="shared" si="7"/>
        <v>2736</v>
      </c>
      <c r="I14" s="1">
        <f>VLOOKUP(C14,考勤!$A$5:AP171,41,0)</f>
        <v>55</v>
      </c>
      <c r="J14" s="1">
        <v>19</v>
      </c>
      <c r="K14" s="1">
        <f t="shared" si="8"/>
        <v>1045</v>
      </c>
      <c r="L14" s="1">
        <f>IFERROR(VLOOKUP(C14,奖惩!B:D,3,0),0)</f>
        <v>0</v>
      </c>
      <c r="M14" s="1">
        <f t="shared" si="9"/>
        <v>3781</v>
      </c>
      <c r="N14" s="1">
        <f t="shared" si="10"/>
        <v>90</v>
      </c>
      <c r="O14" s="1">
        <f t="shared" si="11"/>
        <v>3871</v>
      </c>
      <c r="P14" s="1" t="str">
        <f>IFERROR(VLOOKUP(C14,奖惩!B:C,2,0),"")</f>
        <v/>
      </c>
    </row>
    <row r="15" customFormat="1" spans="1:16">
      <c r="A15" s="1">
        <f t="shared" si="6"/>
        <v>13</v>
      </c>
      <c r="B15" s="1" t="s">
        <v>32</v>
      </c>
      <c r="C15" s="1" t="s">
        <v>33</v>
      </c>
      <c r="D15" s="1" t="s">
        <v>19</v>
      </c>
      <c r="E15" s="1">
        <f>VLOOKUP(C15,考勤!A:AJ,35,0)</f>
        <v>6</v>
      </c>
      <c r="F15" s="1">
        <f>VLOOKUP(C15,考勤!$A$5:AP172,42,0)</f>
        <v>48</v>
      </c>
      <c r="G15" s="1">
        <v>19</v>
      </c>
      <c r="H15" s="1">
        <f t="shared" si="7"/>
        <v>912</v>
      </c>
      <c r="I15" s="1">
        <f>VLOOKUP(C15,考勤!$A$5:AP172,41,0)</f>
        <v>10</v>
      </c>
      <c r="J15" s="1">
        <v>20</v>
      </c>
      <c r="K15" s="1">
        <f t="shared" si="8"/>
        <v>200</v>
      </c>
      <c r="L15" s="1">
        <f>IFERROR(VLOOKUP(C15,奖惩!B:D,3,0),0)</f>
        <v>0</v>
      </c>
      <c r="M15" s="1">
        <f t="shared" si="9"/>
        <v>1112</v>
      </c>
      <c r="N15" s="1">
        <f t="shared" si="10"/>
        <v>30</v>
      </c>
      <c r="O15" s="1">
        <f t="shared" si="11"/>
        <v>1142</v>
      </c>
      <c r="P15" s="1" t="str">
        <f>IFERROR(VLOOKUP(C15,奖惩!B:C,2,0),"")</f>
        <v/>
      </c>
    </row>
    <row r="16" customFormat="1" spans="1:16">
      <c r="A16" s="1">
        <f t="shared" si="6"/>
        <v>14</v>
      </c>
      <c r="B16" s="1" t="s">
        <v>34</v>
      </c>
      <c r="C16" s="1" t="s">
        <v>35</v>
      </c>
      <c r="D16" s="1" t="s">
        <v>19</v>
      </c>
      <c r="E16" s="1">
        <f>VLOOKUP(C16,考勤!A:AJ,35,0)</f>
        <v>10</v>
      </c>
      <c r="F16" s="1">
        <f>VLOOKUP(C16,考勤!$A$5:AP173,42,0)</f>
        <v>80</v>
      </c>
      <c r="G16" s="1">
        <v>18</v>
      </c>
      <c r="H16" s="1">
        <f t="shared" si="7"/>
        <v>1440</v>
      </c>
      <c r="I16" s="1">
        <f>VLOOKUP(C16,考勤!$A$5:AP173,41,0)</f>
        <v>27.5</v>
      </c>
      <c r="J16" s="1">
        <v>18</v>
      </c>
      <c r="K16" s="1">
        <f t="shared" si="8"/>
        <v>495</v>
      </c>
      <c r="L16" s="1">
        <f>IFERROR(VLOOKUP(C16,奖惩!B:D,3,0),0)</f>
        <v>0</v>
      </c>
      <c r="M16" s="1">
        <f t="shared" si="9"/>
        <v>1935</v>
      </c>
      <c r="N16" s="1">
        <f t="shared" si="10"/>
        <v>50</v>
      </c>
      <c r="O16" s="1">
        <f t="shared" si="11"/>
        <v>1985</v>
      </c>
      <c r="P16" s="1" t="str">
        <f>IFERROR(VLOOKUP(C16,奖惩!B:C,2,0),"")</f>
        <v/>
      </c>
    </row>
    <row r="17" customFormat="1" spans="1:16">
      <c r="A17" s="1">
        <f t="shared" si="6"/>
        <v>15</v>
      </c>
      <c r="B17" s="1" t="s">
        <v>34</v>
      </c>
      <c r="C17" s="1" t="s">
        <v>36</v>
      </c>
      <c r="D17" s="1" t="s">
        <v>19</v>
      </c>
      <c r="E17" s="1">
        <f>VLOOKUP(C17,考勤!A:AJ,35,0)</f>
        <v>5</v>
      </c>
      <c r="F17" s="1">
        <f>VLOOKUP(C17,考勤!$A$5:AP174,42,0)</f>
        <v>40</v>
      </c>
      <c r="G17" s="1">
        <v>18</v>
      </c>
      <c r="H17" s="1">
        <f t="shared" si="7"/>
        <v>720</v>
      </c>
      <c r="I17" s="1">
        <f>VLOOKUP(C17,考勤!$A$5:AP174,41,0)</f>
        <v>15.5</v>
      </c>
      <c r="J17" s="1">
        <v>18</v>
      </c>
      <c r="K17" s="1">
        <f t="shared" si="8"/>
        <v>279</v>
      </c>
      <c r="L17" s="1">
        <f>IFERROR(VLOOKUP(C17,奖惩!B:D,3,0),0)</f>
        <v>0</v>
      </c>
      <c r="M17" s="1">
        <f t="shared" si="9"/>
        <v>999</v>
      </c>
      <c r="N17" s="1">
        <f t="shared" si="10"/>
        <v>25</v>
      </c>
      <c r="O17" s="1">
        <f t="shared" si="11"/>
        <v>1024</v>
      </c>
      <c r="P17" s="1" t="str">
        <f>IFERROR(VLOOKUP(C17,奖惩!B:C,2,0),"")</f>
        <v/>
      </c>
    </row>
    <row r="18" customFormat="1" spans="1:16">
      <c r="A18" s="1">
        <f t="shared" si="6"/>
        <v>16</v>
      </c>
      <c r="B18" s="1" t="s">
        <v>37</v>
      </c>
      <c r="C18" s="1" t="s">
        <v>38</v>
      </c>
      <c r="D18" s="1" t="s">
        <v>19</v>
      </c>
      <c r="E18" s="1">
        <f>VLOOKUP(C18,考勤!A:AJ,35,0)</f>
        <v>14</v>
      </c>
      <c r="F18" s="1">
        <f>VLOOKUP(C18,考勤!$A$5:AP175,42,0)</f>
        <v>112</v>
      </c>
      <c r="G18" s="1">
        <v>19</v>
      </c>
      <c r="H18" s="1">
        <f t="shared" si="7"/>
        <v>2128</v>
      </c>
      <c r="I18" s="1">
        <f>VLOOKUP(C18,考勤!$A$5:AP175,41,0)</f>
        <v>34</v>
      </c>
      <c r="J18" s="1">
        <v>19</v>
      </c>
      <c r="K18" s="1">
        <f t="shared" si="8"/>
        <v>646</v>
      </c>
      <c r="L18" s="1">
        <f>IFERROR(VLOOKUP(C18,奖惩!B:D,3,0),0)</f>
        <v>140</v>
      </c>
      <c r="M18" s="1">
        <f t="shared" si="9"/>
        <v>2914</v>
      </c>
      <c r="N18" s="1">
        <f t="shared" si="10"/>
        <v>70</v>
      </c>
      <c r="O18" s="1">
        <f t="shared" si="11"/>
        <v>2984</v>
      </c>
      <c r="P18" s="1" t="str">
        <f>IFERROR(VLOOKUP(C18,奖惩!B:C,2,0),"")</f>
        <v>夜班补助</v>
      </c>
    </row>
    <row r="19" spans="1:16">
      <c r="A19" s="1">
        <f t="shared" ref="A19:A25" si="12">ROW()-2</f>
        <v>17</v>
      </c>
      <c r="B19" s="1" t="s">
        <v>37</v>
      </c>
      <c r="C19" s="1" t="s">
        <v>39</v>
      </c>
      <c r="D19" s="1" t="s">
        <v>19</v>
      </c>
      <c r="E19" s="1">
        <f>VLOOKUP(C19,考勤!A:AJ,35,0)</f>
        <v>14</v>
      </c>
      <c r="F19" s="1">
        <f>VLOOKUP(C19,考勤!$A$5:AP176,42,0)</f>
        <v>112</v>
      </c>
      <c r="G19" s="1">
        <v>19</v>
      </c>
      <c r="H19" s="1">
        <f t="shared" ref="H19:H25" si="13">F19*G19</f>
        <v>2128</v>
      </c>
      <c r="I19" s="1">
        <f>VLOOKUP(C19,考勤!$A$5:AP176,41,0)</f>
        <v>39</v>
      </c>
      <c r="J19" s="1">
        <v>19</v>
      </c>
      <c r="K19" s="1">
        <f t="shared" ref="K19:K25" si="14">I19*J19</f>
        <v>741</v>
      </c>
      <c r="L19" s="1">
        <f>IFERROR(VLOOKUP(C19,奖惩!B:D,3,0),0)</f>
        <v>20</v>
      </c>
      <c r="M19" s="1">
        <f t="shared" ref="M19:M25" si="15">H19+K19+L19</f>
        <v>2889</v>
      </c>
      <c r="N19" s="1">
        <f t="shared" ref="N19:N25" si="16">E19*5</f>
        <v>70</v>
      </c>
      <c r="O19" s="1">
        <f t="shared" ref="O19:O25" si="17">M19+N19</f>
        <v>2959</v>
      </c>
      <c r="P19" s="1" t="str">
        <f>IFERROR(VLOOKUP(C19,奖惩!B:C,2,0),"")</f>
        <v>夜班补助</v>
      </c>
    </row>
    <row r="20" spans="1:16">
      <c r="A20" s="1">
        <f t="shared" si="12"/>
        <v>18</v>
      </c>
      <c r="B20" s="1" t="s">
        <v>40</v>
      </c>
      <c r="C20" s="1" t="s">
        <v>41</v>
      </c>
      <c r="D20" s="1" t="s">
        <v>19</v>
      </c>
      <c r="E20" s="1">
        <f>VLOOKUP(C20,考勤!A:AJ,35,0)</f>
        <v>19.5</v>
      </c>
      <c r="F20" s="1">
        <f>VLOOKUP(C20,考勤!$A$5:AP177,42,0)</f>
        <v>155</v>
      </c>
      <c r="G20" s="1">
        <v>19.5</v>
      </c>
      <c r="H20" s="1">
        <f t="shared" si="13"/>
        <v>3022.5</v>
      </c>
      <c r="I20" s="1">
        <f>VLOOKUP(C20,考勤!$A$5:AP177,41,0)</f>
        <v>62</v>
      </c>
      <c r="J20" s="1">
        <v>20.5</v>
      </c>
      <c r="K20" s="1">
        <f t="shared" si="14"/>
        <v>1271</v>
      </c>
      <c r="L20" s="1">
        <f>IFERROR(VLOOKUP(C20,奖惩!B:D,3,0),0)</f>
        <v>-74</v>
      </c>
      <c r="M20" s="1">
        <f t="shared" si="15"/>
        <v>4219.5</v>
      </c>
      <c r="N20" s="1">
        <f t="shared" si="16"/>
        <v>97.5</v>
      </c>
      <c r="O20" s="1">
        <f t="shared" si="17"/>
        <v>4317</v>
      </c>
      <c r="P20" s="1" t="str">
        <f>IFERROR(VLOOKUP(C20,奖惩!B:C,2,0),"")</f>
        <v>车间绩效</v>
      </c>
    </row>
    <row r="21" customFormat="1" spans="1:16">
      <c r="A21" s="1">
        <f t="shared" si="12"/>
        <v>19</v>
      </c>
      <c r="B21" s="1" t="s">
        <v>40</v>
      </c>
      <c r="C21" s="1" t="s">
        <v>42</v>
      </c>
      <c r="D21" s="1" t="s">
        <v>19</v>
      </c>
      <c r="E21" s="1">
        <f>VLOOKUP(C21,考勤!A:AJ,35,0)</f>
        <v>19</v>
      </c>
      <c r="F21" s="1">
        <f>VLOOKUP(C21,考勤!$A$5:AP178,42,0)</f>
        <v>152.5</v>
      </c>
      <c r="G21" s="1">
        <v>19.5</v>
      </c>
      <c r="H21" s="1">
        <f t="shared" si="13"/>
        <v>2973.75</v>
      </c>
      <c r="I21" s="1">
        <f>VLOOKUP(C21,考勤!$A$5:AP178,41,0)</f>
        <v>69</v>
      </c>
      <c r="J21" s="1">
        <v>20.5</v>
      </c>
      <c r="K21" s="1">
        <f t="shared" si="14"/>
        <v>1414.5</v>
      </c>
      <c r="L21" s="1">
        <f>IFERROR(VLOOKUP(C21,奖惩!B:D,3,0),0)</f>
        <v>-74</v>
      </c>
      <c r="M21" s="1">
        <f t="shared" si="15"/>
        <v>4314.25</v>
      </c>
      <c r="N21" s="1">
        <f t="shared" si="16"/>
        <v>95</v>
      </c>
      <c r="O21" s="1">
        <f t="shared" si="17"/>
        <v>4409.25</v>
      </c>
      <c r="P21" s="1" t="str">
        <f>IFERROR(VLOOKUP(C21,奖惩!B:C,2,0),"")</f>
        <v>车间绩效</v>
      </c>
    </row>
    <row r="22" customFormat="1" spans="1:16">
      <c r="A22" s="1">
        <f t="shared" si="12"/>
        <v>20</v>
      </c>
      <c r="B22" s="1" t="s">
        <v>40</v>
      </c>
      <c r="C22" s="1" t="s">
        <v>43</v>
      </c>
      <c r="D22" s="1" t="s">
        <v>19</v>
      </c>
      <c r="E22" s="1">
        <f>VLOOKUP(C22,考勤!A:AJ,35,0)</f>
        <v>5</v>
      </c>
      <c r="F22" s="1">
        <f>VLOOKUP(C22,考勤!$A$5:AP179,42,0)</f>
        <v>39</v>
      </c>
      <c r="G22" s="1">
        <v>19.5</v>
      </c>
      <c r="H22" s="1">
        <f t="shared" si="13"/>
        <v>760.5</v>
      </c>
      <c r="I22" s="1">
        <f>VLOOKUP(C22,考勤!$A$5:AP179,41,0)</f>
        <v>11.5</v>
      </c>
      <c r="J22" s="1">
        <v>20.5</v>
      </c>
      <c r="K22" s="1">
        <f t="shared" si="14"/>
        <v>235.75</v>
      </c>
      <c r="L22" s="1">
        <f>IFERROR(VLOOKUP(C22,奖惩!B:D,3,0),0)</f>
        <v>0</v>
      </c>
      <c r="M22" s="1">
        <f t="shared" si="15"/>
        <v>996.25</v>
      </c>
      <c r="N22" s="1">
        <f t="shared" si="16"/>
        <v>25</v>
      </c>
      <c r="O22" s="1">
        <f t="shared" si="17"/>
        <v>1021.25</v>
      </c>
      <c r="P22" s="1" t="str">
        <f>IFERROR(VLOOKUP(C22,奖惩!B:C,2,0),"")</f>
        <v/>
      </c>
    </row>
    <row r="23" customFormat="1" spans="1:16">
      <c r="A23" s="1">
        <f t="shared" si="12"/>
        <v>21</v>
      </c>
      <c r="B23" s="1" t="s">
        <v>40</v>
      </c>
      <c r="C23" s="1" t="s">
        <v>44</v>
      </c>
      <c r="D23" s="1" t="s">
        <v>19</v>
      </c>
      <c r="E23" s="1">
        <f>VLOOKUP(C23,考勤!A:AJ,35,0)</f>
        <v>4</v>
      </c>
      <c r="F23" s="1">
        <f>VLOOKUP(C23,考勤!$A$5:AP180,42,0)</f>
        <v>32</v>
      </c>
      <c r="G23" s="1">
        <v>19.5</v>
      </c>
      <c r="H23" s="1">
        <f t="shared" si="13"/>
        <v>624</v>
      </c>
      <c r="I23" s="1">
        <f>VLOOKUP(C23,考勤!$A$5:AP180,41,0)</f>
        <v>6</v>
      </c>
      <c r="J23" s="1">
        <v>20.5</v>
      </c>
      <c r="K23" s="1">
        <f t="shared" si="14"/>
        <v>123</v>
      </c>
      <c r="L23" s="1">
        <f>IFERROR(VLOOKUP(C23,奖惩!B:D,3,0),0)</f>
        <v>0</v>
      </c>
      <c r="M23" s="1">
        <f t="shared" si="15"/>
        <v>747</v>
      </c>
      <c r="N23" s="1">
        <f t="shared" si="16"/>
        <v>20</v>
      </c>
      <c r="O23" s="1">
        <f t="shared" si="17"/>
        <v>767</v>
      </c>
      <c r="P23" s="1" t="str">
        <f>IFERROR(VLOOKUP(C23,奖惩!B:C,2,0),"")</f>
        <v/>
      </c>
    </row>
    <row r="24" customFormat="1" spans="1:16">
      <c r="A24" s="1">
        <f t="shared" si="12"/>
        <v>22</v>
      </c>
      <c r="B24" s="1" t="s">
        <v>40</v>
      </c>
      <c r="C24" s="1" t="s">
        <v>45</v>
      </c>
      <c r="D24" s="1" t="s">
        <v>19</v>
      </c>
      <c r="E24" s="1">
        <f>VLOOKUP(C24,考勤!A:AJ,35,0)</f>
        <v>3</v>
      </c>
      <c r="F24" s="1">
        <f>VLOOKUP(C24,考勤!$A$5:AP181,42,0)</f>
        <v>24</v>
      </c>
      <c r="G24" s="1">
        <v>19.5</v>
      </c>
      <c r="H24" s="1">
        <f t="shared" si="13"/>
        <v>468</v>
      </c>
      <c r="I24" s="1">
        <f>VLOOKUP(C24,考勤!$A$5:AP181,41,0)</f>
        <v>2</v>
      </c>
      <c r="J24" s="1">
        <v>20.5</v>
      </c>
      <c r="K24" s="1">
        <f t="shared" si="14"/>
        <v>41</v>
      </c>
      <c r="L24" s="1">
        <f>IFERROR(VLOOKUP(C24,奖惩!B:D,3,0),0)</f>
        <v>0</v>
      </c>
      <c r="M24" s="1">
        <f t="shared" si="15"/>
        <v>509</v>
      </c>
      <c r="N24" s="1">
        <f t="shared" si="16"/>
        <v>15</v>
      </c>
      <c r="O24" s="1">
        <f t="shared" si="17"/>
        <v>524</v>
      </c>
      <c r="P24" s="1" t="str">
        <f>IFERROR(VLOOKUP(C24,奖惩!B:C,2,0),"")</f>
        <v/>
      </c>
    </row>
    <row r="25" customFormat="1" spans="1:16">
      <c r="A25" s="1">
        <f t="shared" si="12"/>
        <v>23</v>
      </c>
      <c r="B25" s="1" t="s">
        <v>40</v>
      </c>
      <c r="C25" s="1" t="s">
        <v>46</v>
      </c>
      <c r="D25" s="1" t="s">
        <v>19</v>
      </c>
      <c r="E25" s="1">
        <f>VLOOKUP(C25,考勤!A:AJ,35,0)</f>
        <v>4</v>
      </c>
      <c r="F25" s="1">
        <f>VLOOKUP(C25,考勤!$A$5:AP182,42,0)</f>
        <v>32</v>
      </c>
      <c r="G25" s="1">
        <v>19.5</v>
      </c>
      <c r="H25" s="1">
        <f t="shared" si="13"/>
        <v>624</v>
      </c>
      <c r="I25" s="1">
        <f>VLOOKUP(C25,考勤!$A$5:AP182,41,0)</f>
        <v>12</v>
      </c>
      <c r="J25" s="1">
        <v>20.5</v>
      </c>
      <c r="K25" s="1">
        <f t="shared" si="14"/>
        <v>246</v>
      </c>
      <c r="L25" s="1">
        <f>IFERROR(VLOOKUP(C25,奖惩!B:D,3,0),0)</f>
        <v>0</v>
      </c>
      <c r="M25" s="1">
        <f t="shared" si="15"/>
        <v>870</v>
      </c>
      <c r="N25" s="1">
        <f t="shared" si="16"/>
        <v>20</v>
      </c>
      <c r="O25" s="1">
        <f t="shared" si="17"/>
        <v>890</v>
      </c>
      <c r="P25" s="1" t="str">
        <f>IFERROR(VLOOKUP(C25,奖惩!B:C,2,0),"")</f>
        <v/>
      </c>
    </row>
    <row r="26" spans="1:16">
      <c r="A26" s="1" t="s">
        <v>47</v>
      </c>
      <c r="B26" s="1"/>
      <c r="C26" s="1"/>
      <c r="D26" s="1"/>
      <c r="E26" s="1">
        <f t="shared" ref="E26:O26" si="18">SUM(E3:E25)</f>
        <v>238.5</v>
      </c>
      <c r="F26" s="1">
        <f t="shared" si="18"/>
        <v>1912.5</v>
      </c>
      <c r="G26" s="1">
        <f t="shared" si="18"/>
        <v>428</v>
      </c>
      <c r="H26" s="1">
        <f t="shared" si="18"/>
        <v>35620.75</v>
      </c>
      <c r="I26" s="1">
        <f t="shared" si="18"/>
        <v>767.5</v>
      </c>
      <c r="J26" s="1">
        <f t="shared" si="18"/>
        <v>435</v>
      </c>
      <c r="K26" s="1">
        <f t="shared" si="18"/>
        <v>14417.25</v>
      </c>
      <c r="L26" s="1">
        <f t="shared" si="18"/>
        <v>-782.8</v>
      </c>
      <c r="M26" s="1">
        <f t="shared" si="18"/>
        <v>49255.2</v>
      </c>
      <c r="N26" s="1">
        <f t="shared" si="18"/>
        <v>1192.5</v>
      </c>
      <c r="O26" s="1">
        <f t="shared" si="18"/>
        <v>50447.7</v>
      </c>
      <c r="P26" s="1"/>
    </row>
    <row r="27" ht="28.95" customHeight="1" spans="1:16">
      <c r="A27" t="s">
        <v>48</v>
      </c>
      <c r="C27" s="83">
        <f>ROUND(O26*1.03,2)</f>
        <v>51961.13</v>
      </c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</row>
    <row r="31" spans="2:3">
      <c r="B31" t="s">
        <v>2</v>
      </c>
      <c r="C31" t="s">
        <v>49</v>
      </c>
    </row>
    <row r="32" spans="2:3">
      <c r="B32" t="s">
        <v>40</v>
      </c>
      <c r="C32">
        <v>11928.5</v>
      </c>
    </row>
    <row r="33" spans="2:3">
      <c r="B33" t="s">
        <v>29</v>
      </c>
      <c r="C33">
        <v>6626.2</v>
      </c>
    </row>
    <row r="34" spans="2:3">
      <c r="B34" t="s">
        <v>32</v>
      </c>
      <c r="C34">
        <v>1142</v>
      </c>
    </row>
    <row r="35" spans="2:3">
      <c r="B35" t="s">
        <v>34</v>
      </c>
      <c r="C35">
        <v>3009</v>
      </c>
    </row>
    <row r="36" spans="2:3">
      <c r="B36" t="s">
        <v>37</v>
      </c>
      <c r="C36">
        <v>5943</v>
      </c>
    </row>
    <row r="37" spans="2:3">
      <c r="B37" t="s">
        <v>17</v>
      </c>
      <c r="C37">
        <v>21799</v>
      </c>
    </row>
    <row r="38" spans="2:3">
      <c r="B38" t="s">
        <v>50</v>
      </c>
      <c r="C38">
        <v>50447.7</v>
      </c>
    </row>
  </sheetData>
  <autoFilter xmlns:etc="http://www.wps.cn/officeDocument/2017/etCustomData" ref="A1:Q27" etc:filterBottomFollowUsedRange="0">
    <extLst/>
  </autoFilter>
  <mergeCells count="3">
    <mergeCell ref="A1:P1"/>
    <mergeCell ref="A27:B27"/>
    <mergeCell ref="C27:P27"/>
  </mergeCells>
  <conditionalFormatting sqref="C3">
    <cfRule type="duplicateValues" priority="295"/>
    <cfRule type="duplicateValues" priority="287"/>
    <cfRule type="duplicateValues" priority="279"/>
    <cfRule type="duplicateValues" priority="271"/>
    <cfRule type="duplicateValues" priority="263"/>
    <cfRule type="duplicateValues" priority="255"/>
    <cfRule type="duplicateValues" priority="247"/>
    <cfRule type="duplicateValues" priority="239"/>
    <cfRule type="duplicateValues" priority="231"/>
    <cfRule type="duplicateValues" priority="223"/>
    <cfRule type="duplicateValues" priority="215"/>
    <cfRule type="duplicateValues" priority="207"/>
    <cfRule type="duplicateValues" dxfId="0" priority="199"/>
    <cfRule type="duplicateValues" dxfId="0" priority="191"/>
    <cfRule type="duplicateValues" dxfId="0" priority="183"/>
    <cfRule type="duplicateValues" dxfId="0" priority="175"/>
    <cfRule type="duplicateValues" dxfId="0" priority="167"/>
    <cfRule type="duplicateValues" dxfId="0" priority="159"/>
  </conditionalFormatting>
  <conditionalFormatting sqref="C4">
    <cfRule type="duplicateValues" priority="294"/>
    <cfRule type="duplicateValues" priority="286"/>
    <cfRule type="duplicateValues" priority="278"/>
    <cfRule type="duplicateValues" priority="270"/>
    <cfRule type="duplicateValues" priority="262"/>
    <cfRule type="duplicateValues" priority="254"/>
    <cfRule type="duplicateValues" priority="246"/>
    <cfRule type="duplicateValues" priority="238"/>
    <cfRule type="duplicateValues" priority="230"/>
    <cfRule type="duplicateValues" priority="222"/>
    <cfRule type="duplicateValues" priority="214"/>
    <cfRule type="duplicateValues" priority="206"/>
    <cfRule type="duplicateValues" dxfId="0" priority="198"/>
    <cfRule type="duplicateValues" dxfId="0" priority="190"/>
    <cfRule type="duplicateValues" dxfId="0" priority="182"/>
    <cfRule type="duplicateValues" dxfId="0" priority="174"/>
    <cfRule type="duplicateValues" dxfId="0" priority="166"/>
    <cfRule type="duplicateValues" dxfId="0" priority="158"/>
  </conditionalFormatting>
  <conditionalFormatting sqref="C5">
    <cfRule type="duplicateValues" priority="293"/>
    <cfRule type="duplicateValues" priority="285"/>
    <cfRule type="duplicateValues" priority="277"/>
    <cfRule type="duplicateValues" priority="269"/>
    <cfRule type="duplicateValues" priority="261"/>
    <cfRule type="duplicateValues" priority="253"/>
    <cfRule type="duplicateValues" priority="245"/>
    <cfRule type="duplicateValues" priority="237"/>
    <cfRule type="duplicateValues" priority="229"/>
    <cfRule type="duplicateValues" priority="221"/>
    <cfRule type="duplicateValues" priority="213"/>
    <cfRule type="duplicateValues" priority="205"/>
    <cfRule type="duplicateValues" dxfId="0" priority="197"/>
    <cfRule type="duplicateValues" dxfId="0" priority="189"/>
    <cfRule type="duplicateValues" dxfId="0" priority="181"/>
    <cfRule type="duplicateValues" dxfId="0" priority="173"/>
    <cfRule type="duplicateValues" dxfId="0" priority="165"/>
    <cfRule type="duplicateValues" dxfId="0" priority="157"/>
  </conditionalFormatting>
  <conditionalFormatting sqref="C6">
    <cfRule type="duplicateValues" priority="292"/>
    <cfRule type="duplicateValues" priority="284"/>
    <cfRule type="duplicateValues" priority="276"/>
    <cfRule type="duplicateValues" priority="268"/>
    <cfRule type="duplicateValues" priority="260"/>
    <cfRule type="duplicateValues" priority="252"/>
    <cfRule type="duplicateValues" priority="244"/>
    <cfRule type="duplicateValues" priority="236"/>
    <cfRule type="duplicateValues" priority="228"/>
    <cfRule type="duplicateValues" priority="220"/>
    <cfRule type="duplicateValues" priority="212"/>
    <cfRule type="duplicateValues" priority="204"/>
    <cfRule type="duplicateValues" dxfId="0" priority="196"/>
    <cfRule type="duplicateValues" dxfId="0" priority="188"/>
    <cfRule type="duplicateValues" dxfId="0" priority="180"/>
    <cfRule type="duplicateValues" dxfId="0" priority="172"/>
    <cfRule type="duplicateValues" dxfId="0" priority="164"/>
    <cfRule type="duplicateValues" dxfId="0" priority="156"/>
  </conditionalFormatting>
  <conditionalFormatting sqref="C7">
    <cfRule type="duplicateValues" priority="291"/>
    <cfRule type="duplicateValues" priority="283"/>
    <cfRule type="duplicateValues" priority="275"/>
    <cfRule type="duplicateValues" priority="267"/>
    <cfRule type="duplicateValues" priority="259"/>
    <cfRule type="duplicateValues" priority="251"/>
    <cfRule type="duplicateValues" priority="243"/>
    <cfRule type="duplicateValues" priority="235"/>
    <cfRule type="duplicateValues" priority="227"/>
    <cfRule type="duplicateValues" priority="219"/>
    <cfRule type="duplicateValues" priority="211"/>
    <cfRule type="duplicateValues" priority="203"/>
    <cfRule type="duplicateValues" dxfId="0" priority="195"/>
    <cfRule type="duplicateValues" dxfId="0" priority="187"/>
    <cfRule type="duplicateValues" dxfId="0" priority="179"/>
    <cfRule type="duplicateValues" dxfId="0" priority="171"/>
    <cfRule type="duplicateValues" dxfId="0" priority="163"/>
    <cfRule type="duplicateValues" dxfId="0" priority="155"/>
  </conditionalFormatting>
  <conditionalFormatting sqref="C8">
    <cfRule type="duplicateValues" priority="290"/>
    <cfRule type="duplicateValues" priority="282"/>
    <cfRule type="duplicateValues" priority="274"/>
    <cfRule type="duplicateValues" priority="266"/>
    <cfRule type="duplicateValues" priority="258"/>
    <cfRule type="duplicateValues" priority="250"/>
    <cfRule type="duplicateValues" priority="242"/>
    <cfRule type="duplicateValues" priority="234"/>
    <cfRule type="duplicateValues" priority="226"/>
    <cfRule type="duplicateValues" priority="218"/>
    <cfRule type="duplicateValues" priority="210"/>
    <cfRule type="duplicateValues" priority="202"/>
    <cfRule type="duplicateValues" dxfId="0" priority="194"/>
    <cfRule type="duplicateValues" dxfId="0" priority="186"/>
    <cfRule type="duplicateValues" dxfId="0" priority="178"/>
    <cfRule type="duplicateValues" dxfId="0" priority="170"/>
    <cfRule type="duplicateValues" dxfId="0" priority="162"/>
    <cfRule type="duplicateValues" dxfId="0" priority="154"/>
  </conditionalFormatting>
  <conditionalFormatting sqref="C9">
    <cfRule type="duplicateValues" priority="289"/>
    <cfRule type="duplicateValues" priority="281"/>
    <cfRule type="duplicateValues" priority="273"/>
    <cfRule type="duplicateValues" priority="265"/>
    <cfRule type="duplicateValues" priority="257"/>
    <cfRule type="duplicateValues" priority="249"/>
    <cfRule type="duplicateValues" priority="241"/>
    <cfRule type="duplicateValues" priority="233"/>
    <cfRule type="duplicateValues" priority="225"/>
    <cfRule type="duplicateValues" priority="217"/>
    <cfRule type="duplicateValues" priority="209"/>
    <cfRule type="duplicateValues" priority="201"/>
    <cfRule type="duplicateValues" dxfId="0" priority="193"/>
    <cfRule type="duplicateValues" dxfId="0" priority="185"/>
    <cfRule type="duplicateValues" dxfId="0" priority="177"/>
    <cfRule type="duplicateValues" dxfId="0" priority="169"/>
    <cfRule type="duplicateValues" dxfId="0" priority="161"/>
    <cfRule type="duplicateValues" dxfId="0" priority="153"/>
  </conditionalFormatting>
  <conditionalFormatting sqref="C10">
    <cfRule type="duplicateValues" priority="288"/>
    <cfRule type="duplicateValues" priority="280"/>
    <cfRule type="duplicateValues" priority="272"/>
    <cfRule type="duplicateValues" priority="264"/>
    <cfRule type="duplicateValues" priority="256"/>
    <cfRule type="duplicateValues" priority="248"/>
    <cfRule type="duplicateValues" priority="240"/>
    <cfRule type="duplicateValues" priority="232"/>
    <cfRule type="duplicateValues" priority="224"/>
    <cfRule type="duplicateValues" priority="216"/>
    <cfRule type="duplicateValues" priority="208"/>
    <cfRule type="duplicateValues" priority="200"/>
    <cfRule type="duplicateValues" dxfId="0" priority="192"/>
    <cfRule type="duplicateValues" dxfId="0" priority="184"/>
    <cfRule type="duplicateValues" dxfId="0" priority="176"/>
    <cfRule type="duplicateValues" dxfId="0" priority="168"/>
    <cfRule type="duplicateValues" dxfId="0" priority="160"/>
    <cfRule type="duplicateValues" dxfId="0" priority="152"/>
  </conditionalFormatting>
  <conditionalFormatting sqref="C11">
    <cfRule type="duplicateValues" dxfId="0" priority="1514"/>
    <cfRule type="duplicateValues" priority="1518"/>
    <cfRule type="duplicateValues" priority="1522"/>
    <cfRule type="duplicateValues" priority="1526"/>
    <cfRule type="duplicateValues" priority="1530"/>
    <cfRule type="duplicateValues" priority="1534"/>
    <cfRule type="duplicateValues" priority="1538"/>
    <cfRule type="duplicateValues" priority="1542"/>
    <cfRule type="duplicateValues" priority="1546"/>
    <cfRule type="duplicateValues" priority="1550"/>
    <cfRule type="duplicateValues" priority="1554"/>
    <cfRule type="duplicateValues" priority="1558"/>
    <cfRule type="duplicateValues" priority="1562"/>
  </conditionalFormatting>
  <conditionalFormatting sqref="C12">
    <cfRule type="duplicateValues" dxfId="0" priority="1513"/>
    <cfRule type="duplicateValues" priority="1517"/>
    <cfRule type="duplicateValues" priority="1521"/>
    <cfRule type="duplicateValues" priority="1525"/>
    <cfRule type="duplicateValues" priority="1529"/>
    <cfRule type="duplicateValues" priority="1533"/>
    <cfRule type="duplicateValues" priority="1537"/>
    <cfRule type="duplicateValues" priority="1541"/>
    <cfRule type="duplicateValues" priority="1545"/>
    <cfRule type="duplicateValues" priority="1549"/>
    <cfRule type="duplicateValues" priority="1553"/>
    <cfRule type="duplicateValues" priority="1557"/>
    <cfRule type="duplicateValues" priority="1561"/>
  </conditionalFormatting>
  <conditionalFormatting sqref="C13">
    <cfRule type="duplicateValues" priority="58"/>
    <cfRule type="duplicateValues" priority="55"/>
    <cfRule type="duplicateValues" priority="52"/>
    <cfRule type="duplicateValues" priority="49"/>
    <cfRule type="duplicateValues" priority="46"/>
    <cfRule type="duplicateValues" priority="43"/>
    <cfRule type="duplicateValues" priority="40"/>
    <cfRule type="duplicateValues" priority="37"/>
    <cfRule type="duplicateValues" priority="34"/>
    <cfRule type="duplicateValues" priority="31"/>
    <cfRule type="duplicateValues" priority="28"/>
    <cfRule type="duplicateValues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</conditionalFormatting>
  <conditionalFormatting sqref="C14">
    <cfRule type="duplicateValues" priority="57"/>
    <cfRule type="duplicateValues" priority="54"/>
    <cfRule type="duplicateValues" priority="51"/>
    <cfRule type="duplicateValues" priority="48"/>
    <cfRule type="duplicateValues" priority="45"/>
    <cfRule type="duplicateValues" priority="42"/>
    <cfRule type="duplicateValues" priority="39"/>
    <cfRule type="duplicateValues" priority="36"/>
    <cfRule type="duplicateValues" priority="33"/>
    <cfRule type="duplicateValues" priority="30"/>
    <cfRule type="duplicateValues" priority="27"/>
    <cfRule type="duplicateValues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C15">
    <cfRule type="duplicateValues" priority="56"/>
    <cfRule type="duplicateValues" priority="53"/>
    <cfRule type="duplicateValues" priority="50"/>
    <cfRule type="duplicateValues" priority="47"/>
    <cfRule type="duplicateValues" priority="44"/>
    <cfRule type="duplicateValues" priority="41"/>
    <cfRule type="duplicateValues" priority="38"/>
    <cfRule type="duplicateValues" priority="35"/>
    <cfRule type="duplicateValues" priority="32"/>
    <cfRule type="duplicateValues" priority="29"/>
    <cfRule type="duplicateValues" priority="26"/>
    <cfRule type="duplicateValues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C16">
    <cfRule type="duplicateValues" dxfId="0" priority="117"/>
    <cfRule type="duplicateValues" dxfId="0" priority="11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priority="129"/>
    <cfRule type="duplicateValues" priority="131"/>
    <cfRule type="duplicateValues" priority="133"/>
    <cfRule type="duplicateValues" priority="135"/>
    <cfRule type="duplicateValues" priority="137"/>
    <cfRule type="duplicateValues" priority="139"/>
    <cfRule type="duplicateValues" priority="141"/>
    <cfRule type="duplicateValues" priority="143"/>
    <cfRule type="duplicateValues" priority="145"/>
    <cfRule type="duplicateValues" priority="147"/>
    <cfRule type="duplicateValues" priority="149"/>
    <cfRule type="duplicateValues" priority="151"/>
  </conditionalFormatting>
  <conditionalFormatting sqref="C17">
    <cfRule type="duplicateValues" dxfId="0" priority="116"/>
    <cfRule type="duplicateValues" dxfId="0" priority="118"/>
    <cfRule type="duplicateValues" dxfId="0" priority="120"/>
    <cfRule type="duplicateValues" dxfId="0" priority="122"/>
    <cfRule type="duplicateValues" dxfId="0" priority="124"/>
    <cfRule type="duplicateValues" dxfId="0" priority="126"/>
    <cfRule type="duplicateValues" priority="128"/>
    <cfRule type="duplicateValues" priority="130"/>
    <cfRule type="duplicateValues" priority="132"/>
    <cfRule type="duplicateValues" priority="134"/>
    <cfRule type="duplicateValues" priority="136"/>
    <cfRule type="duplicateValues" priority="138"/>
    <cfRule type="duplicateValues" priority="140"/>
    <cfRule type="duplicateValues" priority="142"/>
    <cfRule type="duplicateValues" priority="144"/>
    <cfRule type="duplicateValues" priority="146"/>
    <cfRule type="duplicateValues" priority="148"/>
    <cfRule type="duplicateValues" priority="150"/>
  </conditionalFormatting>
  <conditionalFormatting sqref="C18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priority="104"/>
    <cfRule type="duplicateValues" priority="105"/>
    <cfRule type="duplicateValues" priority="106"/>
    <cfRule type="duplicateValues" priority="107"/>
    <cfRule type="duplicateValues" priority="108"/>
    <cfRule type="duplicateValues" priority="109"/>
    <cfRule type="duplicateValues" priority="110"/>
    <cfRule type="duplicateValues" priority="111"/>
    <cfRule type="duplicateValues" priority="112"/>
    <cfRule type="duplicateValues" priority="113"/>
    <cfRule type="duplicateValues" priority="114"/>
    <cfRule type="duplicateValues" priority="115"/>
  </conditionalFormatting>
  <conditionalFormatting sqref="C19">
    <cfRule type="duplicateValues" dxfId="0" priority="1512"/>
    <cfRule type="duplicateValues" priority="1516"/>
    <cfRule type="duplicateValues" priority="1520"/>
    <cfRule type="duplicateValues" priority="1524"/>
    <cfRule type="duplicateValues" priority="1528"/>
    <cfRule type="duplicateValues" priority="1532"/>
    <cfRule type="duplicateValues" priority="1536"/>
    <cfRule type="duplicateValues" priority="1540"/>
    <cfRule type="duplicateValues" priority="1544"/>
    <cfRule type="duplicateValues" priority="1548"/>
    <cfRule type="duplicateValues" priority="1552"/>
    <cfRule type="duplicateValues" priority="1556"/>
    <cfRule type="duplicateValues" priority="1560"/>
  </conditionalFormatting>
  <conditionalFormatting sqref="C21">
    <cfRule type="duplicateValues" dxfId="0" priority="300"/>
    <cfRule type="duplicateValues" dxfId="0" priority="305"/>
  </conditionalFormatting>
  <conditionalFormatting sqref="C22">
    <cfRule type="duplicateValues" dxfId="0" priority="299"/>
    <cfRule type="duplicateValues" dxfId="0" priority="304"/>
  </conditionalFormatting>
  <conditionalFormatting sqref="C23">
    <cfRule type="duplicateValues" dxfId="0" priority="298"/>
    <cfRule type="duplicateValues" dxfId="0" priority="303"/>
  </conditionalFormatting>
  <conditionalFormatting sqref="C24">
    <cfRule type="duplicateValues" dxfId="0" priority="297"/>
    <cfRule type="duplicateValues" dxfId="0" priority="302"/>
  </conditionalFormatting>
  <conditionalFormatting sqref="C25">
    <cfRule type="duplicateValues" dxfId="0" priority="296"/>
    <cfRule type="duplicateValues" dxfId="0" priority="301"/>
  </conditionalFormatting>
  <conditionalFormatting sqref="C27">
    <cfRule type="duplicateValues" priority="1773"/>
    <cfRule type="duplicateValues" priority="1774"/>
    <cfRule type="duplicateValues" priority="1775"/>
    <cfRule type="duplicateValues" priority="1776"/>
    <cfRule type="duplicateValues" priority="1777"/>
  </conditionalFormatting>
  <conditionalFormatting sqref="C$1:C$1048576">
    <cfRule type="duplicateValues" dxfId="0" priority="1"/>
  </conditionalFormatting>
  <conditionalFormatting sqref="C1:C12 C16:C1048576">
    <cfRule type="duplicateValues" dxfId="0" priority="59"/>
  </conditionalFormatting>
  <conditionalFormatting sqref="C1:C2 C11:C12 C19:C20 C26:C1048576">
    <cfRule type="duplicateValues" dxfId="0" priority="306"/>
    <cfRule type="duplicateValues" dxfId="0" priority="312"/>
  </conditionalFormatting>
  <conditionalFormatting sqref="C1:C2 C26:C28 C31:C1048576">
    <cfRule type="duplicateValues" dxfId="0" priority="1563"/>
  </conditionalFormatting>
  <conditionalFormatting sqref="C1:C2 C11:C12 C19 C26:C28 C31:C1048576">
    <cfRule type="duplicateValues" dxfId="0" priority="313"/>
    <cfRule type="duplicateValues" dxfId="0" priority="380"/>
    <cfRule type="duplicateValues" dxfId="0" priority="649"/>
  </conditionalFormatting>
  <conditionalFormatting sqref="C2 C26:C27">
    <cfRule type="duplicateValues" priority="1564"/>
    <cfRule type="duplicateValues" priority="1611"/>
    <cfRule type="duplicateValues" priority="1663"/>
    <cfRule type="duplicateValues" priority="1671"/>
    <cfRule type="duplicateValues" priority="1696"/>
    <cfRule type="duplicateValues" priority="1697"/>
    <cfRule type="duplicateValues" priority="1749"/>
    <cfRule type="duplicateValues" priority="1756"/>
    <cfRule type="duplicateValues" priority="1761"/>
    <cfRule type="duplicateValues" priority="1769"/>
    <cfRule type="duplicateValues" priority="1770"/>
    <cfRule type="duplicateValues" priority="1771"/>
    <cfRule type="duplicateValues" priority="1772"/>
  </conditionalFormatting>
  <conditionalFormatting sqref="C2 C26">
    <cfRule type="duplicateValues" priority="1778"/>
    <cfRule type="duplicateValues" priority="1779"/>
    <cfRule type="duplicateValues" priority="1780"/>
    <cfRule type="duplicateValues" priority="1781"/>
    <cfRule type="duplicateValues" priority="1782"/>
    <cfRule type="duplicateValues" priority="1783"/>
  </conditionalFormatting>
  <pageMargins left="0.75" right="0.75" top="1" bottom="1" header="0.5" footer="0.5"/>
  <pageSetup paperSize="9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73"/>
  <sheetViews>
    <sheetView zoomScale="130" zoomScaleNormal="130" topLeftCell="A3" workbookViewId="0">
      <selection activeCell="A11" sqref="A11:A13"/>
    </sheetView>
  </sheetViews>
  <sheetFormatPr defaultColWidth="8.88333333333333" defaultRowHeight="14.25"/>
  <cols>
    <col min="1" max="2" width="8.88333333333333" style="4"/>
    <col min="3" max="3" width="7.10833333333333" style="5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5" t="s">
        <v>51</v>
      </c>
      <c r="B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L1">
        <v>2025</v>
      </c>
      <c r="AM1">
        <v>2024</v>
      </c>
      <c r="AN1">
        <v>3</v>
      </c>
    </row>
    <row r="2" spans="1:39">
      <c r="A2" s="5" t="str">
        <f>AL1&amp;"年"&amp;AN1&amp;"月"&amp;"("&amp;TEXT(DATE(AL1,AN1,1),"mm月dd日")&amp;"-"&amp;TEXT(EOMONTH(DATE(AL1,AN1,1),0),"mm月dd日")&amp;")"&amp;AJ1&amp;AJ2&amp;"考勤表"</f>
        <v>2025年3月(03月01日-03月31日)金属件厂焊接车间考勤表</v>
      </c>
      <c r="B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t="s">
        <v>52</v>
      </c>
      <c r="AM2" t="s">
        <v>53</v>
      </c>
    </row>
    <row r="3" spans="1:43">
      <c r="A3" s="7" t="s">
        <v>54</v>
      </c>
      <c r="B3" s="7" t="s">
        <v>55</v>
      </c>
      <c r="C3" s="7" t="s">
        <v>56</v>
      </c>
      <c r="D3" s="8">
        <f t="shared" ref="D3:AE3" si="0">DATE($AL$1,$AN$1,1)+COLUMN(A:A)-1</f>
        <v>45717</v>
      </c>
      <c r="E3" s="8">
        <f t="shared" si="0"/>
        <v>45718</v>
      </c>
      <c r="F3" s="8">
        <f t="shared" si="0"/>
        <v>45719</v>
      </c>
      <c r="G3" s="8">
        <f t="shared" si="0"/>
        <v>45720</v>
      </c>
      <c r="H3" s="8">
        <f t="shared" si="0"/>
        <v>45721</v>
      </c>
      <c r="I3" s="8">
        <f t="shared" si="0"/>
        <v>45722</v>
      </c>
      <c r="J3" s="8">
        <f t="shared" si="0"/>
        <v>45723</v>
      </c>
      <c r="K3" s="8">
        <f t="shared" si="0"/>
        <v>45724</v>
      </c>
      <c r="L3" s="8">
        <f t="shared" si="0"/>
        <v>45725</v>
      </c>
      <c r="M3" s="8">
        <f t="shared" si="0"/>
        <v>45726</v>
      </c>
      <c r="N3" s="8">
        <f t="shared" si="0"/>
        <v>45727</v>
      </c>
      <c r="O3" s="8">
        <f t="shared" si="0"/>
        <v>45728</v>
      </c>
      <c r="P3" s="8">
        <f t="shared" si="0"/>
        <v>45729</v>
      </c>
      <c r="Q3" s="8">
        <f t="shared" si="0"/>
        <v>45730</v>
      </c>
      <c r="R3" s="8">
        <f t="shared" si="0"/>
        <v>45731</v>
      </c>
      <c r="S3" s="8">
        <f t="shared" si="0"/>
        <v>45732</v>
      </c>
      <c r="T3" s="8">
        <f t="shared" si="0"/>
        <v>45733</v>
      </c>
      <c r="U3" s="8">
        <f t="shared" si="0"/>
        <v>45734</v>
      </c>
      <c r="V3" s="8">
        <f t="shared" si="0"/>
        <v>45735</v>
      </c>
      <c r="W3" s="8">
        <f t="shared" si="0"/>
        <v>45736</v>
      </c>
      <c r="X3" s="8">
        <f t="shared" si="0"/>
        <v>45737</v>
      </c>
      <c r="Y3" s="8">
        <f t="shared" si="0"/>
        <v>45738</v>
      </c>
      <c r="Z3" s="8">
        <f t="shared" si="0"/>
        <v>45739</v>
      </c>
      <c r="AA3" s="8">
        <f t="shared" si="0"/>
        <v>45740</v>
      </c>
      <c r="AB3" s="8">
        <f t="shared" si="0"/>
        <v>45741</v>
      </c>
      <c r="AC3" s="8">
        <f t="shared" si="0"/>
        <v>45742</v>
      </c>
      <c r="AD3" s="8">
        <f t="shared" si="0"/>
        <v>45743</v>
      </c>
      <c r="AE3" s="8">
        <f t="shared" si="0"/>
        <v>45744</v>
      </c>
      <c r="AF3" s="8">
        <f>IF(DAY(DATE($AL$1,$AN$1,1)+COLUMN(AC:AC)-1)&lt;5,"",DATE($AL$1,$AN$1,1)+COLUMN(AC:AC)-1)</f>
        <v>45745</v>
      </c>
      <c r="AG3" s="8">
        <f>IF(DAY(DATE($AL$1,$AN$1,1)+COLUMN(AD:AD)-1)&lt;5,"",DATE($AL$1,$AN$1,1)+COLUMN(AD:AD)-1)</f>
        <v>45746</v>
      </c>
      <c r="AH3" s="8">
        <f>IF(DAY(DATE($AL$1,$AN$1,1)+COLUMN(AE:AE)-1)&lt;5,"",DATE($AL$1,$AN$1,1)+COLUMN(AE:AE)-1)</f>
        <v>45747</v>
      </c>
      <c r="AI3" s="9" t="s">
        <v>57</v>
      </c>
      <c r="AJ3" s="9" t="s">
        <v>58</v>
      </c>
      <c r="AK3" s="9" t="s">
        <v>59</v>
      </c>
      <c r="AL3" s="9"/>
      <c r="AM3" s="9" t="s">
        <v>60</v>
      </c>
      <c r="AN3" s="9" t="s">
        <v>61</v>
      </c>
      <c r="AO3" s="9" t="s">
        <v>62</v>
      </c>
      <c r="AP3" s="9" t="s">
        <v>63</v>
      </c>
      <c r="AQ3" s="9"/>
    </row>
    <row r="4" spans="1:43">
      <c r="A4" s="7" t="s">
        <v>3</v>
      </c>
      <c r="B4" s="7"/>
      <c r="C4" s="7"/>
      <c r="D4" s="9" t="str">
        <f t="shared" ref="D4:AH4" si="1">TEXT(D3,"aaa")</f>
        <v>六</v>
      </c>
      <c r="E4" s="9" t="str">
        <f t="shared" si="1"/>
        <v>日</v>
      </c>
      <c r="F4" s="9" t="str">
        <f t="shared" si="1"/>
        <v>一</v>
      </c>
      <c r="G4" s="9" t="str">
        <f t="shared" si="1"/>
        <v>二</v>
      </c>
      <c r="H4" s="9" t="str">
        <f t="shared" si="1"/>
        <v>三</v>
      </c>
      <c r="I4" s="9" t="str">
        <f t="shared" si="1"/>
        <v>四</v>
      </c>
      <c r="J4" s="9" t="str">
        <f t="shared" si="1"/>
        <v>五</v>
      </c>
      <c r="K4" s="9" t="str">
        <f t="shared" si="1"/>
        <v>六</v>
      </c>
      <c r="L4" s="9" t="str">
        <f t="shared" si="1"/>
        <v>日</v>
      </c>
      <c r="M4" s="9" t="str">
        <f t="shared" si="1"/>
        <v>一</v>
      </c>
      <c r="N4" s="9" t="str">
        <f t="shared" si="1"/>
        <v>二</v>
      </c>
      <c r="O4" s="9" t="str">
        <f t="shared" si="1"/>
        <v>三</v>
      </c>
      <c r="P4" s="9" t="str">
        <f t="shared" si="1"/>
        <v>四</v>
      </c>
      <c r="Q4" s="9" t="str">
        <f t="shared" si="1"/>
        <v>五</v>
      </c>
      <c r="R4" s="9" t="str">
        <f t="shared" si="1"/>
        <v>六</v>
      </c>
      <c r="S4" s="9" t="str">
        <f t="shared" si="1"/>
        <v>日</v>
      </c>
      <c r="T4" s="9" t="str">
        <f t="shared" si="1"/>
        <v>一</v>
      </c>
      <c r="U4" s="9" t="str">
        <f t="shared" si="1"/>
        <v>二</v>
      </c>
      <c r="V4" s="9" t="str">
        <f t="shared" si="1"/>
        <v>三</v>
      </c>
      <c r="W4" s="9" t="str">
        <f t="shared" si="1"/>
        <v>四</v>
      </c>
      <c r="X4" s="9" t="str">
        <f t="shared" si="1"/>
        <v>五</v>
      </c>
      <c r="Y4" s="9" t="str">
        <f t="shared" si="1"/>
        <v>六</v>
      </c>
      <c r="Z4" s="9" t="str">
        <f t="shared" si="1"/>
        <v>日</v>
      </c>
      <c r="AA4" s="9" t="str">
        <f t="shared" si="1"/>
        <v>一</v>
      </c>
      <c r="AB4" s="9" t="str">
        <f t="shared" si="1"/>
        <v>二</v>
      </c>
      <c r="AC4" s="9" t="str">
        <f t="shared" si="1"/>
        <v>三</v>
      </c>
      <c r="AD4" s="9" t="str">
        <f t="shared" si="1"/>
        <v>四</v>
      </c>
      <c r="AE4" s="9" t="str">
        <f t="shared" si="1"/>
        <v>五</v>
      </c>
      <c r="AF4" s="9" t="str">
        <f t="shared" si="1"/>
        <v>六</v>
      </c>
      <c r="AG4" s="9" t="str">
        <f t="shared" si="1"/>
        <v>日</v>
      </c>
      <c r="AH4" s="9" t="str">
        <f t="shared" si="1"/>
        <v>一</v>
      </c>
      <c r="AI4" s="9"/>
      <c r="AJ4" s="9"/>
      <c r="AK4" s="9" t="s">
        <v>64</v>
      </c>
      <c r="AL4" s="9" t="s">
        <v>65</v>
      </c>
      <c r="AM4" s="9"/>
      <c r="AN4" s="9"/>
      <c r="AO4" s="9"/>
      <c r="AP4" s="9"/>
      <c r="AQ4" s="9"/>
    </row>
    <row r="5" ht="16.5" spans="1:43">
      <c r="A5" s="10" t="s">
        <v>18</v>
      </c>
      <c r="B5" s="11" t="s">
        <v>17</v>
      </c>
      <c r="C5" s="11" t="s">
        <v>66</v>
      </c>
      <c r="D5" s="12">
        <v>4</v>
      </c>
      <c r="E5" s="12">
        <v>4</v>
      </c>
      <c r="F5" s="12">
        <v>4</v>
      </c>
      <c r="G5" s="12">
        <v>4</v>
      </c>
      <c r="H5" s="12">
        <v>3.5</v>
      </c>
      <c r="I5" s="12">
        <v>4</v>
      </c>
      <c r="J5" s="12">
        <v>4</v>
      </c>
      <c r="K5" s="18"/>
      <c r="L5" s="51">
        <v>4</v>
      </c>
      <c r="M5" s="51">
        <v>4</v>
      </c>
      <c r="N5" s="51">
        <v>4</v>
      </c>
      <c r="O5" s="51">
        <v>4</v>
      </c>
      <c r="P5" s="12">
        <v>4</v>
      </c>
      <c r="Q5" s="12">
        <v>4</v>
      </c>
      <c r="R5" s="12">
        <v>4</v>
      </c>
      <c r="S5" s="51">
        <v>4</v>
      </c>
      <c r="T5" s="12"/>
      <c r="U5" s="51">
        <v>4</v>
      </c>
      <c r="V5" s="12">
        <v>4</v>
      </c>
      <c r="W5" s="51">
        <v>4</v>
      </c>
      <c r="X5" s="51">
        <v>4</v>
      </c>
      <c r="Y5" s="12">
        <v>3</v>
      </c>
      <c r="Z5" s="18">
        <v>4</v>
      </c>
      <c r="AA5" s="12">
        <v>4</v>
      </c>
      <c r="AB5" s="51">
        <v>4</v>
      </c>
      <c r="AC5" s="51">
        <v>4</v>
      </c>
      <c r="AD5" s="12">
        <v>4</v>
      </c>
      <c r="AE5" s="12">
        <v>4</v>
      </c>
      <c r="AF5" s="12">
        <v>4</v>
      </c>
      <c r="AG5" s="12">
        <v>4</v>
      </c>
      <c r="AH5" s="61"/>
      <c r="AI5" s="9">
        <f>IF(A5="","",COUNTIF(D5:AH6,"&gt;2")/2)</f>
        <v>28</v>
      </c>
      <c r="AJ5" s="9" cm="1">
        <f t="array" ref="AJ5">SUMPRODUCT(IFERROR((IFERROR(WEEKDAY($D$3:$AH$3,2),999)&lt;6)*D5:AH6,0))</f>
        <v>153.5</v>
      </c>
      <c r="AK5" s="9" cm="1">
        <f t="array" ref="AK5">SUMPRODUCT((IFERROR(WEEKDAY($D$3:$AH$3,2),999)&lt;6)*D7:AH7)</f>
        <v>92</v>
      </c>
      <c r="AL5" s="9" cm="1">
        <f t="array" ref="AL5">SUMPRODUCT(IFERROR((IFERROR(WEEKDAY($D$3:$AH$3,2),0)&gt;5)*D5:AH7,0))</f>
        <v>101.5</v>
      </c>
      <c r="AM5" s="9">
        <f>IFERROR(SUM(AJ5:AL7),"")</f>
        <v>347</v>
      </c>
      <c r="AN5" s="9" t="s">
        <v>67</v>
      </c>
      <c r="AO5" s="9" cm="1">
        <f t="array" ref="AO5">SUMPRODUCT((IFERROR((D5:AH5+D6:AH6+D7:AH7),0)&gt;8)*1,IFERROR((D5:AH5+D6:AH6+D7:AH7-8),0))</f>
        <v>117.5</v>
      </c>
      <c r="AP5" s="9">
        <f>SUM(D5:AH7)-AO5</f>
        <v>229.5</v>
      </c>
      <c r="AQ5" s="9">
        <f>AM5-AO5-AP5</f>
        <v>0</v>
      </c>
    </row>
    <row r="6" ht="16.5" spans="1:43">
      <c r="A6" s="10"/>
      <c r="B6" s="11"/>
      <c r="C6" s="11" t="s">
        <v>68</v>
      </c>
      <c r="D6" s="12">
        <v>4</v>
      </c>
      <c r="E6" s="12">
        <v>4</v>
      </c>
      <c r="F6" s="12">
        <v>4</v>
      </c>
      <c r="G6" s="12">
        <v>4</v>
      </c>
      <c r="H6" s="12">
        <v>4</v>
      </c>
      <c r="I6" s="12">
        <v>4</v>
      </c>
      <c r="J6" s="12">
        <v>4</v>
      </c>
      <c r="K6" s="18"/>
      <c r="L6" s="51">
        <v>4</v>
      </c>
      <c r="M6" s="51">
        <v>4</v>
      </c>
      <c r="N6" s="51">
        <v>4</v>
      </c>
      <c r="O6" s="51">
        <v>4</v>
      </c>
      <c r="P6" s="12">
        <v>4</v>
      </c>
      <c r="Q6" s="12">
        <v>4</v>
      </c>
      <c r="R6" s="12">
        <v>4</v>
      </c>
      <c r="S6" s="51">
        <v>4</v>
      </c>
      <c r="T6" s="51">
        <v>4.5</v>
      </c>
      <c r="U6" s="51">
        <v>4</v>
      </c>
      <c r="V6" s="12">
        <v>4</v>
      </c>
      <c r="W6" s="51">
        <v>4</v>
      </c>
      <c r="X6" s="51">
        <v>4</v>
      </c>
      <c r="Y6" s="12">
        <v>4</v>
      </c>
      <c r="Z6" s="18">
        <v>4</v>
      </c>
      <c r="AA6" s="12">
        <v>4</v>
      </c>
      <c r="AB6" s="51">
        <v>4</v>
      </c>
      <c r="AC6" s="51">
        <v>1.5</v>
      </c>
      <c r="AD6" s="12">
        <v>4</v>
      </c>
      <c r="AE6" s="12">
        <v>4</v>
      </c>
      <c r="AF6" s="12">
        <v>4</v>
      </c>
      <c r="AG6" s="12">
        <v>4</v>
      </c>
      <c r="AH6" s="61"/>
      <c r="AI6" s="9"/>
      <c r="AJ6" s="9"/>
      <c r="AK6" s="9"/>
      <c r="AL6" s="9"/>
      <c r="AM6" s="9"/>
      <c r="AN6" s="9"/>
      <c r="AO6" s="9"/>
      <c r="AP6" s="9"/>
      <c r="AQ6" s="9"/>
    </row>
    <row r="7" ht="16.5" spans="1:43">
      <c r="A7" s="13"/>
      <c r="B7" s="11"/>
      <c r="C7" s="14" t="s">
        <v>69</v>
      </c>
      <c r="D7" s="12">
        <v>1.5</v>
      </c>
      <c r="E7" s="12">
        <v>2.5</v>
      </c>
      <c r="F7" s="12">
        <v>4</v>
      </c>
      <c r="G7" s="12">
        <v>3.5</v>
      </c>
      <c r="H7" s="12">
        <v>5</v>
      </c>
      <c r="I7" s="12">
        <v>5</v>
      </c>
      <c r="J7" s="12">
        <v>5.5</v>
      </c>
      <c r="K7" s="18"/>
      <c r="L7" s="51">
        <v>2</v>
      </c>
      <c r="M7" s="51">
        <v>2</v>
      </c>
      <c r="N7" s="51">
        <v>5.5</v>
      </c>
      <c r="O7" s="51">
        <v>4.5</v>
      </c>
      <c r="P7" s="12">
        <v>4</v>
      </c>
      <c r="Q7" s="12">
        <v>4.5</v>
      </c>
      <c r="R7" s="12">
        <v>3</v>
      </c>
      <c r="S7" s="51">
        <v>5</v>
      </c>
      <c r="T7" s="51">
        <v>4.5</v>
      </c>
      <c r="U7" s="51">
        <v>4.5</v>
      </c>
      <c r="V7" s="12">
        <v>4</v>
      </c>
      <c r="W7" s="51">
        <v>6</v>
      </c>
      <c r="X7" s="51">
        <v>7.5</v>
      </c>
      <c r="Y7" s="12">
        <v>6</v>
      </c>
      <c r="Z7" s="18">
        <v>5.5</v>
      </c>
      <c r="AA7" s="12">
        <v>6</v>
      </c>
      <c r="AB7" s="51">
        <v>6</v>
      </c>
      <c r="AC7" s="51">
        <v>0</v>
      </c>
      <c r="AD7" s="12">
        <v>5</v>
      </c>
      <c r="AE7" s="12">
        <v>5</v>
      </c>
      <c r="AF7" s="12">
        <v>2.5</v>
      </c>
      <c r="AG7" s="12">
        <v>2.5</v>
      </c>
      <c r="AH7" s="61"/>
      <c r="AI7" s="9"/>
      <c r="AJ7" s="9"/>
      <c r="AK7" s="9"/>
      <c r="AL7" s="9"/>
      <c r="AM7" s="9"/>
      <c r="AN7" s="9"/>
      <c r="AO7" s="9"/>
      <c r="AP7" s="9"/>
      <c r="AQ7" s="9"/>
    </row>
    <row r="8" ht="16.5" spans="1:43">
      <c r="A8" s="11" t="s">
        <v>20</v>
      </c>
      <c r="B8" s="11" t="s">
        <v>17</v>
      </c>
      <c r="C8" s="11" t="s">
        <v>66</v>
      </c>
      <c r="D8" s="12">
        <v>4</v>
      </c>
      <c r="E8" s="12">
        <v>4</v>
      </c>
      <c r="F8" s="12">
        <v>3</v>
      </c>
      <c r="G8" s="12">
        <v>4</v>
      </c>
      <c r="H8" s="12">
        <v>4</v>
      </c>
      <c r="I8" s="12"/>
      <c r="J8" s="18">
        <v>4</v>
      </c>
      <c r="K8" s="18"/>
      <c r="L8" s="18">
        <v>4</v>
      </c>
      <c r="M8" s="12">
        <v>4</v>
      </c>
      <c r="N8" s="12">
        <v>4</v>
      </c>
      <c r="O8" s="12">
        <v>4</v>
      </c>
      <c r="P8" s="12">
        <v>4</v>
      </c>
      <c r="Q8" s="12">
        <v>4</v>
      </c>
      <c r="R8" s="12">
        <v>4</v>
      </c>
      <c r="S8" s="12">
        <v>4</v>
      </c>
      <c r="T8" s="12">
        <v>4</v>
      </c>
      <c r="U8" s="12">
        <v>4</v>
      </c>
      <c r="V8" s="18">
        <v>4</v>
      </c>
      <c r="W8" s="12">
        <v>4</v>
      </c>
      <c r="X8" s="18">
        <v>4</v>
      </c>
      <c r="Y8" s="18">
        <v>4</v>
      </c>
      <c r="Z8" s="12">
        <v>4</v>
      </c>
      <c r="AA8" s="12">
        <v>3.5</v>
      </c>
      <c r="AB8" s="12"/>
      <c r="AC8" s="12">
        <v>4</v>
      </c>
      <c r="AD8" s="18">
        <v>4</v>
      </c>
      <c r="AE8" s="12">
        <v>3.5</v>
      </c>
      <c r="AF8" s="12">
        <v>4</v>
      </c>
      <c r="AG8" s="12"/>
      <c r="AH8" s="61"/>
      <c r="AI8" s="9">
        <f>IF(A8="","",COUNTIF(D8:AH9,"&gt;2")/2)</f>
        <v>25</v>
      </c>
      <c r="AJ8" s="9" cm="1">
        <f t="array" ref="AJ8">SUMPRODUCT(IFERROR((IFERROR(WEEKDAY($D$3:$AH$3,2),999)&lt;6)*D8:AH9,0))</f>
        <v>134</v>
      </c>
      <c r="AK8" s="9" cm="1">
        <f t="array" ref="AK8">SUMPRODUCT((IFERROR(WEEKDAY($D$3:$AH$3,2),999)&lt;6)*D10:AH10)</f>
        <v>58.5</v>
      </c>
      <c r="AL8" s="9" cm="1">
        <f t="array" ref="AL8">SUMPRODUCT(IFERROR((IFERROR(WEEKDAY($D$3:$AH$3,2),0)&gt;5)*D8:AH10,0))</f>
        <v>86.5</v>
      </c>
      <c r="AM8" s="9">
        <f>IFERROR(SUM(AJ8:AL10),"")</f>
        <v>279</v>
      </c>
      <c r="AN8" s="9" t="s">
        <v>67</v>
      </c>
      <c r="AO8" s="9" cm="1">
        <f t="array" ref="AO8">SUMPRODUCT((IFERROR((D8:AH8+D9:AH9+D10:AH10),0)&gt;8)*1,IFERROR((D8:AH8+D9:AH9+D10:AH10-8),0))</f>
        <v>80</v>
      </c>
      <c r="AP8" s="9">
        <f>SUM(D8:AH10)-AO8</f>
        <v>199</v>
      </c>
      <c r="AQ8" s="9">
        <f>AM8-AO8-AP8</f>
        <v>0</v>
      </c>
    </row>
    <row r="9" ht="16.5" spans="1:43">
      <c r="A9" s="11"/>
      <c r="B9" s="11"/>
      <c r="C9" s="11" t="s">
        <v>68</v>
      </c>
      <c r="D9" s="12">
        <v>4</v>
      </c>
      <c r="E9" s="12">
        <v>4</v>
      </c>
      <c r="F9" s="12">
        <v>4</v>
      </c>
      <c r="G9" s="12">
        <v>4</v>
      </c>
      <c r="H9" s="12">
        <v>4</v>
      </c>
      <c r="I9" s="12"/>
      <c r="J9" s="18">
        <v>4</v>
      </c>
      <c r="K9" s="18"/>
      <c r="L9" s="18">
        <v>4</v>
      </c>
      <c r="M9" s="12">
        <v>4</v>
      </c>
      <c r="N9" s="12">
        <v>4</v>
      </c>
      <c r="O9" s="12">
        <v>4</v>
      </c>
      <c r="P9" s="12">
        <v>4</v>
      </c>
      <c r="Q9" s="12">
        <v>4</v>
      </c>
      <c r="R9" s="12">
        <v>4</v>
      </c>
      <c r="S9" s="12">
        <v>4</v>
      </c>
      <c r="T9" s="12">
        <v>4</v>
      </c>
      <c r="U9" s="12">
        <v>4</v>
      </c>
      <c r="V9" s="18">
        <v>4</v>
      </c>
      <c r="W9" s="12">
        <v>4</v>
      </c>
      <c r="X9" s="18">
        <v>4</v>
      </c>
      <c r="Y9" s="18">
        <v>4</v>
      </c>
      <c r="Z9" s="12">
        <v>4</v>
      </c>
      <c r="AA9" s="12"/>
      <c r="AB9" s="12"/>
      <c r="AC9" s="12">
        <v>4</v>
      </c>
      <c r="AD9" s="18">
        <v>4</v>
      </c>
      <c r="AE9" s="12"/>
      <c r="AF9" s="12">
        <v>4</v>
      </c>
      <c r="AG9" s="12"/>
      <c r="AH9" s="61"/>
      <c r="AI9" s="9"/>
      <c r="AJ9" s="9"/>
      <c r="AK9" s="9"/>
      <c r="AL9" s="9"/>
      <c r="AM9" s="9"/>
      <c r="AN9" s="9"/>
      <c r="AO9" s="9"/>
      <c r="AP9" s="9"/>
      <c r="AQ9" s="9"/>
    </row>
    <row r="10" ht="16.5" spans="1:43">
      <c r="A10" s="14"/>
      <c r="B10" s="11"/>
      <c r="C10" s="14" t="s">
        <v>69</v>
      </c>
      <c r="D10" s="12">
        <v>1.5</v>
      </c>
      <c r="E10" s="12">
        <v>4</v>
      </c>
      <c r="F10" s="12">
        <v>5.5</v>
      </c>
      <c r="G10" s="12">
        <v>5.5</v>
      </c>
      <c r="H10" s="12">
        <v>4.5</v>
      </c>
      <c r="I10" s="12"/>
      <c r="J10" s="18">
        <v>5.5</v>
      </c>
      <c r="K10" s="18"/>
      <c r="L10" s="18">
        <v>3</v>
      </c>
      <c r="M10" s="12">
        <v>4.5</v>
      </c>
      <c r="N10" s="12">
        <v>2</v>
      </c>
      <c r="O10" s="12">
        <v>5</v>
      </c>
      <c r="P10" s="12">
        <v>2.5</v>
      </c>
      <c r="Q10" s="12">
        <v>2</v>
      </c>
      <c r="R10" s="12">
        <v>0</v>
      </c>
      <c r="S10" s="12">
        <v>4</v>
      </c>
      <c r="T10" s="12">
        <v>3</v>
      </c>
      <c r="U10" s="18">
        <v>4.5</v>
      </c>
      <c r="V10" s="18">
        <v>5.5</v>
      </c>
      <c r="W10" s="12">
        <v>2.5</v>
      </c>
      <c r="X10" s="18">
        <v>1.5</v>
      </c>
      <c r="Y10" s="18">
        <v>5.5</v>
      </c>
      <c r="Z10" s="12">
        <v>4.5</v>
      </c>
      <c r="AA10" s="12"/>
      <c r="AB10" s="12"/>
      <c r="AC10" s="12">
        <v>1</v>
      </c>
      <c r="AD10" s="18">
        <v>3.5</v>
      </c>
      <c r="AE10" s="12"/>
      <c r="AF10" s="12">
        <v>0</v>
      </c>
      <c r="AG10" s="12"/>
      <c r="AH10" s="61"/>
      <c r="AI10" s="9"/>
      <c r="AJ10" s="9"/>
      <c r="AK10" s="9"/>
      <c r="AL10" s="9"/>
      <c r="AM10" s="9"/>
      <c r="AN10" s="9"/>
      <c r="AO10" s="9"/>
      <c r="AP10" s="9"/>
      <c r="AQ10" s="9"/>
    </row>
    <row r="11" ht="16.5" spans="1:43">
      <c r="A11" s="15" t="s">
        <v>21</v>
      </c>
      <c r="B11" s="11" t="s">
        <v>17</v>
      </c>
      <c r="C11" s="15" t="s">
        <v>66</v>
      </c>
      <c r="D11" s="16"/>
      <c r="E11" s="16"/>
      <c r="F11" s="16"/>
      <c r="G11" s="16"/>
      <c r="H11" s="16"/>
      <c r="I11" s="16"/>
      <c r="J11" s="16"/>
      <c r="K11" s="16"/>
      <c r="L11" s="16"/>
      <c r="M11" s="16">
        <v>4</v>
      </c>
      <c r="N11" s="16">
        <v>4</v>
      </c>
      <c r="O11" s="52">
        <v>3.5</v>
      </c>
      <c r="P11" s="16"/>
      <c r="Q11" s="16"/>
      <c r="R11" s="16"/>
      <c r="S11" s="16"/>
      <c r="T11" s="16"/>
      <c r="U11" s="52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61"/>
      <c r="AI11" s="9">
        <f>IF(A11="","",COUNTIF(D11:AH12,"&gt;2")/2)</f>
        <v>3</v>
      </c>
      <c r="AJ11" s="9" cm="1">
        <f t="array" ref="AJ11">SUMPRODUCT(IFERROR((IFERROR(WEEKDAY($D$3:$AH$3,2),999)&lt;6)*D11:AH12,0))</f>
        <v>23.5</v>
      </c>
      <c r="AK11" s="9" cm="1">
        <f t="array" ref="AK11">SUMPRODUCT((IFERROR(WEEKDAY($D$3:$AH$3,2),999)&lt;6)*D13:AH13)</f>
        <v>11.5</v>
      </c>
      <c r="AL11" s="9" cm="1">
        <f t="array" ref="AL11">SUMPRODUCT(IFERROR((IFERROR(WEEKDAY($D$3:$AH$3,2),0)&gt;5)*D11:AH13,0))</f>
        <v>0</v>
      </c>
      <c r="AM11" s="9">
        <f>IFERROR(SUM(AJ11:AL13),"")</f>
        <v>35</v>
      </c>
      <c r="AN11" s="9" t="s">
        <v>67</v>
      </c>
      <c r="AO11" s="9" cm="1">
        <f t="array" ref="AO11">SUMPRODUCT((IFERROR((D11:AH11+D12:AH12+D13:AH13),0)&gt;8)*1,IFERROR((D11:AH11+D12:AH12+D13:AH13-8),0))</f>
        <v>11</v>
      </c>
      <c r="AP11" s="9">
        <f>SUM(D11:AH13)-AO11</f>
        <v>24</v>
      </c>
      <c r="AQ11" s="9">
        <f>AM11-AO11-AP11</f>
        <v>0</v>
      </c>
    </row>
    <row r="12" ht="16.5" spans="1:43">
      <c r="A12" s="15"/>
      <c r="B12" s="11"/>
      <c r="C12" s="15" t="s">
        <v>68</v>
      </c>
      <c r="D12" s="16"/>
      <c r="E12" s="16"/>
      <c r="F12" s="16"/>
      <c r="G12" s="16"/>
      <c r="H12" s="16"/>
      <c r="I12" s="16"/>
      <c r="J12" s="16"/>
      <c r="K12" s="16"/>
      <c r="L12" s="16"/>
      <c r="M12" s="52">
        <v>4</v>
      </c>
      <c r="N12" s="16">
        <v>4</v>
      </c>
      <c r="O12" s="52">
        <v>4</v>
      </c>
      <c r="P12" s="16"/>
      <c r="Q12" s="16"/>
      <c r="R12" s="16"/>
      <c r="S12" s="16"/>
      <c r="T12" s="16"/>
      <c r="U12" s="52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61"/>
      <c r="AI12" s="9"/>
      <c r="AJ12" s="9"/>
      <c r="AK12" s="9"/>
      <c r="AL12" s="9"/>
      <c r="AM12" s="9"/>
      <c r="AN12" s="9"/>
      <c r="AO12" s="9"/>
      <c r="AP12" s="9"/>
      <c r="AQ12" s="9"/>
    </row>
    <row r="13" ht="16.5" spans="1:43">
      <c r="A13" s="17"/>
      <c r="B13" s="11"/>
      <c r="C13" s="17" t="s">
        <v>69</v>
      </c>
      <c r="D13" s="16"/>
      <c r="E13" s="16"/>
      <c r="F13" s="16"/>
      <c r="G13" s="16"/>
      <c r="H13" s="16"/>
      <c r="I13" s="16"/>
      <c r="J13" s="16"/>
      <c r="K13" s="16"/>
      <c r="L13" s="16"/>
      <c r="M13" s="52">
        <v>4.5</v>
      </c>
      <c r="N13" s="16">
        <v>2.5</v>
      </c>
      <c r="O13" s="52">
        <v>4.5</v>
      </c>
      <c r="P13" s="16"/>
      <c r="Q13" s="16"/>
      <c r="R13" s="16"/>
      <c r="S13" s="16"/>
      <c r="T13" s="16"/>
      <c r="U13" s="52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61"/>
      <c r="AI13" s="9"/>
      <c r="AJ13" s="9"/>
      <c r="AK13" s="9"/>
      <c r="AL13" s="9"/>
      <c r="AM13" s="9"/>
      <c r="AN13" s="9"/>
      <c r="AO13" s="9"/>
      <c r="AP13" s="9"/>
      <c r="AQ13" s="9"/>
    </row>
    <row r="14" ht="16.5" spans="1:43">
      <c r="A14" s="11" t="s">
        <v>22</v>
      </c>
      <c r="B14" s="11" t="s">
        <v>17</v>
      </c>
      <c r="C14" s="11" t="s">
        <v>66</v>
      </c>
      <c r="D14" s="12"/>
      <c r="E14" s="12"/>
      <c r="F14" s="18"/>
      <c r="G14" s="12"/>
      <c r="H14" s="18"/>
      <c r="I14" s="12"/>
      <c r="J14" s="12"/>
      <c r="K14" s="18"/>
      <c r="L14" s="18"/>
      <c r="M14" s="12">
        <v>4</v>
      </c>
      <c r="N14" s="12">
        <v>4</v>
      </c>
      <c r="O14" s="12">
        <v>4</v>
      </c>
      <c r="P14" s="12">
        <v>4</v>
      </c>
      <c r="Q14" s="12">
        <v>4</v>
      </c>
      <c r="R14" s="12">
        <v>4</v>
      </c>
      <c r="S14" s="12"/>
      <c r="T14" s="12">
        <v>4</v>
      </c>
      <c r="U14" s="12">
        <v>4</v>
      </c>
      <c r="V14" s="12">
        <v>4</v>
      </c>
      <c r="W14" s="12"/>
      <c r="X14" s="12">
        <v>4</v>
      </c>
      <c r="Y14" s="12">
        <v>3</v>
      </c>
      <c r="Z14" s="12">
        <v>4</v>
      </c>
      <c r="AA14" s="12">
        <v>4</v>
      </c>
      <c r="AB14" s="12"/>
      <c r="AC14" s="12">
        <v>4</v>
      </c>
      <c r="AD14" s="12">
        <v>4</v>
      </c>
      <c r="AE14" s="12"/>
      <c r="AF14" s="12">
        <v>4</v>
      </c>
      <c r="AG14" s="12">
        <v>4</v>
      </c>
      <c r="AH14" s="61"/>
      <c r="AI14" s="9">
        <f>IF(A14="","",COUNTIF(D14:AH15,"&gt;2")/2)</f>
        <v>17</v>
      </c>
      <c r="AJ14" s="9" cm="1">
        <f t="array" ref="AJ14">SUMPRODUCT(IFERROR((IFERROR(WEEKDAY($D$3:$AH$3,2),999)&lt;6)*D14:AH15,0))</f>
        <v>96</v>
      </c>
      <c r="AK14" s="9" cm="1">
        <f t="array" ref="AK14">SUMPRODUCT((IFERROR(WEEKDAY($D$3:$AH$3,2),999)&lt;6)*D16:AH16)</f>
        <v>47.5</v>
      </c>
      <c r="AL14" s="9" cm="1">
        <f t="array" ref="AL14">SUMPRODUCT(IFERROR((IFERROR(WEEKDAY($D$3:$AH$3,2),0)&gt;5)*D14:AH16,0))</f>
        <v>54.5</v>
      </c>
      <c r="AM14" s="9">
        <f>IFERROR(SUM(AJ14:AL16),"")</f>
        <v>198</v>
      </c>
      <c r="AN14" s="9" t="s">
        <v>67</v>
      </c>
      <c r="AO14" s="9" cm="1">
        <f t="array" ref="AO14">SUMPRODUCT((IFERROR((D14:AH14+D15:AH15+D16:AH16),0)&gt;8)*1,IFERROR((D14:AH14+D15:AH15+D16:AH16-8),0))</f>
        <v>62</v>
      </c>
      <c r="AP14" s="9">
        <f>SUM(D14:AH16)-AO14</f>
        <v>136</v>
      </c>
      <c r="AQ14" s="9">
        <f>AM14-AO14-AP14</f>
        <v>0</v>
      </c>
    </row>
    <row r="15" ht="16.5" spans="1:43">
      <c r="A15" s="11"/>
      <c r="B15" s="11"/>
      <c r="C15" s="11" t="s">
        <v>68</v>
      </c>
      <c r="D15" s="12"/>
      <c r="E15" s="12"/>
      <c r="F15" s="18"/>
      <c r="G15" s="12"/>
      <c r="H15" s="18"/>
      <c r="I15" s="12"/>
      <c r="J15" s="12"/>
      <c r="K15" s="18"/>
      <c r="L15" s="18"/>
      <c r="M15" s="51">
        <v>4</v>
      </c>
      <c r="N15" s="12">
        <v>4</v>
      </c>
      <c r="O15" s="12">
        <v>4</v>
      </c>
      <c r="P15" s="12">
        <v>4</v>
      </c>
      <c r="Q15" s="12">
        <v>4</v>
      </c>
      <c r="R15" s="12">
        <v>4</v>
      </c>
      <c r="S15" s="12"/>
      <c r="T15" s="12">
        <v>4</v>
      </c>
      <c r="U15" s="51">
        <v>4</v>
      </c>
      <c r="V15" s="12">
        <v>4</v>
      </c>
      <c r="W15" s="12"/>
      <c r="X15" s="12">
        <v>4</v>
      </c>
      <c r="Y15" s="12">
        <v>4</v>
      </c>
      <c r="Z15" s="12">
        <v>4</v>
      </c>
      <c r="AA15" s="12">
        <v>4</v>
      </c>
      <c r="AB15" s="12"/>
      <c r="AC15" s="12">
        <v>4</v>
      </c>
      <c r="AD15" s="12">
        <v>4</v>
      </c>
      <c r="AE15" s="12"/>
      <c r="AF15" s="12">
        <v>4</v>
      </c>
      <c r="AG15" s="12">
        <v>4</v>
      </c>
      <c r="AH15" s="61"/>
      <c r="AI15" s="9"/>
      <c r="AJ15" s="9"/>
      <c r="AK15" s="9"/>
      <c r="AL15" s="9"/>
      <c r="AM15" s="9"/>
      <c r="AN15" s="9"/>
      <c r="AO15" s="9"/>
      <c r="AP15" s="9"/>
      <c r="AQ15" s="9"/>
    </row>
    <row r="16" ht="16.5" spans="1:43">
      <c r="A16" s="14"/>
      <c r="B16" s="11"/>
      <c r="C16" s="14" t="s">
        <v>69</v>
      </c>
      <c r="D16" s="12"/>
      <c r="E16" s="12"/>
      <c r="F16" s="18"/>
      <c r="G16" s="12"/>
      <c r="H16" s="18"/>
      <c r="I16" s="12"/>
      <c r="J16" s="12"/>
      <c r="K16" s="18"/>
      <c r="L16" s="18"/>
      <c r="M16" s="51">
        <v>4.5</v>
      </c>
      <c r="N16" s="12">
        <v>2.5</v>
      </c>
      <c r="O16" s="12">
        <v>2.5</v>
      </c>
      <c r="P16" s="12">
        <v>4</v>
      </c>
      <c r="Q16" s="12">
        <v>4.5</v>
      </c>
      <c r="R16" s="12">
        <v>3</v>
      </c>
      <c r="S16" s="12"/>
      <c r="T16" s="51">
        <v>4</v>
      </c>
      <c r="U16" s="51">
        <v>3</v>
      </c>
      <c r="V16" s="12">
        <v>3.5</v>
      </c>
      <c r="W16" s="12"/>
      <c r="X16" s="12">
        <v>7.5</v>
      </c>
      <c r="Y16" s="12">
        <v>5.5</v>
      </c>
      <c r="Z16" s="12">
        <v>3.5</v>
      </c>
      <c r="AA16" s="12">
        <v>4.5</v>
      </c>
      <c r="AB16" s="12"/>
      <c r="AC16" s="12">
        <v>5.5</v>
      </c>
      <c r="AD16" s="12">
        <v>1.5</v>
      </c>
      <c r="AE16" s="12"/>
      <c r="AF16" s="12">
        <v>2</v>
      </c>
      <c r="AG16" s="12">
        <v>1.5</v>
      </c>
      <c r="AH16" s="61"/>
      <c r="AI16" s="9"/>
      <c r="AJ16" s="9"/>
      <c r="AK16" s="9"/>
      <c r="AL16" s="9"/>
      <c r="AM16" s="9"/>
      <c r="AN16" s="9"/>
      <c r="AO16" s="9"/>
      <c r="AP16" s="9"/>
      <c r="AQ16" s="9"/>
    </row>
    <row r="17" ht="16.5" spans="1:43">
      <c r="A17" s="11" t="s">
        <v>23</v>
      </c>
      <c r="B17" s="11" t="s">
        <v>17</v>
      </c>
      <c r="C17" s="11" t="s">
        <v>66</v>
      </c>
      <c r="D17" s="12"/>
      <c r="E17" s="12"/>
      <c r="F17" s="18"/>
      <c r="G17" s="12"/>
      <c r="H17" s="18"/>
      <c r="I17" s="12"/>
      <c r="J17" s="12"/>
      <c r="K17" s="18"/>
      <c r="L17" s="18"/>
      <c r="M17" s="51"/>
      <c r="N17" s="12"/>
      <c r="O17" s="12"/>
      <c r="P17" s="12"/>
      <c r="Q17" s="12"/>
      <c r="R17" s="12"/>
      <c r="S17" s="12"/>
      <c r="T17" s="12"/>
      <c r="U17" s="51"/>
      <c r="V17" s="12"/>
      <c r="W17" s="12"/>
      <c r="X17" s="12"/>
      <c r="Y17" s="12"/>
      <c r="Z17" s="18">
        <v>4</v>
      </c>
      <c r="AA17" s="12">
        <v>4</v>
      </c>
      <c r="AB17" s="12">
        <v>4</v>
      </c>
      <c r="AC17" s="12">
        <v>4</v>
      </c>
      <c r="AD17" s="12">
        <v>3.5</v>
      </c>
      <c r="AE17" s="12">
        <v>4</v>
      </c>
      <c r="AF17" s="12">
        <v>4</v>
      </c>
      <c r="AG17" s="12">
        <v>4</v>
      </c>
      <c r="AH17" s="62"/>
      <c r="AI17" s="9">
        <f>IF(A17="","",COUNTIF(D17:AH18,"&gt;2")/2)</f>
        <v>7.5</v>
      </c>
      <c r="AJ17" s="9" cm="1">
        <f t="array" ref="AJ17">SUMPRODUCT(IFERROR((IFERROR(WEEKDAY($D$3:$AH$3,2),999)&lt;6)*D17:AH18,0))</f>
        <v>39.5</v>
      </c>
      <c r="AK17" s="9" cm="1">
        <f t="array" ref="AK17">SUMPRODUCT((IFERROR(WEEKDAY($D$3:$AH$3,2),999)&lt;6)*D19:AH19)</f>
        <v>27.5</v>
      </c>
      <c r="AL17" s="9" cm="1">
        <f t="array" ref="AL17">SUMPRODUCT(IFERROR((IFERROR(WEEKDAY($D$3:$AH$3,2),0)&gt;5)*D17:AH19,0))</f>
        <v>29</v>
      </c>
      <c r="AM17" s="9">
        <f>IFERROR(SUM(AJ17:AL19),"")</f>
        <v>96</v>
      </c>
      <c r="AN17" s="9" t="s">
        <v>67</v>
      </c>
      <c r="AO17" s="9" cm="1">
        <f t="array" ref="AO17">SUMPRODUCT((IFERROR((D17:AH17+D18:AH18+D19:AH19),0)&gt;8)*1,IFERROR((D17:AH17+D18:AH18+D19:AH19-8),0))</f>
        <v>34</v>
      </c>
      <c r="AP17" s="9">
        <f>SUM(D17:AH19)-AO17</f>
        <v>62</v>
      </c>
      <c r="AQ17" s="9">
        <f>AM17-AO17-AP17</f>
        <v>0</v>
      </c>
    </row>
    <row r="18" ht="16.5" spans="1:43">
      <c r="A18" s="11"/>
      <c r="B18" s="11"/>
      <c r="C18" s="11" t="s">
        <v>68</v>
      </c>
      <c r="D18" s="12"/>
      <c r="E18" s="12"/>
      <c r="F18" s="18"/>
      <c r="G18" s="12"/>
      <c r="H18" s="18"/>
      <c r="I18" s="12"/>
      <c r="J18" s="12"/>
      <c r="K18" s="18"/>
      <c r="L18" s="18"/>
      <c r="M18" s="51"/>
      <c r="N18" s="12"/>
      <c r="O18" s="12"/>
      <c r="P18" s="12"/>
      <c r="Q18" s="12"/>
      <c r="R18" s="12"/>
      <c r="S18" s="12"/>
      <c r="T18" s="12"/>
      <c r="U18" s="51"/>
      <c r="V18" s="12"/>
      <c r="W18" s="12"/>
      <c r="X18" s="12"/>
      <c r="Y18" s="12"/>
      <c r="Z18" s="18">
        <v>4</v>
      </c>
      <c r="AA18" s="12">
        <v>4</v>
      </c>
      <c r="AB18" s="12">
        <v>4</v>
      </c>
      <c r="AC18" s="12">
        <v>4</v>
      </c>
      <c r="AD18" s="12">
        <v>4</v>
      </c>
      <c r="AE18" s="12">
        <v>4</v>
      </c>
      <c r="AF18" s="12">
        <v>2</v>
      </c>
      <c r="AG18" s="12">
        <v>4</v>
      </c>
      <c r="AH18" s="62"/>
      <c r="AI18" s="9"/>
      <c r="AJ18" s="9"/>
      <c r="AK18" s="9"/>
      <c r="AL18" s="9"/>
      <c r="AM18" s="9"/>
      <c r="AN18" s="9"/>
      <c r="AO18" s="9"/>
      <c r="AP18" s="9"/>
      <c r="AQ18" s="9"/>
    </row>
    <row r="19" ht="16.5" spans="1:43">
      <c r="A19" s="14"/>
      <c r="B19" s="11"/>
      <c r="C19" s="14" t="s">
        <v>69</v>
      </c>
      <c r="D19" s="12"/>
      <c r="E19" s="12"/>
      <c r="F19" s="18"/>
      <c r="G19" s="12"/>
      <c r="H19" s="18"/>
      <c r="I19" s="12"/>
      <c r="J19" s="12"/>
      <c r="K19" s="18"/>
      <c r="L19" s="18"/>
      <c r="M19" s="51"/>
      <c r="N19" s="12"/>
      <c r="O19" s="12"/>
      <c r="P19" s="12"/>
      <c r="Q19" s="12"/>
      <c r="R19" s="12"/>
      <c r="S19" s="12"/>
      <c r="T19" s="12"/>
      <c r="U19" s="51"/>
      <c r="V19" s="12"/>
      <c r="W19" s="12"/>
      <c r="X19" s="12"/>
      <c r="Y19" s="12"/>
      <c r="Z19" s="18">
        <v>5</v>
      </c>
      <c r="AA19" s="12">
        <v>6</v>
      </c>
      <c r="AB19" s="12">
        <v>6</v>
      </c>
      <c r="AC19" s="12">
        <v>5.5</v>
      </c>
      <c r="AD19" s="12">
        <v>5</v>
      </c>
      <c r="AE19" s="12">
        <v>5</v>
      </c>
      <c r="AF19" s="12">
        <v>0</v>
      </c>
      <c r="AG19" s="12">
        <v>2</v>
      </c>
      <c r="AH19" s="62"/>
      <c r="AI19" s="9"/>
      <c r="AJ19" s="9"/>
      <c r="AK19" s="9"/>
      <c r="AL19" s="9"/>
      <c r="AM19" s="9"/>
      <c r="AN19" s="9"/>
      <c r="AO19" s="9"/>
      <c r="AP19" s="9"/>
      <c r="AQ19" s="9"/>
    </row>
    <row r="20" ht="16.5" spans="1:43">
      <c r="A20" s="11" t="s">
        <v>24</v>
      </c>
      <c r="B20" s="11" t="s">
        <v>17</v>
      </c>
      <c r="C20" s="11" t="s">
        <v>66</v>
      </c>
      <c r="D20" s="12"/>
      <c r="E20" s="12"/>
      <c r="F20" s="18"/>
      <c r="G20" s="12"/>
      <c r="H20" s="18"/>
      <c r="I20" s="12"/>
      <c r="J20" s="12"/>
      <c r="K20" s="18"/>
      <c r="L20" s="18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>
        <v>4</v>
      </c>
      <c r="AA20" s="12">
        <v>4</v>
      </c>
      <c r="AB20" s="12">
        <v>4</v>
      </c>
      <c r="AC20" s="12">
        <v>4</v>
      </c>
      <c r="AD20" s="12">
        <v>4</v>
      </c>
      <c r="AE20" s="12"/>
      <c r="AF20" s="12">
        <v>4</v>
      </c>
      <c r="AG20" s="12"/>
      <c r="AH20" s="62"/>
      <c r="AI20" s="9">
        <f>IF(A20="","",COUNTIF(D20:AH21,"&gt;2")/2)</f>
        <v>6</v>
      </c>
      <c r="AJ20" s="9" cm="1">
        <f t="array" ref="AJ20">SUMPRODUCT(IFERROR((IFERROR(WEEKDAY($D$3:$AH$3,2),999)&lt;6)*D20:AH21,0))</f>
        <v>32</v>
      </c>
      <c r="AK20" s="9" cm="1">
        <f t="array" ref="AK20">SUMPRODUCT((IFERROR(WEEKDAY($D$3:$AH$3,2),999)&lt;6)*D22:AH22)</f>
        <v>17</v>
      </c>
      <c r="AL20" s="9" cm="1">
        <f t="array" ref="AL20">SUMPRODUCT(IFERROR((IFERROR(WEEKDAY($D$3:$AH$3,2),0)&gt;5)*D20:AH22,0))</f>
        <v>21</v>
      </c>
      <c r="AM20" s="9">
        <f>IFERROR(SUM(AJ20:AL22),"")</f>
        <v>70</v>
      </c>
      <c r="AN20" s="9" t="s">
        <v>67</v>
      </c>
      <c r="AO20" s="9" cm="1">
        <f t="array" ref="AO20">SUMPRODUCT((IFERROR((D20:AH20+D21:AH21+D22:AH22),0)&gt;8)*1,IFERROR((D20:AH20+D21:AH21+D22:AH22-8),0))</f>
        <v>22</v>
      </c>
      <c r="AP20" s="9">
        <f>SUM(D20:AH22)-AO20</f>
        <v>48</v>
      </c>
      <c r="AQ20" s="9">
        <f>AM20-AO20-AP20</f>
        <v>0</v>
      </c>
    </row>
    <row r="21" ht="16.5" spans="1:43">
      <c r="A21" s="11"/>
      <c r="B21" s="11"/>
      <c r="C21" s="11" t="s">
        <v>68</v>
      </c>
      <c r="D21" s="12"/>
      <c r="E21" s="12"/>
      <c r="F21" s="18"/>
      <c r="G21" s="12"/>
      <c r="H21" s="18"/>
      <c r="I21" s="12"/>
      <c r="J21" s="12"/>
      <c r="K21" s="18"/>
      <c r="L21" s="18"/>
      <c r="M21" s="51"/>
      <c r="N21" s="12"/>
      <c r="O21" s="12"/>
      <c r="P21" s="12"/>
      <c r="Q21" s="12"/>
      <c r="R21" s="12"/>
      <c r="S21" s="12"/>
      <c r="T21" s="12"/>
      <c r="U21" s="51"/>
      <c r="V21" s="12"/>
      <c r="W21" s="12"/>
      <c r="X21" s="12"/>
      <c r="Y21" s="12"/>
      <c r="Z21" s="12">
        <v>4</v>
      </c>
      <c r="AA21" s="12">
        <v>4</v>
      </c>
      <c r="AB21" s="12">
        <v>4</v>
      </c>
      <c r="AC21" s="12">
        <v>4</v>
      </c>
      <c r="AD21" s="12">
        <v>4</v>
      </c>
      <c r="AE21" s="12"/>
      <c r="AF21" s="12">
        <v>4</v>
      </c>
      <c r="AG21" s="12"/>
      <c r="AH21" s="62"/>
      <c r="AI21" s="9"/>
      <c r="AJ21" s="9"/>
      <c r="AK21" s="9"/>
      <c r="AL21" s="9"/>
      <c r="AM21" s="9"/>
      <c r="AN21" s="9"/>
      <c r="AO21" s="9"/>
      <c r="AP21" s="9"/>
      <c r="AQ21" s="9"/>
    </row>
    <row r="22" ht="16.5" spans="1:43">
      <c r="A22" s="14"/>
      <c r="B22" s="11"/>
      <c r="C22" s="14" t="s">
        <v>69</v>
      </c>
      <c r="D22" s="12"/>
      <c r="E22" s="12"/>
      <c r="F22" s="18"/>
      <c r="G22" s="12"/>
      <c r="H22" s="18"/>
      <c r="I22" s="12"/>
      <c r="J22" s="12"/>
      <c r="K22" s="18"/>
      <c r="L22" s="18"/>
      <c r="M22" s="51"/>
      <c r="N22" s="12"/>
      <c r="O22" s="12"/>
      <c r="P22" s="12"/>
      <c r="Q22" s="12"/>
      <c r="R22" s="12"/>
      <c r="S22" s="12"/>
      <c r="T22" s="12"/>
      <c r="U22" s="51"/>
      <c r="V22" s="12"/>
      <c r="W22" s="12"/>
      <c r="X22" s="12"/>
      <c r="Y22" s="12"/>
      <c r="Z22" s="12">
        <v>3.5</v>
      </c>
      <c r="AA22" s="12">
        <v>4.5</v>
      </c>
      <c r="AB22" s="12">
        <v>5.5</v>
      </c>
      <c r="AC22" s="12">
        <v>5.5</v>
      </c>
      <c r="AD22" s="12">
        <v>1.5</v>
      </c>
      <c r="AE22" s="12"/>
      <c r="AF22" s="12">
        <v>1.5</v>
      </c>
      <c r="AG22" s="12"/>
      <c r="AH22" s="62"/>
      <c r="AI22" s="9"/>
      <c r="AJ22" s="9"/>
      <c r="AK22" s="9"/>
      <c r="AL22" s="9"/>
      <c r="AM22" s="9"/>
      <c r="AN22" s="9"/>
      <c r="AO22" s="9"/>
      <c r="AP22" s="9"/>
      <c r="AQ22" s="9"/>
    </row>
    <row r="23" ht="16.5" spans="1:43">
      <c r="A23" s="19" t="s">
        <v>25</v>
      </c>
      <c r="B23" s="11" t="s">
        <v>17</v>
      </c>
      <c r="C23" s="11" t="s">
        <v>66</v>
      </c>
      <c r="D23" s="12"/>
      <c r="E23" s="12"/>
      <c r="F23" s="12"/>
      <c r="G23" s="12"/>
      <c r="H23" s="12"/>
      <c r="I23" s="12"/>
      <c r="J23" s="12"/>
      <c r="K23" s="12"/>
      <c r="L23" s="12"/>
      <c r="M23" s="51"/>
      <c r="N23" s="12"/>
      <c r="O23" s="12"/>
      <c r="P23" s="12"/>
      <c r="Q23" s="12"/>
      <c r="R23" s="12"/>
      <c r="S23" s="12"/>
      <c r="T23" s="12"/>
      <c r="U23" s="51"/>
      <c r="V23" s="12"/>
      <c r="W23" s="12"/>
      <c r="X23" s="12"/>
      <c r="Y23" s="12"/>
      <c r="Z23" s="12"/>
      <c r="AA23" s="12"/>
      <c r="AB23" s="12">
        <v>4</v>
      </c>
      <c r="AC23" s="12"/>
      <c r="AD23" s="12"/>
      <c r="AE23" s="12">
        <v>4</v>
      </c>
      <c r="AF23" s="12"/>
      <c r="AG23" s="12"/>
      <c r="AH23" s="62"/>
      <c r="AI23" s="9">
        <f>IF(A23="","",COUNTIF(D23:AH24,"&gt;2")/2)</f>
        <v>2</v>
      </c>
      <c r="AJ23" s="9" cm="1">
        <f t="array" ref="AJ23">SUMPRODUCT(IFERROR((IFERROR(WEEKDAY($D$3:$AH$3,2),999)&lt;6)*D23:AH24,0))</f>
        <v>16</v>
      </c>
      <c r="AK23" s="9" cm="1">
        <f t="array" ref="AK23">SUMPRODUCT((IFERROR(WEEKDAY($D$3:$AH$3,2),999)&lt;6)*D25:AH25)</f>
        <v>1.5</v>
      </c>
      <c r="AL23" s="9" cm="1">
        <f t="array" ref="AL23">SUMPRODUCT(IFERROR((IFERROR(WEEKDAY($D$3:$AH$3,2),0)&gt;5)*D23:AH25,0))</f>
        <v>0</v>
      </c>
      <c r="AM23" s="9">
        <f>IFERROR(SUM(AJ23:AL25),"")</f>
        <v>17.5</v>
      </c>
      <c r="AN23" s="9" t="s">
        <v>67</v>
      </c>
      <c r="AO23" s="9" cm="1">
        <f t="array" ref="AO23">SUMPRODUCT((IFERROR((D23:AH23+D24:AH24+D25:AH25),0)&gt;8)*1,IFERROR((D23:AH23+D24:AH24+D25:AH25-8),0))</f>
        <v>1.5</v>
      </c>
      <c r="AP23" s="9">
        <f>SUM(D23:AH25)-AO23</f>
        <v>16</v>
      </c>
      <c r="AQ23" s="9">
        <f>AM23-AO23-AP23</f>
        <v>0</v>
      </c>
    </row>
    <row r="24" ht="16.5" spans="1:43">
      <c r="A24" s="19"/>
      <c r="B24" s="11"/>
      <c r="C24" s="11" t="s">
        <v>68</v>
      </c>
      <c r="D24" s="12"/>
      <c r="E24" s="12"/>
      <c r="F24" s="12"/>
      <c r="G24" s="12"/>
      <c r="H24" s="12"/>
      <c r="I24" s="12"/>
      <c r="J24" s="12"/>
      <c r="K24" s="12"/>
      <c r="L24" s="12"/>
      <c r="M24" s="51"/>
      <c r="N24" s="12"/>
      <c r="O24" s="12"/>
      <c r="P24" s="12"/>
      <c r="Q24" s="12"/>
      <c r="R24" s="12"/>
      <c r="S24" s="12"/>
      <c r="T24" s="12"/>
      <c r="U24" s="51"/>
      <c r="V24" s="12"/>
      <c r="W24" s="12"/>
      <c r="X24" s="12"/>
      <c r="Y24" s="12"/>
      <c r="Z24" s="12"/>
      <c r="AA24" s="12"/>
      <c r="AB24" s="12">
        <v>4</v>
      </c>
      <c r="AC24" s="12"/>
      <c r="AD24" s="12"/>
      <c r="AE24" s="12">
        <v>4</v>
      </c>
      <c r="AF24" s="12"/>
      <c r="AG24" s="12"/>
      <c r="AH24" s="62"/>
      <c r="AI24" s="9"/>
      <c r="AJ24" s="9"/>
      <c r="AK24" s="9"/>
      <c r="AL24" s="9"/>
      <c r="AM24" s="9"/>
      <c r="AN24" s="9"/>
      <c r="AO24" s="9"/>
      <c r="AP24" s="9"/>
      <c r="AQ24" s="9"/>
    </row>
    <row r="25" ht="16.5" spans="1:43">
      <c r="A25" s="20"/>
      <c r="B25" s="11"/>
      <c r="C25" s="14" t="s">
        <v>69</v>
      </c>
      <c r="D25" s="12"/>
      <c r="E25" s="12"/>
      <c r="F25" s="12"/>
      <c r="G25" s="12"/>
      <c r="H25" s="12"/>
      <c r="I25" s="12"/>
      <c r="J25" s="12"/>
      <c r="K25" s="12"/>
      <c r="L25" s="12"/>
      <c r="M25" s="51"/>
      <c r="N25" s="12"/>
      <c r="O25" s="12"/>
      <c r="P25" s="12"/>
      <c r="Q25" s="12"/>
      <c r="R25" s="12"/>
      <c r="S25" s="12"/>
      <c r="T25" s="12"/>
      <c r="U25" s="51"/>
      <c r="V25" s="12"/>
      <c r="W25" s="12"/>
      <c r="X25" s="12"/>
      <c r="Y25" s="12"/>
      <c r="Z25" s="12"/>
      <c r="AA25" s="12"/>
      <c r="AB25" s="12">
        <v>0</v>
      </c>
      <c r="AC25" s="12"/>
      <c r="AD25" s="12"/>
      <c r="AE25" s="12">
        <v>1.5</v>
      </c>
      <c r="AF25" s="12"/>
      <c r="AG25" s="12"/>
      <c r="AH25" s="62"/>
      <c r="AI25" s="9"/>
      <c r="AJ25" s="9"/>
      <c r="AK25" s="9"/>
      <c r="AL25" s="9"/>
      <c r="AM25" s="9"/>
      <c r="AN25" s="9"/>
      <c r="AO25" s="9"/>
      <c r="AP25" s="9"/>
      <c r="AQ25" s="9"/>
    </row>
    <row r="26" ht="16.5" spans="1:43">
      <c r="A26" s="11" t="s">
        <v>26</v>
      </c>
      <c r="B26" s="11" t="s">
        <v>17</v>
      </c>
      <c r="C26" s="11" t="s">
        <v>66</v>
      </c>
      <c r="D26" s="12"/>
      <c r="E26" s="12"/>
      <c r="F26" s="18"/>
      <c r="G26" s="12"/>
      <c r="H26" s="18"/>
      <c r="I26" s="12"/>
      <c r="J26" s="12"/>
      <c r="K26" s="18"/>
      <c r="L26" s="18"/>
      <c r="M26" s="51"/>
      <c r="N26" s="12"/>
      <c r="O26" s="12"/>
      <c r="P26" s="12"/>
      <c r="Q26" s="12"/>
      <c r="R26" s="12"/>
      <c r="S26" s="12"/>
      <c r="T26" s="12"/>
      <c r="U26" s="51"/>
      <c r="V26" s="12"/>
      <c r="W26" s="12"/>
      <c r="X26" s="12"/>
      <c r="Y26" s="12"/>
      <c r="Z26" s="12"/>
      <c r="AA26" s="12"/>
      <c r="AB26" s="12"/>
      <c r="AC26" s="12"/>
      <c r="AD26" s="12">
        <v>4</v>
      </c>
      <c r="AE26" s="12">
        <v>3.5</v>
      </c>
      <c r="AF26" s="12"/>
      <c r="AG26" s="12"/>
      <c r="AH26" s="62"/>
      <c r="AI26" s="9">
        <f>IF(A26="","",COUNTIF(D26:AH27,"&gt;2")/2)</f>
        <v>1.5</v>
      </c>
      <c r="AJ26" s="9" cm="1">
        <f t="array" ref="AJ26">SUMPRODUCT(IFERROR((IFERROR(WEEKDAY($D$3:$AH$3,2),999)&lt;6)*D26:AH27,0))</f>
        <v>11.5</v>
      </c>
      <c r="AK26" s="9" cm="1">
        <f t="array" ref="AK26">SUMPRODUCT((IFERROR(WEEKDAY($D$3:$AH$3,2),999)&lt;6)*D28:AH28)</f>
        <v>2.5</v>
      </c>
      <c r="AL26" s="9" cm="1">
        <f t="array" ref="AL26">SUMPRODUCT(IFERROR((IFERROR(WEEKDAY($D$3:$AH$3,2),0)&gt;5)*D26:AH28,0))</f>
        <v>0</v>
      </c>
      <c r="AM26" s="9">
        <f>IFERROR(SUM(AJ26:AL28),"")</f>
        <v>14</v>
      </c>
      <c r="AN26" s="9" t="s">
        <v>67</v>
      </c>
      <c r="AO26" s="9" cm="1">
        <f t="array" ref="AO26">SUMPRODUCT((IFERROR((D26:AH26+D27:AH27+D28:AH28),0)&gt;8)*1,IFERROR((D26:AH26+D27:AH27+D28:AH28-8),0))</f>
        <v>2.5</v>
      </c>
      <c r="AP26" s="9">
        <f>SUM(D26:AH28)-AO26</f>
        <v>11.5</v>
      </c>
      <c r="AQ26" s="9">
        <f>AM26-AO26-AP26</f>
        <v>0</v>
      </c>
    </row>
    <row r="27" ht="16.5" spans="1:43">
      <c r="A27" s="11"/>
      <c r="B27" s="11"/>
      <c r="C27" s="11" t="s">
        <v>68</v>
      </c>
      <c r="D27" s="12"/>
      <c r="E27" s="12"/>
      <c r="F27" s="18"/>
      <c r="G27" s="12"/>
      <c r="H27" s="18"/>
      <c r="I27" s="12"/>
      <c r="J27" s="12"/>
      <c r="K27" s="18"/>
      <c r="L27" s="18"/>
      <c r="M27" s="51"/>
      <c r="N27" s="12"/>
      <c r="O27" s="12"/>
      <c r="P27" s="12"/>
      <c r="Q27" s="12"/>
      <c r="R27" s="12"/>
      <c r="S27" s="12"/>
      <c r="T27" s="12"/>
      <c r="U27" s="51"/>
      <c r="V27" s="12"/>
      <c r="W27" s="12"/>
      <c r="X27" s="12"/>
      <c r="Y27" s="12"/>
      <c r="Z27" s="12"/>
      <c r="AA27" s="12"/>
      <c r="AB27" s="12"/>
      <c r="AC27" s="12"/>
      <c r="AD27" s="12">
        <v>4</v>
      </c>
      <c r="AE27" s="12"/>
      <c r="AF27" s="12"/>
      <c r="AG27" s="12"/>
      <c r="AH27" s="62"/>
      <c r="AI27" s="9"/>
      <c r="AJ27" s="9"/>
      <c r="AK27" s="9"/>
      <c r="AL27" s="9"/>
      <c r="AM27" s="9"/>
      <c r="AN27" s="9"/>
      <c r="AO27" s="9"/>
      <c r="AP27" s="9"/>
      <c r="AQ27" s="9"/>
    </row>
    <row r="28" ht="16.5" spans="1:43">
      <c r="A28" s="14"/>
      <c r="B28" s="11"/>
      <c r="C28" s="14" t="s">
        <v>69</v>
      </c>
      <c r="D28" s="12"/>
      <c r="E28" s="12"/>
      <c r="F28" s="18"/>
      <c r="G28" s="12"/>
      <c r="H28" s="18"/>
      <c r="I28" s="12"/>
      <c r="J28" s="12"/>
      <c r="K28" s="18"/>
      <c r="L28" s="18"/>
      <c r="M28" s="51"/>
      <c r="N28" s="12"/>
      <c r="O28" s="12"/>
      <c r="P28" s="12"/>
      <c r="Q28" s="12"/>
      <c r="R28" s="12"/>
      <c r="S28" s="12"/>
      <c r="T28" s="12"/>
      <c r="U28" s="51"/>
      <c r="V28" s="12"/>
      <c r="W28" s="12"/>
      <c r="X28" s="12"/>
      <c r="Y28" s="12"/>
      <c r="Z28" s="12"/>
      <c r="AA28" s="12"/>
      <c r="AB28" s="12"/>
      <c r="AC28" s="12"/>
      <c r="AD28" s="12">
        <v>2.5</v>
      </c>
      <c r="AE28" s="12"/>
      <c r="AF28" s="12"/>
      <c r="AG28" s="12"/>
      <c r="AH28" s="62"/>
      <c r="AI28" s="9"/>
      <c r="AJ28" s="9"/>
      <c r="AK28" s="9"/>
      <c r="AL28" s="9"/>
      <c r="AM28" s="9"/>
      <c r="AN28" s="9"/>
      <c r="AO28" s="9"/>
      <c r="AP28" s="9"/>
      <c r="AQ28" s="9"/>
    </row>
    <row r="29" ht="16.5" spans="1:43">
      <c r="A29" s="11" t="s">
        <v>27</v>
      </c>
      <c r="B29" s="11" t="s">
        <v>17</v>
      </c>
      <c r="C29" s="11" t="s">
        <v>66</v>
      </c>
      <c r="D29" s="12"/>
      <c r="E29" s="12"/>
      <c r="F29" s="18"/>
      <c r="G29" s="12"/>
      <c r="H29" s="18"/>
      <c r="I29" s="12"/>
      <c r="J29" s="12"/>
      <c r="K29" s="18"/>
      <c r="L29" s="18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>
        <v>4</v>
      </c>
      <c r="AC29" s="12">
        <v>4</v>
      </c>
      <c r="AD29" s="12">
        <v>4</v>
      </c>
      <c r="AE29" s="12">
        <v>4</v>
      </c>
      <c r="AF29" s="12">
        <v>4</v>
      </c>
      <c r="AG29" s="12">
        <v>4</v>
      </c>
      <c r="AH29" s="62"/>
      <c r="AI29" s="9">
        <f>IF(A29="","",COUNTIF(D29:AH30,"&gt;2")/2)</f>
        <v>6</v>
      </c>
      <c r="AJ29" s="9" cm="1">
        <f t="array" ref="AJ29">SUMPRODUCT(IFERROR((IFERROR(WEEKDAY($D$3:$AH$3,2),999)&lt;6)*D29:AH30,0))</f>
        <v>32</v>
      </c>
      <c r="AK29" s="9" cm="1">
        <f t="array" ref="AK29">SUMPRODUCT((IFERROR(WEEKDAY($D$3:$AH$3,2),999)&lt;6)*D31:AH31)</f>
        <v>21.5</v>
      </c>
      <c r="AL29" s="9" cm="1">
        <f t="array" ref="AL29">SUMPRODUCT(IFERROR((IFERROR(WEEKDAY($D$3:$AH$3,2),0)&gt;5)*D29:AH31,0))</f>
        <v>20.5</v>
      </c>
      <c r="AM29" s="9">
        <f>IFERROR(SUM(AJ29:AL31),"")</f>
        <v>74</v>
      </c>
      <c r="AN29" s="9" t="s">
        <v>67</v>
      </c>
      <c r="AO29" s="9" cm="1">
        <f t="array" ref="AO29">SUMPRODUCT((IFERROR((D29:AH29+D30:AH30+D31:AH31),0)&gt;8)*1,IFERROR((D29:AH29+D30:AH30+D31:AH31-8),0))</f>
        <v>26</v>
      </c>
      <c r="AP29" s="9">
        <f>SUM(D29:AH31)-AO29</f>
        <v>48</v>
      </c>
      <c r="AQ29" s="9">
        <f>AM29-AO29-AP29</f>
        <v>0</v>
      </c>
    </row>
    <row r="30" ht="16.5" spans="1:43">
      <c r="A30" s="11"/>
      <c r="B30" s="11"/>
      <c r="C30" s="11" t="s">
        <v>68</v>
      </c>
      <c r="D30" s="12"/>
      <c r="E30" s="12"/>
      <c r="F30" s="18"/>
      <c r="G30" s="12"/>
      <c r="H30" s="18"/>
      <c r="I30" s="12"/>
      <c r="J30" s="12"/>
      <c r="K30" s="18"/>
      <c r="L30" s="18"/>
      <c r="M30" s="51"/>
      <c r="N30" s="12"/>
      <c r="O30" s="12"/>
      <c r="P30" s="12"/>
      <c r="Q30" s="12"/>
      <c r="R30" s="12"/>
      <c r="S30" s="12"/>
      <c r="T30" s="12"/>
      <c r="U30" s="51"/>
      <c r="V30" s="12"/>
      <c r="W30" s="12"/>
      <c r="X30" s="12"/>
      <c r="Y30" s="12"/>
      <c r="Z30" s="12"/>
      <c r="AA30" s="12"/>
      <c r="AB30" s="12">
        <v>4</v>
      </c>
      <c r="AC30" s="12">
        <v>4</v>
      </c>
      <c r="AD30" s="12">
        <v>4</v>
      </c>
      <c r="AE30" s="12">
        <v>4</v>
      </c>
      <c r="AF30" s="12">
        <v>4</v>
      </c>
      <c r="AG30" s="12">
        <v>4</v>
      </c>
      <c r="AH30" s="62"/>
      <c r="AI30" s="9"/>
      <c r="AJ30" s="9"/>
      <c r="AK30" s="9"/>
      <c r="AL30" s="9"/>
      <c r="AM30" s="9"/>
      <c r="AN30" s="9"/>
      <c r="AO30" s="9"/>
      <c r="AP30" s="9"/>
      <c r="AQ30" s="9"/>
    </row>
    <row r="31" ht="16.5" spans="1:43">
      <c r="A31" s="14"/>
      <c r="B31" s="11"/>
      <c r="C31" s="14" t="s">
        <v>69</v>
      </c>
      <c r="D31" s="12"/>
      <c r="E31" s="12"/>
      <c r="F31" s="18"/>
      <c r="G31" s="12"/>
      <c r="H31" s="18"/>
      <c r="I31" s="12"/>
      <c r="J31" s="12"/>
      <c r="K31" s="18"/>
      <c r="L31" s="18"/>
      <c r="M31" s="51"/>
      <c r="N31" s="12"/>
      <c r="O31" s="12"/>
      <c r="P31" s="12"/>
      <c r="Q31" s="12"/>
      <c r="R31" s="12"/>
      <c r="S31" s="12"/>
      <c r="T31" s="12"/>
      <c r="U31" s="51"/>
      <c r="V31" s="12"/>
      <c r="W31" s="12"/>
      <c r="X31" s="12"/>
      <c r="Y31" s="12"/>
      <c r="Z31" s="12"/>
      <c r="AA31" s="12"/>
      <c r="AB31" s="12">
        <v>6</v>
      </c>
      <c r="AC31" s="12">
        <v>5.5</v>
      </c>
      <c r="AD31" s="12">
        <v>5</v>
      </c>
      <c r="AE31" s="12">
        <v>5</v>
      </c>
      <c r="AF31" s="12">
        <v>2</v>
      </c>
      <c r="AG31" s="12">
        <v>2.5</v>
      </c>
      <c r="AH31" s="62"/>
      <c r="AI31" s="9"/>
      <c r="AJ31" s="9"/>
      <c r="AK31" s="9"/>
      <c r="AL31" s="9"/>
      <c r="AM31" s="9"/>
      <c r="AN31" s="9"/>
      <c r="AO31" s="9"/>
      <c r="AP31" s="9"/>
      <c r="AQ31" s="9"/>
    </row>
    <row r="32" ht="16.5" spans="1:43">
      <c r="A32" s="11" t="s">
        <v>28</v>
      </c>
      <c r="B32" s="11" t="s">
        <v>17</v>
      </c>
      <c r="C32" s="11" t="s">
        <v>66</v>
      </c>
      <c r="D32" s="12"/>
      <c r="E32" s="12"/>
      <c r="F32" s="18"/>
      <c r="G32" s="12"/>
      <c r="H32" s="18"/>
      <c r="I32" s="12"/>
      <c r="J32" s="12"/>
      <c r="K32" s="18"/>
      <c r="L32" s="18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>
        <v>4</v>
      </c>
      <c r="AD32" s="12">
        <v>4</v>
      </c>
      <c r="AE32" s="12">
        <v>4</v>
      </c>
      <c r="AF32" s="12">
        <v>4</v>
      </c>
      <c r="AG32" s="12">
        <v>4</v>
      </c>
      <c r="AH32" s="62"/>
      <c r="AI32" s="9">
        <f>IF(A32="","",COUNTIF(D32:AH33,"&gt;2")/2)</f>
        <v>5</v>
      </c>
      <c r="AJ32" s="9" cm="1">
        <f t="array" ref="AJ32">SUMPRODUCT(IFERROR((IFERROR(WEEKDAY($D$3:$AH$3,2),999)&lt;6)*D32:AH33,0))</f>
        <v>24</v>
      </c>
      <c r="AK32" s="9" cm="1">
        <f t="array" ref="AK32">SUMPRODUCT((IFERROR(WEEKDAY($D$3:$AH$3,2),999)&lt;6)*D34:AH34)</f>
        <v>15.5</v>
      </c>
      <c r="AL32" s="9" cm="1">
        <f t="array" ref="AL32">SUMPRODUCT(IFERROR((IFERROR(WEEKDAY($D$3:$AH$3,2),0)&gt;5)*D32:AH34,0))</f>
        <v>20</v>
      </c>
      <c r="AM32" s="9">
        <f>IFERROR(SUM(AJ32:AL34),"")</f>
        <v>59.5</v>
      </c>
      <c r="AN32" s="9" t="s">
        <v>67</v>
      </c>
      <c r="AO32" s="9" cm="1">
        <f t="array" ref="AO32">SUMPRODUCT((IFERROR((D32:AH32+D33:AH33+D34:AH34),0)&gt;8)*1,IFERROR((D32:AH32+D33:AH33+D34:AH34-8),0))</f>
        <v>19.5</v>
      </c>
      <c r="AP32" s="9">
        <f>SUM(D32:AH34)-AO32</f>
        <v>40</v>
      </c>
      <c r="AQ32" s="9">
        <f>AM32-AO32-AP32</f>
        <v>0</v>
      </c>
    </row>
    <row r="33" ht="16.5" spans="1:43">
      <c r="A33" s="11"/>
      <c r="B33" s="11"/>
      <c r="C33" s="11" t="s">
        <v>68</v>
      </c>
      <c r="D33" s="12"/>
      <c r="E33" s="12"/>
      <c r="F33" s="18"/>
      <c r="G33" s="12"/>
      <c r="H33" s="18"/>
      <c r="I33" s="12"/>
      <c r="J33" s="12"/>
      <c r="K33" s="18"/>
      <c r="L33" s="18"/>
      <c r="M33" s="51"/>
      <c r="N33" s="12"/>
      <c r="O33" s="12"/>
      <c r="P33" s="12"/>
      <c r="Q33" s="12"/>
      <c r="R33" s="12"/>
      <c r="S33" s="12"/>
      <c r="T33" s="12"/>
      <c r="U33" s="51"/>
      <c r="V33" s="12"/>
      <c r="W33" s="12"/>
      <c r="X33" s="12"/>
      <c r="Y33" s="12"/>
      <c r="Z33" s="12"/>
      <c r="AA33" s="12"/>
      <c r="AB33" s="12"/>
      <c r="AC33" s="12">
        <v>4</v>
      </c>
      <c r="AD33" s="12">
        <v>4</v>
      </c>
      <c r="AE33" s="12">
        <v>4</v>
      </c>
      <c r="AF33" s="12">
        <v>4</v>
      </c>
      <c r="AG33" s="12">
        <v>4</v>
      </c>
      <c r="AH33" s="62"/>
      <c r="AI33" s="9"/>
      <c r="AJ33" s="9"/>
      <c r="AK33" s="9"/>
      <c r="AL33" s="9"/>
      <c r="AM33" s="9"/>
      <c r="AN33" s="9"/>
      <c r="AO33" s="9"/>
      <c r="AP33" s="9"/>
      <c r="AQ33" s="9"/>
    </row>
    <row r="34" ht="16.5" spans="1:43">
      <c r="A34" s="14"/>
      <c r="B34" s="11"/>
      <c r="C34" s="14" t="s">
        <v>69</v>
      </c>
      <c r="D34" s="12"/>
      <c r="E34" s="12"/>
      <c r="F34" s="18"/>
      <c r="G34" s="12"/>
      <c r="H34" s="18"/>
      <c r="I34" s="12"/>
      <c r="J34" s="12"/>
      <c r="K34" s="18"/>
      <c r="L34" s="18"/>
      <c r="M34" s="51"/>
      <c r="N34" s="12"/>
      <c r="O34" s="12"/>
      <c r="P34" s="12"/>
      <c r="Q34" s="12"/>
      <c r="R34" s="12"/>
      <c r="S34" s="12"/>
      <c r="T34" s="12"/>
      <c r="U34" s="51"/>
      <c r="V34" s="12"/>
      <c r="W34" s="12"/>
      <c r="X34" s="12"/>
      <c r="Y34" s="12"/>
      <c r="Z34" s="12"/>
      <c r="AA34" s="12"/>
      <c r="AB34" s="12"/>
      <c r="AC34" s="12">
        <v>5.5</v>
      </c>
      <c r="AD34" s="12">
        <v>5</v>
      </c>
      <c r="AE34" s="12">
        <v>5</v>
      </c>
      <c r="AF34" s="12">
        <v>1.5</v>
      </c>
      <c r="AG34" s="12">
        <v>2.5</v>
      </c>
      <c r="AH34" s="62"/>
      <c r="AI34" s="9"/>
      <c r="AJ34" s="9"/>
      <c r="AK34" s="9"/>
      <c r="AL34" s="9"/>
      <c r="AM34" s="9"/>
      <c r="AN34" s="9"/>
      <c r="AO34" s="9"/>
      <c r="AP34" s="9"/>
      <c r="AQ34" s="9"/>
    </row>
    <row r="35" spans="1:43">
      <c r="A35" s="21" t="s">
        <v>30</v>
      </c>
      <c r="B35" s="21" t="s">
        <v>70</v>
      </c>
      <c r="C35" s="21" t="s">
        <v>66</v>
      </c>
      <c r="D35" s="21"/>
      <c r="E35" s="21"/>
      <c r="F35" s="21"/>
      <c r="G35" s="22"/>
      <c r="H35" s="21"/>
      <c r="I35" s="21"/>
      <c r="J35" s="21"/>
      <c r="K35" s="21"/>
      <c r="L35" s="21"/>
      <c r="M35" s="21"/>
      <c r="N35" s="21">
        <v>4</v>
      </c>
      <c r="O35" s="21">
        <v>4</v>
      </c>
      <c r="P35" s="21">
        <v>4</v>
      </c>
      <c r="Q35" s="21">
        <v>4</v>
      </c>
      <c r="R35" s="21" t="s">
        <v>71</v>
      </c>
      <c r="S35" s="21">
        <v>4</v>
      </c>
      <c r="T35" s="21">
        <v>4</v>
      </c>
      <c r="U35" s="21">
        <v>4</v>
      </c>
      <c r="V35" s="21">
        <v>4</v>
      </c>
      <c r="W35" s="21" t="s">
        <v>71</v>
      </c>
      <c r="X35" s="21">
        <v>4</v>
      </c>
      <c r="Y35" s="21">
        <v>4</v>
      </c>
      <c r="Z35" s="21">
        <v>4</v>
      </c>
      <c r="AA35" s="21">
        <v>4</v>
      </c>
      <c r="AB35" s="21">
        <v>4</v>
      </c>
      <c r="AC35" s="21">
        <v>4</v>
      </c>
      <c r="AD35" s="21" t="s">
        <v>71</v>
      </c>
      <c r="AE35" s="21" t="s">
        <v>71</v>
      </c>
      <c r="AF35" s="21">
        <v>4</v>
      </c>
      <c r="AG35" s="21">
        <v>4</v>
      </c>
      <c r="AH35" s="21"/>
      <c r="AI35" s="9">
        <f>IF(A35="","",COUNTIF(D35:AH36,"&gt;2")/2)</f>
        <v>16</v>
      </c>
      <c r="AJ35" s="9" cm="1">
        <f t="array" ref="AJ35">SUMPRODUCT(IFERROR((IFERROR(WEEKDAY($D$3:$AH$3,2),999)&lt;6)*D35:AH36,0))</f>
        <v>88</v>
      </c>
      <c r="AK35" s="9" cm="1">
        <f t="array" ref="AK35">SUMPRODUCT((IFERROR(WEEKDAY($D$3:$AH$3,2),999)&lt;6)*D37:AH37)</f>
        <v>37.5</v>
      </c>
      <c r="AL35" s="9" cm="1">
        <f t="array" ref="AL35">SUMPRODUCT(IFERROR((IFERROR(WEEKDAY($D$3:$AH$3,2),0)&gt;5)*D35:AH37,0))</f>
        <v>50.5</v>
      </c>
      <c r="AM35" s="9">
        <f>IFERROR(SUM(AJ35:AL37),"")</f>
        <v>176</v>
      </c>
      <c r="AN35" s="9" t="s">
        <v>67</v>
      </c>
      <c r="AO35" s="9" cm="1">
        <f t="array" ref="AO35">SUMPRODUCT((IFERROR((D35:AH35+D36:AH36+D37:AH37),0)&gt;8)*1,IFERROR((D35:AH35+D36:AH36+D37:AH37-8),0))</f>
        <v>48</v>
      </c>
      <c r="AP35" s="9">
        <f>SUM(D35:AH37)-AO35</f>
        <v>128</v>
      </c>
      <c r="AQ35" s="9">
        <f>AM35-AO35-AP35</f>
        <v>0</v>
      </c>
    </row>
    <row r="36" spans="1:43">
      <c r="A36" s="21"/>
      <c r="B36" s="21"/>
      <c r="C36" s="21" t="s">
        <v>68</v>
      </c>
      <c r="D36" s="21"/>
      <c r="E36" s="21"/>
      <c r="F36" s="21"/>
      <c r="G36" s="22"/>
      <c r="H36" s="21"/>
      <c r="I36" s="21"/>
      <c r="J36" s="21"/>
      <c r="K36" s="21"/>
      <c r="L36" s="21"/>
      <c r="M36" s="21"/>
      <c r="N36" s="21">
        <v>4</v>
      </c>
      <c r="O36" s="21">
        <v>4</v>
      </c>
      <c r="P36" s="21">
        <v>4</v>
      </c>
      <c r="Q36" s="21">
        <v>4</v>
      </c>
      <c r="R36" s="21" t="s">
        <v>71</v>
      </c>
      <c r="S36" s="21">
        <v>4</v>
      </c>
      <c r="T36" s="21">
        <v>4</v>
      </c>
      <c r="U36" s="21">
        <v>4</v>
      </c>
      <c r="V36" s="21">
        <v>4</v>
      </c>
      <c r="W36" s="21" t="s">
        <v>71</v>
      </c>
      <c r="X36" s="21">
        <v>4</v>
      </c>
      <c r="Y36" s="21">
        <v>4</v>
      </c>
      <c r="Z36" s="21">
        <v>4</v>
      </c>
      <c r="AA36" s="21">
        <v>4</v>
      </c>
      <c r="AB36" s="21">
        <v>4</v>
      </c>
      <c r="AC36" s="21">
        <v>4</v>
      </c>
      <c r="AD36" s="21" t="s">
        <v>71</v>
      </c>
      <c r="AE36" s="21" t="s">
        <v>71</v>
      </c>
      <c r="AF36" s="21">
        <v>4</v>
      </c>
      <c r="AG36" s="21">
        <v>4</v>
      </c>
      <c r="AH36" s="21"/>
      <c r="AI36" s="9"/>
      <c r="AJ36" s="9"/>
      <c r="AK36" s="9"/>
      <c r="AL36" s="9"/>
      <c r="AM36" s="9"/>
      <c r="AN36" s="9"/>
      <c r="AO36" s="9"/>
      <c r="AP36" s="9"/>
      <c r="AQ36" s="9"/>
    </row>
    <row r="37" ht="13.5" spans="1:43">
      <c r="A37" s="21"/>
      <c r="B37" s="21"/>
      <c r="C37" s="21" t="s">
        <v>69</v>
      </c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>
        <v>3.5</v>
      </c>
      <c r="O37" s="21">
        <v>3.5</v>
      </c>
      <c r="P37" s="21">
        <v>3.5</v>
      </c>
      <c r="Q37" s="21">
        <v>2.5</v>
      </c>
      <c r="R37" s="21"/>
      <c r="S37" s="21">
        <v>3.5</v>
      </c>
      <c r="T37" s="21">
        <v>3.5</v>
      </c>
      <c r="U37" s="21">
        <v>3.5</v>
      </c>
      <c r="V37" s="21">
        <v>3.5</v>
      </c>
      <c r="W37" s="21"/>
      <c r="X37" s="21">
        <v>3.5</v>
      </c>
      <c r="Y37" s="21">
        <v>1</v>
      </c>
      <c r="Z37" s="21">
        <v>3.5</v>
      </c>
      <c r="AA37" s="21">
        <v>3.5</v>
      </c>
      <c r="AB37" s="21">
        <v>3.5</v>
      </c>
      <c r="AC37" s="21">
        <v>3.5</v>
      </c>
      <c r="AD37" s="21"/>
      <c r="AE37" s="21"/>
      <c r="AF37" s="21">
        <v>1</v>
      </c>
      <c r="AG37" s="21">
        <v>1.5</v>
      </c>
      <c r="AH37" s="21"/>
      <c r="AI37" s="9"/>
      <c r="AJ37" s="9"/>
      <c r="AK37" s="9"/>
      <c r="AL37" s="9"/>
      <c r="AM37" s="9"/>
      <c r="AN37" s="9"/>
      <c r="AO37" s="9"/>
      <c r="AP37" s="9"/>
      <c r="AQ37" s="9"/>
    </row>
    <row r="38" spans="1:43">
      <c r="A38" s="21" t="s">
        <v>31</v>
      </c>
      <c r="B38" s="21" t="s">
        <v>70</v>
      </c>
      <c r="C38" s="21" t="s">
        <v>66</v>
      </c>
      <c r="D38" s="23"/>
      <c r="E38" s="23"/>
      <c r="F38" s="23"/>
      <c r="G38" s="22"/>
      <c r="H38" s="23"/>
      <c r="I38" s="23"/>
      <c r="J38" s="21"/>
      <c r="K38" s="21"/>
      <c r="L38" s="21"/>
      <c r="M38" s="21"/>
      <c r="N38" s="21">
        <v>4</v>
      </c>
      <c r="O38" s="21">
        <v>4</v>
      </c>
      <c r="P38" s="21">
        <v>4</v>
      </c>
      <c r="Q38" s="21">
        <v>4</v>
      </c>
      <c r="R38" s="21" t="s">
        <v>71</v>
      </c>
      <c r="S38" s="21">
        <v>4</v>
      </c>
      <c r="T38" s="21">
        <v>4</v>
      </c>
      <c r="U38" s="21">
        <v>4</v>
      </c>
      <c r="V38" s="21">
        <v>4</v>
      </c>
      <c r="W38" s="21">
        <v>4</v>
      </c>
      <c r="X38" s="21">
        <v>4</v>
      </c>
      <c r="Y38" s="21">
        <v>4</v>
      </c>
      <c r="Z38" s="21">
        <v>4</v>
      </c>
      <c r="AA38" s="21">
        <v>4</v>
      </c>
      <c r="AB38" s="21">
        <v>4</v>
      </c>
      <c r="AC38" s="21">
        <v>4</v>
      </c>
      <c r="AD38" s="21" t="s">
        <v>71</v>
      </c>
      <c r="AE38" s="21">
        <v>4</v>
      </c>
      <c r="AF38" s="21">
        <v>4</v>
      </c>
      <c r="AG38" s="21">
        <v>4</v>
      </c>
      <c r="AH38" s="21"/>
      <c r="AI38" s="9">
        <f>IF(A38="","",COUNTIF(D38:AH39,"&gt;2")/2)</f>
        <v>18</v>
      </c>
      <c r="AJ38" s="9" cm="1">
        <f t="array" ref="AJ38">SUMPRODUCT(IFERROR((IFERROR(WEEKDAY($D$3:$AH$3,2),999)&lt;6)*D38:AH39,0))</f>
        <v>104</v>
      </c>
      <c r="AK38" s="9" cm="1">
        <f t="array" ref="AK38">SUMPRODUCT((IFERROR(WEEKDAY($D$3:$AH$3,2),999)&lt;6)*D40:AH40)</f>
        <v>44.5</v>
      </c>
      <c r="AL38" s="9" cm="1">
        <f t="array" ref="AL38">SUMPRODUCT(IFERROR((IFERROR(WEEKDAY($D$3:$AH$3,2),0)&gt;5)*D38:AH40,0))</f>
        <v>50.5</v>
      </c>
      <c r="AM38" s="9">
        <f>IFERROR(SUM(AJ38:AL40),"")</f>
        <v>199</v>
      </c>
      <c r="AN38" s="9" t="s">
        <v>67</v>
      </c>
      <c r="AO38" s="9" cm="1">
        <f t="array" ref="AO38">SUMPRODUCT((IFERROR((D38:AH38+D39:AH39+D40:AH40),0)&gt;8)*1,IFERROR((D38:AH38+D39:AH39+D40:AH40-8),0))</f>
        <v>55</v>
      </c>
      <c r="AP38" s="9">
        <f>SUM(D38:AH40)-AO38</f>
        <v>144</v>
      </c>
      <c r="AQ38" s="9">
        <f>AM38-AO38-AP38</f>
        <v>0</v>
      </c>
    </row>
    <row r="39" spans="1:43">
      <c r="A39" s="21"/>
      <c r="B39" s="21"/>
      <c r="C39" s="21" t="s">
        <v>68</v>
      </c>
      <c r="D39" s="23"/>
      <c r="E39" s="23"/>
      <c r="F39" s="23"/>
      <c r="G39" s="22"/>
      <c r="H39" s="23"/>
      <c r="I39" s="23"/>
      <c r="J39" s="21"/>
      <c r="K39" s="21"/>
      <c r="L39" s="21"/>
      <c r="M39" s="21"/>
      <c r="N39" s="21">
        <v>4</v>
      </c>
      <c r="O39" s="21">
        <v>4</v>
      </c>
      <c r="P39" s="21">
        <v>4</v>
      </c>
      <c r="Q39" s="21">
        <v>4</v>
      </c>
      <c r="R39" s="21" t="s">
        <v>71</v>
      </c>
      <c r="S39" s="21">
        <v>4</v>
      </c>
      <c r="T39" s="21">
        <v>4</v>
      </c>
      <c r="U39" s="21">
        <v>4</v>
      </c>
      <c r="V39" s="21">
        <v>4</v>
      </c>
      <c r="W39" s="21">
        <v>4</v>
      </c>
      <c r="X39" s="21">
        <v>4</v>
      </c>
      <c r="Y39" s="21">
        <v>4</v>
      </c>
      <c r="Z39" s="21">
        <v>4</v>
      </c>
      <c r="AA39" s="21">
        <v>4</v>
      </c>
      <c r="AB39" s="21">
        <v>4</v>
      </c>
      <c r="AC39" s="21">
        <v>4</v>
      </c>
      <c r="AD39" s="21" t="s">
        <v>71</v>
      </c>
      <c r="AE39" s="21">
        <v>4</v>
      </c>
      <c r="AF39" s="21">
        <v>4</v>
      </c>
      <c r="AG39" s="21">
        <v>4</v>
      </c>
      <c r="AH39" s="21"/>
      <c r="AI39" s="9"/>
      <c r="AJ39" s="9"/>
      <c r="AK39" s="9"/>
      <c r="AL39" s="9"/>
      <c r="AM39" s="9"/>
      <c r="AN39" s="9"/>
      <c r="AO39" s="9"/>
      <c r="AP39" s="9"/>
      <c r="AQ39" s="9"/>
    </row>
    <row r="40" ht="13.5" spans="1:43">
      <c r="A40" s="21"/>
      <c r="B40" s="21"/>
      <c r="C40" s="21" t="s">
        <v>69</v>
      </c>
      <c r="D40" s="23"/>
      <c r="E40" s="23"/>
      <c r="F40" s="24"/>
      <c r="G40" s="23"/>
      <c r="H40" s="23"/>
      <c r="I40" s="23"/>
      <c r="J40" s="21"/>
      <c r="K40" s="21"/>
      <c r="L40" s="21"/>
      <c r="M40" s="21"/>
      <c r="N40" s="21">
        <v>3.5</v>
      </c>
      <c r="O40" s="21">
        <v>3.5</v>
      </c>
      <c r="P40" s="21">
        <v>3.5</v>
      </c>
      <c r="Q40" s="21">
        <v>2.5</v>
      </c>
      <c r="R40" s="21"/>
      <c r="S40" s="21">
        <v>3.5</v>
      </c>
      <c r="T40" s="21">
        <v>3.5</v>
      </c>
      <c r="U40" s="21">
        <v>3.5</v>
      </c>
      <c r="V40" s="21">
        <v>3.5</v>
      </c>
      <c r="W40" s="21">
        <v>3.5</v>
      </c>
      <c r="X40" s="21">
        <v>3.5</v>
      </c>
      <c r="Y40" s="21">
        <v>1</v>
      </c>
      <c r="Z40" s="21">
        <v>3.5</v>
      </c>
      <c r="AA40" s="21">
        <v>3.5</v>
      </c>
      <c r="AB40" s="21">
        <v>3.5</v>
      </c>
      <c r="AC40" s="21">
        <v>3.5</v>
      </c>
      <c r="AD40" s="21"/>
      <c r="AE40" s="21">
        <v>3.5</v>
      </c>
      <c r="AF40" s="21">
        <v>1</v>
      </c>
      <c r="AG40" s="21">
        <v>1.5</v>
      </c>
      <c r="AH40" s="21"/>
      <c r="AI40" s="9"/>
      <c r="AJ40" s="9"/>
      <c r="AK40" s="9"/>
      <c r="AL40" s="9"/>
      <c r="AM40" s="9"/>
      <c r="AN40" s="9"/>
      <c r="AO40" s="9"/>
      <c r="AP40" s="9"/>
      <c r="AQ40" s="9"/>
    </row>
    <row r="41" ht="16.5" spans="1:43">
      <c r="A41" s="25" t="s">
        <v>33</v>
      </c>
      <c r="B41" s="26" t="s">
        <v>72</v>
      </c>
      <c r="C41" s="27" t="s">
        <v>66</v>
      </c>
      <c r="D41" s="28" t="s">
        <v>73</v>
      </c>
      <c r="E41" s="28" t="s">
        <v>73</v>
      </c>
      <c r="F41" s="28" t="s">
        <v>73</v>
      </c>
      <c r="G41" s="28" t="s">
        <v>73</v>
      </c>
      <c r="H41" s="28" t="s">
        <v>73</v>
      </c>
      <c r="I41" s="28" t="s">
        <v>73</v>
      </c>
      <c r="J41" s="28" t="s">
        <v>73</v>
      </c>
      <c r="K41" s="28" t="s">
        <v>73</v>
      </c>
      <c r="L41" s="28" t="s">
        <v>73</v>
      </c>
      <c r="M41" s="28" t="s">
        <v>73</v>
      </c>
      <c r="N41" s="28" t="s">
        <v>73</v>
      </c>
      <c r="O41" s="28" t="s">
        <v>73</v>
      </c>
      <c r="P41" s="28" t="s">
        <v>73</v>
      </c>
      <c r="Q41" s="28" t="s">
        <v>73</v>
      </c>
      <c r="R41" s="28" t="s">
        <v>73</v>
      </c>
      <c r="S41" s="28" t="s">
        <v>73</v>
      </c>
      <c r="T41" s="28" t="s">
        <v>73</v>
      </c>
      <c r="U41" s="28" t="s">
        <v>73</v>
      </c>
      <c r="V41" s="28" t="s">
        <v>73</v>
      </c>
      <c r="W41" s="28" t="s">
        <v>73</v>
      </c>
      <c r="X41" s="28" t="s">
        <v>73</v>
      </c>
      <c r="Y41" s="28" t="s">
        <v>73</v>
      </c>
      <c r="Z41" s="28">
        <v>4</v>
      </c>
      <c r="AA41" s="28">
        <v>4</v>
      </c>
      <c r="AB41" s="28" t="s">
        <v>71</v>
      </c>
      <c r="AC41" s="28">
        <v>4</v>
      </c>
      <c r="AD41" s="28">
        <v>4</v>
      </c>
      <c r="AE41" s="28">
        <v>4</v>
      </c>
      <c r="AF41" s="28">
        <v>4</v>
      </c>
      <c r="AG41" s="28"/>
      <c r="AH41" s="28"/>
      <c r="AI41" s="9">
        <f>IF(A41="","",COUNTIF(D41:AH42,"&gt;2")/2)</f>
        <v>6</v>
      </c>
      <c r="AJ41" s="9" cm="1">
        <f t="array" ref="AJ41">SUMPRODUCT(IFERROR((IFERROR(WEEKDAY($D$3:$AH$3,2),999)&lt;6)*D41:AH42,0))</f>
        <v>32</v>
      </c>
      <c r="AK41" s="9" cm="1">
        <f t="array" ref="AK41">SUMPRODUCT((IFERROR(WEEKDAY($D$3:$AH$3,2),999)&lt;6)*D43:AH43)</f>
        <v>6</v>
      </c>
      <c r="AL41" s="9" cm="1">
        <f t="array" ref="AL41">SUMPRODUCT(IFERROR((IFERROR(WEEKDAY($D$3:$AH$3,2),0)&gt;5)*D41:AH43,0))</f>
        <v>20</v>
      </c>
      <c r="AM41" s="9">
        <f>IFERROR(SUM(AJ41:AL43),"")</f>
        <v>58</v>
      </c>
      <c r="AN41" s="9" t="s">
        <v>67</v>
      </c>
      <c r="AO41" s="9" cm="1">
        <f t="array" ref="AO41">SUMPRODUCT((IFERROR((D41:AH41+D42:AH42+D43:AH43),0)&gt;8)*1,IFERROR((D41:AH41+D42:AH42+D43:AH43-8),0))</f>
        <v>10</v>
      </c>
      <c r="AP41" s="9">
        <f>SUM(D41:AH43)-AO41</f>
        <v>48</v>
      </c>
      <c r="AQ41" s="9">
        <f>AM41-AO41-AP41</f>
        <v>0</v>
      </c>
    </row>
    <row r="42" ht="16.5" spans="1:43">
      <c r="A42" s="25"/>
      <c r="B42" s="26"/>
      <c r="C42" s="27" t="s">
        <v>68</v>
      </c>
      <c r="D42" s="28" t="s">
        <v>73</v>
      </c>
      <c r="E42" s="28" t="s">
        <v>73</v>
      </c>
      <c r="F42" s="28" t="s">
        <v>73</v>
      </c>
      <c r="G42" s="28" t="s">
        <v>73</v>
      </c>
      <c r="H42" s="28" t="s">
        <v>73</v>
      </c>
      <c r="I42" s="28" t="s">
        <v>73</v>
      </c>
      <c r="J42" s="28" t="s">
        <v>73</v>
      </c>
      <c r="K42" s="28" t="s">
        <v>73</v>
      </c>
      <c r="L42" s="28" t="s">
        <v>73</v>
      </c>
      <c r="M42" s="28" t="s">
        <v>73</v>
      </c>
      <c r="N42" s="28" t="s">
        <v>73</v>
      </c>
      <c r="O42" s="28" t="s">
        <v>73</v>
      </c>
      <c r="P42" s="28" t="s">
        <v>73</v>
      </c>
      <c r="Q42" s="28" t="s">
        <v>73</v>
      </c>
      <c r="R42" s="28" t="s">
        <v>73</v>
      </c>
      <c r="S42" s="28" t="s">
        <v>73</v>
      </c>
      <c r="T42" s="28" t="s">
        <v>73</v>
      </c>
      <c r="U42" s="28" t="s">
        <v>73</v>
      </c>
      <c r="V42" s="28" t="s">
        <v>73</v>
      </c>
      <c r="W42" s="28" t="s">
        <v>73</v>
      </c>
      <c r="X42" s="28" t="s">
        <v>73</v>
      </c>
      <c r="Y42" s="28" t="s">
        <v>73</v>
      </c>
      <c r="Z42" s="28">
        <v>4</v>
      </c>
      <c r="AA42" s="28">
        <v>4</v>
      </c>
      <c r="AB42" s="28" t="s">
        <v>71</v>
      </c>
      <c r="AC42" s="28">
        <v>4</v>
      </c>
      <c r="AD42" s="28">
        <v>4</v>
      </c>
      <c r="AE42" s="28">
        <v>4</v>
      </c>
      <c r="AF42" s="28">
        <v>4</v>
      </c>
      <c r="AG42" s="28"/>
      <c r="AH42" s="28"/>
      <c r="AI42" s="9"/>
      <c r="AJ42" s="9"/>
      <c r="AK42" s="9"/>
      <c r="AL42" s="9"/>
      <c r="AM42" s="9"/>
      <c r="AN42" s="9"/>
      <c r="AO42" s="9"/>
      <c r="AP42" s="9"/>
      <c r="AQ42" s="9"/>
    </row>
    <row r="43" ht="16.5" spans="1:43">
      <c r="A43" s="25"/>
      <c r="B43" s="26"/>
      <c r="C43" s="27" t="s">
        <v>69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3</v>
      </c>
      <c r="AA43" s="28">
        <v>3.5</v>
      </c>
      <c r="AB43" s="28">
        <v>0</v>
      </c>
      <c r="AC43" s="28">
        <v>0</v>
      </c>
      <c r="AD43" s="28">
        <v>1</v>
      </c>
      <c r="AE43" s="28">
        <v>1.5</v>
      </c>
      <c r="AF43" s="28">
        <v>1</v>
      </c>
      <c r="AG43" s="28"/>
      <c r="AH43" s="28"/>
      <c r="AI43" s="9"/>
      <c r="AJ43" s="9"/>
      <c r="AK43" s="9"/>
      <c r="AL43" s="9"/>
      <c r="AM43" s="9"/>
      <c r="AN43" s="9"/>
      <c r="AO43" s="9"/>
      <c r="AP43" s="9"/>
      <c r="AQ43" s="9"/>
    </row>
    <row r="44" ht="24.75" spans="1:43">
      <c r="A44" s="29" t="s">
        <v>38</v>
      </c>
      <c r="B44" s="30" t="s">
        <v>74</v>
      </c>
      <c r="C44" s="30" t="s">
        <v>66</v>
      </c>
      <c r="D44" s="31"/>
      <c r="E44" s="31"/>
      <c r="F44" s="31"/>
      <c r="G44" s="32"/>
      <c r="H44" s="31"/>
      <c r="I44" s="31"/>
      <c r="J44" s="31"/>
      <c r="K44" s="31"/>
      <c r="L44" s="32"/>
      <c r="M44" s="32"/>
      <c r="N44" s="32"/>
      <c r="O44" s="32"/>
      <c r="P44" s="32"/>
      <c r="Q44" s="56"/>
      <c r="R44" s="56"/>
      <c r="S44" s="56">
        <v>4</v>
      </c>
      <c r="T44" s="56">
        <v>4</v>
      </c>
      <c r="U44" s="31">
        <v>4</v>
      </c>
      <c r="V44" s="31">
        <v>4</v>
      </c>
      <c r="W44" s="31">
        <v>4</v>
      </c>
      <c r="X44" s="31">
        <v>4</v>
      </c>
      <c r="Y44" s="31">
        <v>4</v>
      </c>
      <c r="Z44" s="56">
        <v>4</v>
      </c>
      <c r="AA44" s="57">
        <v>0</v>
      </c>
      <c r="AB44" s="57">
        <v>4</v>
      </c>
      <c r="AC44" s="57">
        <v>4</v>
      </c>
      <c r="AD44" s="57">
        <v>4</v>
      </c>
      <c r="AE44" s="57">
        <v>4</v>
      </c>
      <c r="AF44" s="57">
        <v>4</v>
      </c>
      <c r="AG44" s="31">
        <v>4</v>
      </c>
      <c r="AH44" s="31"/>
      <c r="AI44" s="9">
        <f>IF(A44="","",COUNTIF(D44:AH45,"&gt;2")/2)</f>
        <v>14</v>
      </c>
      <c r="AJ44" s="9" cm="1">
        <f t="array" ref="AJ44">SUMPRODUCT(IFERROR((IFERROR(WEEKDAY($D$3:$AH$3,2),999)&lt;6)*D44:AH45,0))</f>
        <v>72</v>
      </c>
      <c r="AK44" s="9" cm="1">
        <f t="array" ref="AK44">SUMPRODUCT((IFERROR(WEEKDAY($D$3:$AH$3,2),999)&lt;6)*D46:AH46)</f>
        <v>21</v>
      </c>
      <c r="AL44" s="9" cm="1">
        <f t="array" ref="AL44">SUMPRODUCT(IFERROR((IFERROR(WEEKDAY($D$3:$AH$3,2),0)&gt;5)*D44:AH46,0))</f>
        <v>53</v>
      </c>
      <c r="AM44" s="9">
        <f>IFERROR(SUM(AJ44:AL46),"")</f>
        <v>146</v>
      </c>
      <c r="AN44" s="9" t="s">
        <v>67</v>
      </c>
      <c r="AO44" s="9" cm="1">
        <f t="array" ref="AO44">SUMPRODUCT((IFERROR((D44:AH44+D45:AH45+D46:AH46),0)&gt;8)*1,IFERROR((D44:AH44+D45:AH45+D46:AH46-8),0))</f>
        <v>34</v>
      </c>
      <c r="AP44" s="9">
        <f>SUM(D44:AH46)-AO44</f>
        <v>112</v>
      </c>
      <c r="AQ44" s="9">
        <f>AM44-AO44-AP44</f>
        <v>0</v>
      </c>
    </row>
    <row r="45" ht="24.75" spans="1:43">
      <c r="A45" s="29"/>
      <c r="B45" s="30"/>
      <c r="C45" s="30" t="s">
        <v>68</v>
      </c>
      <c r="D45" s="31"/>
      <c r="E45" s="31"/>
      <c r="F45" s="31"/>
      <c r="G45" s="32"/>
      <c r="H45" s="31"/>
      <c r="I45" s="31"/>
      <c r="J45" s="31"/>
      <c r="K45" s="31"/>
      <c r="L45" s="32"/>
      <c r="M45" s="32"/>
      <c r="N45" s="32"/>
      <c r="O45" s="32"/>
      <c r="P45" s="32"/>
      <c r="Q45" s="56"/>
      <c r="R45" s="56"/>
      <c r="S45" s="56">
        <v>4</v>
      </c>
      <c r="T45" s="31">
        <v>4</v>
      </c>
      <c r="U45" s="31">
        <v>4</v>
      </c>
      <c r="V45" s="31">
        <v>4</v>
      </c>
      <c r="W45" s="31">
        <v>4</v>
      </c>
      <c r="X45" s="31">
        <v>4</v>
      </c>
      <c r="Y45" s="31">
        <v>4</v>
      </c>
      <c r="Z45" s="56">
        <v>4</v>
      </c>
      <c r="AA45" s="57">
        <v>0</v>
      </c>
      <c r="AB45" s="57">
        <v>4</v>
      </c>
      <c r="AC45" s="56">
        <v>4</v>
      </c>
      <c r="AD45" s="57">
        <v>4</v>
      </c>
      <c r="AE45" s="57">
        <v>4</v>
      </c>
      <c r="AF45" s="57">
        <v>4</v>
      </c>
      <c r="AG45" s="31">
        <v>4</v>
      </c>
      <c r="AH45" s="31"/>
      <c r="AI45" s="9"/>
      <c r="AJ45" s="9"/>
      <c r="AK45" s="9"/>
      <c r="AL45" s="9"/>
      <c r="AM45" s="9"/>
      <c r="AN45" s="9"/>
      <c r="AO45" s="9"/>
      <c r="AP45" s="9"/>
      <c r="AQ45" s="9"/>
    </row>
    <row r="46" ht="24.75" spans="1:43">
      <c r="A46" s="33"/>
      <c r="B46" s="30"/>
      <c r="C46" s="34" t="s">
        <v>69</v>
      </c>
      <c r="D46" s="31"/>
      <c r="E46" s="31"/>
      <c r="F46" s="31"/>
      <c r="G46" s="32"/>
      <c r="H46" s="31"/>
      <c r="I46" s="31"/>
      <c r="J46" s="31"/>
      <c r="K46" s="31"/>
      <c r="L46" s="32"/>
      <c r="M46" s="32"/>
      <c r="N46" s="32"/>
      <c r="O46" s="32"/>
      <c r="P46" s="32"/>
      <c r="Q46" s="56"/>
      <c r="R46" s="56"/>
      <c r="S46" s="57">
        <v>3</v>
      </c>
      <c r="T46" s="31">
        <v>3</v>
      </c>
      <c r="U46" s="31">
        <v>3</v>
      </c>
      <c r="V46" s="31">
        <v>2</v>
      </c>
      <c r="W46" s="31">
        <v>2</v>
      </c>
      <c r="X46" s="31">
        <v>2</v>
      </c>
      <c r="Y46" s="31">
        <v>3</v>
      </c>
      <c r="Z46" s="56">
        <v>3</v>
      </c>
      <c r="AA46" s="57">
        <v>0</v>
      </c>
      <c r="AB46" s="57">
        <v>2</v>
      </c>
      <c r="AC46" s="56">
        <v>3</v>
      </c>
      <c r="AD46" s="57">
        <v>2</v>
      </c>
      <c r="AE46" s="57">
        <v>2</v>
      </c>
      <c r="AF46" s="57">
        <v>1</v>
      </c>
      <c r="AG46" s="31">
        <v>3</v>
      </c>
      <c r="AH46" s="31"/>
      <c r="AI46" s="9"/>
      <c r="AJ46" s="9"/>
      <c r="AK46" s="9"/>
      <c r="AL46" s="9"/>
      <c r="AM46" s="9"/>
      <c r="AN46" s="9"/>
      <c r="AO46" s="9"/>
      <c r="AP46" s="9"/>
      <c r="AQ46" s="9"/>
    </row>
    <row r="47" ht="24.75" spans="1:43">
      <c r="A47" s="35" t="s">
        <v>39</v>
      </c>
      <c r="B47" s="30" t="s">
        <v>74</v>
      </c>
      <c r="C47" s="36" t="s">
        <v>66</v>
      </c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>
        <v>4</v>
      </c>
      <c r="T47" s="37">
        <v>4</v>
      </c>
      <c r="U47" s="37">
        <v>4</v>
      </c>
      <c r="V47" s="37">
        <v>4</v>
      </c>
      <c r="W47" s="37">
        <v>4</v>
      </c>
      <c r="X47" s="37">
        <v>4</v>
      </c>
      <c r="Y47" s="37">
        <v>4</v>
      </c>
      <c r="Z47" s="37">
        <v>4</v>
      </c>
      <c r="AA47" s="37">
        <v>4</v>
      </c>
      <c r="AB47" s="37">
        <v>4</v>
      </c>
      <c r="AC47" s="37">
        <v>4</v>
      </c>
      <c r="AD47" s="37" t="s">
        <v>71</v>
      </c>
      <c r="AE47" s="37">
        <v>4</v>
      </c>
      <c r="AF47" s="37">
        <v>4</v>
      </c>
      <c r="AG47" s="63">
        <v>4</v>
      </c>
      <c r="AH47" s="31"/>
      <c r="AI47" s="9">
        <f>IF(A47="","",COUNTIF(D47:AH48,"&gt;2")/2)</f>
        <v>14</v>
      </c>
      <c r="AJ47" s="9" cm="1">
        <f t="array" ref="AJ47">SUMPRODUCT(IFERROR((IFERROR(WEEKDAY($D$3:$AH$3,2),999)&lt;6)*D47:AH48,0))</f>
        <v>72</v>
      </c>
      <c r="AK47" s="9" t="e" cm="1">
        <f t="array" ref="AK47">SUMPRODUCT((IFERROR(WEEKDAY($D$3:$AH$3,2),999)&lt;6)*D49:AH49)</f>
        <v>#VALUE!</v>
      </c>
      <c r="AL47" s="9" cm="1">
        <f t="array" ref="AL47">SUMPRODUCT(IFERROR((IFERROR(WEEKDAY($D$3:$AH$3,2),0)&gt;5)*D47:AH49,0))</f>
        <v>55</v>
      </c>
      <c r="AM47" s="9" t="str">
        <f>IFERROR(SUM(AJ47:AL49),"")</f>
        <v/>
      </c>
      <c r="AN47" s="9" t="s">
        <v>67</v>
      </c>
      <c r="AO47" s="9" cm="1">
        <f t="array" ref="AO47">SUMPRODUCT((IFERROR((D47:AH47+D48:AH48+D49:AH49),0)&gt;8)*1,IFERROR((D47:AH47+D48:AH48+D49:AH49-8),0))</f>
        <v>39</v>
      </c>
      <c r="AP47" s="9">
        <f>SUM(D47:AH49)-AO47</f>
        <v>112</v>
      </c>
      <c r="AQ47" s="9" t="e">
        <f>AM47-AO47-AP47</f>
        <v>#VALUE!</v>
      </c>
    </row>
    <row r="48" ht="24.75" spans="1:43">
      <c r="A48" s="35"/>
      <c r="B48" s="30"/>
      <c r="C48" s="36" t="s">
        <v>68</v>
      </c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>
        <v>4</v>
      </c>
      <c r="T48" s="37">
        <v>4</v>
      </c>
      <c r="U48" s="37">
        <v>4</v>
      </c>
      <c r="V48" s="37">
        <v>4</v>
      </c>
      <c r="W48" s="37">
        <v>4</v>
      </c>
      <c r="X48" s="37">
        <v>4</v>
      </c>
      <c r="Y48" s="37">
        <v>4</v>
      </c>
      <c r="Z48" s="37">
        <v>4</v>
      </c>
      <c r="AA48" s="37">
        <v>4</v>
      </c>
      <c r="AB48" s="37">
        <v>4</v>
      </c>
      <c r="AC48" s="37">
        <v>4</v>
      </c>
      <c r="AD48" s="37" t="s">
        <v>71</v>
      </c>
      <c r="AE48" s="37">
        <v>4</v>
      </c>
      <c r="AF48" s="37">
        <v>4</v>
      </c>
      <c r="AG48" s="63">
        <v>4</v>
      </c>
      <c r="AH48" s="31"/>
      <c r="AI48" s="9"/>
      <c r="AJ48" s="9"/>
      <c r="AK48" s="9"/>
      <c r="AL48" s="9"/>
      <c r="AM48" s="9"/>
      <c r="AN48" s="9"/>
      <c r="AO48" s="9"/>
      <c r="AP48" s="9"/>
      <c r="AQ48" s="9"/>
    </row>
    <row r="49" ht="24.75" spans="1:43">
      <c r="A49" s="38"/>
      <c r="B49" s="30"/>
      <c r="C49" s="39" t="s">
        <v>69</v>
      </c>
      <c r="D49" s="37"/>
      <c r="E49" s="37"/>
      <c r="F49" s="40"/>
      <c r="G49" s="37"/>
      <c r="H49" s="40"/>
      <c r="I49" s="40"/>
      <c r="J49" s="40"/>
      <c r="K49" s="40"/>
      <c r="L49" s="40"/>
      <c r="M49" s="40"/>
      <c r="N49" s="40"/>
      <c r="O49" s="37"/>
      <c r="P49" s="37"/>
      <c r="Q49" s="40"/>
      <c r="R49" s="40"/>
      <c r="S49" s="40">
        <v>2</v>
      </c>
      <c r="T49" s="40">
        <v>2</v>
      </c>
      <c r="U49" s="40">
        <v>1</v>
      </c>
      <c r="V49" s="40">
        <v>3</v>
      </c>
      <c r="W49" s="40">
        <v>3</v>
      </c>
      <c r="X49" s="40">
        <v>3</v>
      </c>
      <c r="Y49" s="40">
        <v>4</v>
      </c>
      <c r="Z49" s="40">
        <v>3</v>
      </c>
      <c r="AA49" s="40">
        <v>4</v>
      </c>
      <c r="AB49" s="40"/>
      <c r="AC49" s="40">
        <v>4</v>
      </c>
      <c r="AD49" s="37" t="s">
        <v>71</v>
      </c>
      <c r="AE49" s="40">
        <v>4</v>
      </c>
      <c r="AF49" s="40">
        <v>3</v>
      </c>
      <c r="AG49" s="63">
        <v>3</v>
      </c>
      <c r="AH49" s="31"/>
      <c r="AI49" s="9"/>
      <c r="AJ49" s="9"/>
      <c r="AK49" s="9"/>
      <c r="AL49" s="9"/>
      <c r="AM49" s="9"/>
      <c r="AN49" s="9"/>
      <c r="AO49" s="9"/>
      <c r="AP49" s="9"/>
      <c r="AQ49" s="9"/>
    </row>
    <row r="50" ht="13.5" spans="1:43">
      <c r="A50" s="41" t="s">
        <v>41</v>
      </c>
      <c r="B50" s="42" t="s">
        <v>75</v>
      </c>
      <c r="C50" s="42" t="s">
        <v>66</v>
      </c>
      <c r="D50" s="43"/>
      <c r="E50" s="43"/>
      <c r="F50" s="43">
        <v>4</v>
      </c>
      <c r="G50" s="43">
        <v>4</v>
      </c>
      <c r="H50" s="43">
        <v>4</v>
      </c>
      <c r="I50" s="45"/>
      <c r="J50" s="43">
        <v>4</v>
      </c>
      <c r="K50" s="43"/>
      <c r="L50" s="43">
        <v>4</v>
      </c>
      <c r="M50" s="43">
        <v>4</v>
      </c>
      <c r="N50" s="43">
        <v>4</v>
      </c>
      <c r="O50" s="43">
        <v>4</v>
      </c>
      <c r="P50" s="43">
        <v>4</v>
      </c>
      <c r="Q50" s="43"/>
      <c r="R50" s="43">
        <v>4</v>
      </c>
      <c r="S50" s="43">
        <v>4</v>
      </c>
      <c r="T50" s="43">
        <v>4</v>
      </c>
      <c r="U50" s="43">
        <v>4</v>
      </c>
      <c r="V50" s="45"/>
      <c r="W50" s="43">
        <v>4</v>
      </c>
      <c r="X50" s="43">
        <v>4</v>
      </c>
      <c r="Y50" s="43"/>
      <c r="Z50" s="43">
        <v>4</v>
      </c>
      <c r="AA50" s="43">
        <v>3.5</v>
      </c>
      <c r="AB50" s="43">
        <v>4</v>
      </c>
      <c r="AC50" s="45"/>
      <c r="AD50" s="43"/>
      <c r="AE50" s="43">
        <v>4</v>
      </c>
      <c r="AF50" s="43">
        <v>4</v>
      </c>
      <c r="AG50" s="43">
        <v>4</v>
      </c>
      <c r="AH50" s="64"/>
      <c r="AI50" s="9">
        <f>IF(A50="","",COUNTIF(D50:AH51,"&gt;2")/2)</f>
        <v>19.5</v>
      </c>
      <c r="AJ50" s="9" cm="1">
        <f t="array" ref="AJ50">SUMPRODUCT(IFERROR((IFERROR(WEEKDAY($D$3:$AH$3,2),999)&lt;6)*D50:AH51,0))</f>
        <v>111.5</v>
      </c>
      <c r="AK50" s="9" cm="1">
        <f t="array" ref="AK50">SUMPRODUCT((IFERROR(WEEKDAY($D$3:$AH$3,2),999)&lt;6)*D52:AH52)</f>
        <v>46</v>
      </c>
      <c r="AL50" s="9" cm="1">
        <f t="array" ref="AL50">SUMPRODUCT(IFERROR((IFERROR(WEEKDAY($D$3:$AH$3,2),0)&gt;5)*D50:AH52,0))</f>
        <v>59.5</v>
      </c>
      <c r="AM50" s="9">
        <f>IFERROR(SUM(AJ50:AL52),"")</f>
        <v>217</v>
      </c>
      <c r="AN50" s="9" t="s">
        <v>67</v>
      </c>
      <c r="AO50" s="9" cm="1">
        <f t="array" ref="AO50">SUMPRODUCT((IFERROR((D50:AH50+D51:AH51+D52:AH52),0)&gt;8)*1,IFERROR((D50:AH50+D51:AH51+D52:AH52-8),0))</f>
        <v>62</v>
      </c>
      <c r="AP50" s="9">
        <f>SUM(D50:AH52)-AO50</f>
        <v>155</v>
      </c>
      <c r="AQ50" s="9">
        <f>AM50-AO50-AP50</f>
        <v>0</v>
      </c>
    </row>
    <row r="51" ht="13.5" spans="1:43">
      <c r="A51" s="41"/>
      <c r="B51" s="42"/>
      <c r="C51" s="42" t="s">
        <v>68</v>
      </c>
      <c r="D51" s="43"/>
      <c r="E51" s="43"/>
      <c r="F51" s="43">
        <v>3</v>
      </c>
      <c r="G51" s="43">
        <v>4</v>
      </c>
      <c r="H51" s="43">
        <v>4</v>
      </c>
      <c r="I51" s="45"/>
      <c r="J51" s="43">
        <v>4</v>
      </c>
      <c r="K51" s="43"/>
      <c r="L51" s="43">
        <v>4</v>
      </c>
      <c r="M51" s="43">
        <v>4</v>
      </c>
      <c r="N51" s="43">
        <v>4</v>
      </c>
      <c r="O51" s="43">
        <v>4</v>
      </c>
      <c r="P51" s="43">
        <v>4</v>
      </c>
      <c r="Q51" s="43"/>
      <c r="R51" s="43">
        <v>2</v>
      </c>
      <c r="S51" s="43">
        <v>4</v>
      </c>
      <c r="T51" s="43">
        <v>4</v>
      </c>
      <c r="U51" s="43">
        <v>4</v>
      </c>
      <c r="V51" s="45"/>
      <c r="W51" s="43">
        <v>4</v>
      </c>
      <c r="X51" s="43">
        <v>4</v>
      </c>
      <c r="Y51" s="43"/>
      <c r="Z51" s="43">
        <v>4</v>
      </c>
      <c r="AA51" s="45"/>
      <c r="AB51" s="43">
        <v>1</v>
      </c>
      <c r="AC51" s="45"/>
      <c r="AD51" s="43"/>
      <c r="AE51" s="43">
        <v>4</v>
      </c>
      <c r="AF51" s="43">
        <v>3</v>
      </c>
      <c r="AG51" s="43">
        <v>2.5</v>
      </c>
      <c r="AH51" s="64"/>
      <c r="AI51" s="9"/>
      <c r="AJ51" s="9"/>
      <c r="AK51" s="9"/>
      <c r="AL51" s="9"/>
      <c r="AM51" s="9"/>
      <c r="AN51" s="9"/>
      <c r="AO51" s="9"/>
      <c r="AP51" s="9"/>
      <c r="AQ51" s="9"/>
    </row>
    <row r="52" ht="13.5" spans="1:43">
      <c r="A52" s="41"/>
      <c r="B52" s="42"/>
      <c r="C52" s="42" t="s">
        <v>69</v>
      </c>
      <c r="D52" s="43"/>
      <c r="E52" s="43"/>
      <c r="F52" s="43"/>
      <c r="G52" s="43">
        <v>1</v>
      </c>
      <c r="H52" s="43">
        <v>4</v>
      </c>
      <c r="I52" s="43"/>
      <c r="J52" s="43">
        <v>6.5</v>
      </c>
      <c r="K52" s="43"/>
      <c r="L52" s="47">
        <v>6.5</v>
      </c>
      <c r="M52" s="43">
        <v>9.5</v>
      </c>
      <c r="N52" s="43">
        <v>2.5</v>
      </c>
      <c r="O52" s="43">
        <v>6</v>
      </c>
      <c r="P52" s="43">
        <v>8.5</v>
      </c>
      <c r="Q52" s="43"/>
      <c r="R52" s="43"/>
      <c r="S52" s="43">
        <v>4</v>
      </c>
      <c r="T52" s="43">
        <v>1</v>
      </c>
      <c r="U52" s="43">
        <v>2.5</v>
      </c>
      <c r="V52" s="43"/>
      <c r="W52" s="43">
        <v>3</v>
      </c>
      <c r="X52" s="43"/>
      <c r="Y52" s="58"/>
      <c r="Z52" s="43">
        <v>5.5</v>
      </c>
      <c r="AA52" s="43"/>
      <c r="AB52" s="43"/>
      <c r="AC52" s="43"/>
      <c r="AD52" s="43"/>
      <c r="AE52" s="43">
        <v>1.5</v>
      </c>
      <c r="AF52" s="43"/>
      <c r="AG52" s="43"/>
      <c r="AH52" s="64"/>
      <c r="AI52" s="9"/>
      <c r="AJ52" s="9"/>
      <c r="AK52" s="9"/>
      <c r="AL52" s="9"/>
      <c r="AM52" s="9"/>
      <c r="AN52" s="9"/>
      <c r="AO52" s="9"/>
      <c r="AP52" s="9"/>
      <c r="AQ52" s="9"/>
    </row>
    <row r="53" ht="13.5" spans="1:43">
      <c r="A53" s="41" t="s">
        <v>42</v>
      </c>
      <c r="B53" s="42" t="s">
        <v>75</v>
      </c>
      <c r="C53" s="42" t="s">
        <v>66</v>
      </c>
      <c r="D53" s="43"/>
      <c r="E53" s="43"/>
      <c r="F53" s="43">
        <v>4</v>
      </c>
      <c r="G53" s="43">
        <v>4</v>
      </c>
      <c r="H53" s="44">
        <v>2</v>
      </c>
      <c r="I53" s="45"/>
      <c r="J53" s="45"/>
      <c r="K53" s="45"/>
      <c r="L53" s="45"/>
      <c r="M53" s="43">
        <v>4</v>
      </c>
      <c r="N53" s="43">
        <v>4</v>
      </c>
      <c r="O53" s="43">
        <v>4</v>
      </c>
      <c r="P53" s="43">
        <v>4</v>
      </c>
      <c r="Q53" s="43"/>
      <c r="R53" s="43"/>
      <c r="S53" s="45"/>
      <c r="T53" s="43">
        <v>4</v>
      </c>
      <c r="U53" s="43">
        <v>4</v>
      </c>
      <c r="V53" s="43">
        <v>4</v>
      </c>
      <c r="W53" s="43">
        <v>4</v>
      </c>
      <c r="X53" s="43">
        <v>4</v>
      </c>
      <c r="Y53" s="43"/>
      <c r="Z53" s="43">
        <v>4</v>
      </c>
      <c r="AA53" s="43">
        <v>4</v>
      </c>
      <c r="AB53" s="43">
        <v>4</v>
      </c>
      <c r="AC53" s="43">
        <v>4</v>
      </c>
      <c r="AD53" s="43">
        <v>4</v>
      </c>
      <c r="AE53" s="43">
        <v>4</v>
      </c>
      <c r="AF53" s="43">
        <v>4</v>
      </c>
      <c r="AG53" s="43">
        <v>4</v>
      </c>
      <c r="AH53" s="64"/>
      <c r="AI53" s="9">
        <f>IF(A53="","",COUNTIF(D53:AH54,"&gt;2")/2)</f>
        <v>19</v>
      </c>
      <c r="AJ53" s="9" cm="1">
        <f t="array" ref="AJ53">SUMPRODUCT(IFERROR((IFERROR(WEEKDAY($D$3:$AH$3,2),999)&lt;6)*D53:AH54,0))</f>
        <v>129.5</v>
      </c>
      <c r="AK53" s="9" cm="1">
        <f t="array" ref="AK53">SUMPRODUCT((IFERROR(WEEKDAY($D$3:$AH$3,2),999)&lt;6)*D55:AH55)</f>
        <v>63</v>
      </c>
      <c r="AL53" s="9" cm="1">
        <f t="array" ref="AL53">SUMPRODUCT(IFERROR((IFERROR(WEEKDAY($D$3:$AH$3,2),0)&gt;5)*D53:AH55,0))</f>
        <v>29</v>
      </c>
      <c r="AM53" s="9">
        <f>IFERROR(SUM(AJ53:AL55),"")</f>
        <v>221.5</v>
      </c>
      <c r="AN53" s="9" t="s">
        <v>67</v>
      </c>
      <c r="AO53" s="9" cm="1">
        <f t="array" ref="AO53">SUMPRODUCT((IFERROR((D53:AH53+D54:AH54+D55:AH55),0)&gt;8)*1,IFERROR((D53:AH53+D54:AH54+D55:AH55-8),0))</f>
        <v>69</v>
      </c>
      <c r="AP53" s="9">
        <f>SUM(D53:AH55)-AO53</f>
        <v>152.5</v>
      </c>
      <c r="AQ53" s="9">
        <f>AM53-AO53-AP53</f>
        <v>0</v>
      </c>
    </row>
    <row r="54" ht="13.5" spans="1:43">
      <c r="A54" s="41"/>
      <c r="B54" s="42"/>
      <c r="C54" s="42" t="s">
        <v>68</v>
      </c>
      <c r="D54" s="43"/>
      <c r="E54" s="43"/>
      <c r="F54" s="43">
        <v>3.5</v>
      </c>
      <c r="G54" s="43">
        <v>4</v>
      </c>
      <c r="H54" s="45"/>
      <c r="I54" s="45"/>
      <c r="J54" s="45"/>
      <c r="K54" s="45"/>
      <c r="L54" s="45"/>
      <c r="M54" s="43">
        <v>4</v>
      </c>
      <c r="N54" s="43">
        <v>4</v>
      </c>
      <c r="O54" s="43">
        <v>4</v>
      </c>
      <c r="P54" s="43">
        <v>4</v>
      </c>
      <c r="Q54" s="43"/>
      <c r="R54" s="43"/>
      <c r="S54" s="45"/>
      <c r="T54" s="43">
        <v>4</v>
      </c>
      <c r="U54" s="43">
        <v>4</v>
      </c>
      <c r="V54" s="43">
        <v>4</v>
      </c>
      <c r="W54" s="43">
        <v>4</v>
      </c>
      <c r="X54" s="43">
        <v>4</v>
      </c>
      <c r="Y54" s="43"/>
      <c r="Z54" s="43">
        <v>4</v>
      </c>
      <c r="AA54" s="43">
        <v>4</v>
      </c>
      <c r="AB54" s="43">
        <v>4</v>
      </c>
      <c r="AC54" s="43">
        <v>4</v>
      </c>
      <c r="AD54" s="43">
        <v>4</v>
      </c>
      <c r="AE54" s="43">
        <v>4</v>
      </c>
      <c r="AF54" s="43">
        <v>3</v>
      </c>
      <c r="AG54" s="43">
        <v>4</v>
      </c>
      <c r="AH54" s="64"/>
      <c r="AI54" s="9"/>
      <c r="AJ54" s="9"/>
      <c r="AK54" s="9"/>
      <c r="AL54" s="9"/>
      <c r="AM54" s="9"/>
      <c r="AN54" s="9"/>
      <c r="AO54" s="9"/>
      <c r="AP54" s="9"/>
      <c r="AQ54" s="9"/>
    </row>
    <row r="55" ht="13.5" spans="1:43">
      <c r="A55" s="41"/>
      <c r="B55" s="42"/>
      <c r="C55" s="42" t="s">
        <v>69</v>
      </c>
      <c r="D55" s="43"/>
      <c r="E55" s="43"/>
      <c r="F55" s="43"/>
      <c r="G55" s="43">
        <v>1</v>
      </c>
      <c r="H55" s="43"/>
      <c r="I55" s="43"/>
      <c r="J55" s="43"/>
      <c r="K55" s="43"/>
      <c r="L55" s="47"/>
      <c r="M55" s="43">
        <v>9.5</v>
      </c>
      <c r="N55" s="43">
        <v>5</v>
      </c>
      <c r="O55" s="43">
        <v>4.5</v>
      </c>
      <c r="P55" s="43">
        <v>6.5</v>
      </c>
      <c r="Q55" s="43"/>
      <c r="R55" s="43"/>
      <c r="S55" s="43"/>
      <c r="T55" s="43">
        <v>1</v>
      </c>
      <c r="U55" s="43">
        <v>3</v>
      </c>
      <c r="V55" s="43">
        <v>3.5</v>
      </c>
      <c r="W55" s="43">
        <v>1.5</v>
      </c>
      <c r="X55" s="43">
        <v>4.5</v>
      </c>
      <c r="Y55" s="58"/>
      <c r="Z55" s="43">
        <v>5.5</v>
      </c>
      <c r="AA55" s="43">
        <v>6.5</v>
      </c>
      <c r="AB55" s="43">
        <v>6.5</v>
      </c>
      <c r="AC55" s="43">
        <v>2.5</v>
      </c>
      <c r="AD55" s="43">
        <v>5</v>
      </c>
      <c r="AE55" s="43">
        <v>2.5</v>
      </c>
      <c r="AF55" s="43"/>
      <c r="AG55" s="43">
        <v>0.5</v>
      </c>
      <c r="AH55" s="64"/>
      <c r="AI55" s="9"/>
      <c r="AJ55" s="9"/>
      <c r="AK55" s="9"/>
      <c r="AL55" s="9"/>
      <c r="AM55" s="9"/>
      <c r="AN55" s="9"/>
      <c r="AO55" s="9"/>
      <c r="AP55" s="9"/>
      <c r="AQ55" s="9"/>
    </row>
    <row r="56" ht="13.5" spans="1:43">
      <c r="A56" s="46" t="s">
        <v>43</v>
      </c>
      <c r="B56" s="42" t="s">
        <v>76</v>
      </c>
      <c r="C56" s="42" t="s">
        <v>66</v>
      </c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>
        <v>4</v>
      </c>
      <c r="AC56" s="43">
        <v>4</v>
      </c>
      <c r="AD56" s="44">
        <v>4</v>
      </c>
      <c r="AE56" s="43">
        <v>4</v>
      </c>
      <c r="AF56" s="43">
        <v>4</v>
      </c>
      <c r="AG56" s="43"/>
      <c r="AH56" s="64"/>
      <c r="AI56" s="9">
        <f>IF(A56="","",COUNTIF(D56:AH57,"&gt;2")/2)</f>
        <v>5</v>
      </c>
      <c r="AJ56" s="9" cm="1">
        <f t="array" ref="AJ56">SUMPRODUCT(IFERROR((IFERROR(WEEKDAY($D$3:$AH$3,2),999)&lt;6)*D56:AH57,0))</f>
        <v>32</v>
      </c>
      <c r="AK56" s="9" cm="1">
        <f t="array" ref="AK56">SUMPRODUCT((IFERROR(WEEKDAY($D$3:$AH$3,2),999)&lt;6)*D58:AH58)</f>
        <v>11.5</v>
      </c>
      <c r="AL56" s="9" cm="1">
        <f t="array" ref="AL56">SUMPRODUCT(IFERROR((IFERROR(WEEKDAY($D$3:$AH$3,2),0)&gt;5)*D56:AH58,0))</f>
        <v>7</v>
      </c>
      <c r="AM56" s="9">
        <f>IFERROR(SUM(AJ56:AL58),"")</f>
        <v>50.5</v>
      </c>
      <c r="AN56" s="9" t="s">
        <v>67</v>
      </c>
      <c r="AO56" s="9" cm="1">
        <f t="array" ref="AO56">SUMPRODUCT((IFERROR((D56:AH56+D57:AH57+D58:AH58),0)&gt;8)*1,IFERROR((D56:AH56+D57:AH57+D58:AH58-8),0))</f>
        <v>11.5</v>
      </c>
      <c r="AP56" s="9">
        <f>SUM(D56:AH58)-AO56</f>
        <v>39</v>
      </c>
      <c r="AQ56" s="9">
        <f>AM56-AO56-AP56</f>
        <v>0</v>
      </c>
    </row>
    <row r="57" ht="13.5" spans="1:43">
      <c r="A57" s="46"/>
      <c r="B57" s="42"/>
      <c r="C57" s="42" t="s">
        <v>68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>
        <v>4</v>
      </c>
      <c r="AC57" s="43">
        <v>4</v>
      </c>
      <c r="AD57" s="44">
        <v>4</v>
      </c>
      <c r="AE57" s="43">
        <v>4</v>
      </c>
      <c r="AF57" s="43">
        <v>3</v>
      </c>
      <c r="AG57" s="43"/>
      <c r="AH57" s="64"/>
      <c r="AI57" s="9"/>
      <c r="AJ57" s="9"/>
      <c r="AK57" s="9"/>
      <c r="AL57" s="9"/>
      <c r="AM57" s="9"/>
      <c r="AN57" s="9"/>
      <c r="AO57" s="9"/>
      <c r="AP57" s="9"/>
      <c r="AQ57" s="9"/>
    </row>
    <row r="58" ht="13.5" spans="1:43">
      <c r="A58" s="46"/>
      <c r="B58" s="42"/>
      <c r="C58" s="42" t="s">
        <v>69</v>
      </c>
      <c r="D58" s="47"/>
      <c r="E58" s="47"/>
      <c r="F58" s="43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3"/>
      <c r="T58" s="47"/>
      <c r="U58" s="47"/>
      <c r="V58" s="47"/>
      <c r="W58" s="47"/>
      <c r="X58" s="47"/>
      <c r="Y58" s="59"/>
      <c r="Z58" s="47"/>
      <c r="AA58" s="47"/>
      <c r="AB58" s="47">
        <v>6.5</v>
      </c>
      <c r="AC58" s="47">
        <v>2.5</v>
      </c>
      <c r="AD58" s="60"/>
      <c r="AE58" s="47">
        <v>2.5</v>
      </c>
      <c r="AF58" s="47"/>
      <c r="AG58" s="47"/>
      <c r="AH58" s="65"/>
      <c r="AI58" s="9"/>
      <c r="AJ58" s="9"/>
      <c r="AK58" s="9"/>
      <c r="AL58" s="9"/>
      <c r="AM58" s="9"/>
      <c r="AN58" s="9"/>
      <c r="AO58" s="9"/>
      <c r="AP58" s="9"/>
      <c r="AQ58" s="9"/>
    </row>
    <row r="59" ht="13.5" spans="1:43">
      <c r="A59" s="48" t="s">
        <v>44</v>
      </c>
      <c r="B59" s="42" t="s">
        <v>76</v>
      </c>
      <c r="C59" s="42" t="s">
        <v>66</v>
      </c>
      <c r="D59" s="49"/>
      <c r="E59" s="49"/>
      <c r="F59" s="49"/>
      <c r="G59" s="49"/>
      <c r="H59" s="49"/>
      <c r="I59" s="53"/>
      <c r="J59" s="54"/>
      <c r="K59" s="54"/>
      <c r="L59" s="53"/>
      <c r="M59" s="55"/>
      <c r="N59" s="53"/>
      <c r="O59" s="55"/>
      <c r="P59" s="55"/>
      <c r="Q59" s="55"/>
      <c r="R59" s="55"/>
      <c r="S59" s="53"/>
      <c r="T59" s="55"/>
      <c r="U59" s="53"/>
      <c r="V59" s="53"/>
      <c r="W59" s="53"/>
      <c r="X59" s="55"/>
      <c r="Y59" s="53"/>
      <c r="Z59" s="53"/>
      <c r="AA59" s="53"/>
      <c r="AB59" s="55"/>
      <c r="AC59" s="53">
        <v>4</v>
      </c>
      <c r="AD59" s="53">
        <v>4</v>
      </c>
      <c r="AE59" s="54">
        <v>4</v>
      </c>
      <c r="AF59" s="54"/>
      <c r="AG59" s="54">
        <v>4</v>
      </c>
      <c r="AH59" s="54"/>
      <c r="AI59" s="9">
        <f>IF(A59="","",COUNTIF(D59:AH60,"&gt;2")/2)</f>
        <v>4</v>
      </c>
      <c r="AJ59" s="9" cm="1">
        <f t="array" ref="AJ59">SUMPRODUCT(IFERROR((IFERROR(WEEKDAY($D$3:$AH$3,2),999)&lt;6)*D59:AH60,0))</f>
        <v>24</v>
      </c>
      <c r="AK59" s="9" cm="1">
        <f t="array" ref="AK59">SUMPRODUCT((IFERROR(WEEKDAY($D$3:$AH$3,2),999)&lt;6)*D61:AH61)</f>
        <v>6</v>
      </c>
      <c r="AL59" s="9" cm="1">
        <f t="array" ref="AL59">SUMPRODUCT(IFERROR((IFERROR(WEEKDAY($D$3:$AH$3,2),0)&gt;5)*D59:AH61,0))</f>
        <v>8</v>
      </c>
      <c r="AM59" s="9">
        <f>IFERROR(SUM(AJ59:AL61),"")</f>
        <v>38</v>
      </c>
      <c r="AN59" s="9" t="s">
        <v>67</v>
      </c>
      <c r="AO59" s="9" cm="1">
        <f t="array" ref="AO59">SUMPRODUCT((IFERROR((D59:AH59+D60:AH60+D61:AH61),0)&gt;8)*1,IFERROR((D59:AH59+D60:AH60+D61:AH61-8),0))</f>
        <v>6</v>
      </c>
      <c r="AP59" s="9">
        <f>SUM(D59:AH61)-AO59</f>
        <v>32</v>
      </c>
      <c r="AQ59" s="9">
        <f>AM59-AO59-AP59</f>
        <v>0</v>
      </c>
    </row>
    <row r="60" ht="13.5" spans="1:43">
      <c r="A60" s="48"/>
      <c r="B60" s="42"/>
      <c r="C60" s="42" t="s">
        <v>68</v>
      </c>
      <c r="D60" s="49"/>
      <c r="E60" s="49"/>
      <c r="F60" s="49"/>
      <c r="G60" s="49"/>
      <c r="H60" s="49"/>
      <c r="I60" s="54"/>
      <c r="J60" s="54"/>
      <c r="K60" s="54"/>
      <c r="L60" s="53"/>
      <c r="M60" s="55"/>
      <c r="N60" s="53"/>
      <c r="O60" s="55"/>
      <c r="P60" s="55"/>
      <c r="Q60" s="55"/>
      <c r="R60" s="55"/>
      <c r="S60" s="53"/>
      <c r="T60" s="55"/>
      <c r="U60" s="53"/>
      <c r="V60" s="53"/>
      <c r="W60" s="54"/>
      <c r="X60" s="55"/>
      <c r="Y60" s="54"/>
      <c r="Z60" s="54"/>
      <c r="AA60" s="54"/>
      <c r="AB60" s="55"/>
      <c r="AC60" s="53">
        <v>4</v>
      </c>
      <c r="AD60" s="54">
        <v>4</v>
      </c>
      <c r="AE60" s="54">
        <v>4</v>
      </c>
      <c r="AF60" s="54"/>
      <c r="AG60" s="54">
        <v>4</v>
      </c>
      <c r="AH60" s="54"/>
      <c r="AI60" s="9"/>
      <c r="AJ60" s="9"/>
      <c r="AK60" s="9"/>
      <c r="AL60" s="9"/>
      <c r="AM60" s="9"/>
      <c r="AN60" s="9"/>
      <c r="AO60" s="9"/>
      <c r="AP60" s="9"/>
      <c r="AQ60" s="9"/>
    </row>
    <row r="61" ht="13.5" spans="1:43">
      <c r="A61" s="48"/>
      <c r="B61" s="42"/>
      <c r="C61" s="42" t="s">
        <v>69</v>
      </c>
      <c r="D61" s="49"/>
      <c r="E61" s="49"/>
      <c r="F61" s="49"/>
      <c r="G61" s="50"/>
      <c r="H61" s="50"/>
      <c r="I61" s="54"/>
      <c r="J61" s="53"/>
      <c r="K61" s="55"/>
      <c r="L61" s="54"/>
      <c r="M61" s="55"/>
      <c r="N61" s="53"/>
      <c r="O61" s="55"/>
      <c r="P61" s="55"/>
      <c r="Q61" s="55"/>
      <c r="R61" s="55"/>
      <c r="S61" s="55"/>
      <c r="T61" s="55"/>
      <c r="U61" s="53"/>
      <c r="V61" s="54"/>
      <c r="W61" s="54"/>
      <c r="X61" s="55"/>
      <c r="Y61" s="54"/>
      <c r="Z61" s="54"/>
      <c r="AA61" s="54"/>
      <c r="AB61" s="55"/>
      <c r="AC61" s="53">
        <v>4</v>
      </c>
      <c r="AD61" s="54">
        <v>2</v>
      </c>
      <c r="AE61" s="54"/>
      <c r="AF61" s="54"/>
      <c r="AG61" s="54"/>
      <c r="AH61" s="54"/>
      <c r="AI61" s="9"/>
      <c r="AJ61" s="9"/>
      <c r="AK61" s="9"/>
      <c r="AL61" s="9"/>
      <c r="AM61" s="9"/>
      <c r="AN61" s="9"/>
      <c r="AO61" s="9"/>
      <c r="AP61" s="9"/>
      <c r="AQ61" s="9"/>
    </row>
    <row r="62" ht="13.5" spans="1:43">
      <c r="A62" s="48" t="s">
        <v>45</v>
      </c>
      <c r="B62" s="42" t="s">
        <v>76</v>
      </c>
      <c r="C62" s="42" t="s">
        <v>66</v>
      </c>
      <c r="D62" s="49"/>
      <c r="E62" s="49"/>
      <c r="F62" s="49"/>
      <c r="G62" s="49"/>
      <c r="H62" s="49"/>
      <c r="I62" s="53"/>
      <c r="J62" s="54"/>
      <c r="K62" s="54"/>
      <c r="L62" s="53"/>
      <c r="M62" s="55"/>
      <c r="N62" s="53"/>
      <c r="O62" s="55"/>
      <c r="P62" s="55"/>
      <c r="Q62" s="55"/>
      <c r="R62" s="55"/>
      <c r="S62" s="53"/>
      <c r="T62" s="55"/>
      <c r="U62" s="53"/>
      <c r="V62" s="53"/>
      <c r="W62" s="53"/>
      <c r="X62" s="55"/>
      <c r="Y62" s="53"/>
      <c r="Z62" s="53"/>
      <c r="AA62" s="53"/>
      <c r="AB62" s="55"/>
      <c r="AC62" s="53"/>
      <c r="AD62" s="53">
        <v>4</v>
      </c>
      <c r="AE62" s="54">
        <v>4</v>
      </c>
      <c r="AF62" s="54"/>
      <c r="AG62" s="54">
        <v>4</v>
      </c>
      <c r="AH62" s="54"/>
      <c r="AI62" s="9">
        <f>IF(A62="","",COUNTIF(D62:AH63,"&gt;2")/2)</f>
        <v>3</v>
      </c>
      <c r="AJ62" s="9" cm="1">
        <f t="array" ref="AJ62">SUMPRODUCT(IFERROR((IFERROR(WEEKDAY($D$3:$AH$3,2),999)&lt;6)*D62:AH63,0))</f>
        <v>16</v>
      </c>
      <c r="AK62" s="9" cm="1">
        <f t="array" ref="AK62">SUMPRODUCT((IFERROR(WEEKDAY($D$3:$AH$3,2),999)&lt;6)*D64:AH64)</f>
        <v>2</v>
      </c>
      <c r="AL62" s="9" cm="1">
        <f t="array" ref="AL62">SUMPRODUCT(IFERROR((IFERROR(WEEKDAY($D$3:$AH$3,2),0)&gt;5)*D62:AH64,0))</f>
        <v>8</v>
      </c>
      <c r="AM62" s="9">
        <f>IFERROR(SUM(AJ62:AL64),"")</f>
        <v>26</v>
      </c>
      <c r="AN62" s="9" t="s">
        <v>67</v>
      </c>
      <c r="AO62" s="9" cm="1">
        <f t="array" ref="AO62">SUMPRODUCT((IFERROR((D62:AH62+D63:AH63+D64:AH64),0)&gt;8)*1,IFERROR((D62:AH62+D63:AH63+D64:AH64-8),0))</f>
        <v>2</v>
      </c>
      <c r="AP62" s="9">
        <f>SUM(D62:AH64)-AO62</f>
        <v>24</v>
      </c>
      <c r="AQ62" s="9">
        <f>AM62-AO62-AP62</f>
        <v>0</v>
      </c>
    </row>
    <row r="63" ht="13.5" spans="1:43">
      <c r="A63" s="48"/>
      <c r="B63" s="42"/>
      <c r="C63" s="42" t="s">
        <v>68</v>
      </c>
      <c r="D63" s="49"/>
      <c r="E63" s="49"/>
      <c r="F63" s="49"/>
      <c r="G63" s="49"/>
      <c r="H63" s="49"/>
      <c r="I63" s="54"/>
      <c r="J63" s="54"/>
      <c r="K63" s="54"/>
      <c r="L63" s="53"/>
      <c r="M63" s="55"/>
      <c r="N63" s="53"/>
      <c r="O63" s="55"/>
      <c r="P63" s="55"/>
      <c r="Q63" s="55"/>
      <c r="R63" s="55"/>
      <c r="S63" s="53"/>
      <c r="T63" s="55"/>
      <c r="U63" s="53"/>
      <c r="V63" s="53"/>
      <c r="W63" s="54"/>
      <c r="X63" s="55"/>
      <c r="Y63" s="54"/>
      <c r="Z63" s="54"/>
      <c r="AA63" s="54"/>
      <c r="AB63" s="55"/>
      <c r="AC63" s="53"/>
      <c r="AD63" s="54">
        <v>4</v>
      </c>
      <c r="AE63" s="54">
        <v>4</v>
      </c>
      <c r="AF63" s="54"/>
      <c r="AG63" s="54">
        <v>4</v>
      </c>
      <c r="AH63" s="54"/>
      <c r="AI63" s="9"/>
      <c r="AJ63" s="9"/>
      <c r="AK63" s="9"/>
      <c r="AL63" s="9"/>
      <c r="AM63" s="9"/>
      <c r="AN63" s="9"/>
      <c r="AO63" s="9"/>
      <c r="AP63" s="9"/>
      <c r="AQ63" s="9"/>
    </row>
    <row r="64" ht="13.5" spans="1:43">
      <c r="A64" s="48"/>
      <c r="B64" s="42"/>
      <c r="C64" s="42" t="s">
        <v>69</v>
      </c>
      <c r="D64" s="49"/>
      <c r="E64" s="49"/>
      <c r="F64" s="49"/>
      <c r="G64" s="50"/>
      <c r="H64" s="50"/>
      <c r="I64" s="54"/>
      <c r="J64" s="53"/>
      <c r="K64" s="55"/>
      <c r="L64" s="54"/>
      <c r="M64" s="55"/>
      <c r="N64" s="53"/>
      <c r="O64" s="55"/>
      <c r="P64" s="55"/>
      <c r="Q64" s="55"/>
      <c r="R64" s="55"/>
      <c r="S64" s="55"/>
      <c r="T64" s="55"/>
      <c r="U64" s="53"/>
      <c r="V64" s="54"/>
      <c r="W64" s="54"/>
      <c r="X64" s="55"/>
      <c r="Y64" s="54"/>
      <c r="Z64" s="54"/>
      <c r="AA64" s="54"/>
      <c r="AB64" s="55"/>
      <c r="AC64" s="53"/>
      <c r="AD64" s="54">
        <v>2</v>
      </c>
      <c r="AE64" s="54"/>
      <c r="AF64" s="54"/>
      <c r="AG64" s="54"/>
      <c r="AH64" s="54"/>
      <c r="AI64" s="9"/>
      <c r="AJ64" s="9"/>
      <c r="AK64" s="9"/>
      <c r="AL64" s="9"/>
      <c r="AM64" s="9"/>
      <c r="AN64" s="9"/>
      <c r="AO64" s="9"/>
      <c r="AP64" s="9"/>
      <c r="AQ64" s="9"/>
    </row>
    <row r="65" ht="13.5" spans="1:43">
      <c r="A65" s="66" t="s">
        <v>46</v>
      </c>
      <c r="B65" s="67" t="s">
        <v>77</v>
      </c>
      <c r="C65" s="42" t="s">
        <v>66</v>
      </c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76"/>
      <c r="P65" s="49"/>
      <c r="Q65" s="49"/>
      <c r="R65" s="49"/>
      <c r="S65" s="79"/>
      <c r="T65" s="49"/>
      <c r="U65" s="49"/>
      <c r="V65" s="49"/>
      <c r="W65" s="80"/>
      <c r="X65" s="49"/>
      <c r="Y65" s="49"/>
      <c r="Z65" s="49"/>
      <c r="AA65" s="49"/>
      <c r="AB65" s="49"/>
      <c r="AC65" s="79">
        <v>4</v>
      </c>
      <c r="AD65" s="49">
        <v>4</v>
      </c>
      <c r="AE65" s="49">
        <v>4</v>
      </c>
      <c r="AF65" s="49" t="s">
        <v>78</v>
      </c>
      <c r="AG65" s="49">
        <v>4</v>
      </c>
      <c r="AH65" s="49"/>
      <c r="AI65" s="9">
        <f>IF(A65="","",COUNTIF(D65:AH66,"&gt;2")/2)</f>
        <v>4</v>
      </c>
      <c r="AJ65" s="9" cm="1">
        <f t="array" ref="AJ65">SUMPRODUCT(IFERROR((IFERROR(WEEKDAY($D$3:$AH$3,2),999)&lt;6)*D65:AH66,0))</f>
        <v>24</v>
      </c>
      <c r="AK65" s="9" cm="1">
        <f t="array" ref="AK65">SUMPRODUCT((IFERROR(WEEKDAY($D$3:$AH$3,2),999)&lt;6)*D67:AH67)</f>
        <v>11.5</v>
      </c>
      <c r="AL65" s="9" cm="1">
        <f t="array" ref="AL65">SUMPRODUCT(IFERROR((IFERROR(WEEKDAY($D$3:$AH$3,2),0)&gt;5)*D65:AH67,0))</f>
        <v>8.5</v>
      </c>
      <c r="AM65" s="9">
        <f>IFERROR(SUM(AJ65:AL67),"")</f>
        <v>44</v>
      </c>
      <c r="AN65" s="9" t="s">
        <v>67</v>
      </c>
      <c r="AO65" s="9" cm="1">
        <f t="array" ref="AO65">SUMPRODUCT((IFERROR((D65:AH65+D66:AH66+D67:AH67),0)&gt;8)*1,IFERROR((D65:AH65+D66:AH66+D67:AH67-8),0))</f>
        <v>12</v>
      </c>
      <c r="AP65" s="9">
        <f>SUM(D65:AH67)-AO65</f>
        <v>32</v>
      </c>
      <c r="AQ65" s="9">
        <f>AM65-AO65-AP65</f>
        <v>0</v>
      </c>
    </row>
    <row r="66" ht="13.5" spans="1:43">
      <c r="A66" s="66"/>
      <c r="B66" s="67"/>
      <c r="C66" s="42" t="s">
        <v>68</v>
      </c>
      <c r="D66" s="49"/>
      <c r="E66" s="49"/>
      <c r="F66" s="49"/>
      <c r="G66" s="49"/>
      <c r="H66" s="68"/>
      <c r="I66" s="49"/>
      <c r="J66" s="49"/>
      <c r="K66" s="49"/>
      <c r="L66" s="49"/>
      <c r="M66" s="49"/>
      <c r="N66" s="49"/>
      <c r="O66" s="76"/>
      <c r="P66" s="49"/>
      <c r="Q66" s="49"/>
      <c r="R66" s="49"/>
      <c r="S66" s="49"/>
      <c r="T66" s="49"/>
      <c r="U66" s="49"/>
      <c r="V66" s="49"/>
      <c r="W66" s="80"/>
      <c r="X66" s="49"/>
      <c r="Y66" s="49"/>
      <c r="Z66" s="49"/>
      <c r="AA66" s="49"/>
      <c r="AB66" s="49"/>
      <c r="AC66" s="81">
        <v>4</v>
      </c>
      <c r="AD66" s="49">
        <v>4</v>
      </c>
      <c r="AE66" s="49">
        <v>4</v>
      </c>
      <c r="AF66" s="49" t="s">
        <v>78</v>
      </c>
      <c r="AG66" s="49">
        <v>4</v>
      </c>
      <c r="AH66" s="49"/>
      <c r="AI66" s="9"/>
      <c r="AJ66" s="9"/>
      <c r="AK66" s="9"/>
      <c r="AL66" s="9"/>
      <c r="AM66" s="9"/>
      <c r="AN66" s="9"/>
      <c r="AO66" s="9"/>
      <c r="AP66" s="9"/>
      <c r="AQ66" s="9"/>
    </row>
    <row r="67" ht="13.5" spans="1:43">
      <c r="A67" s="69"/>
      <c r="B67" s="70"/>
      <c r="C67" s="42" t="s">
        <v>69</v>
      </c>
      <c r="D67" s="49"/>
      <c r="E67" s="49"/>
      <c r="F67" s="49"/>
      <c r="G67" s="49"/>
      <c r="H67" s="49"/>
      <c r="I67" s="49"/>
      <c r="J67" s="77"/>
      <c r="K67" s="49"/>
      <c r="L67" s="49"/>
      <c r="M67" s="49"/>
      <c r="N67" s="49"/>
      <c r="O67" s="78"/>
      <c r="P67" s="49"/>
      <c r="Q67" s="49"/>
      <c r="R67" s="49"/>
      <c r="S67" s="49"/>
      <c r="T67" s="49"/>
      <c r="U67" s="49"/>
      <c r="V67" s="49"/>
      <c r="W67" s="80"/>
      <c r="X67" s="49"/>
      <c r="Y67" s="49"/>
      <c r="Z67" s="49"/>
      <c r="AA67" s="49"/>
      <c r="AB67" s="49"/>
      <c r="AC67" s="81">
        <v>3.5</v>
      </c>
      <c r="AD67" s="49">
        <v>4</v>
      </c>
      <c r="AE67" s="49">
        <v>4</v>
      </c>
      <c r="AF67" s="49"/>
      <c r="AG67" s="49">
        <v>0.5</v>
      </c>
      <c r="AH67" s="49"/>
      <c r="AI67" s="9"/>
      <c r="AJ67" s="9"/>
      <c r="AK67" s="9"/>
      <c r="AL67" s="9"/>
      <c r="AM67" s="9"/>
      <c r="AN67" s="9"/>
      <c r="AO67" s="9"/>
      <c r="AP67" s="9"/>
      <c r="AQ67" s="9"/>
    </row>
    <row r="68" ht="15" spans="1:43">
      <c r="A68" s="71" t="s">
        <v>35</v>
      </c>
      <c r="B68" s="72" t="s">
        <v>79</v>
      </c>
      <c r="C68" s="73" t="s">
        <v>66</v>
      </c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 t="s">
        <v>80</v>
      </c>
      <c r="V68" s="74">
        <v>4</v>
      </c>
      <c r="W68" s="74">
        <v>4</v>
      </c>
      <c r="X68" s="74">
        <v>4</v>
      </c>
      <c r="Y68" s="74"/>
      <c r="Z68" s="82">
        <v>4</v>
      </c>
      <c r="AA68" s="82">
        <v>4</v>
      </c>
      <c r="AB68" s="82">
        <v>4</v>
      </c>
      <c r="AC68" s="82">
        <v>4</v>
      </c>
      <c r="AD68" s="82">
        <v>4</v>
      </c>
      <c r="AE68" s="82">
        <v>4</v>
      </c>
      <c r="AF68" s="74"/>
      <c r="AG68" s="74">
        <v>4</v>
      </c>
      <c r="AH68" s="74"/>
      <c r="AI68" s="9">
        <f>IF(A68="","",COUNTIF(D68:AH69,"&gt;2")/2)</f>
        <v>10</v>
      </c>
      <c r="AJ68" s="9" cm="1">
        <f t="array" ref="AJ68">SUMPRODUCT(IFERROR((IFERROR(WEEKDAY($D$3:$AH$3,2),999)&lt;6)*D68:AH69,0))</f>
        <v>64</v>
      </c>
      <c r="AK68" s="9" cm="1">
        <f t="array" ref="AK68">SUMPRODUCT((IFERROR(WEEKDAY($D$3:$AH$3,2),999)&lt;6)*D70:AH70)</f>
        <v>24.5</v>
      </c>
      <c r="AL68" s="9" cm="1">
        <f t="array" ref="AL68">SUMPRODUCT(IFERROR((IFERROR(WEEKDAY($D$3:$AH$3,2),0)&gt;5)*D68:AH70,0))</f>
        <v>19</v>
      </c>
      <c r="AM68" s="9">
        <f>IFERROR(SUM(AJ68:AL70),"")</f>
        <v>107.5</v>
      </c>
      <c r="AN68" s="9" t="s">
        <v>67</v>
      </c>
      <c r="AO68" s="9" cm="1">
        <f t="array" ref="AO68">SUMPRODUCT((IFERROR((D68:AH68+D69:AH69+D70:AH70),0)&gt;8)*1,IFERROR((D68:AH68+D69:AH69+D70:AH70-8),0))</f>
        <v>27.5</v>
      </c>
      <c r="AP68" s="9">
        <f>SUM(D68:AH70)-AO68</f>
        <v>80</v>
      </c>
      <c r="AQ68" s="9">
        <f>AM68-AO68-AP68</f>
        <v>0</v>
      </c>
    </row>
    <row r="69" ht="15" spans="1:43">
      <c r="A69" s="71"/>
      <c r="B69" s="75"/>
      <c r="C69" s="73" t="s">
        <v>68</v>
      </c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>
        <v>4</v>
      </c>
      <c r="W69" s="74">
        <v>4</v>
      </c>
      <c r="X69" s="74">
        <v>4</v>
      </c>
      <c r="Y69" s="74"/>
      <c r="Z69" s="82">
        <v>4</v>
      </c>
      <c r="AA69" s="82">
        <v>4</v>
      </c>
      <c r="AB69" s="82">
        <v>4</v>
      </c>
      <c r="AC69" s="82">
        <v>4</v>
      </c>
      <c r="AD69" s="82">
        <v>4</v>
      </c>
      <c r="AE69" s="82">
        <v>4</v>
      </c>
      <c r="AF69" s="74"/>
      <c r="AG69" s="74">
        <v>4</v>
      </c>
      <c r="AH69" s="74"/>
      <c r="AI69" s="9"/>
      <c r="AJ69" s="9"/>
      <c r="AK69" s="9"/>
      <c r="AL69" s="9"/>
      <c r="AM69" s="9"/>
      <c r="AN69" s="9"/>
      <c r="AO69" s="9"/>
      <c r="AP69" s="9"/>
      <c r="AQ69" s="9"/>
    </row>
    <row r="70" ht="15" spans="1:43">
      <c r="A70" s="71"/>
      <c r="B70" s="75"/>
      <c r="C70" s="73" t="s">
        <v>69</v>
      </c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>
        <v>3.5</v>
      </c>
      <c r="W70" s="74">
        <v>3</v>
      </c>
      <c r="X70" s="74">
        <v>4</v>
      </c>
      <c r="Y70" s="74"/>
      <c r="Z70" s="82"/>
      <c r="AA70" s="82">
        <v>3</v>
      </c>
      <c r="AB70" s="82">
        <v>3</v>
      </c>
      <c r="AC70" s="82">
        <v>3</v>
      </c>
      <c r="AD70" s="82">
        <v>2</v>
      </c>
      <c r="AE70" s="82">
        <v>3</v>
      </c>
      <c r="AF70" s="74"/>
      <c r="AG70" s="74">
        <v>3</v>
      </c>
      <c r="AH70" s="74"/>
      <c r="AI70" s="9"/>
      <c r="AJ70" s="9"/>
      <c r="AK70" s="9"/>
      <c r="AL70" s="9"/>
      <c r="AM70" s="9"/>
      <c r="AN70" s="9"/>
      <c r="AO70" s="9"/>
      <c r="AP70" s="9"/>
      <c r="AQ70" s="9"/>
    </row>
    <row r="71" ht="15" spans="1:43">
      <c r="A71" s="71" t="s">
        <v>36</v>
      </c>
      <c r="B71" s="72" t="s">
        <v>79</v>
      </c>
      <c r="C71" s="73" t="s">
        <v>66</v>
      </c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 t="s">
        <v>81</v>
      </c>
      <c r="AB71" s="74">
        <v>4</v>
      </c>
      <c r="AC71" s="74">
        <v>4</v>
      </c>
      <c r="AD71" s="74">
        <v>4</v>
      </c>
      <c r="AE71" s="74">
        <v>4</v>
      </c>
      <c r="AF71" s="74"/>
      <c r="AG71" s="74">
        <v>4</v>
      </c>
      <c r="AH71" s="74"/>
      <c r="AI71" s="9">
        <f>IF(A71="","",COUNTIF(D71:AH72,"&gt;2")/2)</f>
        <v>5</v>
      </c>
      <c r="AJ71" s="9" cm="1">
        <f t="array" ref="AJ71">SUMPRODUCT(IFERROR((IFERROR(WEEKDAY($D$3:$AH$3,2),999)&lt;6)*D71:AH72,0))</f>
        <v>32</v>
      </c>
      <c r="AK71" s="9" cm="1">
        <f t="array" ref="AK71">SUMPRODUCT((IFERROR(WEEKDAY($D$3:$AH$3,2),999)&lt;6)*D73:AH73)</f>
        <v>12.5</v>
      </c>
      <c r="AL71" s="9" cm="1">
        <f t="array" ref="AL71">SUMPRODUCT(IFERROR((IFERROR(WEEKDAY($D$3:$AH$3,2),0)&gt;5)*D71:AH73,0))</f>
        <v>11</v>
      </c>
      <c r="AM71" s="9">
        <f>IFERROR(SUM(AJ71:AL73),"")</f>
        <v>55.5</v>
      </c>
      <c r="AN71" s="9" t="s">
        <v>67</v>
      </c>
      <c r="AO71" s="9" cm="1">
        <f t="array" ref="AO71">SUMPRODUCT((IFERROR((D71:AH71+D72:AH72+D73:AH73),0)&gt;8)*1,IFERROR((D71:AH71+D72:AH72+D73:AH73-8),0))</f>
        <v>15.5</v>
      </c>
      <c r="AP71" s="9">
        <f>SUM(D71:AH73)-AO71</f>
        <v>40</v>
      </c>
      <c r="AQ71" s="9">
        <f>AM71-AO71-AP71</f>
        <v>0</v>
      </c>
    </row>
    <row r="72" ht="15" spans="1:43">
      <c r="A72" s="71"/>
      <c r="B72" s="75"/>
      <c r="C72" s="73" t="s">
        <v>68</v>
      </c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>
        <v>4</v>
      </c>
      <c r="AC72" s="74">
        <v>4</v>
      </c>
      <c r="AD72" s="74">
        <v>4</v>
      </c>
      <c r="AE72" s="74">
        <v>4</v>
      </c>
      <c r="AF72" s="74"/>
      <c r="AG72" s="74">
        <v>4</v>
      </c>
      <c r="AH72" s="74"/>
      <c r="AI72" s="9"/>
      <c r="AJ72" s="9"/>
      <c r="AK72" s="9"/>
      <c r="AL72" s="9"/>
      <c r="AM72" s="9"/>
      <c r="AN72" s="9"/>
      <c r="AO72" s="9"/>
      <c r="AP72" s="9"/>
      <c r="AQ72" s="9"/>
    </row>
    <row r="73" ht="15" spans="1:43">
      <c r="A73" s="71"/>
      <c r="B73" s="75"/>
      <c r="C73" s="73" t="s">
        <v>69</v>
      </c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>
        <v>3.5</v>
      </c>
      <c r="AC73" s="74">
        <v>3</v>
      </c>
      <c r="AD73" s="74">
        <v>3</v>
      </c>
      <c r="AE73" s="74">
        <v>3</v>
      </c>
      <c r="AF73" s="74"/>
      <c r="AG73" s="74">
        <v>3</v>
      </c>
      <c r="AH73" s="74"/>
      <c r="AI73" s="9"/>
      <c r="AJ73" s="9"/>
      <c r="AK73" s="9"/>
      <c r="AL73" s="9"/>
      <c r="AM73" s="9"/>
      <c r="AN73" s="9"/>
      <c r="AO73" s="9"/>
      <c r="AP73" s="9"/>
      <c r="AQ73" s="9"/>
    </row>
  </sheetData>
  <mergeCells count="268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</mergeCells>
  <conditionalFormatting sqref="A41">
    <cfRule type="duplicateValues" dxfId="1" priority="11"/>
  </conditionalFormatting>
  <conditionalFormatting sqref="A44">
    <cfRule type="duplicateValues" dxfId="1" priority="10"/>
  </conditionalFormatting>
  <conditionalFormatting sqref="A47">
    <cfRule type="duplicateValues" dxfId="0" priority="7"/>
  </conditionalFormatting>
  <conditionalFormatting sqref="A68">
    <cfRule type="duplicateValues" dxfId="1" priority="2"/>
  </conditionalFormatting>
  <conditionalFormatting sqref="A71">
    <cfRule type="duplicateValues" dxfId="1" priority="1"/>
  </conditionalFormatting>
  <conditionalFormatting sqref="A1:A4">
    <cfRule type="duplicateValues" priority="185"/>
    <cfRule type="duplicateValues" priority="189"/>
    <cfRule type="duplicateValues" priority="188"/>
    <cfRule type="duplicateValues" priority="190"/>
    <cfRule type="duplicateValues" priority="191"/>
    <cfRule type="duplicateValues" priority="187"/>
    <cfRule type="duplicateValues" priority="186"/>
    <cfRule type="duplicateValues" priority="184"/>
  </conditionalFormatting>
  <conditionalFormatting sqref="A35:A37">
    <cfRule type="duplicateValues" dxfId="0" priority="12"/>
  </conditionalFormatting>
  <conditionalFormatting sqref="A38:A40">
    <cfRule type="duplicateValues" dxfId="0" priority="8"/>
  </conditionalFormatting>
  <conditionalFormatting sqref="A47:A49">
    <cfRule type="duplicateValues" dxfId="0" priority="6"/>
  </conditionalFormatting>
  <conditionalFormatting sqref="A56:A58">
    <cfRule type="duplicateValues" dxfId="0" priority="4"/>
  </conditionalFormatting>
  <conditionalFormatting sqref="A35:A37 A41:A43 A44:A46">
    <cfRule type="duplicateValues" dxfId="0" priority="9"/>
  </conditionalFormatting>
  <conditionalFormatting sqref="A53 A50">
    <cfRule type="duplicateValues" dxfId="0" priority="5"/>
  </conditionalFormatting>
  <conditionalFormatting sqref="A59 A62">
    <cfRule type="duplicateValues" dxfId="0" priority="3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3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4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5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6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7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8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0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C23" sqref="C23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82</v>
      </c>
      <c r="D1" s="1" t="s">
        <v>83</v>
      </c>
      <c r="E1" s="1"/>
      <c r="F1" s="1"/>
      <c r="G1" s="1"/>
    </row>
    <row r="2" spans="1:7">
      <c r="A2" s="1"/>
      <c r="B2" s="2" t="s">
        <v>41</v>
      </c>
      <c r="C2" s="2" t="s">
        <v>84</v>
      </c>
      <c r="D2" s="2">
        <v>-74</v>
      </c>
      <c r="E2" s="1"/>
      <c r="F2" s="1"/>
      <c r="G2" s="1">
        <f>VLOOKUP(B2,劳务费!$C$11:L28,10,0)</f>
        <v>-74</v>
      </c>
    </row>
    <row r="3" spans="1:7">
      <c r="A3" s="1"/>
      <c r="B3" t="s">
        <v>38</v>
      </c>
      <c r="C3" s="2" t="s">
        <v>85</v>
      </c>
      <c r="D3" s="2">
        <v>140</v>
      </c>
      <c r="E3" s="1"/>
      <c r="F3" s="1"/>
      <c r="G3" s="1">
        <f>VLOOKUP(B3,劳务费!$C$11:L28,10,0)</f>
        <v>140</v>
      </c>
    </row>
    <row r="4" spans="1:7">
      <c r="A4" s="1"/>
      <c r="B4" s="1" t="s">
        <v>42</v>
      </c>
      <c r="C4" s="1" t="s">
        <v>84</v>
      </c>
      <c r="D4" s="1">
        <v>-74</v>
      </c>
      <c r="E4" s="1"/>
      <c r="F4" s="1"/>
      <c r="G4" s="1">
        <f>VLOOKUP(B4,劳务费!$C$11:L28,10,0)</f>
        <v>-74</v>
      </c>
    </row>
    <row r="5" spans="1:7">
      <c r="A5" s="1"/>
      <c r="B5" s="1" t="s">
        <v>21</v>
      </c>
      <c r="C5" s="1">
        <v>0.8</v>
      </c>
      <c r="D5" s="1">
        <v>-126</v>
      </c>
      <c r="E5" s="1"/>
      <c r="F5" s="1"/>
      <c r="G5" s="1" t="e">
        <f>VLOOKUP(B5,劳务费!$C$11:L29,10,0)</f>
        <v>#N/A</v>
      </c>
    </row>
    <row r="6" spans="1:7">
      <c r="A6" s="1"/>
      <c r="B6" s="1" t="s">
        <v>30</v>
      </c>
      <c r="C6" s="1">
        <v>0.8</v>
      </c>
      <c r="D6" s="1">
        <v>-668.8</v>
      </c>
      <c r="E6" s="1"/>
      <c r="F6" s="1"/>
      <c r="G6" s="1">
        <f>VLOOKUP(B6,劳务费!$C$11:L30,10,0)</f>
        <v>-668.8</v>
      </c>
    </row>
    <row r="7" spans="1:7">
      <c r="A7" s="1"/>
      <c r="B7" s="1" t="s">
        <v>39</v>
      </c>
      <c r="C7" s="1" t="s">
        <v>85</v>
      </c>
      <c r="D7" s="1">
        <v>20</v>
      </c>
      <c r="E7" s="1"/>
      <c r="F7" s="1"/>
      <c r="G7" s="1">
        <f>VLOOKUP(B7,劳务费!$C$11:L28,10,0)</f>
        <v>20</v>
      </c>
    </row>
    <row r="8" spans="1:7">
      <c r="A8" s="1"/>
      <c r="B8" s="1"/>
      <c r="C8" s="1"/>
      <c r="D8" s="1"/>
      <c r="E8" s="1"/>
      <c r="F8" s="1"/>
      <c r="G8" s="1" t="e">
        <f>VLOOKUP(B8,劳务费!$C$11:L26,10,0)</f>
        <v>#N/A</v>
      </c>
    </row>
    <row r="9" spans="1:7">
      <c r="A9" s="1"/>
      <c r="B9" s="1"/>
      <c r="C9" s="1"/>
      <c r="D9" s="1"/>
      <c r="E9" s="1"/>
      <c r="F9" s="1"/>
      <c r="G9" s="1" t="e">
        <f>VLOOKUP(B9,劳务费!$C$11:L27,10,0)</f>
        <v>#N/A</v>
      </c>
    </row>
    <row r="10" spans="1:7">
      <c r="A10" s="1"/>
      <c r="B10" s="1"/>
      <c r="C10" s="1"/>
      <c r="D10" s="1"/>
      <c r="E10" s="1"/>
      <c r="F10" s="1"/>
      <c r="G10" s="1" t="e">
        <f>VLOOKUP(B10,劳务费!$C$11:L28,10,0)</f>
        <v>#N/A</v>
      </c>
    </row>
    <row r="11" spans="1:7">
      <c r="A11" s="1"/>
      <c r="B11" s="3"/>
      <c r="C11" s="1"/>
      <c r="D11" s="3"/>
      <c r="E11" s="1"/>
      <c r="F11" s="1"/>
      <c r="G11" s="1" t="e">
        <f>VLOOKUP(B11,劳务费!$C$11:L28,10,0)</f>
        <v>#N/A</v>
      </c>
    </row>
    <row r="12" spans="1:7">
      <c r="A12" s="1"/>
      <c r="B12" s="1"/>
      <c r="C12" s="1"/>
      <c r="D12" s="1"/>
      <c r="E12" s="1"/>
      <c r="F12" s="1"/>
      <c r="G12" s="1" t="e">
        <f>VLOOKUP(B12,劳务费!$C$11:L25,10,0)</f>
        <v>#N/A</v>
      </c>
    </row>
    <row r="13" spans="1:7">
      <c r="A13" s="1"/>
      <c r="B13" s="1"/>
      <c r="C13" s="1"/>
      <c r="D13" s="1"/>
      <c r="E13" s="1"/>
      <c r="F13" s="1"/>
      <c r="G13" s="1" t="e">
        <f>VLOOKUP(B13,劳务费!$C$11:L28,10,0)</f>
        <v>#N/A</v>
      </c>
    </row>
    <row r="14" spans="1:7">
      <c r="A14" s="1"/>
      <c r="B14" s="1"/>
      <c r="C14" s="1"/>
      <c r="D14" s="1"/>
      <c r="E14" s="1"/>
      <c r="F14" s="1"/>
      <c r="G14" s="1" t="e">
        <f>VLOOKUP(B14,劳务费!$C$11:L25,10,0)</f>
        <v>#N/A</v>
      </c>
    </row>
    <row r="15" spans="1:7">
      <c r="A15" s="1"/>
      <c r="B15" s="1"/>
      <c r="C15" s="1"/>
      <c r="D15" s="1"/>
      <c r="E15" s="1"/>
      <c r="F15" s="1"/>
      <c r="G15" s="1" t="e">
        <f>VLOOKUP(B15,劳务费!$C$11:L28,10,0)</f>
        <v>#N/A</v>
      </c>
    </row>
    <row r="16" spans="1:7">
      <c r="A16" s="1"/>
      <c r="B16" s="1"/>
      <c r="C16" s="1"/>
      <c r="D16" s="1"/>
      <c r="E16" s="1"/>
      <c r="F16" s="1"/>
      <c r="G16" s="1" t="e">
        <f>VLOOKUP(B16,劳务费!$C$11:L25,10,0)</f>
        <v>#N/A</v>
      </c>
    </row>
    <row r="17" spans="1:7">
      <c r="A17" s="1"/>
      <c r="B17" s="1"/>
      <c r="C17" s="1"/>
      <c r="D17" s="1"/>
      <c r="E17" s="1"/>
      <c r="F17" s="1"/>
      <c r="G17" s="1" t="e">
        <f>VLOOKUP(B17,劳务费!$C$11:L28,10,0)</f>
        <v>#N/A</v>
      </c>
    </row>
    <row r="18" spans="1:7">
      <c r="A18" s="1"/>
      <c r="B18" s="1"/>
      <c r="C18" s="1"/>
      <c r="D18" s="1"/>
      <c r="E18" s="1"/>
      <c r="F18" s="1"/>
      <c r="G18" s="1" t="e">
        <f>VLOOKUP(B18,劳务费!$C$11:L28,10,0)</f>
        <v>#N/A</v>
      </c>
    </row>
    <row r="19" spans="1:7">
      <c r="A19" s="1"/>
      <c r="B19" s="1"/>
      <c r="C19" s="1"/>
      <c r="D19" s="1"/>
      <c r="E19" s="1"/>
      <c r="F19" s="1"/>
      <c r="G19" s="1" t="e">
        <f>VLOOKUP(B19,劳务费!$C$11:L28,10,0)</f>
        <v>#N/A</v>
      </c>
    </row>
    <row r="20" spans="1:7">
      <c r="A20" s="1"/>
      <c r="B20" s="1"/>
      <c r="C20" s="1"/>
      <c r="D20" s="1"/>
      <c r="E20" s="1"/>
      <c r="F20" s="1"/>
      <c r="G20" s="1" t="e">
        <f>VLOOKUP(B20,劳务费!$C$11:L25,10,0)</f>
        <v>#N/A</v>
      </c>
    </row>
    <row r="21" spans="1:7">
      <c r="A21" s="1"/>
      <c r="B21" s="1"/>
      <c r="C21" s="1"/>
      <c r="D21" s="1"/>
      <c r="E21" s="1"/>
      <c r="F21" s="1"/>
      <c r="G21" s="1" t="e">
        <f>VLOOKUP(B21,劳务费!$C$11:L28,10,0)</f>
        <v>#N/A</v>
      </c>
    </row>
    <row r="22" spans="1:7">
      <c r="A22" s="1"/>
      <c r="B22" s="1"/>
      <c r="C22" s="1"/>
      <c r="D22" s="1"/>
      <c r="E22" s="1"/>
      <c r="F22" s="1"/>
      <c r="G22" s="1" t="e">
        <f>VLOOKUP(B22,劳务费!$C$11:L28,10,0)</f>
        <v>#N/A</v>
      </c>
    </row>
    <row r="23" spans="1:7">
      <c r="A23" s="1"/>
      <c r="B23" s="1"/>
      <c r="C23" s="1"/>
      <c r="D23" s="1"/>
      <c r="E23" s="1"/>
      <c r="F23" s="1"/>
      <c r="G23" s="1" t="e">
        <f>VLOOKUP(B23,劳务费!$C$11:L28,10,0)</f>
        <v>#N/A</v>
      </c>
    </row>
    <row r="24" spans="1:7">
      <c r="A24" s="1"/>
      <c r="B24" s="1"/>
      <c r="C24" s="1"/>
      <c r="D24" s="1"/>
      <c r="E24" s="1"/>
      <c r="F24" s="1"/>
      <c r="G24" s="1" t="e">
        <f>VLOOKUP(B24,劳务费!$C$11:L28,10,0)</f>
        <v>#N/A</v>
      </c>
    </row>
    <row r="25" spans="1:7">
      <c r="A25" s="1"/>
      <c r="B25" s="1"/>
      <c r="C25" s="1"/>
      <c r="D25" s="1"/>
      <c r="E25" s="1"/>
      <c r="F25" s="1"/>
      <c r="G25" s="1" t="e">
        <f>VLOOKUP(B25,劳务费!$C$11:L28,10,0)</f>
        <v>#N/A</v>
      </c>
    </row>
    <row r="26" spans="1:7">
      <c r="A26" s="1"/>
      <c r="B26" s="1"/>
      <c r="C26" s="1"/>
      <c r="D26" s="1"/>
      <c r="E26" s="1"/>
      <c r="F26" s="1"/>
      <c r="G26" s="1" t="e">
        <f>VLOOKUP(B26,劳务费!$C$11:L28,10,0)</f>
        <v>#N/A</v>
      </c>
    </row>
    <row r="27" spans="1:7">
      <c r="A27" s="1"/>
      <c r="B27" s="1"/>
      <c r="C27" s="1"/>
      <c r="D27" s="1"/>
      <c r="E27" s="1"/>
      <c r="F27" s="1"/>
      <c r="G27" s="1" t="e">
        <f>VLOOKUP(B27,劳务费!$C$11:L25,10,0)</f>
        <v>#N/A</v>
      </c>
    </row>
    <row r="28" spans="1:7">
      <c r="A28" s="1"/>
      <c r="B28" s="1"/>
      <c r="C28" s="1"/>
      <c r="D28" s="1"/>
      <c r="E28" s="1"/>
      <c r="F28" s="1"/>
      <c r="G28" s="1" t="e">
        <f>VLOOKUP(B28,劳务费!$C$11:L25,10,0)</f>
        <v>#N/A</v>
      </c>
    </row>
    <row r="29" spans="1:7">
      <c r="A29" s="1"/>
      <c r="B29" s="1"/>
      <c r="C29" s="1"/>
      <c r="D29" s="1"/>
      <c r="E29" s="1"/>
      <c r="F29" s="1"/>
      <c r="G29" s="1" t="e">
        <f>VLOOKUP(B29,劳务费!$C$11:L26,10,0)</f>
        <v>#N/A</v>
      </c>
    </row>
    <row r="30" spans="1:7">
      <c r="A30" s="1"/>
      <c r="B30" s="1"/>
      <c r="C30" s="1"/>
      <c r="D30" s="1"/>
      <c r="E30" s="1"/>
      <c r="F30" s="1"/>
      <c r="G30" s="1" t="e">
        <f>VLOOKUP(B30,劳务费!$C$11:L27,10,0)</f>
        <v>#N/A</v>
      </c>
    </row>
    <row r="31" spans="1:7">
      <c r="A31" s="1"/>
      <c r="B31" s="1"/>
      <c r="C31" s="1"/>
      <c r="D31" s="1"/>
      <c r="E31" s="1"/>
      <c r="F31" s="1"/>
      <c r="G31" s="1" t="e">
        <f>VLOOKUP(B31,劳务费!$C$11:L28,10,0)</f>
        <v>#N/A</v>
      </c>
    </row>
    <row r="32" spans="1:7">
      <c r="A32" s="1"/>
      <c r="B32" s="1"/>
      <c r="C32" s="1"/>
      <c r="D32" s="1"/>
      <c r="E32" s="1"/>
      <c r="F32" s="1"/>
      <c r="G32" s="1" t="e">
        <f>VLOOKUP(B32,劳务费!$C$11:L28,10,0)</f>
        <v>#N/A</v>
      </c>
    </row>
    <row r="33" spans="1:7">
      <c r="A33" s="1"/>
      <c r="B33" s="1"/>
      <c r="C33" s="1"/>
      <c r="D33" s="1"/>
      <c r="E33" s="1"/>
      <c r="F33" s="1"/>
      <c r="G33" s="1" t="e">
        <f>VLOOKUP(B33,劳务费!$C$11:L28,10,0)</f>
        <v>#N/A</v>
      </c>
    </row>
    <row r="34" spans="1:7">
      <c r="A34" s="1"/>
      <c r="B34" s="1"/>
      <c r="C34" s="1"/>
      <c r="D34" s="1"/>
      <c r="E34" s="1"/>
      <c r="F34" s="1"/>
      <c r="G34" s="1" t="e">
        <f>VLOOKUP(B34,劳务费!$C$11:L28,10,0)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VLOOKUP(B35,劳务费!$C$11:L28,10,0)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VLOOKUP(B36,劳务费!$C$11:L28,10,0)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VLOOKUP(B37,劳务费!$C$11:L28,10,0)</f>
        <v>#N/A</v>
      </c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>
        <f>SUM(D2:D38)</f>
        <v>-782.8</v>
      </c>
      <c r="E39" s="1"/>
      <c r="F39" s="1">
        <f>SUM(F2:F38)</f>
        <v>0</v>
      </c>
      <c r="G39" s="1"/>
    </row>
  </sheetData>
  <autoFilter xmlns:etc="http://www.wps.cn/officeDocument/2017/etCustomData" ref="A1:M37" etc:filterBottomFollowUsedRange="0">
    <sortState ref="A1:M37">
      <sortCondition ref="K1"/>
    </sortState>
    <extLst/>
  </autoFilter>
  <conditionalFormatting sqref="B5">
    <cfRule type="duplicateValues" priority="109"/>
    <cfRule type="duplicateValues" priority="108"/>
    <cfRule type="duplicateValues" priority="107"/>
    <cfRule type="duplicateValues" priority="106"/>
    <cfRule type="duplicateValues" priority="115"/>
    <cfRule type="duplicateValues" priority="117"/>
    <cfRule type="duplicateValues" priority="116"/>
    <cfRule type="duplicateValues" priority="112"/>
    <cfRule type="duplicateValues" priority="114"/>
    <cfRule type="duplicateValues" priority="105"/>
    <cfRule type="duplicateValues" priority="113"/>
    <cfRule type="duplicateValues" priority="111"/>
    <cfRule type="duplicateValues" priority="110"/>
  </conditionalFormatting>
  <conditionalFormatting sqref="B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15">
    <cfRule type="duplicateValues" dxfId="0" priority="82"/>
  </conditionalFormatting>
  <conditionalFormatting sqref="B16">
    <cfRule type="duplicateValues" dxfId="0" priority="81"/>
  </conditionalFormatting>
  <conditionalFormatting sqref="B17">
    <cfRule type="duplicateValues" dxfId="0" priority="80"/>
  </conditionalFormatting>
  <conditionalFormatting sqref="B18">
    <cfRule type="duplicateValues" dxfId="0" priority="79"/>
  </conditionalFormatting>
  <conditionalFormatting sqref="B19">
    <cfRule type="duplicateValues" dxfId="0" priority="78"/>
  </conditionalFormatting>
  <conditionalFormatting sqref="B20">
    <cfRule type="duplicateValues" dxfId="0" priority="77"/>
  </conditionalFormatting>
  <conditionalFormatting sqref="B21">
    <cfRule type="duplicateValues" dxfId="0" priority="76"/>
  </conditionalFormatting>
  <conditionalFormatting sqref="B22">
    <cfRule type="duplicateValues" dxfId="0" priority="75"/>
  </conditionalFormatting>
  <conditionalFormatting sqref="B23">
    <cfRule type="duplicateValues" dxfId="0" priority="74"/>
  </conditionalFormatting>
  <conditionalFormatting sqref="B24">
    <cfRule type="duplicateValues" dxfId="0" priority="73"/>
  </conditionalFormatting>
  <conditionalFormatting sqref="B25">
    <cfRule type="duplicateValues" dxfId="0" priority="72"/>
  </conditionalFormatting>
  <conditionalFormatting sqref="B26">
    <cfRule type="duplicateValues" dxfId="0" priority="71"/>
  </conditionalFormatting>
  <conditionalFormatting sqref="B27">
    <cfRule type="duplicateValues" dxfId="0" priority="70"/>
  </conditionalFormatting>
  <conditionalFormatting sqref="B28">
    <cfRule type="duplicateValues" dxfId="0" priority="69"/>
  </conditionalFormatting>
  <conditionalFormatting sqref="B29">
    <cfRule type="duplicateValues" dxfId="0" priority="68"/>
  </conditionalFormatting>
  <conditionalFormatting sqref="B30">
    <cfRule type="duplicateValues" dxfId="0" priority="67"/>
  </conditionalFormatting>
  <conditionalFormatting sqref="B31">
    <cfRule type="duplicateValues" dxfId="0" priority="66"/>
  </conditionalFormatting>
  <conditionalFormatting sqref="B32">
    <cfRule type="duplicateValues" dxfId="0" priority="65"/>
  </conditionalFormatting>
  <conditionalFormatting sqref="B33">
    <cfRule type="duplicateValues" dxfId="0" priority="64"/>
  </conditionalFormatting>
  <conditionalFormatting sqref="B38">
    <cfRule type="duplicateValues" priority="119"/>
    <cfRule type="duplicateValues" priority="120"/>
    <cfRule type="duplicateValues" priority="121"/>
    <cfRule type="duplicateValues" priority="122"/>
  </conditionalFormatting>
  <conditionalFormatting sqref="B39">
    <cfRule type="duplicateValues" priority="125"/>
    <cfRule type="duplicateValues" priority="126"/>
  </conditionalFormatting>
  <conditionalFormatting sqref="B1:B2 B4:B6 B8:B1048576">
    <cfRule type="duplicateValues" dxfId="0" priority="15"/>
  </conditionalFormatting>
  <conditionalFormatting sqref="B1 B38:B39">
    <cfRule type="duplicateValues" priority="118"/>
  </conditionalFormatting>
  <conditionalFormatting sqref="B1 B39">
    <cfRule type="duplicateValues" priority="123"/>
    <cfRule type="duplicateValues" priority="124"/>
  </conditionalFormatting>
  <conditionalFormatting sqref="B1:B2 B4:B6 B8:B14 B34:B1048576">
    <cfRule type="duplicateValues" dxfId="0" priority="9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2025-07-29T09:08:52Z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7978BD63EA934A7583C429094F693D9D_13</vt:lpwstr>
  </property>
</Properties>
</file>