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 activeTab="1"/>
  </bookViews>
  <sheets>
    <sheet name="汇总表" sheetId="1" state="hidden" r:id="rId1"/>
    <sheet name="徐工副司机支架冲孔模具报价单" sheetId="8" r:id="rId2"/>
    <sheet name="明细表" sheetId="2" state="hidden" r:id="rId3"/>
    <sheet name="明细表1" sheetId="3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1_?">#REF!</definedName>
    <definedName name="_2__123Graph_BCHART_5" hidden="1">#REF!</definedName>
    <definedName name="_3__123Graph_CCHART_5" hidden="1">#REF!</definedName>
    <definedName name="_4__123Graph_DCHART_5" hidden="1">#REF!</definedName>
    <definedName name="_5__123Graph_ECHART_5" hidden="1">#REF!</definedName>
    <definedName name="_6__123Graph_FCHART_5" hidden="1">#REF!</definedName>
    <definedName name="_7__123Graph_XCHART_5" hidden="1">#REF!</definedName>
    <definedName name="_8_0">'[25]2'!#REF!</definedName>
    <definedName name="_BAS11">#REF!</definedName>
    <definedName name="_BAS12">#REF!</definedName>
    <definedName name="_BAS13">#REF!</definedName>
    <definedName name="_BAS14">#REF!</definedName>
    <definedName name="_BAS21">#REF!</definedName>
    <definedName name="_BAS22">#REF!</definedName>
    <definedName name="_BAS23">#REF!</definedName>
    <definedName name="_BAS24">#REF!</definedName>
    <definedName name="_BAS31">#REF!</definedName>
    <definedName name="_BAS32">#REF!</definedName>
    <definedName name="_BAS33">#REF!</definedName>
    <definedName name="_BAS34">#REF!</definedName>
    <definedName name="_BSS1">#REF!</definedName>
    <definedName name="_BSS2">#REF!</definedName>
    <definedName name="_BSS3">#REF!</definedName>
    <definedName name="_BSS4">#REF!</definedName>
    <definedName name="_com2">'[1]Barwertberechnung (3)'!$AB$53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※_추후_NAVA__PROJECT는__부품_">[2]기안!$A$43</definedName>
    <definedName name="a">#REF!</definedName>
    <definedName name="abcd">#REF!</definedName>
    <definedName name="Abzinsfaktor">#REF!</definedName>
    <definedName name="afagav23423">#REF!</definedName>
    <definedName name="AI">[3]신규DEP!#REF!</definedName>
    <definedName name="Auf_Abzinsungsfaktor">#REF!</definedName>
    <definedName name="awc">#REF!</definedName>
    <definedName name="B">#REF!</definedName>
    <definedName name="BB">#REF!</definedName>
    <definedName name="bc">#REF!</definedName>
    <definedName name="bild">[4]Import!$L$389:$L$485</definedName>
    <definedName name="blatt2">#REF!</definedName>
    <definedName name="CC">#REF!</definedName>
    <definedName name="CC.QQ">#REF!</definedName>
    <definedName name="change">[5]Reference!$A$31:$A$57</definedName>
    <definedName name="ck" hidden="1">#REF!</definedName>
    <definedName name="CKD">[6]Constant!#REF!</definedName>
    <definedName name="code">#REF!</definedName>
    <definedName name="Column">[7]Constant!#REF!</definedName>
    <definedName name="com">'[1]Vorbereitende Eingaben (Teil 1)'!$C$40</definedName>
    <definedName name="Cost">#REF!</definedName>
    <definedName name="CZK">#REF!</definedName>
    <definedName name="d">#REF!</definedName>
    <definedName name="Database">#REF!</definedName>
    <definedName name="DATE">[8]총괄표!$C$2</definedName>
    <definedName name="DATEE">#REF!</definedName>
    <definedName name="Daten">#REF!</definedName>
    <definedName name="DD">#REF!</definedName>
    <definedName name="DDATE">#REF!</definedName>
    <definedName name="DKDKFG8TBTB2RT">#REF!</definedName>
    <definedName name="DOL">#REF!</definedName>
    <definedName name="DOLLAR">#REF!</definedName>
    <definedName name="DV_Cost_Tot">[9]Worksheet!$I$63</definedName>
    <definedName name="DV_Cost_Tot_Mkt">[9]Worksheet!$J$63</definedName>
    <definedName name="DV_Grand_Total">#REF!</definedName>
    <definedName name="DV_Grand_Total_Mkt">#REF!</definedName>
    <definedName name="EE">#REF!</definedName>
    <definedName name="Eingabe">#REF!</definedName>
    <definedName name="Eingabe2">#REF!</definedName>
    <definedName name="Eingabe3">#REF!</definedName>
    <definedName name="Eingabe4">#REF!</definedName>
    <definedName name="ENG_COOLG">'[10]DBL LPG시험'!#REF!</definedName>
    <definedName name="Eng_Supp_Dollars_Tot">[9]Worksheet!$G$8</definedName>
    <definedName name="Eng_Supp_Dollars_Tot_Mkt">[9]Worksheet!$H$8</definedName>
    <definedName name="ESP">#REF!</definedName>
    <definedName name="ex">#REF!</definedName>
    <definedName name="FF">#REF!</definedName>
    <definedName name="FG12TBTB2RTDKDKGMLRT">[11]협조전!#REF!</definedName>
    <definedName name="FG22TBTB3RTDKDKDK">[12]차수!#REF!</definedName>
    <definedName name="FGPRTBTB1RTDKDK">#REF!</definedName>
    <definedName name="FGRKBS11TBTB3RTDKDK">[13]협조전!#REF!</definedName>
    <definedName name="fgRKBS8TBTB3RT">[13]협조전!#REF!</definedName>
    <definedName name="fgRKRKRKRKRKTBTB2RTDKDK">#REF!</definedName>
    <definedName name="FGtbtbspspsprtdkdk">[14]BUS제원1!#REF!</definedName>
    <definedName name="Fixture_Cost_Tot">[9]Worksheet!$O$13</definedName>
    <definedName name="FRF">#REF!</definedName>
    <definedName name="FS_F_VW_01_34381_1__JV_FS_PRAESENTATIONEN_">[15]home!$B$6:$AN$6</definedName>
    <definedName name="FS_F_VW_01_34381_1__JV_FS_REC_SAVING_">[15]home!$B$4745:$M$4745</definedName>
    <definedName name="FS_F_VW_01_34381_1_1__V_FS_BAUSTUFE_VORGABEN_STK_">[15]home!$B$1449:$D$1449</definedName>
    <definedName name="FS_F_VW_01_34381_1_12869_VW__JV_FS_BIDDERS_">[15]home!$B$3073:$L$3073</definedName>
    <definedName name="FS_F_VW_01_34381_1_13030_VW__JV_FS_BIDDERS_">[15]home!$B$3047:$L$3047</definedName>
    <definedName name="FS_F_VW_01_34381_1_1331_BX__JV_FS_BIDDERS_">[15]home!$B$3068:$L$3068</definedName>
    <definedName name="FS_F_VW_01_34381_1_1433_BX__JV_FS_BIDDERS_">[15]home!$B$3060:$L$3060</definedName>
    <definedName name="FS_F_VW_01_34381_1_1440_VW__JV_FS_BIDDERS_">[15]home!$B$3038:$L$3038</definedName>
    <definedName name="FS_F_VW_01_34381_1_1441_BX__JV_FS_BIDDERS_">[15]home!$B$3062:$L$3062</definedName>
    <definedName name="FS_F_VW_01_34381_1_1480_BX__JV_FS_BIDDERS_">[15]home!$B$3077:$L$3077</definedName>
    <definedName name="FS_F_VW_01_34381_1_1553_BX__JV_FS_BIDDERS_">[15]home!$B$3040:$L$3040</definedName>
    <definedName name="FS_F_VW_01_34381_1_158__JV_FS_REC_LIEF_">[15]home!$B$4670:$P$4670</definedName>
    <definedName name="FS_F_VW_01_34381_1_158_1__JV_FS_BAUSTUFE_ANGEBOTE_WAE_">[15]home!$B$566:$E$566</definedName>
    <definedName name="FS_F_VW_01_34381_1_158_11__JV_FS_REC_">[15]home!$B$3479:$Q$3479</definedName>
    <definedName name="FS_F_VW_01_34381_1_158_2__JV_FS_BAUSTUFE_ANGEBOTE_WAE_">[15]home!$B$567:$E$567</definedName>
    <definedName name="FS_F_VW_01_34381_1_158_28__JV_FS_REC_">[15]home!$B$3480:$Q$3480</definedName>
    <definedName name="FS_F_VW_01_34381_1_158_37__JV_FS_REC_">[15]home!$B$3481:$Q$3481</definedName>
    <definedName name="FS_F_VW_01_34381_1_158_46__JV_FS_REC_">[15]home!$B$3482:$Q$3482</definedName>
    <definedName name="FS_F_VW_01_34381_1_158_68__JV_FS_REC_">[15]home!$B$3483:$Q$3483</definedName>
    <definedName name="FS_F_VW_01_34381_1_158_VW__JV_FS_BIDDERS_">[15]home!$B$3052:$L$3052</definedName>
    <definedName name="FS_F_VW_01_34381_1_160_ST__JV_FS_BIDDERS_">[15]home!$B$3035:$L$3035</definedName>
    <definedName name="FS_F_VW_01_34381_1_161_BX__JV_FS_BIDDERS_">[15]home!$B$3075:$L$3075</definedName>
    <definedName name="FS_F_VW_01_34381_1_18245_MX__JV_FS_BIDDERS_">[15]home!$B$3058:$L$3058</definedName>
    <definedName name="FS_F_VW_01_34381_1_183_VW__JV_FS_BIDDERS_">[15]home!$B$3042:$L$3042</definedName>
    <definedName name="FS_F_VW_01_34381_1_1892_RR__JV_FS_BIDDERS_">[15]home!$B$3037:$L$3037</definedName>
    <definedName name="FS_F_VW_01_34381_1_19745_RR__JV_FS_BIDDERS_">[15]home!$B$3066:$L$3066</definedName>
    <definedName name="FS_F_VW_01_34381_1_2__V_FS_BAUSTUFE_VORGABEN_STK_">[15]home!$B$1450:$D$1450</definedName>
    <definedName name="FS_F_VW_01_34381_1_20477_MX__JV_FS_BIDDERS_">[15]home!$B$3065:$L$3065</definedName>
    <definedName name="FS_F_VW_01_34381_1_2147_IT__JV_FS_BIDDERS_">[15]home!$B$3046:$L$3046</definedName>
    <definedName name="FS_F_VW_01_34381_1_2149_IT__JV_FS_BIDDERS_">[15]home!$B$3071:$L$3071</definedName>
    <definedName name="FS_F_VW_01_34381_1_2278_AU__JV_FS_BIDDERS_">[15]home!$B$3067:$L$3067</definedName>
    <definedName name="FS_F_VW_01_34381_1_22805_VW__JV_FS_BIDDERS_">[15]home!$B$3057:$L$3057</definedName>
    <definedName name="FS_F_VW_01_34381_1_2363_AU__JV_FS_BIDDERS_">[15]home!$B$3053:$L$3053</definedName>
    <definedName name="FS_F_VW_01_34381_1_2365_AU__JV_FS_BIDDERS_">[15]home!$B$3043:$L$3043</definedName>
    <definedName name="FS_F_VW_01_34381_1_24968_US__JV_FS_BIDDERS_">[15]home!$B$3048:$L$3048</definedName>
    <definedName name="FS_F_VW_01_34381_1_24969_US__JV_FS_BIDDERS_">[15]home!$B$3069:$L$3069</definedName>
    <definedName name="FS_F_VW_01_34381_1_2609_RR__JV_FS_BIDDERS_">[15]home!$B$3059:$L$3059</definedName>
    <definedName name="FS_F_VW_01_34381_1_2631_US__JV_FS_BIDDERS_">[15]home!$B$3061:$L$3061</definedName>
    <definedName name="FS_F_VW_01_34381_1_28227_MX__JV_FS_BIDDERS_">[15]home!$B$3036:$L$3036</definedName>
    <definedName name="FS_F_VW_01_34381_1_28228_MX__JV_FS_BIDDERS_">[15]home!$B$3072:$L$3072</definedName>
    <definedName name="FS_F_VW_01_34381_1_2952_US__JV_FS_BIDDERS_">[15]home!$B$3044:$L$3044</definedName>
    <definedName name="FS_F_VW_01_34381_1_3243_VW__JV_FS_BIDDERS_">[15]home!$B$3054:$L$3054</definedName>
    <definedName name="FS_F_VW_01_34381_1_3437_VW__JV_FS_BIDDERS_">[15]home!$B$3050:$L$3050</definedName>
    <definedName name="FS_F_VW_01_34381_1_35166_ST__JV_FS_BIDDERS_">[15]home!$B$3070:$L$3070</definedName>
    <definedName name="FS_F_VW_01_34381_1_4_ST__JV_FS_BIDDERS_">[15]home!$B$3056:$L$3056</definedName>
    <definedName name="FS_F_VW_01_34381_1_42007_SK__JV_FS_BIDDERS_">[15]home!$B$3051:$L$3051</definedName>
    <definedName name="FS_F_VW_01_34381_1_5553_MX__JV_FS_BIDDERS_">[15]home!$B$3055:$L$3055</definedName>
    <definedName name="FS_F_VW_01_34381_1_626_SK__JV_FS_BIDDERS_">[15]home!$B$3063:$L$3063</definedName>
    <definedName name="FS_F_VW_01_34381_1_627_SK__JV_FS_BIDDERS_">[15]home!$B$3034:$L$3034</definedName>
    <definedName name="FS_F_VW_01_34381_1_6588_BX__JV_FS_BIDDERS_">[15]home!$B$3074:$L$3074</definedName>
    <definedName name="FS_F_VW_01_34381_1_6626_ST__JV_FS_BIDDERS_">[15]home!$B$3064:$L$3064</definedName>
    <definedName name="FS_F_VW_01_34381_1_6995_US__JV_FS_BIDDERS_">[15]home!$B$3041:$L$3041</definedName>
    <definedName name="FS_F_VW_01_34381_1_7591_US__JV_FS_BIDDERS_">[15]home!$B$3039:$L$3039</definedName>
    <definedName name="FS_F_VW_01_34381_10__JV_FS_PRAESENTATIONEN_">[15]home!$B$15:$AN$15</definedName>
    <definedName name="FS_F_VW_01_34381_10__JV_FS_REC_SAVING_">[15]home!$B$4754:$M$4754</definedName>
    <definedName name="FS_F_VW_01_34381_10_1__V_FS_BAUSTUFE_VORGABEN_STK_">[15]home!$B$1467:$D$1467</definedName>
    <definedName name="FS_F_VW_01_34381_10_158__JV_FS_REC_LIEF_">[15]home!$B$4733:$P$4733</definedName>
    <definedName name="FS_F_VW_01_34381_10_158_1__JV_FS_BAUSTUFE_ANGEBOTE_WAE_">[15]home!$B$1358:$E$1358</definedName>
    <definedName name="FS_F_VW_01_34381_10_158_2__JV_FS_BAUSTUFE_ANGEBOTE_WAE_">[15]home!$B$1359:$E$1359</definedName>
    <definedName name="FS_F_VW_01_34381_10_158_37__JV_FS_REC_">[15]home!$B$4639:$Q$4639</definedName>
    <definedName name="FS_F_VW_01_34381_10_2__V_FS_BAUSTUFE_VORGABEN_STK_">[15]home!$B$1468:$D$1468</definedName>
    <definedName name="FS_F_VW_01_34381_2__JV_FS_PRAESENTATIONEN_">[15]home!$B$7:$AN$7</definedName>
    <definedName name="FS_F_VW_01_34381_2__JV_FS_REC_SAVING_">[15]home!$B$4746:$M$4746</definedName>
    <definedName name="FS_F_VW_01_34381_2_1__V_FS_BAUSTUFE_VORGABEN_STK_">[15]home!$B$1451:$D$1451</definedName>
    <definedName name="FS_F_VW_01_34381_2_158__JV_FS_REC_LIEF_">[15]home!$B$4677:$P$4677</definedName>
    <definedName name="FS_F_VW_01_34381_2_158_1__JV_FS_BAUSTUFE_ANGEBOTE_WAE_">[15]home!$B$654:$E$654</definedName>
    <definedName name="FS_F_VW_01_34381_2_158_11__JV_FS_REC_">[15]home!$B$3604:$Q$3604</definedName>
    <definedName name="FS_F_VW_01_34381_2_158_2__JV_FS_BAUSTUFE_ANGEBOTE_WAE_">[15]home!$B$655:$E$655</definedName>
    <definedName name="FS_F_VW_01_34381_2_158_28__JV_FS_REC_">[15]home!$B$3605:$Q$3605</definedName>
    <definedName name="FS_F_VW_01_34381_2_158_37__JV_FS_REC_">[15]home!$B$3606:$Q$3606</definedName>
    <definedName name="FS_F_VW_01_34381_2_158_46__JV_FS_REC_">[15]home!$B$3607:$Q$3607</definedName>
    <definedName name="FS_F_VW_01_34381_2_158_68__JV_FS_REC_">[15]home!$B$3608:$Q$3608</definedName>
    <definedName name="FS_F_VW_01_34381_2_2__V_FS_BAUSTUFE_VORGABEN_STK_">[15]home!$B$1452:$D$1452</definedName>
    <definedName name="FS_F_VW_01_34381_3__JV_FS_PRAESENTATIONEN_">[15]home!$B$8:$AN$8</definedName>
    <definedName name="FS_F_VW_01_34381_3__JV_FS_REC_SAVING_">[15]home!$B$4747:$M$4747</definedName>
    <definedName name="FS_F_VW_01_34381_3_1__V_FS_BAUSTUFE_VORGABEN_STK_">[15]home!$B$1453:$D$1453</definedName>
    <definedName name="FS_F_VW_01_34381_3_158__JV_FS_REC_LIEF_">[15]home!$B$4684:$P$4684</definedName>
    <definedName name="FS_F_VW_01_34381_3_158_1__JV_FS_BAUSTUFE_ANGEBOTE_WAE_">[15]home!$B$742:$E$742</definedName>
    <definedName name="FS_F_VW_01_34381_3_158_11__JV_FS_REC_">[15]home!$B$3729:$Q$3729</definedName>
    <definedName name="FS_F_VW_01_34381_3_158_2__JV_FS_BAUSTUFE_ANGEBOTE_WAE_">[15]home!$B$743:$E$743</definedName>
    <definedName name="FS_F_VW_01_34381_3_158_28__JV_FS_REC_">[15]home!$B$3730:$Q$3730</definedName>
    <definedName name="FS_F_VW_01_34381_3_158_37__JV_FS_REC_">[15]home!$B$3731:$Q$3731</definedName>
    <definedName name="FS_F_VW_01_34381_3_158_46__JV_FS_REC_">[15]home!$B$3732:$Q$3732</definedName>
    <definedName name="FS_F_VW_01_34381_3_158_68__JV_FS_REC_">[15]home!$B$3733:$Q$3733</definedName>
    <definedName name="FS_F_VW_01_34381_3_2__V_FS_BAUSTUFE_VORGABEN_STK_">[15]home!$B$1454:$D$1454</definedName>
    <definedName name="FS_F_VW_01_34381_4__JV_FS_PRAESENTATIONEN_">[15]home!$B$9:$AN$9</definedName>
    <definedName name="FS_F_VW_01_34381_4__JV_FS_REC_SAVING_">[15]home!$B$4748:$M$4748</definedName>
    <definedName name="FS_F_VW_01_34381_4_1__V_FS_BAUSTUFE_VORGABEN_STK_">[15]home!$B$1455:$D$1455</definedName>
    <definedName name="FS_F_VW_01_34381_4_158__JV_FS_REC_LIEF_">[15]home!$B$4691:$P$4691</definedName>
    <definedName name="FS_F_VW_01_34381_4_158_1__JV_FS_BAUSTUFE_ANGEBOTE_WAE_">[15]home!$B$830:$E$830</definedName>
    <definedName name="FS_F_VW_01_34381_4_158_11__JV_FS_REC_">[15]home!$B$3859:$Q$3859</definedName>
    <definedName name="FS_F_VW_01_34381_4_158_2__JV_FS_BAUSTUFE_ANGEBOTE_WAE_">[15]home!$B$831:$E$831</definedName>
    <definedName name="FS_F_VW_01_34381_4_158_28__JV_FS_REC_">[15]home!$B$3860:$Q$3860</definedName>
    <definedName name="FS_F_VW_01_34381_4_158_37__JV_FS_REC_">[15]home!$B$3861:$Q$3861</definedName>
    <definedName name="FS_F_VW_01_34381_4_158_46__JV_FS_REC_">[15]home!$B$3862:$Q$3862</definedName>
    <definedName name="FS_F_VW_01_34381_4_158_68__JV_FS_REC_">[15]home!$B$3863:$Q$3863</definedName>
    <definedName name="FS_F_VW_01_34381_4_2__V_FS_BAUSTUFE_VORGABEN_STK_">[15]home!$B$1456:$D$1456</definedName>
    <definedName name="FS_F_VW_01_34381_5__JV_FS_PRAESENTATIONEN_">[15]home!$B$10:$AN$10</definedName>
    <definedName name="FS_F_VW_01_34381_5__JV_FS_REC_SAVING_">[15]home!$B$4749:$M$4749</definedName>
    <definedName name="FS_F_VW_01_34381_5_1__V_FS_BAUSTUFE_VORGABEN_STK_">[15]home!$B$1457:$D$1457</definedName>
    <definedName name="FS_F_VW_01_34381_5_158__JV_FS_REC_LIEF_">[15]home!$B$4698:$P$4698</definedName>
    <definedName name="FS_F_VW_01_34381_5_158_1__JV_FS_BAUSTUFE_ANGEBOTE_WAE_">[15]home!$B$918:$E$918</definedName>
    <definedName name="FS_F_VW_01_34381_5_158_11__JV_FS_REC_">[15]home!$B$3989:$Q$3989</definedName>
    <definedName name="FS_F_VW_01_34381_5_158_2__JV_FS_BAUSTUFE_ANGEBOTE_WAE_">[15]home!$B$919:$E$919</definedName>
    <definedName name="FS_F_VW_01_34381_5_158_28__JV_FS_REC_">[15]home!$B$3990:$Q$3990</definedName>
    <definedName name="FS_F_VW_01_34381_5_158_37__JV_FS_REC_">[15]home!$B$3991:$Q$3991</definedName>
    <definedName name="FS_F_VW_01_34381_5_158_46__JV_FS_REC_">[15]home!$B$3992:$Q$3992</definedName>
    <definedName name="FS_F_VW_01_34381_5_158_68__JV_FS_REC_">[15]home!$B$3993:$Q$3993</definedName>
    <definedName name="FS_F_VW_01_34381_5_2__V_FS_BAUSTUFE_VORGABEN_STK_">[15]home!$B$1458:$D$1458</definedName>
    <definedName name="FS_F_VW_01_34381_6__JV_FS_PRAESENTATIONEN_">[15]home!$B$11:$AN$11</definedName>
    <definedName name="FS_F_VW_01_34381_6__JV_FS_REC_SAVING_">[15]home!$B$4750:$M$4750</definedName>
    <definedName name="FS_F_VW_01_34381_6_1__V_FS_BAUSTUFE_VORGABEN_STK_">[15]home!$B$1459:$D$1459</definedName>
    <definedName name="FS_F_VW_01_34381_6_158__JV_FS_REC_LIEF_">[15]home!$B$4705:$P$4705</definedName>
    <definedName name="FS_F_VW_01_34381_6_158_1__JV_FS_BAUSTUFE_ANGEBOTE_WAE_">[15]home!$B$1006:$E$1006</definedName>
    <definedName name="FS_F_VW_01_34381_6_158_11__JV_FS_REC_">[15]home!$B$4119:$Q$4119</definedName>
    <definedName name="FS_F_VW_01_34381_6_158_2__JV_FS_BAUSTUFE_ANGEBOTE_WAE_">[15]home!$B$1007:$E$1007</definedName>
    <definedName name="FS_F_VW_01_34381_6_158_28__JV_FS_REC_">[15]home!$B$4120:$Q$4120</definedName>
    <definedName name="FS_F_VW_01_34381_6_158_37__JV_FS_REC_">[15]home!$B$4121:$Q$4121</definedName>
    <definedName name="FS_F_VW_01_34381_6_158_46__JV_FS_REC_">[15]home!$B$4122:$Q$4122</definedName>
    <definedName name="FS_F_VW_01_34381_6_158_68__JV_FS_REC_">[15]home!$B$4123:$Q$4123</definedName>
    <definedName name="FS_F_VW_01_34381_6_2__V_FS_BAUSTUFE_VORGABEN_STK_">[15]home!$B$1460:$D$1460</definedName>
    <definedName name="FS_F_VW_01_34381_7__JV_FS_PRAESENTATIONEN_">[15]home!$B$12:$AN$12</definedName>
    <definedName name="FS_F_VW_01_34381_7__JV_FS_REC_SAVING_">[15]home!$B$4751:$M$4751</definedName>
    <definedName name="FS_F_VW_01_34381_7_1__V_FS_BAUSTUFE_VORGABEN_STK_">[15]home!$B$1461:$D$1461</definedName>
    <definedName name="FS_F_VW_01_34381_7_158__JV_FS_REC_LIEF_">[15]home!$B$4712:$P$4712</definedName>
    <definedName name="FS_F_VW_01_34381_7_158_1__JV_FS_BAUSTUFE_ANGEBOTE_WAE_">[15]home!$B$1094:$E$1094</definedName>
    <definedName name="FS_F_VW_01_34381_7_158_11__JV_FS_REC_">[15]home!$B$4249:$Q$4249</definedName>
    <definedName name="FS_F_VW_01_34381_7_158_2__JV_FS_BAUSTUFE_ANGEBOTE_WAE_">[15]home!$B$1095:$E$1095</definedName>
    <definedName name="FS_F_VW_01_34381_7_158_28__JV_FS_REC_">[15]home!$B$4250:$Q$4250</definedName>
    <definedName name="FS_F_VW_01_34381_7_158_37__JV_FS_REC_">[15]home!$B$4251:$Q$4251</definedName>
    <definedName name="FS_F_VW_01_34381_7_158_46__JV_FS_REC_">[15]home!$B$4252:$Q$4252</definedName>
    <definedName name="FS_F_VW_01_34381_7_158_68__JV_FS_REC_">[15]home!$B$4253:$Q$4253</definedName>
    <definedName name="FS_F_VW_01_34381_7_2__V_FS_BAUSTUFE_VORGABEN_STK_">[15]home!$B$1462:$D$1462</definedName>
    <definedName name="FS_F_VW_01_34381_8__JV_FS_PRAESENTATIONEN_">[15]home!$B$13:$AN$13</definedName>
    <definedName name="FS_F_VW_01_34381_8__JV_FS_REC_SAVING_">[15]home!$B$4752:$M$4752</definedName>
    <definedName name="FS_F_VW_01_34381_8_1__V_FS_BAUSTUFE_VORGABEN_STK_">[15]home!$B$1463:$D$1463</definedName>
    <definedName name="FS_F_VW_01_34381_8_158__JV_FS_REC_LIEF_">[15]home!$B$4719:$P$4719</definedName>
    <definedName name="FS_F_VW_01_34381_8_158_1__JV_FS_BAUSTUFE_ANGEBOTE_WAE_">[15]home!$B$1182:$E$1182</definedName>
    <definedName name="FS_F_VW_01_34381_8_158_11__JV_FS_REC_">[15]home!$B$4379:$Q$4379</definedName>
    <definedName name="FS_F_VW_01_34381_8_158_2__JV_FS_BAUSTUFE_ANGEBOTE_WAE_">[15]home!$B$1183:$E$1183</definedName>
    <definedName name="FS_F_VW_01_34381_8_158_28__JV_FS_REC_">[15]home!$B$4380:$Q$4380</definedName>
    <definedName name="FS_F_VW_01_34381_8_158_37__JV_FS_REC_">[15]home!$B$4381:$Q$4381</definedName>
    <definedName name="FS_F_VW_01_34381_8_158_46__JV_FS_REC_">[15]home!$B$4382:$Q$4382</definedName>
    <definedName name="FS_F_VW_01_34381_8_158_68__JV_FS_REC_">[15]home!$B$4383:$Q$4383</definedName>
    <definedName name="FS_F_VW_01_34381_8_2__V_FS_BAUSTUFE_VORGABEN_STK_">[15]home!$B$1464:$D$1464</definedName>
    <definedName name="FS_F_VW_01_34381_9__JV_FS_PRAESENTATIONEN_">[15]home!$B$14:$AN$14</definedName>
    <definedName name="FS_F_VW_01_34381_9__JV_FS_REC_SAVING_">[15]home!$B$4753:$M$4753</definedName>
    <definedName name="FS_F_VW_01_34381_9_1__V_FS_BAUSTUFE_VORGABEN_STK_">[15]home!$B$1465:$D$1465</definedName>
    <definedName name="FS_F_VW_01_34381_9_158__JV_FS_REC_LIEF_">[15]home!$B$4726:$P$4726</definedName>
    <definedName name="FS_F_VW_01_34381_9_158_1__JV_FS_BAUSTUFE_ANGEBOTE_WAE_">[15]home!$B$1270:$E$1270</definedName>
    <definedName name="FS_F_VW_01_34381_9_158_11__JV_FS_REC_">[15]home!$B$4509:$Q$4509</definedName>
    <definedName name="FS_F_VW_01_34381_9_158_2__JV_FS_BAUSTUFE_ANGEBOTE_WAE_">[15]home!$B$1271:$E$1271</definedName>
    <definedName name="FS_F_VW_01_34381_9_158_28__JV_FS_REC_">[15]home!$B$4510:$Q$4510</definedName>
    <definedName name="FS_F_VW_01_34381_9_158_37__JV_FS_REC_">[15]home!$B$4511:$Q$4511</definedName>
    <definedName name="FS_F_VW_01_34381_9_158_46__JV_FS_REC_">[15]home!$B$4512:$Q$4512</definedName>
    <definedName name="FS_F_VW_01_34381_9_158_68__JV_FS_REC_">[15]home!$B$4513:$Q$4513</definedName>
    <definedName name="FS_F_VW_01_34381_9_2__V_FS_BAUSTUFE_VORGABEN_STK_">[15]home!$B$1466:$D$1466</definedName>
    <definedName name="FS_F_VW_01_35097_1__FS_NEUTEILE_">[16]Import!$B$145:$D$145</definedName>
    <definedName name="FS_F_VW_01_35097_1__JV_FS_PRAESENTATIONEN_">[16]Import!$B$6:$AN$6</definedName>
    <definedName name="FS_F_VW_01_35097_1_1__V_FS_BAUSTUFE_VORGABEN_STK_">[16]Import!$B$433:$D$433</definedName>
    <definedName name="FS_F_VW_01_35097_1_11__JV_FS_BEDARFE_">[16]Import!$B$120:$E$120</definedName>
    <definedName name="FS_F_VW_01_35097_1_11_13030__JV_FS_BEDARFE_PREISE_QUOTE_">[16]Import!$B$16:$L$16</definedName>
    <definedName name="FS_F_VW_01_35097_1_11_20328__JV_FS_BEDARFE_PREISE_QUOTE_">[16]Import!$B$17:$L$17</definedName>
    <definedName name="FS_F_VW_01_35097_1_11_29344__JV_FS_BEDARFE_PREISE_QUOTE_">[16]Import!$B$18:$L$18</definedName>
    <definedName name="FS_F_VW_01_35097_1_11_2979__JV_FS_BEDARFE_PREISE_QUOTE_">[16]Import!$B$15:$L$15</definedName>
    <definedName name="FS_F_VW_01_35097_1_11_43249__JV_FS_BEDARFE_PREISE_QUOTE_">[16]Import!$B$19:$L$19</definedName>
    <definedName name="FS_F_VW_01_35097_1_11330__JV_FS_RV_AVG_PROTODATA_">[16]Import!$B$455:$E$455</definedName>
    <definedName name="FS_F_VW_01_35097_1_11330_1__JV_FS_BAUSTUFE_ANGEBOTE_WAE_">[16]Import!$B$222:$E$222</definedName>
    <definedName name="FS_F_VW_01_35097_1_11330_11__JV_FS_REC_">[16]Import!$B$1014:$Q$1014</definedName>
    <definedName name="FS_F_VW_01_35097_1_11330_2__JV_FS_BAUSTUFE_ANGEBOTE_WAE_">[16]Import!$B$223:$E$223</definedName>
    <definedName name="FS_F_VW_01_35097_1_11330_28__JV_FS_REC_">[16]Import!$B$1015:$Q$1015</definedName>
    <definedName name="FS_F_VW_01_35097_1_11330_37__JV_FS_REC_">[16]Import!$B$1016:$Q$1016</definedName>
    <definedName name="FS_F_VW_01_35097_1_11330_46__JV_FS_REC_">[16]Import!$B$1017:$Q$1017</definedName>
    <definedName name="FS_F_VW_01_35097_1_11330_68__JV_FS_REC_">[16]Import!$B$1018:$Q$1018</definedName>
    <definedName name="FS_F_VW_01_35097_1_11330_BR__JV_FS_BIDDERS_">[16]Import!$B$875:$L$875</definedName>
    <definedName name="FS_F_VW_01_35097_1_11330_EUR__JV_FS_PR_EX_RATES_DATUM_REC_">[16]Import!$B$764:$F$764</definedName>
    <definedName name="FS_F_VW_01_35097_1_11451__JV_FS_RV_AVG_PROTODATA_">[16]Import!$B$456:$E$456</definedName>
    <definedName name="FS_F_VW_01_35097_1_11451_1__JV_FS_BAUSTUFE_ANGEBOTE_WAE_">[16]Import!$B$224:$E$224</definedName>
    <definedName name="FS_F_VW_01_35097_1_11451_2__JV_FS_BAUSTUFE_ANGEBOTE_WAE_">[16]Import!$B$225:$E$225</definedName>
    <definedName name="FS_F_VW_01_35097_1_11451_BR__JV_FS_BIDDERS_">[16]Import!$B$882:$L$882</definedName>
    <definedName name="FS_F_VW_01_35097_1_11451_EUR__JV_FS_PR_EX_RATES_DATUM_REC_">[16]Import!$B$765:$F$765</definedName>
    <definedName name="FS_F_VW_01_35097_1_13030__JV_FS_ANGEBOTSUEBERSICHT_">[16]Import!$B$154:$D$154</definedName>
    <definedName name="FS_F_VW_01_35097_1_13030__JV_FS_AVG_PRICE_">[16]Import!$B$180:$F$180</definedName>
    <definedName name="FS_F_VW_01_35097_1_13030__JV_FS_BWERTSHEET_">[16]Import!$B$614:$AH$614</definedName>
    <definedName name="FS_F_VW_01_35097_1_13030__JV_FS_COMPARISON_">[16]Import!$B$564:$S$564</definedName>
    <definedName name="FS_F_VW_01_35097_1_13030__JV_FS_REC_LIEF_">[16]Import!$B$1295:$P$1295</definedName>
    <definedName name="FS_F_VW_01_35097_1_13030__JV_FS_RV_AVG_PROTODATA_">[16]Import!$B$457:$E$457</definedName>
    <definedName name="FS_F_VW_01_35097_1_13030__JV_FS_RV_LTERM_PNACHLASS_">[16]Import!$B$589:$X$589</definedName>
    <definedName name="FS_F_VW_01_35097_1_13030_1__JV_FS_BAUSTUFE_ANGEBOTE_WAE_">[16]Import!$B$226:$E$226</definedName>
    <definedName name="FS_F_VW_01_35097_1_13030_11__JV_FS_REC_">[16]Import!$B$1019:$Q$1019</definedName>
    <definedName name="FS_F_VW_01_35097_1_13030_2__JV_FS_BAUSTUFE_ANGEBOTE_WAE_">[16]Import!$B$227:$E$227</definedName>
    <definedName name="FS_F_VW_01_35097_1_13030_28__JV_FS_REC_">[16]Import!$B$1020:$Q$1020</definedName>
    <definedName name="FS_F_VW_01_35097_1_13030_37__JV_FS_REC_">[16]Import!$B$1021:$Q$1021</definedName>
    <definedName name="FS_F_VW_01_35097_1_13030_46__JV_FS_REC_">[16]Import!$B$1022:$Q$1022</definedName>
    <definedName name="FS_F_VW_01_35097_1_13030_68__JV_FS_REC_">[16]Import!$B$1023:$Q$1023</definedName>
    <definedName name="FS_F_VW_01_35097_1_13030_EUR__JV_FS_PR_EX_RATES_DATUM_REC_">[16]Import!$B$766:$F$766</definedName>
    <definedName name="FS_F_VW_01_35097_1_13030_VW__JV_FS_BIDDERS_">[16]Import!$B$873:$L$873</definedName>
    <definedName name="FS_F_VW_01_35097_1_1328__JV_FS_RV_AVG_PROTODATA_">[16]Import!$B$448:$E$448</definedName>
    <definedName name="FS_F_VW_01_35097_1_1328_1__JV_FS_BAUSTUFE_ANGEBOTE_WAE_">[16]Import!$B$208:$E$208</definedName>
    <definedName name="FS_F_VW_01_35097_1_1328_2__JV_FS_BAUSTUFE_ANGEBOTE_WAE_">[16]Import!$B$209:$E$209</definedName>
    <definedName name="FS_F_VW_01_35097_1_1328_BX__JV_FS_BIDDERS_">[16]Import!$B$885:$L$885</definedName>
    <definedName name="FS_F_VW_01_35097_1_1328_EUR__JV_FS_PR_EX_RATES_DATUM_REC_">[16]Import!$B$757:$F$757</definedName>
    <definedName name="FS_F_VW_01_35097_1_1462__JV_FS_RV_AVG_PROTODATA_">[16]Import!$B$449:$E$449</definedName>
    <definedName name="FS_F_VW_01_35097_1_1462_1__JV_FS_BAUSTUFE_ANGEBOTE_WAE_">[16]Import!$B$210:$E$210</definedName>
    <definedName name="FS_F_VW_01_35097_1_1462_11__JV_FS_REC_">[16]Import!$B$994:$Q$994</definedName>
    <definedName name="FS_F_VW_01_35097_1_1462_2__JV_FS_BAUSTUFE_ANGEBOTE_WAE_">[16]Import!$B$211:$E$211</definedName>
    <definedName name="FS_F_VW_01_35097_1_1462_28__JV_FS_REC_">[16]Import!$B$995:$Q$995</definedName>
    <definedName name="FS_F_VW_01_35097_1_1462_37__JV_FS_REC_">[16]Import!$B$996:$Q$996</definedName>
    <definedName name="FS_F_VW_01_35097_1_1462_46__JV_FS_REC_">[16]Import!$B$997:$Q$997</definedName>
    <definedName name="FS_F_VW_01_35097_1_1462_68__JV_FS_REC_">[16]Import!$B$998:$Q$998</definedName>
    <definedName name="FS_F_VW_01_35097_1_1462_BX__JV_FS_BIDDERS_">[16]Import!$B$881:$L$881</definedName>
    <definedName name="FS_F_VW_01_35097_1_1462_EUR__JV_FS_PR_EX_RATES_DATUM_REC_">[16]Import!$B$758:$F$758</definedName>
    <definedName name="FS_F_VW_01_35097_1_15245__JV_FS_RV_AVG_PROTODATA_">[16]Import!$B$458:$E$458</definedName>
    <definedName name="FS_F_VW_01_35097_1_15245_1__JV_FS_BAUSTUFE_ANGEBOTE_WAE_">[16]Import!$B$228:$E$228</definedName>
    <definedName name="FS_F_VW_01_35097_1_15245_2__JV_FS_BAUSTUFE_ANGEBOTE_WAE_">[16]Import!$B$229:$E$229</definedName>
    <definedName name="FS_F_VW_01_35097_1_15245_EUR__JV_FS_PR_EX_RATES_DATUM_REC_">[16]Import!$B$767:$F$767</definedName>
    <definedName name="FS_F_VW_01_35097_1_15245_SK__JV_FS_BIDDERS_">[16]Import!$B$877:$L$877</definedName>
    <definedName name="FS_F_VW_01_35097_1_159__JV_FS_RV_AVG_PROTODATA_">[16]Import!$B$446:$E$446</definedName>
    <definedName name="FS_F_VW_01_35097_1_159_1__JV_FS_BAUSTUFE_ANGEBOTE_WAE_">[16]Import!$B$204:$E$204</definedName>
    <definedName name="FS_F_VW_01_35097_1_159_11__JV_FS_REC_">[16]Import!$B$989:$Q$989</definedName>
    <definedName name="FS_F_VW_01_35097_1_159_2__JV_FS_BAUSTUFE_ANGEBOTE_WAE_">[16]Import!$B$205:$E$205</definedName>
    <definedName name="FS_F_VW_01_35097_1_159_28__JV_FS_REC_">[16]Import!$B$990:$Q$990</definedName>
    <definedName name="FS_F_VW_01_35097_1_159_37__JV_FS_REC_">[16]Import!$B$991:$Q$991</definedName>
    <definedName name="FS_F_VW_01_35097_1_159_46__JV_FS_REC_">[16]Import!$B$992:$Q$992</definedName>
    <definedName name="FS_F_VW_01_35097_1_159_68__JV_FS_REC_">[16]Import!$B$993:$Q$993</definedName>
    <definedName name="FS_F_VW_01_35097_1_159_EUR__JV_FS_PR_EX_RATES_DATUM_REC_">[16]Import!$B$755:$F$755</definedName>
    <definedName name="FS_F_VW_01_35097_1_159_ST__JV_FS_BIDDERS_">[16]Import!$B$891:$L$891</definedName>
    <definedName name="FS_F_VW_01_35097_1_18244__JV_FS_RV_AVG_PROTODATA_">[16]Import!$B$459:$E$459</definedName>
    <definedName name="FS_F_VW_01_35097_1_18244_1__JV_FS_BAUSTUFE_ANGEBOTE_WAE_">[16]Import!$B$230:$E$230</definedName>
    <definedName name="FS_F_VW_01_35097_1_18244_2__JV_FS_BAUSTUFE_ANGEBOTE_WAE_">[16]Import!$B$231:$E$231</definedName>
    <definedName name="FS_F_VW_01_35097_1_18244_EUR__JV_FS_PR_EX_RATES_DATUM_REC_">[16]Import!$B$768:$F$768</definedName>
    <definedName name="FS_F_VW_01_35097_1_18244_MX__JV_FS_BIDDERS_">[16]Import!$B$884:$L$884</definedName>
    <definedName name="FS_F_VW_01_35097_1_18245__JV_FS_RV_AVG_PROTODATA_">[16]Import!$B$460:$E$460</definedName>
    <definedName name="FS_F_VW_01_35097_1_18245_1__JV_FS_BAUSTUFE_ANGEBOTE_WAE_">[16]Import!$B$232:$E$232</definedName>
    <definedName name="FS_F_VW_01_35097_1_18245_2__JV_FS_BAUSTUFE_ANGEBOTE_WAE_">[16]Import!$B$233:$E$233</definedName>
    <definedName name="FS_F_VW_01_35097_1_18245_EUR__JV_FS_PR_EX_RATES_DATUM_REC_">[16]Import!$B$769:$F$769</definedName>
    <definedName name="FS_F_VW_01_35097_1_18245_MX__JV_FS_BIDDERS_">[16]Import!$B$887:$L$887</definedName>
    <definedName name="FS_F_VW_01_35097_1_19964__JV_FS_RV_AVG_PROTODATA_">[16]Import!$B$461:$E$461</definedName>
    <definedName name="FS_F_VW_01_35097_1_19964_1__JV_FS_BAUSTUFE_ANGEBOTE_WAE_">[16]Import!$B$234:$E$234</definedName>
    <definedName name="FS_F_VW_01_35097_1_19964_11__JV_FS_REC_">[16]Import!$B$1024:$Q$1024</definedName>
    <definedName name="FS_F_VW_01_35097_1_19964_2__JV_FS_BAUSTUFE_ANGEBOTE_WAE_">[16]Import!$B$235:$E$235</definedName>
    <definedName name="FS_F_VW_01_35097_1_19964_28__JV_FS_REC_">[16]Import!$B$1025:$Q$1025</definedName>
    <definedName name="FS_F_VW_01_35097_1_19964_37__JV_FS_REC_">[16]Import!$B$1026:$Q$1026</definedName>
    <definedName name="FS_F_VW_01_35097_1_19964_46__JV_FS_REC_">[16]Import!$B$1027:$Q$1027</definedName>
    <definedName name="FS_F_VW_01_35097_1_19964_68__JV_FS_REC_">[16]Import!$B$1028:$Q$1028</definedName>
    <definedName name="FS_F_VW_01_35097_1_19964_EUR__JV_FS_PR_EX_RATES_DATUM_REC_">[16]Import!$B$770:$F$770</definedName>
    <definedName name="FS_F_VW_01_35097_1_19964_TR__JV_FS_BIDDERS_">[16]Import!$B$894:$L$894</definedName>
    <definedName name="FS_F_VW_01_35097_1_2__V_FS_BAUSTUFE_VORGABEN_STK_">[16]Import!$B$434:$D$434</definedName>
    <definedName name="FS_F_VW_01_35097_1_20328__JV_FS_ANGEBOTSUEBERSICHT_">[16]Import!$B$155:$D$155</definedName>
    <definedName name="FS_F_VW_01_35097_1_20328__JV_FS_AVG_PRICE_">[16]Import!$B$181:$F$181</definedName>
    <definedName name="FS_F_VW_01_35097_1_20328__JV_FS_BWERTSHEET_">[16]Import!$B$615:$AH$615</definedName>
    <definedName name="FS_F_VW_01_35097_1_20328__JV_FS_COMPARISON_">[16]Import!$B$565:$S$565</definedName>
    <definedName name="FS_F_VW_01_35097_1_20328__JV_FS_REC_LIEF_">[16]Import!$B$1296:$P$1296</definedName>
    <definedName name="FS_F_VW_01_35097_1_20328__JV_FS_RV_AVG_PROTODATA_">[16]Import!$B$462:$E$462</definedName>
    <definedName name="FS_F_VW_01_35097_1_20328__JV_FS_RV_LTERM_PNACHLASS_">[16]Import!$B$590:$X$590</definedName>
    <definedName name="FS_F_VW_01_35097_1_20328_1__JV_FS_BAUSTUFE_ANGEBOTE_WAE_">[16]Import!$B$236:$E$236</definedName>
    <definedName name="FS_F_VW_01_35097_1_20328_11__JV_FS_REC_">[16]Import!$B$1029:$Q$1029</definedName>
    <definedName name="FS_F_VW_01_35097_1_20328_2__JV_FS_BAUSTUFE_ANGEBOTE_WAE_">[16]Import!$B$237:$E$237</definedName>
    <definedName name="FS_F_VW_01_35097_1_20328_28__JV_FS_REC_">[16]Import!$B$1030:$Q$1030</definedName>
    <definedName name="FS_F_VW_01_35097_1_20328_37__JV_FS_REC_">[16]Import!$B$1031:$Q$1031</definedName>
    <definedName name="FS_F_VW_01_35097_1_20328_46__JV_FS_REC_">[16]Import!$B$1032:$Q$1032</definedName>
    <definedName name="FS_F_VW_01_35097_1_20328_68__JV_FS_REC_">[16]Import!$B$1033:$Q$1033</definedName>
    <definedName name="FS_F_VW_01_35097_1_20328_EUR__JV_FS_PR_EX_RATES_DATUM_REC_">[16]Import!$B$771:$F$771</definedName>
    <definedName name="FS_F_VW_01_35097_1_20328_VW__JV_FS_BIDDERS_">[16]Import!$B$878:$L$878</definedName>
    <definedName name="FS_F_VW_01_35097_1_2261__JV_FS_RV_AVG_PROTODATA_">[16]Import!$B$450:$E$450</definedName>
    <definedName name="FS_F_VW_01_35097_1_2261_1__JV_FS_BAUSTUFE_ANGEBOTE_WAE_">[16]Import!$B$212:$E$212</definedName>
    <definedName name="FS_F_VW_01_35097_1_2261_11__JV_FS_REC_">[16]Import!$B$999:$Q$999</definedName>
    <definedName name="FS_F_VW_01_35097_1_2261_2__JV_FS_BAUSTUFE_ANGEBOTE_WAE_">[16]Import!$B$213:$E$213</definedName>
    <definedName name="FS_F_VW_01_35097_1_2261_28__JV_FS_REC_">[16]Import!$B$1000:$Q$1000</definedName>
    <definedName name="FS_F_VW_01_35097_1_2261_37__JV_FS_REC_">[16]Import!$B$1001:$Q$1001</definedName>
    <definedName name="FS_F_VW_01_35097_1_2261_46__JV_FS_REC_">[16]Import!$B$1002:$Q$1002</definedName>
    <definedName name="FS_F_VW_01_35097_1_2261_68__JV_FS_REC_">[16]Import!$B$1003:$Q$1003</definedName>
    <definedName name="FS_F_VW_01_35097_1_2261_EUR__JV_FS_PR_EX_RATES_DATUM_REC_">[16]Import!$B$759:$F$759</definedName>
    <definedName name="FS_F_VW_01_35097_1_2261_VW__JV_FS_BIDDERS_">[16]Import!$B$883:$L$883</definedName>
    <definedName name="FS_F_VW_01_35097_1_23586__JV_FS_RV_AVG_PROTODATA_">[16]Import!$B$463:$E$463</definedName>
    <definedName name="FS_F_VW_01_35097_1_23586_1__JV_FS_BAUSTUFE_ANGEBOTE_WAE_">[16]Import!$B$238:$E$238</definedName>
    <definedName name="FS_F_VW_01_35097_1_23586_11__JV_FS_REC_">[16]Import!$B$1034:$Q$1034</definedName>
    <definedName name="FS_F_VW_01_35097_1_23586_2__JV_FS_BAUSTUFE_ANGEBOTE_WAE_">[16]Import!$B$239:$E$239</definedName>
    <definedName name="FS_F_VW_01_35097_1_23586_28__JV_FS_REC_">[16]Import!$B$1035:$Q$1035</definedName>
    <definedName name="FS_F_VW_01_35097_1_23586_37__JV_FS_REC_">[16]Import!$B$1036:$Q$1036</definedName>
    <definedName name="FS_F_VW_01_35097_1_23586_46__JV_FS_REC_">[16]Import!$B$1037:$Q$1037</definedName>
    <definedName name="FS_F_VW_01_35097_1_23586_68__JV_FS_REC_">[16]Import!$B$1038:$Q$1038</definedName>
    <definedName name="FS_F_VW_01_35097_1_23586_EUR__JV_FS_PR_EX_RATES_DATUM_REC_">[16]Import!$B$772:$F$772</definedName>
    <definedName name="FS_F_VW_01_35097_1_23586_HA__JV_FS_BIDDERS_">[16]Import!$B$899:$L$899</definedName>
    <definedName name="FS_F_VW_01_35097_1_24968__JV_FS_RV_AVG_PROTODATA_">[16]Import!$B$464:$E$464</definedName>
    <definedName name="FS_F_VW_01_35097_1_24968_1__JV_FS_BAUSTUFE_ANGEBOTE_WAE_">[16]Import!$B$240:$E$240</definedName>
    <definedName name="FS_F_VW_01_35097_1_24968_2__JV_FS_BAUSTUFE_ANGEBOTE_WAE_">[16]Import!$B$241:$E$241</definedName>
    <definedName name="FS_F_VW_01_35097_1_24968_EUR__JV_FS_PR_EX_RATES_DATUM_REC_">[16]Import!$B$773:$F$773</definedName>
    <definedName name="FS_F_VW_01_35097_1_24968_US__JV_FS_BIDDERS_">[16]Import!$B$874:$L$874</definedName>
    <definedName name="FS_F_VW_01_35097_1_24969__JV_FS_RV_AVG_PROTODATA_">[16]Import!$B$465:$E$465</definedName>
    <definedName name="FS_F_VW_01_35097_1_24969_1__JV_FS_BAUSTUFE_ANGEBOTE_WAE_">[16]Import!$B$242:$E$242</definedName>
    <definedName name="FS_F_VW_01_35097_1_24969_11__JV_FS_REC_">[16]Import!$B$1039:$Q$1039</definedName>
    <definedName name="FS_F_VW_01_35097_1_24969_2__JV_FS_BAUSTUFE_ANGEBOTE_WAE_">[16]Import!$B$243:$E$243</definedName>
    <definedName name="FS_F_VW_01_35097_1_24969_28__JV_FS_REC_">[16]Import!$B$1040:$Q$1040</definedName>
    <definedName name="FS_F_VW_01_35097_1_24969_37__JV_FS_REC_">[16]Import!$B$1041:$Q$1041</definedName>
    <definedName name="FS_F_VW_01_35097_1_24969_46__JV_FS_REC_">[16]Import!$B$1042:$Q$1042</definedName>
    <definedName name="FS_F_VW_01_35097_1_24969_68__JV_FS_REC_">[16]Import!$B$1043:$Q$1043</definedName>
    <definedName name="FS_F_VW_01_35097_1_24969_EUR__JV_FS_PR_EX_RATES_DATUM_REC_">[16]Import!$B$774:$F$774</definedName>
    <definedName name="FS_F_VW_01_35097_1_24969_US__JV_FS_BIDDERS_">[16]Import!$B$895:$L$895</definedName>
    <definedName name="FS_F_VW_01_35097_1_25756__JV_FS_RV_AVG_PROTODATA_">[16]Import!$B$466:$E$466</definedName>
    <definedName name="FS_F_VW_01_35097_1_25756_1__JV_FS_BAUSTUFE_ANGEBOTE_WAE_">[16]Import!$B$244:$E$244</definedName>
    <definedName name="FS_F_VW_01_35097_1_25756_2__JV_FS_BAUSTUFE_ANGEBOTE_WAE_">[16]Import!$B$245:$E$245</definedName>
    <definedName name="FS_F_VW_01_35097_1_25756_EUR__JV_FS_PR_EX_RATES_DATUM_REC_">[16]Import!$B$775:$F$775</definedName>
    <definedName name="FS_F_VW_01_35097_1_25756_MX__JV_FS_BIDDERS_">[16]Import!$B$880:$L$880</definedName>
    <definedName name="FS_F_VW_01_35097_1_2609__JV_FS_RV_AVG_PROTODATA_">[16]Import!$B$451:$E$451</definedName>
    <definedName name="FS_F_VW_01_35097_1_2609_1__JV_FS_BAUSTUFE_ANGEBOTE_WAE_">[16]Import!$B$214:$E$214</definedName>
    <definedName name="FS_F_VW_01_35097_1_2609_11__JV_FS_REC_">[16]Import!$B$1004:$Q$1004</definedName>
    <definedName name="FS_F_VW_01_35097_1_2609_2__JV_FS_BAUSTUFE_ANGEBOTE_WAE_">[16]Import!$B$215:$E$215</definedName>
    <definedName name="FS_F_VW_01_35097_1_2609_28__JV_FS_REC_">[16]Import!$B$1005:$Q$1005</definedName>
    <definedName name="FS_F_VW_01_35097_1_2609_37__JV_FS_REC_">[16]Import!$B$1006:$Q$1006</definedName>
    <definedName name="FS_F_VW_01_35097_1_2609_46__JV_FS_REC_">[16]Import!$B$1007:$Q$1007</definedName>
    <definedName name="FS_F_VW_01_35097_1_2609_68__JV_FS_REC_">[16]Import!$B$1008:$Q$1008</definedName>
    <definedName name="FS_F_VW_01_35097_1_2609_EUR__JV_FS_PR_EX_RATES_DATUM_REC_">[16]Import!$B$760:$F$760</definedName>
    <definedName name="FS_F_VW_01_35097_1_2609_RR__JV_FS_BIDDERS_">[16]Import!$B$888:$L$888</definedName>
    <definedName name="FS_F_VW_01_35097_1_27724__JV_FS_RV_AVG_PROTODATA_">[16]Import!$B$467:$E$467</definedName>
    <definedName name="FS_F_VW_01_35097_1_27724_1__JV_FS_BAUSTUFE_ANGEBOTE_WAE_">[16]Import!$B$246:$E$246</definedName>
    <definedName name="FS_F_VW_01_35097_1_27724_2__JV_FS_BAUSTUFE_ANGEBOTE_WAE_">[16]Import!$B$247:$E$247</definedName>
    <definedName name="FS_F_VW_01_35097_1_27724_EUR__JV_FS_PR_EX_RATES_DATUM_REC_">[16]Import!$B$776:$F$776</definedName>
    <definedName name="FS_F_VW_01_35097_1_27724_US__JV_FS_BIDDERS_">[16]Import!$B$892:$L$892</definedName>
    <definedName name="FS_F_VW_01_35097_1_27909__JV_FS_RV_AVG_PROTODATA_">[16]Import!$B$468:$E$468</definedName>
    <definedName name="FS_F_VW_01_35097_1_27909_1__JV_FS_BAUSTUFE_ANGEBOTE_WAE_">[16]Import!$B$248:$E$248</definedName>
    <definedName name="FS_F_VW_01_35097_1_27909_11__JV_FS_REC_">[16]Import!$B$1044:$Q$1044</definedName>
    <definedName name="FS_F_VW_01_35097_1_27909_2__JV_FS_BAUSTUFE_ANGEBOTE_WAE_">[16]Import!$B$249:$E$249</definedName>
    <definedName name="FS_F_VW_01_35097_1_27909_28__JV_FS_REC_">[16]Import!$B$1045:$Q$1045</definedName>
    <definedName name="FS_F_VW_01_35097_1_27909_37__JV_FS_REC_">[16]Import!$B$1046:$Q$1046</definedName>
    <definedName name="FS_F_VW_01_35097_1_27909_46__JV_FS_REC_">[16]Import!$B$1047:$Q$1047</definedName>
    <definedName name="FS_F_VW_01_35097_1_27909_68__JV_FS_REC_">[16]Import!$B$1048:$Q$1048</definedName>
    <definedName name="FS_F_VW_01_35097_1_27909_EUR__JV_FS_PR_EX_RATES_DATUM_REC_">[16]Import!$B$777:$F$777</definedName>
    <definedName name="FS_F_VW_01_35097_1_27909_US__JV_FS_BIDDERS_">[16]Import!$B$897:$L$897</definedName>
    <definedName name="FS_F_VW_01_35097_1_28__JV_FS_BEDARFE_">[16]Import!$B$121:$E$121</definedName>
    <definedName name="FS_F_VW_01_35097_1_28_13030__JV_FS_BEDARFE_PREISE_QUOTE_">[16]Import!$B$21:$L$21</definedName>
    <definedName name="FS_F_VW_01_35097_1_28_20328__JV_FS_BEDARFE_PREISE_QUOTE_">[16]Import!$B$22:$L$22</definedName>
    <definedName name="FS_F_VW_01_35097_1_28_29344__JV_FS_BEDARFE_PREISE_QUOTE_">[16]Import!$B$23:$L$23</definedName>
    <definedName name="FS_F_VW_01_35097_1_28_2979__JV_FS_BEDARFE_PREISE_QUOTE_">[16]Import!$B$20:$L$20</definedName>
    <definedName name="FS_F_VW_01_35097_1_28_43249__JV_FS_BEDARFE_PREISE_QUOTE_">[16]Import!$B$24:$L$24</definedName>
    <definedName name="FS_F_VW_01_35097_1_28671__JV_FS_RV_AVG_PROTODATA_">[16]Import!$B$469:$E$469</definedName>
    <definedName name="FS_F_VW_01_35097_1_28671_1__JV_FS_BAUSTUFE_ANGEBOTE_WAE_">[16]Import!$B$250:$E$250</definedName>
    <definedName name="FS_F_VW_01_35097_1_28671_11__JV_FS_REC_">[16]Import!$B$1049:$Q$1049</definedName>
    <definedName name="FS_F_VW_01_35097_1_28671_2__JV_FS_BAUSTUFE_ANGEBOTE_WAE_">[16]Import!$B$251:$E$251</definedName>
    <definedName name="FS_F_VW_01_35097_1_28671_28__JV_FS_REC_">[16]Import!$B$1050:$Q$1050</definedName>
    <definedName name="FS_F_VW_01_35097_1_28671_37__JV_FS_REC_">[16]Import!$B$1051:$Q$1051</definedName>
    <definedName name="FS_F_VW_01_35097_1_28671_46__JV_FS_REC_">[16]Import!$B$1052:$Q$1052</definedName>
    <definedName name="FS_F_VW_01_35097_1_28671_68__JV_FS_REC_">[16]Import!$B$1053:$Q$1053</definedName>
    <definedName name="FS_F_VW_01_35097_1_28671_BR__JV_FS_BIDDERS_">[16]Import!$B$896:$L$896</definedName>
    <definedName name="FS_F_VW_01_35097_1_28671_EUR__JV_FS_PR_EX_RATES_DATUM_REC_">[16]Import!$B$778:$F$778</definedName>
    <definedName name="FS_F_VW_01_35097_1_28746__JV_FS_RV_AVG_PROTODATA_">[16]Import!$B$470:$E$470</definedName>
    <definedName name="FS_F_VW_01_35097_1_28746_1__JV_FS_BAUSTUFE_ANGEBOTE_WAE_">[16]Import!$B$252:$E$252</definedName>
    <definedName name="FS_F_VW_01_35097_1_28746_2__JV_FS_BAUSTUFE_ANGEBOTE_WAE_">[16]Import!$B$253:$E$253</definedName>
    <definedName name="FS_F_VW_01_35097_1_28746_BX__JV_FS_BIDDERS_">[16]Import!$B$898:$L$898</definedName>
    <definedName name="FS_F_VW_01_35097_1_28746_EUR__JV_FS_PR_EX_RATES_DATUM_REC_">[16]Import!$B$779:$F$779</definedName>
    <definedName name="FS_F_VW_01_35097_1_29344__JV_FS_ANGEBOTSUEBERSICHT_">[16]Import!$B$156:$D$156</definedName>
    <definedName name="FS_F_VW_01_35097_1_29344__JV_FS_AVG_PRICE_">[16]Import!$B$182:$F$182</definedName>
    <definedName name="FS_F_VW_01_35097_1_29344__JV_FS_BWERTSHEET_">[16]Import!$B$616:$AH$616</definedName>
    <definedName name="FS_F_VW_01_35097_1_29344__JV_FS_COMPARISON_">[16]Import!$B$566:$S$566</definedName>
    <definedName name="FS_F_VW_01_35097_1_29344__JV_FS_REC_LIEF_">[16]Import!$B$1297:$P$1297</definedName>
    <definedName name="FS_F_VW_01_35097_1_29344__JV_FS_RV_AVG_PROTODATA_">[16]Import!$B$471:$E$471</definedName>
    <definedName name="FS_F_VW_01_35097_1_29344__JV_FS_RV_LTERM_PNACHLASS_">[16]Import!$B$591:$X$591</definedName>
    <definedName name="FS_F_VW_01_35097_1_29344_1__JV_FS_BAUSTUFE_ANGEBOTE_WAE_">[16]Import!$B$254:$E$254</definedName>
    <definedName name="FS_F_VW_01_35097_1_29344_11__JV_FS_REC_">[16]Import!$B$1054:$Q$1054</definedName>
    <definedName name="FS_F_VW_01_35097_1_29344_2__JV_FS_BAUSTUFE_ANGEBOTE_WAE_">[16]Import!$B$255:$E$255</definedName>
    <definedName name="FS_F_VW_01_35097_1_29344_28__JV_FS_REC_">[16]Import!$B$1055:$Q$1055</definedName>
    <definedName name="FS_F_VW_01_35097_1_29344_37__JV_FS_REC_">[16]Import!$B$1056:$Q$1056</definedName>
    <definedName name="FS_F_VW_01_35097_1_29344_46__JV_FS_REC_">[16]Import!$B$1057:$Q$1057</definedName>
    <definedName name="FS_F_VW_01_35097_1_29344_68__JV_FS_REC_">[16]Import!$B$1058:$Q$1058</definedName>
    <definedName name="FS_F_VW_01_35097_1_29344_EUR__JV_FS_PR_EX_RATES_DATUM_REC_">[16]Import!$B$780:$F$780</definedName>
    <definedName name="FS_F_VW_01_35097_1_29344_VW__JV_FS_BIDDERS_">[16]Import!$B$886:$L$886</definedName>
    <definedName name="FS_F_VW_01_35097_1_2979__JV_FS_ANGEBOTSUEBERSICHT_">[16]Import!$B$157:$D$157</definedName>
    <definedName name="FS_F_VW_01_35097_1_2979__JV_FS_AVG_PRICE_">[16]Import!$B$179:$F$179</definedName>
    <definedName name="FS_F_VW_01_35097_1_2979__JV_FS_BWERTSHEET_">[16]Import!$B$613:$AH$613</definedName>
    <definedName name="FS_F_VW_01_35097_1_2979__JV_FS_COMPARISON_">[16]Import!$B$563:$S$563</definedName>
    <definedName name="FS_F_VW_01_35097_1_2979__JV_FS_REC_LIEF_">[16]Import!$B$1294:$P$1294</definedName>
    <definedName name="FS_F_VW_01_35097_1_2979__JV_FS_RV_AVG_PROTODATA_">[16]Import!$B$452:$E$452</definedName>
    <definedName name="FS_F_VW_01_35097_1_2979__JV_FS_RV_LTERM_PNACHLASS_">[16]Import!$B$588:$X$588</definedName>
    <definedName name="FS_F_VW_01_35097_1_2979_1__JV_FS_BAUSTUFE_ANGEBOTE_WAE_">[16]Import!$B$216:$E$216</definedName>
    <definedName name="FS_F_VW_01_35097_1_2979_11__JV_FS_REC_">[16]Import!$B$1009:$Q$1009</definedName>
    <definedName name="FS_F_VW_01_35097_1_2979_2__JV_FS_BAUSTUFE_ANGEBOTE_WAE_">[16]Import!$B$217:$E$217</definedName>
    <definedName name="FS_F_VW_01_35097_1_2979_28__JV_FS_REC_">[16]Import!$B$1010:$Q$1010</definedName>
    <definedName name="FS_F_VW_01_35097_1_2979_37__JV_FS_REC_">[16]Import!$B$1011:$Q$1011</definedName>
    <definedName name="FS_F_VW_01_35097_1_2979_46__JV_FS_REC_">[16]Import!$B$1012:$Q$1012</definedName>
    <definedName name="FS_F_VW_01_35097_1_2979_68__JV_FS_REC_">[16]Import!$B$1013:$Q$1013</definedName>
    <definedName name="FS_F_VW_01_35097_1_2979_EUR__JV_FS_PR_EX_RATES_DATUM_REC_">[16]Import!$B$761:$F$761</definedName>
    <definedName name="FS_F_VW_01_35097_1_2979_VW__JV_FS_BIDDERS_">[16]Import!$B$889:$L$889</definedName>
    <definedName name="FS_F_VW_01_35097_1_316__JV_FS_RV_AVG_PROTODATA_">[16]Import!$B$447:$E$447</definedName>
    <definedName name="FS_F_VW_01_35097_1_316_1__JV_FS_BAUSTUFE_ANGEBOTE_WAE_">[16]Import!$B$206:$E$206</definedName>
    <definedName name="FS_F_VW_01_35097_1_316_2__JV_FS_BAUSTUFE_ANGEBOTE_WAE_">[16]Import!$B$207:$E$207</definedName>
    <definedName name="FS_F_VW_01_35097_1_316_EUR__JV_FS_PR_EX_RATES_DATUM_REC_">[16]Import!$B$756:$F$756</definedName>
    <definedName name="FS_F_VW_01_35097_1_316_SK__JV_FS_BIDDERS_">[16]Import!$B$872:$L$872</definedName>
    <definedName name="FS_F_VW_01_35097_1_3478__JV_FS_RV_AVG_PROTODATA_">[16]Import!$B$453:$E$453</definedName>
    <definedName name="FS_F_VW_01_35097_1_3478_1__JV_FS_BAUSTUFE_ANGEBOTE_WAE_">[16]Import!$B$218:$E$218</definedName>
    <definedName name="FS_F_VW_01_35097_1_3478_2__JV_FS_BAUSTUFE_ANGEBOTE_WAE_">[16]Import!$B$219:$E$219</definedName>
    <definedName name="FS_F_VW_01_35097_1_3478_EUR__JV_FS_PR_EX_RATES_DATUM_REC_">[16]Import!$B$762:$F$762</definedName>
    <definedName name="FS_F_VW_01_35097_1_3478_ST__JV_FS_BIDDERS_">[16]Import!$B$879:$L$879</definedName>
    <definedName name="FS_F_VW_01_35097_1_37__JV_FS_BEDARFE_">[16]Import!$B$122:$E$122</definedName>
    <definedName name="FS_F_VW_01_35097_1_37_13030__JV_FS_BEDARFE_PREISE_QUOTE_">[16]Import!$B$26:$L$26</definedName>
    <definedName name="FS_F_VW_01_35097_1_37_20328__JV_FS_BEDARFE_PREISE_QUOTE_">[16]Import!$B$27:$L$27</definedName>
    <definedName name="FS_F_VW_01_35097_1_37_29344__JV_FS_BEDARFE_PREISE_QUOTE_">[16]Import!$B$28:$L$28</definedName>
    <definedName name="FS_F_VW_01_35097_1_37_2979__JV_FS_BEDARFE_PREISE_QUOTE_">[16]Import!$B$25:$L$25</definedName>
    <definedName name="FS_F_VW_01_35097_1_37_43249__JV_FS_BEDARFE_PREISE_QUOTE_">[16]Import!$B$29:$L$29</definedName>
    <definedName name="FS_F_VW_01_35097_1_38597__JV_FS_RV_AVG_PROTODATA_">[16]Import!$B$472:$E$472</definedName>
    <definedName name="FS_F_VW_01_35097_1_38597_1__JV_FS_BAUSTUFE_ANGEBOTE_WAE_">[16]Import!$B$256:$E$256</definedName>
    <definedName name="FS_F_VW_01_35097_1_38597_2__JV_FS_BAUSTUFE_ANGEBOTE_WAE_">[16]Import!$B$257:$E$257</definedName>
    <definedName name="FS_F_VW_01_35097_1_38597_EUR__JV_FS_PR_EX_RATES_DATUM_REC_">[16]Import!$B$781:$F$781</definedName>
    <definedName name="FS_F_VW_01_35097_1_38597_ZA__JV_FS_BIDDERS_">[16]Import!$B$876:$L$876</definedName>
    <definedName name="FS_F_VW_01_35097_1_43249__JV_FS_ANGEBOTSUEBERSICHT_">[16]Import!$B$158:$D$158</definedName>
    <definedName name="FS_F_VW_01_35097_1_43249__JV_FS_AVG_PRICE_">[16]Import!$B$183:$F$183</definedName>
    <definedName name="FS_F_VW_01_35097_1_43249__JV_FS_BWERTSHEET_">[16]Import!$B$617:$AH$617</definedName>
    <definedName name="FS_F_VW_01_35097_1_43249__JV_FS_COMPARISON_">[16]Import!$B$567:$S$567</definedName>
    <definedName name="FS_F_VW_01_35097_1_43249__JV_FS_REC_LIEF_">[16]Import!$B$1298:$P$1298</definedName>
    <definedName name="FS_F_VW_01_35097_1_43249__JV_FS_RV_AVG_PROTODATA_">[16]Import!$B$473:$E$473</definedName>
    <definedName name="FS_F_VW_01_35097_1_43249__JV_FS_RV_LTERM_PNACHLASS_">[16]Import!$B$592:$X$592</definedName>
    <definedName name="FS_F_VW_01_35097_1_43249_1__JV_FS_BAUSTUFE_ANGEBOTE_WAE_">[16]Import!$B$258:$E$258</definedName>
    <definedName name="FS_F_VW_01_35097_1_43249_11__JV_FS_REC_">[16]Import!$B$1059:$Q$1059</definedName>
    <definedName name="FS_F_VW_01_35097_1_43249_2__JV_FS_BAUSTUFE_ANGEBOTE_WAE_">[16]Import!$B$259:$E$259</definedName>
    <definedName name="FS_F_VW_01_35097_1_43249_28__JV_FS_REC_">[16]Import!$B$1060:$Q$1060</definedName>
    <definedName name="FS_F_VW_01_35097_1_43249_37__JV_FS_REC_">[16]Import!$B$1061:$Q$1061</definedName>
    <definedName name="FS_F_VW_01_35097_1_43249_46__JV_FS_REC_">[16]Import!$B$1062:$Q$1062</definedName>
    <definedName name="FS_F_VW_01_35097_1_43249_68__JV_FS_REC_">[16]Import!$B$1063:$Q$1063</definedName>
    <definedName name="FS_F_VW_01_35097_1_43249_EUR__JV_FS_PR_EX_RATES_DATUM_REC_">[16]Import!$B$782:$F$782</definedName>
    <definedName name="FS_F_VW_01_35097_1_43249_VW__JV_FS_BIDDERS_">[16]Import!$B$893:$L$893</definedName>
    <definedName name="FS_F_VW_01_35097_1_46__JV_FS_BEDARFE_">[16]Import!$B$123:$E$123</definedName>
    <definedName name="FS_F_VW_01_35097_1_46_13030__JV_FS_BEDARFE_PREISE_QUOTE_">[16]Import!$B$31:$L$31</definedName>
    <definedName name="FS_F_VW_01_35097_1_46_20328__JV_FS_BEDARFE_PREISE_QUOTE_">[16]Import!$B$32:$L$32</definedName>
    <definedName name="FS_F_VW_01_35097_1_46_29344__JV_FS_BEDARFE_PREISE_QUOTE_">[16]Import!$B$33:$L$33</definedName>
    <definedName name="FS_F_VW_01_35097_1_46_2979__JV_FS_BEDARFE_PREISE_QUOTE_">[16]Import!$B$30:$L$30</definedName>
    <definedName name="FS_F_VW_01_35097_1_46_43249__JV_FS_BEDARFE_PREISE_QUOTE_">[16]Import!$B$34:$L$34</definedName>
    <definedName name="FS_F_VW_01_35097_1_68__JV_FS_BEDARFE_">[16]Import!$B$124:$E$124</definedName>
    <definedName name="FS_F_VW_01_35097_1_68_13030__JV_FS_BEDARFE_PREISE_QUOTE_">[16]Import!$B$36:$L$36</definedName>
    <definedName name="FS_F_VW_01_35097_1_68_20328__JV_FS_BEDARFE_PREISE_QUOTE_">[16]Import!$B$37:$L$37</definedName>
    <definedName name="FS_F_VW_01_35097_1_68_29344__JV_FS_BEDARFE_PREISE_QUOTE_">[16]Import!$B$38:$L$38</definedName>
    <definedName name="FS_F_VW_01_35097_1_68_2979__JV_FS_BEDARFE_PREISE_QUOTE_">[16]Import!$B$35:$L$35</definedName>
    <definedName name="FS_F_VW_01_35097_1_68_43249__JV_FS_BEDARFE_PREISE_QUOTE_">[16]Import!$B$39:$L$39</definedName>
    <definedName name="FS_F_VW_01_35097_1_8319__JV_FS_RV_AVG_PROTODATA_">[16]Import!$B$454:$E$454</definedName>
    <definedName name="FS_F_VW_01_35097_1_8319_1__JV_FS_BAUSTUFE_ANGEBOTE_WAE_">[16]Import!$B$220:$E$220</definedName>
    <definedName name="FS_F_VW_01_35097_1_8319_2__JV_FS_BAUSTUFE_ANGEBOTE_WAE_">[16]Import!$B$221:$E$221</definedName>
    <definedName name="FS_F_VW_01_35097_1_8319_EUR__JV_FS_PR_EX_RATES_DATUM_REC_">[16]Import!$B$763:$F$763</definedName>
    <definedName name="FS_F_VW_01_35097_1_8319_VW__JV_FS_BIDDERS_">[16]Import!$B$890:$L$890</definedName>
    <definedName name="FS_F_VW_01_35097_1_EUR_11330__JV_FS_PR_EX_RATES_DATUM_COMP_">[16]Import!$B$638:$F$638</definedName>
    <definedName name="FS_F_VW_01_35097_1_EUR_11451__JV_FS_PR_EX_RATES_DATUM_COMP_">[16]Import!$B$639:$F$639</definedName>
    <definedName name="FS_F_VW_01_35097_1_EUR_13030__JV_FS_PR_EX_RATES_DATUM_COMP_">[16]Import!$B$661:$F$661</definedName>
    <definedName name="FS_F_VW_01_35097_1_EUR_1328__JV_FS_PR_EX_RATES_DATUM_COMP_">[16]Import!$B$641:$F$641</definedName>
    <definedName name="FS_F_VW_01_35097_1_EUR_1462__JV_FS_PR_EX_RATES_DATUM_COMP_">[16]Import!$B$642:$F$642</definedName>
    <definedName name="FS_F_VW_01_35097_1_EUR_15245__JV_FS_PR_EX_RATES_DATUM_COMP_">[16]Import!$B$650:$F$650</definedName>
    <definedName name="FS_F_VW_01_35097_1_EUR_159__JV_FS_PR_EX_RATES_DATUM_COMP_">[16]Import!$B$651:$F$651</definedName>
    <definedName name="FS_F_VW_01_35097_1_EUR_18244__JV_FS_PR_EX_RATES_DATUM_COMP_">[16]Import!$B$645:$F$645</definedName>
    <definedName name="FS_F_VW_01_35097_1_EUR_18245__JV_FS_PR_EX_RATES_DATUM_COMP_">[16]Import!$B$646:$F$646</definedName>
    <definedName name="FS_F_VW_01_35097_1_EUR_19964__JV_FS_PR_EX_RATES_DATUM_COMP_">[16]Import!$B$653:$F$653</definedName>
    <definedName name="FS_F_VW_01_35097_1_EUR_20328__JV_FS_PR_EX_RATES_DATUM_COMP_">[16]Import!$B$662:$F$662</definedName>
    <definedName name="FS_F_VW_01_35097_1_EUR_2261__JV_FS_PR_EX_RATES_DATUM_COMP_">[16]Import!$B$658:$F$658</definedName>
    <definedName name="FS_F_VW_01_35097_1_EUR_23586__JV_FS_PR_EX_RATES_DATUM_COMP_">[16]Import!$B$644:$F$644</definedName>
    <definedName name="FS_F_VW_01_35097_1_EUR_24968__JV_FS_PR_EX_RATES_DATUM_COMP_">[16]Import!$B$654:$F$654</definedName>
    <definedName name="FS_F_VW_01_35097_1_EUR_24969__JV_FS_PR_EX_RATES_DATUM_COMP_">[16]Import!$B$655:$F$655</definedName>
    <definedName name="FS_F_VW_01_35097_1_EUR_25756__JV_FS_PR_EX_RATES_DATUM_COMP_">[16]Import!$B$647:$F$647</definedName>
    <definedName name="FS_F_VW_01_35097_1_EUR_2609__JV_FS_PR_EX_RATES_DATUM_COMP_">[16]Import!$B$648:$F$648</definedName>
    <definedName name="FS_F_VW_01_35097_1_EUR_27724__JV_FS_PR_EX_RATES_DATUM_COMP_">[16]Import!$B$656:$F$656</definedName>
    <definedName name="FS_F_VW_01_35097_1_EUR_27909__JV_FS_PR_EX_RATES_DATUM_COMP_">[16]Import!$B$657:$F$657</definedName>
    <definedName name="FS_F_VW_01_35097_1_EUR_28671__JV_FS_PR_EX_RATES_DATUM_COMP_">[16]Import!$B$640:$F$640</definedName>
    <definedName name="FS_F_VW_01_35097_1_EUR_28746__JV_FS_PR_EX_RATES_DATUM_COMP_">[16]Import!$B$643:$F$643</definedName>
    <definedName name="FS_F_VW_01_35097_1_EUR_29344__JV_FS_PR_EX_RATES_DATUM_COMP_">[16]Import!$B$663:$F$663</definedName>
    <definedName name="FS_F_VW_01_35097_1_EUR_2979__JV_FS_PR_EX_RATES_DATUM_COMP_">[16]Import!$B$659:$F$659</definedName>
    <definedName name="FS_F_VW_01_35097_1_EUR_316__JV_FS_PR_EX_RATES_DATUM_COMP_">[16]Import!$B$649:$F$649</definedName>
    <definedName name="FS_F_VW_01_35097_1_EUR_3478__JV_FS_PR_EX_RATES_DATUM_COMP_">[16]Import!$B$652:$F$652</definedName>
    <definedName name="FS_F_VW_01_35097_1_EUR_38597__JV_FS_PR_EX_RATES_DATUM_COMP_">[16]Import!$B$665:$F$665</definedName>
    <definedName name="FS_F_VW_01_35097_1_EUR_43249__JV_FS_PR_EX_RATES_DATUM_COMP_">[16]Import!$B$664:$F$664</definedName>
    <definedName name="FS_F_VW_01_35097_1_EUR_8319__JV_FS_PR_EX_RATES_DATUM_COMP_">[16]Import!$B$660:$F$660</definedName>
    <definedName name="FS_F_VW_01_35097_2__FS_NEUTEILE_">[16]Import!$B$146:$D$146</definedName>
    <definedName name="FS_F_VW_01_35097_2__JV_FS_PRAESENTATIONEN_">[16]Import!$B$7:$AN$7</definedName>
    <definedName name="FS_F_VW_01_35097_2_1__V_FS_BAUSTUFE_VORGABEN_STK_">[16]Import!$B$435:$D$435</definedName>
    <definedName name="FS_F_VW_01_35097_2_11__JV_FS_BEDARFE_">[16]Import!$B$125:$E$125</definedName>
    <definedName name="FS_F_VW_01_35097_2_11_13030__JV_FS_BEDARFE_PREISE_QUOTE_">[16]Import!$B$41:$L$41</definedName>
    <definedName name="FS_F_VW_01_35097_2_11_20328__JV_FS_BEDARFE_PREISE_QUOTE_">[16]Import!$B$42:$L$42</definedName>
    <definedName name="FS_F_VW_01_35097_2_11_29344__JV_FS_BEDARFE_PREISE_QUOTE_">[16]Import!$B$43:$L$43</definedName>
    <definedName name="FS_F_VW_01_35097_2_11_2979__JV_FS_BEDARFE_PREISE_QUOTE_">[16]Import!$B$40:$L$40</definedName>
    <definedName name="FS_F_VW_01_35097_2_11_43249__JV_FS_BEDARFE_PREISE_QUOTE_">[16]Import!$B$44:$L$44</definedName>
    <definedName name="FS_F_VW_01_35097_2_11330__JV_FS_RV_AVG_PROTODATA_">[16]Import!$B$483:$E$483</definedName>
    <definedName name="FS_F_VW_01_35097_2_11330_1__JV_FS_BAUSTUFE_ANGEBOTE_WAE_">[16]Import!$B$278:$E$278</definedName>
    <definedName name="FS_F_VW_01_35097_2_11330_11__JV_FS_REC_">[16]Import!$B$1089:$Q$1089</definedName>
    <definedName name="FS_F_VW_01_35097_2_11330_2__JV_FS_BAUSTUFE_ANGEBOTE_WAE_">[16]Import!$B$279:$E$279</definedName>
    <definedName name="FS_F_VW_01_35097_2_11330_28__JV_FS_REC_">[16]Import!$B$1090:$Q$1090</definedName>
    <definedName name="FS_F_VW_01_35097_2_11330_37__JV_FS_REC_">[16]Import!$B$1091:$Q$1091</definedName>
    <definedName name="FS_F_VW_01_35097_2_11330_46__JV_FS_REC_">[16]Import!$B$1092:$Q$1092</definedName>
    <definedName name="FS_F_VW_01_35097_2_11330_68__JV_FS_REC_">[16]Import!$B$1093:$Q$1093</definedName>
    <definedName name="FS_F_VW_01_35097_2_11330_BR__JV_FS_BIDDERS_">[16]Import!$B$903:$L$903</definedName>
    <definedName name="FS_F_VW_01_35097_2_11330_EUR__JV_FS_PR_EX_RATES_DATUM_REC_">[16]Import!$B$792:$F$792</definedName>
    <definedName name="FS_F_VW_01_35097_2_11451__JV_FS_RV_AVG_PROTODATA_">[16]Import!$B$484:$E$484</definedName>
    <definedName name="FS_F_VW_01_35097_2_11451_1__JV_FS_BAUSTUFE_ANGEBOTE_WAE_">[16]Import!$B$280:$E$280</definedName>
    <definedName name="FS_F_VW_01_35097_2_11451_2__JV_FS_BAUSTUFE_ANGEBOTE_WAE_">[16]Import!$B$281:$E$281</definedName>
    <definedName name="FS_F_VW_01_35097_2_11451_BR__JV_FS_BIDDERS_">[16]Import!$B$910:$L$910</definedName>
    <definedName name="FS_F_VW_01_35097_2_11451_EUR__JV_FS_PR_EX_RATES_DATUM_REC_">[16]Import!$B$793:$F$793</definedName>
    <definedName name="FS_F_VW_01_35097_2_13030__JV_FS_ANGEBOTSUEBERSICHT_">[16]Import!$B$159:$D$159</definedName>
    <definedName name="FS_F_VW_01_35097_2_13030__JV_FS_AVG_PRICE_">[16]Import!$B$185:$F$185</definedName>
    <definedName name="FS_F_VW_01_35097_2_13030__JV_FS_BWERTSHEET_">[16]Import!$B$619:$AH$619</definedName>
    <definedName name="FS_F_VW_01_35097_2_13030__JV_FS_COMPARISON_">[16]Import!$B$569:$S$569</definedName>
    <definedName name="FS_F_VW_01_35097_2_13030__JV_FS_REC_LIEF_">[16]Import!$B$1300:$P$1300</definedName>
    <definedName name="FS_F_VW_01_35097_2_13030__JV_FS_RV_AVG_PROTODATA_">[16]Import!$B$485:$E$485</definedName>
    <definedName name="FS_F_VW_01_35097_2_13030__JV_FS_RV_LTERM_PNACHLASS_">[16]Import!$B$594:$X$594</definedName>
    <definedName name="FS_F_VW_01_35097_2_13030_1__JV_FS_BAUSTUFE_ANGEBOTE_WAE_">[16]Import!$B$282:$E$282</definedName>
    <definedName name="FS_F_VW_01_35097_2_13030_11__JV_FS_REC_">[16]Import!$B$1094:$Q$1094</definedName>
    <definedName name="FS_F_VW_01_35097_2_13030_2__JV_FS_BAUSTUFE_ANGEBOTE_WAE_">[16]Import!$B$283:$E$283</definedName>
    <definedName name="FS_F_VW_01_35097_2_13030_28__JV_FS_REC_">[16]Import!$B$1095:$Q$1095</definedName>
    <definedName name="FS_F_VW_01_35097_2_13030_37__JV_FS_REC_">[16]Import!$B$1096:$Q$1096</definedName>
    <definedName name="FS_F_VW_01_35097_2_13030_46__JV_FS_REC_">[16]Import!$B$1097:$Q$1097</definedName>
    <definedName name="FS_F_VW_01_35097_2_13030_68__JV_FS_REC_">[16]Import!$B$1098:$Q$1098</definedName>
    <definedName name="FS_F_VW_01_35097_2_13030_EUR__JV_FS_PR_EX_RATES_DATUM_REC_">[16]Import!$B$794:$F$794</definedName>
    <definedName name="FS_F_VW_01_35097_2_13030_VW__JV_FS_BIDDERS_">[16]Import!$B$901:$L$901</definedName>
    <definedName name="FS_F_VW_01_35097_2_1328__JV_FS_RV_AVG_PROTODATA_">[16]Import!$B$476:$E$476</definedName>
    <definedName name="FS_F_VW_01_35097_2_1328_1__JV_FS_BAUSTUFE_ANGEBOTE_WAE_">[16]Import!$B$264:$E$264</definedName>
    <definedName name="FS_F_VW_01_35097_2_1328_2__JV_FS_BAUSTUFE_ANGEBOTE_WAE_">[16]Import!$B$265:$E$265</definedName>
    <definedName name="FS_F_VW_01_35097_2_1328_BX__JV_FS_BIDDERS_">[16]Import!$B$913:$L$913</definedName>
    <definedName name="FS_F_VW_01_35097_2_1328_EUR__JV_FS_PR_EX_RATES_DATUM_REC_">[16]Import!$B$785:$F$785</definedName>
    <definedName name="FS_F_VW_01_35097_2_1462__JV_FS_RV_AVG_PROTODATA_">[16]Import!$B$477:$E$477</definedName>
    <definedName name="FS_F_VW_01_35097_2_1462_1__JV_FS_BAUSTUFE_ANGEBOTE_WAE_">[16]Import!$B$266:$E$266</definedName>
    <definedName name="FS_F_VW_01_35097_2_1462_11__JV_FS_REC_">[16]Import!$B$1069:$Q$1069</definedName>
    <definedName name="FS_F_VW_01_35097_2_1462_2__JV_FS_BAUSTUFE_ANGEBOTE_WAE_">[16]Import!$B$267:$E$267</definedName>
    <definedName name="FS_F_VW_01_35097_2_1462_28__JV_FS_REC_">[16]Import!$B$1070:$Q$1070</definedName>
    <definedName name="FS_F_VW_01_35097_2_1462_37__JV_FS_REC_">[16]Import!$B$1071:$Q$1071</definedName>
    <definedName name="FS_F_VW_01_35097_2_1462_46__JV_FS_REC_">[16]Import!$B$1072:$Q$1072</definedName>
    <definedName name="FS_F_VW_01_35097_2_1462_68__JV_FS_REC_">[16]Import!$B$1073:$Q$1073</definedName>
    <definedName name="FS_F_VW_01_35097_2_1462_BX__JV_FS_BIDDERS_">[16]Import!$B$909:$L$909</definedName>
    <definedName name="FS_F_VW_01_35097_2_1462_EUR__JV_FS_PR_EX_RATES_DATUM_REC_">[16]Import!$B$786:$F$786</definedName>
    <definedName name="FS_F_VW_01_35097_2_15245__JV_FS_RV_AVG_PROTODATA_">[16]Import!$B$486:$E$486</definedName>
    <definedName name="FS_F_VW_01_35097_2_15245_1__JV_FS_BAUSTUFE_ANGEBOTE_WAE_">[16]Import!$B$284:$E$284</definedName>
    <definedName name="FS_F_VW_01_35097_2_15245_2__JV_FS_BAUSTUFE_ANGEBOTE_WAE_">[16]Import!$B$285:$E$285</definedName>
    <definedName name="FS_F_VW_01_35097_2_15245_EUR__JV_FS_PR_EX_RATES_DATUM_REC_">[16]Import!$B$795:$F$795</definedName>
    <definedName name="FS_F_VW_01_35097_2_15245_SK__JV_FS_BIDDERS_">[16]Import!$B$905:$L$905</definedName>
    <definedName name="FS_F_VW_01_35097_2_159__JV_FS_RV_AVG_PROTODATA_">[16]Import!$B$474:$E$474</definedName>
    <definedName name="FS_F_VW_01_35097_2_159_1__JV_FS_BAUSTUFE_ANGEBOTE_WAE_">[16]Import!$B$260:$E$260</definedName>
    <definedName name="FS_F_VW_01_35097_2_159_11__JV_FS_REC_">[16]Import!$B$1064:$Q$1064</definedName>
    <definedName name="FS_F_VW_01_35097_2_159_2__JV_FS_BAUSTUFE_ANGEBOTE_WAE_">[16]Import!$B$261:$E$261</definedName>
    <definedName name="FS_F_VW_01_35097_2_159_28__JV_FS_REC_">[16]Import!$B$1065:$Q$1065</definedName>
    <definedName name="FS_F_VW_01_35097_2_159_37__JV_FS_REC_">[16]Import!$B$1066:$Q$1066</definedName>
    <definedName name="FS_F_VW_01_35097_2_159_46__JV_FS_REC_">[16]Import!$B$1067:$Q$1067</definedName>
    <definedName name="FS_F_VW_01_35097_2_159_68__JV_FS_REC_">[16]Import!$B$1068:$Q$1068</definedName>
    <definedName name="FS_F_VW_01_35097_2_159_EUR__JV_FS_PR_EX_RATES_DATUM_REC_">[16]Import!$B$783:$F$783</definedName>
    <definedName name="FS_F_VW_01_35097_2_159_ST__JV_FS_BIDDERS_">[16]Import!$B$919:$L$919</definedName>
    <definedName name="FS_F_VW_01_35097_2_18244__JV_FS_RV_AVG_PROTODATA_">[16]Import!$B$487:$E$487</definedName>
    <definedName name="FS_F_VW_01_35097_2_18244_1__JV_FS_BAUSTUFE_ANGEBOTE_WAE_">[16]Import!$B$286:$E$286</definedName>
    <definedName name="FS_F_VW_01_35097_2_18244_2__JV_FS_BAUSTUFE_ANGEBOTE_WAE_">[16]Import!$B$287:$E$287</definedName>
    <definedName name="FS_F_VW_01_35097_2_18244_EUR__JV_FS_PR_EX_RATES_DATUM_REC_">[16]Import!$B$796:$F$796</definedName>
    <definedName name="FS_F_VW_01_35097_2_18244_MX__JV_FS_BIDDERS_">[16]Import!$B$912:$L$912</definedName>
    <definedName name="FS_F_VW_01_35097_2_18245__JV_FS_RV_AVG_PROTODATA_">[16]Import!$B$488:$E$488</definedName>
    <definedName name="FS_F_VW_01_35097_2_18245_1__JV_FS_BAUSTUFE_ANGEBOTE_WAE_">[16]Import!$B$288:$E$288</definedName>
    <definedName name="FS_F_VW_01_35097_2_18245_2__JV_FS_BAUSTUFE_ANGEBOTE_WAE_">[16]Import!$B$289:$E$289</definedName>
    <definedName name="FS_F_VW_01_35097_2_18245_EUR__JV_FS_PR_EX_RATES_DATUM_REC_">[16]Import!$B$797:$F$797</definedName>
    <definedName name="FS_F_VW_01_35097_2_18245_MX__JV_FS_BIDDERS_">[16]Import!$B$915:$L$915</definedName>
    <definedName name="FS_F_VW_01_35097_2_19964__JV_FS_RV_AVG_PROTODATA_">[16]Import!$B$489:$E$489</definedName>
    <definedName name="FS_F_VW_01_35097_2_19964_1__JV_FS_BAUSTUFE_ANGEBOTE_WAE_">[16]Import!$B$290:$E$290</definedName>
    <definedName name="FS_F_VW_01_35097_2_19964_11__JV_FS_REC_">[16]Import!$B$1099:$Q$1099</definedName>
    <definedName name="FS_F_VW_01_35097_2_19964_2__JV_FS_BAUSTUFE_ANGEBOTE_WAE_">[16]Import!$B$291:$E$291</definedName>
    <definedName name="FS_F_VW_01_35097_2_19964_28__JV_FS_REC_">[16]Import!$B$1100:$Q$1100</definedName>
    <definedName name="FS_F_VW_01_35097_2_19964_37__JV_FS_REC_">[16]Import!$B$1101:$Q$1101</definedName>
    <definedName name="FS_F_VW_01_35097_2_19964_46__JV_FS_REC_">[16]Import!$B$1102:$Q$1102</definedName>
    <definedName name="FS_F_VW_01_35097_2_19964_68__JV_FS_REC_">[16]Import!$B$1103:$Q$1103</definedName>
    <definedName name="FS_F_VW_01_35097_2_19964_EUR__JV_FS_PR_EX_RATES_DATUM_REC_">[16]Import!$B$798:$F$798</definedName>
    <definedName name="FS_F_VW_01_35097_2_19964_TR__JV_FS_BIDDERS_">[16]Import!$B$922:$L$922</definedName>
    <definedName name="FS_F_VW_01_35097_2_2__V_FS_BAUSTUFE_VORGABEN_STK_">[16]Import!$B$436:$D$436</definedName>
    <definedName name="FS_F_VW_01_35097_2_20328__JV_FS_ANGEBOTSUEBERSICHT_">[16]Import!$B$160:$D$160</definedName>
    <definedName name="FS_F_VW_01_35097_2_20328__JV_FS_AVG_PRICE_">[16]Import!$B$186:$F$186</definedName>
    <definedName name="FS_F_VW_01_35097_2_20328__JV_FS_BWERTSHEET_">[16]Import!$B$620:$AH$620</definedName>
    <definedName name="FS_F_VW_01_35097_2_20328__JV_FS_COMPARISON_">[16]Import!$B$570:$S$570</definedName>
    <definedName name="FS_F_VW_01_35097_2_20328__JV_FS_REC_LIEF_">[16]Import!$B$1301:$P$1301</definedName>
    <definedName name="FS_F_VW_01_35097_2_20328__JV_FS_RV_AVG_PROTODATA_">[16]Import!$B$490:$E$490</definedName>
    <definedName name="FS_F_VW_01_35097_2_20328__JV_FS_RV_LTERM_PNACHLASS_">[16]Import!$B$595:$X$595</definedName>
    <definedName name="FS_F_VW_01_35097_2_20328_1__JV_FS_BAUSTUFE_ANGEBOTE_WAE_">[16]Import!$B$292:$E$292</definedName>
    <definedName name="FS_F_VW_01_35097_2_20328_11__JV_FS_REC_">[16]Import!$B$1104:$Q$1104</definedName>
    <definedName name="FS_F_VW_01_35097_2_20328_2__JV_FS_BAUSTUFE_ANGEBOTE_WAE_">[16]Import!$B$293:$E$293</definedName>
    <definedName name="FS_F_VW_01_35097_2_20328_28__JV_FS_REC_">[16]Import!$B$1105:$Q$1105</definedName>
    <definedName name="FS_F_VW_01_35097_2_20328_37__JV_FS_REC_">[16]Import!$B$1106:$Q$1106</definedName>
    <definedName name="FS_F_VW_01_35097_2_20328_46__JV_FS_REC_">[16]Import!$B$1107:$Q$1107</definedName>
    <definedName name="FS_F_VW_01_35097_2_20328_68__JV_FS_REC_">[16]Import!$B$1108:$Q$1108</definedName>
    <definedName name="FS_F_VW_01_35097_2_20328_EUR__JV_FS_PR_EX_RATES_DATUM_REC_">[16]Import!$B$799:$F$799</definedName>
    <definedName name="FS_F_VW_01_35097_2_20328_VW__JV_FS_BIDDERS_">[16]Import!$B$906:$L$906</definedName>
    <definedName name="FS_F_VW_01_35097_2_2261__JV_FS_RV_AVG_PROTODATA_">[16]Import!$B$478:$E$478</definedName>
    <definedName name="FS_F_VW_01_35097_2_2261_1__JV_FS_BAUSTUFE_ANGEBOTE_WAE_">[16]Import!$B$268:$E$268</definedName>
    <definedName name="FS_F_VW_01_35097_2_2261_11__JV_FS_REC_">[16]Import!$B$1074:$Q$1074</definedName>
    <definedName name="FS_F_VW_01_35097_2_2261_2__JV_FS_BAUSTUFE_ANGEBOTE_WAE_">[16]Import!$B$269:$E$269</definedName>
    <definedName name="FS_F_VW_01_35097_2_2261_28__JV_FS_REC_">[16]Import!$B$1075:$Q$1075</definedName>
    <definedName name="FS_F_VW_01_35097_2_2261_37__JV_FS_REC_">[16]Import!$B$1076:$Q$1076</definedName>
    <definedName name="FS_F_VW_01_35097_2_2261_46__JV_FS_REC_">[16]Import!$B$1077:$Q$1077</definedName>
    <definedName name="FS_F_VW_01_35097_2_2261_68__JV_FS_REC_">[16]Import!$B$1078:$Q$1078</definedName>
    <definedName name="FS_F_VW_01_35097_2_2261_EUR__JV_FS_PR_EX_RATES_DATUM_REC_">[16]Import!$B$787:$F$787</definedName>
    <definedName name="FS_F_VW_01_35097_2_2261_VW__JV_FS_BIDDERS_">[16]Import!$B$911:$L$911</definedName>
    <definedName name="FS_F_VW_01_35097_2_23586__JV_FS_RV_AVG_PROTODATA_">[16]Import!$B$491:$E$491</definedName>
    <definedName name="FS_F_VW_01_35097_2_23586_1__JV_FS_BAUSTUFE_ANGEBOTE_WAE_">[16]Import!$B$294:$E$294</definedName>
    <definedName name="FS_F_VW_01_35097_2_23586_11__JV_FS_REC_">[16]Import!$B$1109:$Q$1109</definedName>
    <definedName name="FS_F_VW_01_35097_2_23586_2__JV_FS_BAUSTUFE_ANGEBOTE_WAE_">[16]Import!$B$295:$E$295</definedName>
    <definedName name="FS_F_VW_01_35097_2_23586_28__JV_FS_REC_">[16]Import!$B$1110:$Q$1110</definedName>
    <definedName name="FS_F_VW_01_35097_2_23586_37__JV_FS_REC_">[16]Import!$B$1111:$Q$1111</definedName>
    <definedName name="FS_F_VW_01_35097_2_23586_46__JV_FS_REC_">[16]Import!$B$1112:$Q$1112</definedName>
    <definedName name="FS_F_VW_01_35097_2_23586_68__JV_FS_REC_">[16]Import!$B$1113:$Q$1113</definedName>
    <definedName name="FS_F_VW_01_35097_2_23586_EUR__JV_FS_PR_EX_RATES_DATUM_REC_">[16]Import!$B$800:$F$800</definedName>
    <definedName name="FS_F_VW_01_35097_2_23586_HA__JV_FS_BIDDERS_">[16]Import!$B$927:$L$927</definedName>
    <definedName name="FS_F_VW_01_35097_2_24968__JV_FS_RV_AVG_PROTODATA_">[16]Import!$B$492:$E$492</definedName>
    <definedName name="FS_F_VW_01_35097_2_24968_1__JV_FS_BAUSTUFE_ANGEBOTE_WAE_">[16]Import!$B$296:$E$296</definedName>
    <definedName name="FS_F_VW_01_35097_2_24968_2__JV_FS_BAUSTUFE_ANGEBOTE_WAE_">[16]Import!$B$297:$E$297</definedName>
    <definedName name="FS_F_VW_01_35097_2_24968_EUR__JV_FS_PR_EX_RATES_DATUM_REC_">[16]Import!$B$801:$F$801</definedName>
    <definedName name="FS_F_VW_01_35097_2_24968_US__JV_FS_BIDDERS_">[16]Import!$B$902:$L$902</definedName>
    <definedName name="FS_F_VW_01_35097_2_24969__JV_FS_RV_AVG_PROTODATA_">[16]Import!$B$493:$E$493</definedName>
    <definedName name="FS_F_VW_01_35097_2_24969_1__JV_FS_BAUSTUFE_ANGEBOTE_WAE_">[16]Import!$B$298:$E$298</definedName>
    <definedName name="FS_F_VW_01_35097_2_24969_11__JV_FS_REC_">[16]Import!$B$1114:$Q$1114</definedName>
    <definedName name="FS_F_VW_01_35097_2_24969_2__JV_FS_BAUSTUFE_ANGEBOTE_WAE_">[16]Import!$B$299:$E$299</definedName>
    <definedName name="FS_F_VW_01_35097_2_24969_28__JV_FS_REC_">[16]Import!$B$1115:$Q$1115</definedName>
    <definedName name="FS_F_VW_01_35097_2_24969_37__JV_FS_REC_">[16]Import!$B$1116:$Q$1116</definedName>
    <definedName name="FS_F_VW_01_35097_2_24969_46__JV_FS_REC_">[16]Import!$B$1117:$Q$1117</definedName>
    <definedName name="FS_F_VW_01_35097_2_24969_68__JV_FS_REC_">[16]Import!$B$1118:$Q$1118</definedName>
    <definedName name="FS_F_VW_01_35097_2_24969_EUR__JV_FS_PR_EX_RATES_DATUM_REC_">[16]Import!$B$802:$F$802</definedName>
    <definedName name="FS_F_VW_01_35097_2_24969_US__JV_FS_BIDDERS_">[16]Import!$B$923:$L$923</definedName>
    <definedName name="FS_F_VW_01_35097_2_25756__JV_FS_RV_AVG_PROTODATA_">[16]Import!$B$494:$E$494</definedName>
    <definedName name="FS_F_VW_01_35097_2_25756_1__JV_FS_BAUSTUFE_ANGEBOTE_WAE_">[16]Import!$B$300:$E$300</definedName>
    <definedName name="FS_F_VW_01_35097_2_25756_2__JV_FS_BAUSTUFE_ANGEBOTE_WAE_">[16]Import!$B$301:$E$301</definedName>
    <definedName name="FS_F_VW_01_35097_2_25756_EUR__JV_FS_PR_EX_RATES_DATUM_REC_">[16]Import!$B$803:$F$803</definedName>
    <definedName name="FS_F_VW_01_35097_2_25756_MX__JV_FS_BIDDERS_">[16]Import!$B$908:$L$908</definedName>
    <definedName name="FS_F_VW_01_35097_2_2609__JV_FS_RV_AVG_PROTODATA_">[16]Import!$B$479:$E$479</definedName>
    <definedName name="FS_F_VW_01_35097_2_2609_1__JV_FS_BAUSTUFE_ANGEBOTE_WAE_">[16]Import!$B$270:$E$270</definedName>
    <definedName name="FS_F_VW_01_35097_2_2609_11__JV_FS_REC_">[16]Import!$B$1079:$Q$1079</definedName>
    <definedName name="FS_F_VW_01_35097_2_2609_2__JV_FS_BAUSTUFE_ANGEBOTE_WAE_">[16]Import!$B$271:$E$271</definedName>
    <definedName name="FS_F_VW_01_35097_2_2609_28__JV_FS_REC_">[16]Import!$B$1080:$Q$1080</definedName>
    <definedName name="FS_F_VW_01_35097_2_2609_37__JV_FS_REC_">[16]Import!$B$1081:$Q$1081</definedName>
    <definedName name="FS_F_VW_01_35097_2_2609_46__JV_FS_REC_">[16]Import!$B$1082:$Q$1082</definedName>
    <definedName name="FS_F_VW_01_35097_2_2609_68__JV_FS_REC_">[16]Import!$B$1083:$Q$1083</definedName>
    <definedName name="FS_F_VW_01_35097_2_2609_EUR__JV_FS_PR_EX_RATES_DATUM_REC_">[16]Import!$B$788:$F$788</definedName>
    <definedName name="FS_F_VW_01_35097_2_2609_RR__JV_FS_BIDDERS_">[16]Import!$B$916:$L$916</definedName>
    <definedName name="FS_F_VW_01_35097_2_27724__JV_FS_RV_AVG_PROTODATA_">[16]Import!$B$495:$E$495</definedName>
    <definedName name="FS_F_VW_01_35097_2_27724_1__JV_FS_BAUSTUFE_ANGEBOTE_WAE_">[16]Import!$B$302:$E$302</definedName>
    <definedName name="FS_F_VW_01_35097_2_27724_2__JV_FS_BAUSTUFE_ANGEBOTE_WAE_">[16]Import!$B$303:$E$303</definedName>
    <definedName name="FS_F_VW_01_35097_2_27724_EUR__JV_FS_PR_EX_RATES_DATUM_REC_">[16]Import!$B$804:$F$804</definedName>
    <definedName name="FS_F_VW_01_35097_2_27724_US__JV_FS_BIDDERS_">[16]Import!$B$920:$L$920</definedName>
    <definedName name="FS_F_VW_01_35097_2_27909__JV_FS_RV_AVG_PROTODATA_">[16]Import!$B$496:$E$496</definedName>
    <definedName name="FS_F_VW_01_35097_2_27909_1__JV_FS_BAUSTUFE_ANGEBOTE_WAE_">[16]Import!$B$304:$E$304</definedName>
    <definedName name="FS_F_VW_01_35097_2_27909_11__JV_FS_REC_">[16]Import!$B$1119:$Q$1119</definedName>
    <definedName name="FS_F_VW_01_35097_2_27909_2__JV_FS_BAUSTUFE_ANGEBOTE_WAE_">[16]Import!$B$305:$E$305</definedName>
    <definedName name="FS_F_VW_01_35097_2_27909_28__JV_FS_REC_">[16]Import!$B$1120:$Q$1120</definedName>
    <definedName name="FS_F_VW_01_35097_2_27909_37__JV_FS_REC_">[16]Import!$B$1121:$Q$1121</definedName>
    <definedName name="FS_F_VW_01_35097_2_27909_46__JV_FS_REC_">[16]Import!$B$1122:$Q$1122</definedName>
    <definedName name="FS_F_VW_01_35097_2_27909_68__JV_FS_REC_">[16]Import!$B$1123:$Q$1123</definedName>
    <definedName name="FS_F_VW_01_35097_2_27909_EUR__JV_FS_PR_EX_RATES_DATUM_REC_">[16]Import!$B$805:$F$805</definedName>
    <definedName name="FS_F_VW_01_35097_2_27909_US__JV_FS_BIDDERS_">[16]Import!$B$925:$L$925</definedName>
    <definedName name="FS_F_VW_01_35097_2_28__JV_FS_BEDARFE_">[16]Import!$B$126:$E$126</definedName>
    <definedName name="FS_F_VW_01_35097_2_28_13030__JV_FS_BEDARFE_PREISE_QUOTE_">[16]Import!$B$46:$L$46</definedName>
    <definedName name="FS_F_VW_01_35097_2_28_20328__JV_FS_BEDARFE_PREISE_QUOTE_">[16]Import!$B$47:$L$47</definedName>
    <definedName name="FS_F_VW_01_35097_2_28_29344__JV_FS_BEDARFE_PREISE_QUOTE_">[16]Import!$B$48:$L$48</definedName>
    <definedName name="FS_F_VW_01_35097_2_28_2979__JV_FS_BEDARFE_PREISE_QUOTE_">[16]Import!$B$45:$L$45</definedName>
    <definedName name="FS_F_VW_01_35097_2_28_43249__JV_FS_BEDARFE_PREISE_QUOTE_">[16]Import!$B$49:$L$49</definedName>
    <definedName name="FS_F_VW_01_35097_2_28671__JV_FS_RV_AVG_PROTODATA_">[16]Import!$B$497:$E$497</definedName>
    <definedName name="FS_F_VW_01_35097_2_28671_1__JV_FS_BAUSTUFE_ANGEBOTE_WAE_">[16]Import!$B$306:$E$306</definedName>
    <definedName name="FS_F_VW_01_35097_2_28671_11__JV_FS_REC_">[16]Import!$B$1124:$Q$1124</definedName>
    <definedName name="FS_F_VW_01_35097_2_28671_2__JV_FS_BAUSTUFE_ANGEBOTE_WAE_">[16]Import!$B$307:$E$307</definedName>
    <definedName name="FS_F_VW_01_35097_2_28671_28__JV_FS_REC_">[16]Import!$B$1125:$Q$1125</definedName>
    <definedName name="FS_F_VW_01_35097_2_28671_37__JV_FS_REC_">[16]Import!$B$1126:$Q$1126</definedName>
    <definedName name="FS_F_VW_01_35097_2_28671_46__JV_FS_REC_">[16]Import!$B$1127:$Q$1127</definedName>
    <definedName name="FS_F_VW_01_35097_2_28671_68__JV_FS_REC_">[16]Import!$B$1128:$Q$1128</definedName>
    <definedName name="FS_F_VW_01_35097_2_28671_BR__JV_FS_BIDDERS_">[16]Import!$B$924:$L$924</definedName>
    <definedName name="FS_F_VW_01_35097_2_28671_EUR__JV_FS_PR_EX_RATES_DATUM_REC_">[16]Import!$B$806:$F$806</definedName>
    <definedName name="FS_F_VW_01_35097_2_28746__JV_FS_RV_AVG_PROTODATA_">[16]Import!$B$498:$E$498</definedName>
    <definedName name="FS_F_VW_01_35097_2_28746_1__JV_FS_BAUSTUFE_ANGEBOTE_WAE_">[16]Import!$B$308:$E$308</definedName>
    <definedName name="FS_F_VW_01_35097_2_28746_2__JV_FS_BAUSTUFE_ANGEBOTE_WAE_">[16]Import!$B$309:$E$309</definedName>
    <definedName name="FS_F_VW_01_35097_2_28746_BX__JV_FS_BIDDERS_">[16]Import!$B$926:$L$926</definedName>
    <definedName name="FS_F_VW_01_35097_2_28746_EUR__JV_FS_PR_EX_RATES_DATUM_REC_">[16]Import!$B$807:$F$807</definedName>
    <definedName name="FS_F_VW_01_35097_2_29344__JV_FS_ANGEBOTSUEBERSICHT_">[16]Import!$B$161:$D$161</definedName>
    <definedName name="FS_F_VW_01_35097_2_29344__JV_FS_AVG_PRICE_">[16]Import!$B$187:$F$187</definedName>
    <definedName name="FS_F_VW_01_35097_2_29344__JV_FS_BWERTSHEET_">[16]Import!$B$621:$AH$621</definedName>
    <definedName name="FS_F_VW_01_35097_2_29344__JV_FS_COMPARISON_">[16]Import!$B$571:$S$571</definedName>
    <definedName name="FS_F_VW_01_35097_2_29344__JV_FS_REC_LIEF_">[16]Import!$B$1302:$P$1302</definedName>
    <definedName name="FS_F_VW_01_35097_2_29344__JV_FS_RV_AVG_PROTODATA_">[16]Import!$B$499:$E$499</definedName>
    <definedName name="FS_F_VW_01_35097_2_29344__JV_FS_RV_LTERM_PNACHLASS_">[16]Import!$B$596:$X$596</definedName>
    <definedName name="FS_F_VW_01_35097_2_29344_1__JV_FS_BAUSTUFE_ANGEBOTE_WAE_">[16]Import!$B$310:$E$310</definedName>
    <definedName name="FS_F_VW_01_35097_2_29344_11__JV_FS_REC_">[16]Import!$B$1129:$Q$1129</definedName>
    <definedName name="FS_F_VW_01_35097_2_29344_2__JV_FS_BAUSTUFE_ANGEBOTE_WAE_">[16]Import!$B$311:$E$311</definedName>
    <definedName name="FS_F_VW_01_35097_2_29344_28__JV_FS_REC_">[16]Import!$B$1130:$Q$1130</definedName>
    <definedName name="FS_F_VW_01_35097_2_29344_37__JV_FS_REC_">[16]Import!$B$1131:$Q$1131</definedName>
    <definedName name="FS_F_VW_01_35097_2_29344_46__JV_FS_REC_">[16]Import!$B$1132:$Q$1132</definedName>
    <definedName name="FS_F_VW_01_35097_2_29344_68__JV_FS_REC_">[16]Import!$B$1133:$Q$1133</definedName>
    <definedName name="FS_F_VW_01_35097_2_29344_EUR__JV_FS_PR_EX_RATES_DATUM_REC_">[16]Import!$B$808:$F$808</definedName>
    <definedName name="FS_F_VW_01_35097_2_29344_VW__JV_FS_BIDDERS_">[16]Import!$B$914:$L$914</definedName>
    <definedName name="FS_F_VW_01_35097_2_2979__JV_FS_ANGEBOTSUEBERSICHT_">[16]Import!$B$162:$D$162</definedName>
    <definedName name="FS_F_VW_01_35097_2_2979__JV_FS_AVG_PRICE_">[16]Import!$B$184:$F$184</definedName>
    <definedName name="FS_F_VW_01_35097_2_2979__JV_FS_BWERTSHEET_">[16]Import!$B$618:$AH$618</definedName>
    <definedName name="FS_F_VW_01_35097_2_2979__JV_FS_COMPARISON_">[16]Import!$B$568:$S$568</definedName>
    <definedName name="FS_F_VW_01_35097_2_2979__JV_FS_REC_LIEF_">[16]Import!$B$1299:$P$1299</definedName>
    <definedName name="FS_F_VW_01_35097_2_2979__JV_FS_RV_AVG_PROTODATA_">[16]Import!$B$480:$E$480</definedName>
    <definedName name="FS_F_VW_01_35097_2_2979__JV_FS_RV_LTERM_PNACHLASS_">[16]Import!$B$593:$X$593</definedName>
    <definedName name="FS_F_VW_01_35097_2_2979_1__JV_FS_BAUSTUFE_ANGEBOTE_WAE_">[16]Import!$B$272:$E$272</definedName>
    <definedName name="FS_F_VW_01_35097_2_2979_11__JV_FS_REC_">[16]Import!$B$1084:$Q$1084</definedName>
    <definedName name="FS_F_VW_01_35097_2_2979_2__JV_FS_BAUSTUFE_ANGEBOTE_WAE_">[16]Import!$B$273:$E$273</definedName>
    <definedName name="FS_F_VW_01_35097_2_2979_28__JV_FS_REC_">[16]Import!$B$1085:$Q$1085</definedName>
    <definedName name="FS_F_VW_01_35097_2_2979_37__JV_FS_REC_">[16]Import!$B$1086:$Q$1086</definedName>
    <definedName name="FS_F_VW_01_35097_2_2979_46__JV_FS_REC_">[16]Import!$B$1087:$Q$1087</definedName>
    <definedName name="FS_F_VW_01_35097_2_2979_68__JV_FS_REC_">[16]Import!$B$1088:$Q$1088</definedName>
    <definedName name="FS_F_VW_01_35097_2_2979_EUR__JV_FS_PR_EX_RATES_DATUM_REC_">[16]Import!$B$789:$F$789</definedName>
    <definedName name="FS_F_VW_01_35097_2_2979_VW__JV_FS_BIDDERS_">[16]Import!$B$917:$L$917</definedName>
    <definedName name="FS_F_VW_01_35097_2_316__JV_FS_RV_AVG_PROTODATA_">[16]Import!$B$475:$E$475</definedName>
    <definedName name="FS_F_VW_01_35097_2_316_1__JV_FS_BAUSTUFE_ANGEBOTE_WAE_">[16]Import!$B$262:$E$262</definedName>
    <definedName name="FS_F_VW_01_35097_2_316_2__JV_FS_BAUSTUFE_ANGEBOTE_WAE_">[16]Import!$B$263:$E$263</definedName>
    <definedName name="FS_F_VW_01_35097_2_316_EUR__JV_FS_PR_EX_RATES_DATUM_REC_">[16]Import!$B$784:$F$784</definedName>
    <definedName name="FS_F_VW_01_35097_2_316_SK__JV_FS_BIDDERS_">[16]Import!$B$900:$L$900</definedName>
    <definedName name="FS_F_VW_01_35097_2_3478__JV_FS_RV_AVG_PROTODATA_">[16]Import!$B$481:$E$481</definedName>
    <definedName name="FS_F_VW_01_35097_2_3478_1__JV_FS_BAUSTUFE_ANGEBOTE_WAE_">[16]Import!$B$274:$E$274</definedName>
    <definedName name="FS_F_VW_01_35097_2_3478_2__JV_FS_BAUSTUFE_ANGEBOTE_WAE_">[16]Import!$B$275:$E$275</definedName>
    <definedName name="FS_F_VW_01_35097_2_3478_EUR__JV_FS_PR_EX_RATES_DATUM_REC_">[16]Import!$B$790:$F$790</definedName>
    <definedName name="FS_F_VW_01_35097_2_3478_ST__JV_FS_BIDDERS_">[16]Import!$B$907:$L$907</definedName>
    <definedName name="FS_F_VW_01_35097_2_37__JV_FS_BEDARFE_">[16]Import!$B$127:$E$127</definedName>
    <definedName name="FS_F_VW_01_35097_2_37_13030__JV_FS_BEDARFE_PREISE_QUOTE_">[16]Import!$B$51:$L$51</definedName>
    <definedName name="FS_F_VW_01_35097_2_37_20328__JV_FS_BEDARFE_PREISE_QUOTE_">[16]Import!$B$52:$L$52</definedName>
    <definedName name="FS_F_VW_01_35097_2_37_29344__JV_FS_BEDARFE_PREISE_QUOTE_">[16]Import!$B$53:$L$53</definedName>
    <definedName name="FS_F_VW_01_35097_2_37_2979__JV_FS_BEDARFE_PREISE_QUOTE_">[16]Import!$B$50:$L$50</definedName>
    <definedName name="FS_F_VW_01_35097_2_37_43249__JV_FS_BEDARFE_PREISE_QUOTE_">[16]Import!$B$54:$L$54</definedName>
    <definedName name="FS_F_VW_01_35097_2_38597__JV_FS_RV_AVG_PROTODATA_">[16]Import!$B$500:$E$500</definedName>
    <definedName name="FS_F_VW_01_35097_2_38597_1__JV_FS_BAUSTUFE_ANGEBOTE_WAE_">[16]Import!$B$312:$E$312</definedName>
    <definedName name="FS_F_VW_01_35097_2_38597_2__JV_FS_BAUSTUFE_ANGEBOTE_WAE_">[16]Import!$B$313:$E$313</definedName>
    <definedName name="FS_F_VW_01_35097_2_38597_EUR__JV_FS_PR_EX_RATES_DATUM_REC_">[16]Import!$B$809:$F$809</definedName>
    <definedName name="FS_F_VW_01_35097_2_38597_ZA__JV_FS_BIDDERS_">[16]Import!$B$904:$L$904</definedName>
    <definedName name="FS_F_VW_01_35097_2_43249__JV_FS_ANGEBOTSUEBERSICHT_">[16]Import!$B$163:$D$163</definedName>
    <definedName name="FS_F_VW_01_35097_2_43249__JV_FS_AVG_PRICE_">[16]Import!$B$188:$F$188</definedName>
    <definedName name="FS_F_VW_01_35097_2_43249__JV_FS_BWERTSHEET_">[16]Import!$B$622:$AH$622</definedName>
    <definedName name="FS_F_VW_01_35097_2_43249__JV_FS_COMPARISON_">[16]Import!$B$572:$S$572</definedName>
    <definedName name="FS_F_VW_01_35097_2_43249__JV_FS_REC_LIEF_">[16]Import!$B$1303:$P$1303</definedName>
    <definedName name="FS_F_VW_01_35097_2_43249__JV_FS_RV_AVG_PROTODATA_">[16]Import!$B$501:$E$501</definedName>
    <definedName name="FS_F_VW_01_35097_2_43249__JV_FS_RV_LTERM_PNACHLASS_">[16]Import!$B$597:$X$597</definedName>
    <definedName name="FS_F_VW_01_35097_2_43249_1__JV_FS_BAUSTUFE_ANGEBOTE_WAE_">[16]Import!$B$314:$E$314</definedName>
    <definedName name="FS_F_VW_01_35097_2_43249_11__JV_FS_REC_">[16]Import!$B$1134:$Q$1134</definedName>
    <definedName name="FS_F_VW_01_35097_2_43249_2__JV_FS_BAUSTUFE_ANGEBOTE_WAE_">[16]Import!$B$315:$E$315</definedName>
    <definedName name="FS_F_VW_01_35097_2_43249_28__JV_FS_REC_">[16]Import!$B$1135:$Q$1135</definedName>
    <definedName name="FS_F_VW_01_35097_2_43249_37__JV_FS_REC_">[16]Import!$B$1136:$Q$1136</definedName>
    <definedName name="FS_F_VW_01_35097_2_43249_46__JV_FS_REC_">[16]Import!$B$1137:$Q$1137</definedName>
    <definedName name="FS_F_VW_01_35097_2_43249_68__JV_FS_REC_">[16]Import!$B$1138:$Q$1138</definedName>
    <definedName name="FS_F_VW_01_35097_2_43249_EUR__JV_FS_PR_EX_RATES_DATUM_REC_">[16]Import!$B$810:$F$810</definedName>
    <definedName name="FS_F_VW_01_35097_2_43249_VW__JV_FS_BIDDERS_">[16]Import!$B$921:$L$921</definedName>
    <definedName name="FS_F_VW_01_35097_2_46__JV_FS_BEDARFE_">[16]Import!$B$128:$E$128</definedName>
    <definedName name="FS_F_VW_01_35097_2_46_13030__JV_FS_BEDARFE_PREISE_QUOTE_">[16]Import!$B$56:$L$56</definedName>
    <definedName name="FS_F_VW_01_35097_2_46_20328__JV_FS_BEDARFE_PREISE_QUOTE_">[16]Import!$B$57:$L$57</definedName>
    <definedName name="FS_F_VW_01_35097_2_46_29344__JV_FS_BEDARFE_PREISE_QUOTE_">[16]Import!$B$58:$L$58</definedName>
    <definedName name="FS_F_VW_01_35097_2_46_2979__JV_FS_BEDARFE_PREISE_QUOTE_">[16]Import!$B$55:$L$55</definedName>
    <definedName name="FS_F_VW_01_35097_2_46_43249__JV_FS_BEDARFE_PREISE_QUOTE_">[16]Import!$B$59:$L$59</definedName>
    <definedName name="FS_F_VW_01_35097_2_68__JV_FS_BEDARFE_">[16]Import!$B$129:$E$129</definedName>
    <definedName name="FS_F_VW_01_35097_2_68_13030__JV_FS_BEDARFE_PREISE_QUOTE_">[16]Import!$B$61:$L$61</definedName>
    <definedName name="FS_F_VW_01_35097_2_68_20328__JV_FS_BEDARFE_PREISE_QUOTE_">[16]Import!$B$62:$L$62</definedName>
    <definedName name="FS_F_VW_01_35097_2_68_29344__JV_FS_BEDARFE_PREISE_QUOTE_">[16]Import!$B$63:$L$63</definedName>
    <definedName name="FS_F_VW_01_35097_2_68_2979__JV_FS_BEDARFE_PREISE_QUOTE_">[16]Import!$B$60:$L$60</definedName>
    <definedName name="FS_F_VW_01_35097_2_68_43249__JV_FS_BEDARFE_PREISE_QUOTE_">[16]Import!$B$64:$L$64</definedName>
    <definedName name="FS_F_VW_01_35097_2_8319__JV_FS_RV_AVG_PROTODATA_">[16]Import!$B$482:$E$482</definedName>
    <definedName name="FS_F_VW_01_35097_2_8319_1__JV_FS_BAUSTUFE_ANGEBOTE_WAE_">[16]Import!$B$276:$E$276</definedName>
    <definedName name="FS_F_VW_01_35097_2_8319_2__JV_FS_BAUSTUFE_ANGEBOTE_WAE_">[16]Import!$B$277:$E$277</definedName>
    <definedName name="FS_F_VW_01_35097_2_8319_EUR__JV_FS_PR_EX_RATES_DATUM_REC_">[16]Import!$B$791:$F$791</definedName>
    <definedName name="FS_F_VW_01_35097_2_8319_VW__JV_FS_BIDDERS_">[16]Import!$B$918:$L$918</definedName>
    <definedName name="FS_F_VW_01_35097_2_EUR_11330__JV_FS_PR_EX_RATES_DATUM_COMP_">[16]Import!$B$666:$F$666</definedName>
    <definedName name="FS_F_VW_01_35097_2_EUR_11451__JV_FS_PR_EX_RATES_DATUM_COMP_">[16]Import!$B$667:$F$667</definedName>
    <definedName name="FS_F_VW_01_35097_2_EUR_13030__JV_FS_PR_EX_RATES_DATUM_COMP_">[16]Import!$B$689:$F$689</definedName>
    <definedName name="FS_F_VW_01_35097_2_EUR_1328__JV_FS_PR_EX_RATES_DATUM_COMP_">[16]Import!$B$669:$F$669</definedName>
    <definedName name="FS_F_VW_01_35097_2_EUR_1462__JV_FS_PR_EX_RATES_DATUM_COMP_">[16]Import!$B$670:$F$670</definedName>
    <definedName name="FS_F_VW_01_35097_2_EUR_15245__JV_FS_PR_EX_RATES_DATUM_COMP_">[16]Import!$B$678:$F$678</definedName>
    <definedName name="FS_F_VW_01_35097_2_EUR_159__JV_FS_PR_EX_RATES_DATUM_COMP_">[16]Import!$B$679:$F$679</definedName>
    <definedName name="FS_F_VW_01_35097_2_EUR_18244__JV_FS_PR_EX_RATES_DATUM_COMP_">[16]Import!$B$673:$F$673</definedName>
    <definedName name="FS_F_VW_01_35097_2_EUR_18245__JV_FS_PR_EX_RATES_DATUM_COMP_">[16]Import!$B$674:$F$674</definedName>
    <definedName name="FS_F_VW_01_35097_2_EUR_19964__JV_FS_PR_EX_RATES_DATUM_COMP_">[16]Import!$B$681:$F$681</definedName>
    <definedName name="FS_F_VW_01_35097_2_EUR_20328__JV_FS_PR_EX_RATES_DATUM_COMP_">[16]Import!$B$690:$F$690</definedName>
    <definedName name="FS_F_VW_01_35097_2_EUR_2261__JV_FS_PR_EX_RATES_DATUM_COMP_">[16]Import!$B$686:$F$686</definedName>
    <definedName name="FS_F_VW_01_35097_2_EUR_23586__JV_FS_PR_EX_RATES_DATUM_COMP_">[16]Import!$B$672:$F$672</definedName>
    <definedName name="FS_F_VW_01_35097_2_EUR_24968__JV_FS_PR_EX_RATES_DATUM_COMP_">[16]Import!$B$682:$F$682</definedName>
    <definedName name="FS_F_VW_01_35097_2_EUR_24969__JV_FS_PR_EX_RATES_DATUM_COMP_">[16]Import!$B$683:$F$683</definedName>
    <definedName name="FS_F_VW_01_35097_2_EUR_25756__JV_FS_PR_EX_RATES_DATUM_COMP_">[16]Import!$B$675:$F$675</definedName>
    <definedName name="FS_F_VW_01_35097_2_EUR_2609__JV_FS_PR_EX_RATES_DATUM_COMP_">[16]Import!$B$676:$F$676</definedName>
    <definedName name="FS_F_VW_01_35097_2_EUR_27724__JV_FS_PR_EX_RATES_DATUM_COMP_">[16]Import!$B$684:$F$684</definedName>
    <definedName name="FS_F_VW_01_35097_2_EUR_27909__JV_FS_PR_EX_RATES_DATUM_COMP_">[16]Import!$B$685:$F$685</definedName>
    <definedName name="FS_F_VW_01_35097_2_EUR_28671__JV_FS_PR_EX_RATES_DATUM_COMP_">[16]Import!$B$668:$F$668</definedName>
    <definedName name="FS_F_VW_01_35097_2_EUR_28746__JV_FS_PR_EX_RATES_DATUM_COMP_">[16]Import!$B$671:$F$671</definedName>
    <definedName name="FS_F_VW_01_35097_2_EUR_29344__JV_FS_PR_EX_RATES_DATUM_COMP_">[16]Import!$B$691:$F$691</definedName>
    <definedName name="FS_F_VW_01_35097_2_EUR_2979__JV_FS_PR_EX_RATES_DATUM_COMP_">[16]Import!$B$687:$F$687</definedName>
    <definedName name="FS_F_VW_01_35097_2_EUR_316__JV_FS_PR_EX_RATES_DATUM_COMP_">[16]Import!$B$677:$F$677</definedName>
    <definedName name="FS_F_VW_01_35097_2_EUR_3478__JV_FS_PR_EX_RATES_DATUM_COMP_">[16]Import!$B$680:$F$680</definedName>
    <definedName name="FS_F_VW_01_35097_2_EUR_38597__JV_FS_PR_EX_RATES_DATUM_COMP_">[16]Import!$B$693:$F$693</definedName>
    <definedName name="FS_F_VW_01_35097_2_EUR_43249__JV_FS_PR_EX_RATES_DATUM_COMP_">[16]Import!$B$692:$F$692</definedName>
    <definedName name="FS_F_VW_01_35097_2_EUR_8319__JV_FS_PR_EX_RATES_DATUM_COMP_">[16]Import!$B$688:$F$688</definedName>
    <definedName name="FS_F_VW_01_35097_3__FS_NEUTEILE_">[16]Import!$B$147:$D$147</definedName>
    <definedName name="FS_F_VW_01_35097_3__JV_FS_PRAESENTATIONEN_">[16]Import!$B$8:$AN$8</definedName>
    <definedName name="FS_F_VW_01_35097_3_1__V_FS_BAUSTUFE_VORGABEN_STK_">[16]Import!$B$437:$D$437</definedName>
    <definedName name="FS_F_VW_01_35097_3_11__JV_FS_BEDARFE_">[16]Import!$B$130:$E$130</definedName>
    <definedName name="FS_F_VW_01_35097_3_11_13030__JV_FS_BEDARFE_PREISE_QUOTE_">[16]Import!$B$66:$L$66</definedName>
    <definedName name="FS_F_VW_01_35097_3_11_20328__JV_FS_BEDARFE_PREISE_QUOTE_">[16]Import!$B$67:$L$67</definedName>
    <definedName name="FS_F_VW_01_35097_3_11_29344__JV_FS_BEDARFE_PREISE_QUOTE_">[16]Import!$B$68:$L$68</definedName>
    <definedName name="FS_F_VW_01_35097_3_11_2979__JV_FS_BEDARFE_PREISE_QUOTE_">[16]Import!$B$65:$L$65</definedName>
    <definedName name="FS_F_VW_01_35097_3_11_43249__JV_FS_BEDARFE_PREISE_QUOTE_">[16]Import!$B$69:$L$69</definedName>
    <definedName name="FS_F_VW_01_35097_3_11330__JV_FS_RV_AVG_PROTODATA_">[16]Import!$B$511:$E$511</definedName>
    <definedName name="FS_F_VW_01_35097_3_11330_1__JV_FS_BAUSTUFE_ANGEBOTE_WAE_">[16]Import!$B$334:$E$334</definedName>
    <definedName name="FS_F_VW_01_35097_3_11330_11__JV_FS_REC_">[16]Import!$B$1164:$Q$1164</definedName>
    <definedName name="FS_F_VW_01_35097_3_11330_2__JV_FS_BAUSTUFE_ANGEBOTE_WAE_">[16]Import!$B$335:$E$335</definedName>
    <definedName name="FS_F_VW_01_35097_3_11330_28__JV_FS_REC_">[16]Import!$B$1165:$Q$1165</definedName>
    <definedName name="FS_F_VW_01_35097_3_11330_37__JV_FS_REC_">[16]Import!$B$1166:$Q$1166</definedName>
    <definedName name="FS_F_VW_01_35097_3_11330_46__JV_FS_REC_">[16]Import!$B$1167:$Q$1167</definedName>
    <definedName name="FS_F_VW_01_35097_3_11330_68__JV_FS_REC_">[16]Import!$B$1168:$Q$1168</definedName>
    <definedName name="FS_F_VW_01_35097_3_11330_BR__JV_FS_BIDDERS_">[16]Import!$B$931:$L$931</definedName>
    <definedName name="FS_F_VW_01_35097_3_11330_EUR__JV_FS_PR_EX_RATES_DATUM_REC_">[16]Import!$B$820:$F$820</definedName>
    <definedName name="FS_F_VW_01_35097_3_11451__JV_FS_RV_AVG_PROTODATA_">[16]Import!$B$512:$E$512</definedName>
    <definedName name="FS_F_VW_01_35097_3_11451_1__JV_FS_BAUSTUFE_ANGEBOTE_WAE_">[16]Import!$B$336:$E$336</definedName>
    <definedName name="FS_F_VW_01_35097_3_11451_2__JV_FS_BAUSTUFE_ANGEBOTE_WAE_">[16]Import!$B$337:$E$337</definedName>
    <definedName name="FS_F_VW_01_35097_3_11451_BR__JV_FS_BIDDERS_">[16]Import!$B$938:$L$938</definedName>
    <definedName name="FS_F_VW_01_35097_3_11451_EUR__JV_FS_PR_EX_RATES_DATUM_REC_">[16]Import!$B$821:$F$821</definedName>
    <definedName name="FS_F_VW_01_35097_3_13030__JV_FS_ANGEBOTSUEBERSICHT_">[16]Import!$B$164:$D$164</definedName>
    <definedName name="FS_F_VW_01_35097_3_13030__JV_FS_AVG_PRICE_">[16]Import!$B$190:$F$190</definedName>
    <definedName name="FS_F_VW_01_35097_3_13030__JV_FS_BWERTSHEET_">[16]Import!$B$624:$AH$624</definedName>
    <definedName name="FS_F_VW_01_35097_3_13030__JV_FS_COMPARISON_">[16]Import!$B$574:$S$574</definedName>
    <definedName name="FS_F_VW_01_35097_3_13030__JV_FS_REC_LIEF_">[16]Import!$B$1305:$P$1305</definedName>
    <definedName name="FS_F_VW_01_35097_3_13030__JV_FS_RV_AVG_PROTODATA_">[16]Import!$B$513:$E$513</definedName>
    <definedName name="FS_F_VW_01_35097_3_13030__JV_FS_RV_LTERM_PNACHLASS_">[16]Import!$B$599:$X$599</definedName>
    <definedName name="FS_F_VW_01_35097_3_13030_1__JV_FS_BAUSTUFE_ANGEBOTE_WAE_">[16]Import!$B$338:$E$338</definedName>
    <definedName name="FS_F_VW_01_35097_3_13030_11__JV_FS_REC_">[16]Import!$B$1169:$Q$1169</definedName>
    <definedName name="FS_F_VW_01_35097_3_13030_2__JV_FS_BAUSTUFE_ANGEBOTE_WAE_">[16]Import!$B$339:$E$339</definedName>
    <definedName name="FS_F_VW_01_35097_3_13030_28__JV_FS_REC_">[16]Import!$B$1170:$Q$1170</definedName>
    <definedName name="FS_F_VW_01_35097_3_13030_37__JV_FS_REC_">[16]Import!$B$1171:$Q$1171</definedName>
    <definedName name="FS_F_VW_01_35097_3_13030_46__JV_FS_REC_">[16]Import!$B$1172:$Q$1172</definedName>
    <definedName name="FS_F_VW_01_35097_3_13030_68__JV_FS_REC_">[16]Import!$B$1173:$Q$1173</definedName>
    <definedName name="FS_F_VW_01_35097_3_13030_EUR__JV_FS_PR_EX_RATES_DATUM_REC_">[16]Import!$B$822:$F$822</definedName>
    <definedName name="FS_F_VW_01_35097_3_13030_VW__JV_FS_BIDDERS_">[16]Import!$B$929:$L$929</definedName>
    <definedName name="FS_F_VW_01_35097_3_1328__JV_FS_RV_AVG_PROTODATA_">[16]Import!$B$504:$E$504</definedName>
    <definedName name="FS_F_VW_01_35097_3_1328_1__JV_FS_BAUSTUFE_ANGEBOTE_WAE_">[16]Import!$B$320:$E$320</definedName>
    <definedName name="FS_F_VW_01_35097_3_1328_2__JV_FS_BAUSTUFE_ANGEBOTE_WAE_">[16]Import!$B$321:$E$321</definedName>
    <definedName name="FS_F_VW_01_35097_3_1328_BX__JV_FS_BIDDERS_">[16]Import!$B$941:$L$941</definedName>
    <definedName name="FS_F_VW_01_35097_3_1328_EUR__JV_FS_PR_EX_RATES_DATUM_REC_">[16]Import!$B$813:$F$813</definedName>
    <definedName name="FS_F_VW_01_35097_3_1462__JV_FS_RV_AVG_PROTODATA_">[16]Import!$B$505:$E$505</definedName>
    <definedName name="FS_F_VW_01_35097_3_1462_1__JV_FS_BAUSTUFE_ANGEBOTE_WAE_">[16]Import!$B$322:$E$322</definedName>
    <definedName name="FS_F_VW_01_35097_3_1462_11__JV_FS_REC_">[16]Import!$B$1144:$Q$1144</definedName>
    <definedName name="FS_F_VW_01_35097_3_1462_2__JV_FS_BAUSTUFE_ANGEBOTE_WAE_">[16]Import!$B$323:$E$323</definedName>
    <definedName name="FS_F_VW_01_35097_3_1462_28__JV_FS_REC_">[16]Import!$B$1145:$Q$1145</definedName>
    <definedName name="FS_F_VW_01_35097_3_1462_37__JV_FS_REC_">[16]Import!$B$1146:$Q$1146</definedName>
    <definedName name="FS_F_VW_01_35097_3_1462_46__JV_FS_REC_">[16]Import!$B$1147:$Q$1147</definedName>
    <definedName name="FS_F_VW_01_35097_3_1462_68__JV_FS_REC_">[16]Import!$B$1148:$Q$1148</definedName>
    <definedName name="FS_F_VW_01_35097_3_1462_BX__JV_FS_BIDDERS_">[16]Import!$B$937:$L$937</definedName>
    <definedName name="FS_F_VW_01_35097_3_1462_EUR__JV_FS_PR_EX_RATES_DATUM_REC_">[16]Import!$B$814:$F$814</definedName>
    <definedName name="FS_F_VW_01_35097_3_15245__JV_FS_RV_AVG_PROTODATA_">[16]Import!$B$514:$E$514</definedName>
    <definedName name="FS_F_VW_01_35097_3_15245_1__JV_FS_BAUSTUFE_ANGEBOTE_WAE_">[16]Import!$B$340:$E$340</definedName>
    <definedName name="FS_F_VW_01_35097_3_15245_2__JV_FS_BAUSTUFE_ANGEBOTE_WAE_">[16]Import!$B$341:$E$341</definedName>
    <definedName name="FS_F_VW_01_35097_3_15245_EUR__JV_FS_PR_EX_RATES_DATUM_REC_">[16]Import!$B$823:$F$823</definedName>
    <definedName name="FS_F_VW_01_35097_3_15245_SK__JV_FS_BIDDERS_">[16]Import!$B$933:$L$933</definedName>
    <definedName name="FS_F_VW_01_35097_3_159__JV_FS_RV_AVG_PROTODATA_">[16]Import!$B$502:$E$502</definedName>
    <definedName name="FS_F_VW_01_35097_3_159_1__JV_FS_BAUSTUFE_ANGEBOTE_WAE_">[16]Import!$B$316:$E$316</definedName>
    <definedName name="FS_F_VW_01_35097_3_159_11__JV_FS_REC_">[16]Import!$B$1139:$Q$1139</definedName>
    <definedName name="FS_F_VW_01_35097_3_159_2__JV_FS_BAUSTUFE_ANGEBOTE_WAE_">[16]Import!$B$317:$E$317</definedName>
    <definedName name="FS_F_VW_01_35097_3_159_28__JV_FS_REC_">[16]Import!$B$1140:$Q$1140</definedName>
    <definedName name="FS_F_VW_01_35097_3_159_37__JV_FS_REC_">[16]Import!$B$1141:$Q$1141</definedName>
    <definedName name="FS_F_VW_01_35097_3_159_46__JV_FS_REC_">[16]Import!$B$1142:$Q$1142</definedName>
    <definedName name="FS_F_VW_01_35097_3_159_68__JV_FS_REC_">[16]Import!$B$1143:$Q$1143</definedName>
    <definedName name="FS_F_VW_01_35097_3_159_EUR__JV_FS_PR_EX_RATES_DATUM_REC_">[16]Import!$B$811:$F$811</definedName>
    <definedName name="FS_F_VW_01_35097_3_159_ST__JV_FS_BIDDERS_">[16]Import!$B$947:$L$947</definedName>
    <definedName name="FS_F_VW_01_35097_3_18244__JV_FS_RV_AVG_PROTODATA_">[16]Import!$B$515:$E$515</definedName>
    <definedName name="FS_F_VW_01_35097_3_18244_1__JV_FS_BAUSTUFE_ANGEBOTE_WAE_">[16]Import!$B$342:$E$342</definedName>
    <definedName name="FS_F_VW_01_35097_3_18244_2__JV_FS_BAUSTUFE_ANGEBOTE_WAE_">[16]Import!$B$343:$E$343</definedName>
    <definedName name="FS_F_VW_01_35097_3_18244_EUR__JV_FS_PR_EX_RATES_DATUM_REC_">[16]Import!$B$824:$F$824</definedName>
    <definedName name="FS_F_VW_01_35097_3_18244_MX__JV_FS_BIDDERS_">[16]Import!$B$940:$L$940</definedName>
    <definedName name="FS_F_VW_01_35097_3_18245__JV_FS_RV_AVG_PROTODATA_">[16]Import!$B$516:$E$516</definedName>
    <definedName name="FS_F_VW_01_35097_3_18245_1__JV_FS_BAUSTUFE_ANGEBOTE_WAE_">[16]Import!$B$344:$E$344</definedName>
    <definedName name="FS_F_VW_01_35097_3_18245_2__JV_FS_BAUSTUFE_ANGEBOTE_WAE_">[16]Import!$B$345:$E$345</definedName>
    <definedName name="FS_F_VW_01_35097_3_18245_EUR__JV_FS_PR_EX_RATES_DATUM_REC_">[16]Import!$B$825:$F$825</definedName>
    <definedName name="FS_F_VW_01_35097_3_18245_MX__JV_FS_BIDDERS_">[16]Import!$B$943:$L$943</definedName>
    <definedName name="FS_F_VW_01_35097_3_19964__JV_FS_RV_AVG_PROTODATA_">[16]Import!$B$517:$E$517</definedName>
    <definedName name="FS_F_VW_01_35097_3_19964_1__JV_FS_BAUSTUFE_ANGEBOTE_WAE_">[16]Import!$B$346:$E$346</definedName>
    <definedName name="FS_F_VW_01_35097_3_19964_11__JV_FS_REC_">[16]Import!$B$1174:$Q$1174</definedName>
    <definedName name="FS_F_VW_01_35097_3_19964_2__JV_FS_BAUSTUFE_ANGEBOTE_WAE_">[16]Import!$B$347:$E$347</definedName>
    <definedName name="FS_F_VW_01_35097_3_19964_28__JV_FS_REC_">[16]Import!$B$1175:$Q$1175</definedName>
    <definedName name="FS_F_VW_01_35097_3_19964_37__JV_FS_REC_">[16]Import!$B$1176:$Q$1176</definedName>
    <definedName name="FS_F_VW_01_35097_3_19964_46__JV_FS_REC_">[16]Import!$B$1177:$Q$1177</definedName>
    <definedName name="FS_F_VW_01_35097_3_19964_68__JV_FS_REC_">[16]Import!$B$1178:$Q$1178</definedName>
    <definedName name="FS_F_VW_01_35097_3_19964_EUR__JV_FS_PR_EX_RATES_DATUM_REC_">[16]Import!$B$826:$F$826</definedName>
    <definedName name="FS_F_VW_01_35097_3_19964_TR__JV_FS_BIDDERS_">[16]Import!$B$950:$L$950</definedName>
    <definedName name="FS_F_VW_01_35097_3_2__V_FS_BAUSTUFE_VORGABEN_STK_">[16]Import!$B$438:$D$438</definedName>
    <definedName name="FS_F_VW_01_35097_3_20328__JV_FS_ANGEBOTSUEBERSICHT_">[16]Import!$B$165:$D$165</definedName>
    <definedName name="FS_F_VW_01_35097_3_20328__JV_FS_AVG_PRICE_">[16]Import!$B$191:$F$191</definedName>
    <definedName name="FS_F_VW_01_35097_3_20328__JV_FS_BWERTSHEET_">[16]Import!$B$625:$AH$625</definedName>
    <definedName name="FS_F_VW_01_35097_3_20328__JV_FS_COMPARISON_">[16]Import!$B$575:$S$575</definedName>
    <definedName name="FS_F_VW_01_35097_3_20328__JV_FS_REC_LIEF_">[16]Import!$B$1306:$P$1306</definedName>
    <definedName name="FS_F_VW_01_35097_3_20328__JV_FS_RV_AVG_PROTODATA_">[16]Import!$B$518:$E$518</definedName>
    <definedName name="FS_F_VW_01_35097_3_20328__JV_FS_RV_LTERM_PNACHLASS_">[16]Import!$B$600:$X$600</definedName>
    <definedName name="FS_F_VW_01_35097_3_20328_1__JV_FS_BAUSTUFE_ANGEBOTE_WAE_">[16]Import!$B$348:$E$348</definedName>
    <definedName name="FS_F_VW_01_35097_3_20328_11__JV_FS_REC_">[16]Import!$B$1179:$Q$1179</definedName>
    <definedName name="FS_F_VW_01_35097_3_20328_2__JV_FS_BAUSTUFE_ANGEBOTE_WAE_">[16]Import!$B$349:$E$349</definedName>
    <definedName name="FS_F_VW_01_35097_3_20328_28__JV_FS_REC_">[16]Import!$B$1180:$Q$1180</definedName>
    <definedName name="FS_F_VW_01_35097_3_20328_37__JV_FS_REC_">[16]Import!$B$1181:$Q$1181</definedName>
    <definedName name="FS_F_VW_01_35097_3_20328_46__JV_FS_REC_">[16]Import!$B$1182:$Q$1182</definedName>
    <definedName name="FS_F_VW_01_35097_3_20328_68__JV_FS_REC_">[16]Import!$B$1183:$Q$1183</definedName>
    <definedName name="FS_F_VW_01_35097_3_20328_EUR__JV_FS_PR_EX_RATES_DATUM_REC_">[16]Import!$B$827:$F$827</definedName>
    <definedName name="FS_F_VW_01_35097_3_20328_VW__JV_FS_BIDDERS_">[16]Import!$B$934:$L$934</definedName>
    <definedName name="FS_F_VW_01_35097_3_2261__JV_FS_RV_AVG_PROTODATA_">[16]Import!$B$506:$E$506</definedName>
    <definedName name="FS_F_VW_01_35097_3_2261_1__JV_FS_BAUSTUFE_ANGEBOTE_WAE_">[16]Import!$B$324:$E$324</definedName>
    <definedName name="FS_F_VW_01_35097_3_2261_11__JV_FS_REC_">[16]Import!$B$1149:$Q$1149</definedName>
    <definedName name="FS_F_VW_01_35097_3_2261_2__JV_FS_BAUSTUFE_ANGEBOTE_WAE_">[16]Import!$B$325:$E$325</definedName>
    <definedName name="FS_F_VW_01_35097_3_2261_28__JV_FS_REC_">[16]Import!$B$1150:$Q$1150</definedName>
    <definedName name="FS_F_VW_01_35097_3_2261_37__JV_FS_REC_">[16]Import!$B$1151:$Q$1151</definedName>
    <definedName name="FS_F_VW_01_35097_3_2261_46__JV_FS_REC_">[16]Import!$B$1152:$Q$1152</definedName>
    <definedName name="FS_F_VW_01_35097_3_2261_68__JV_FS_REC_">[16]Import!$B$1153:$Q$1153</definedName>
    <definedName name="FS_F_VW_01_35097_3_2261_EUR__JV_FS_PR_EX_RATES_DATUM_REC_">[16]Import!$B$815:$F$815</definedName>
    <definedName name="FS_F_VW_01_35097_3_2261_VW__JV_FS_BIDDERS_">[16]Import!$B$939:$L$939</definedName>
    <definedName name="FS_F_VW_01_35097_3_23586__JV_FS_RV_AVG_PROTODATA_">[16]Import!$B$519:$E$519</definedName>
    <definedName name="FS_F_VW_01_35097_3_23586_1__JV_FS_BAUSTUFE_ANGEBOTE_WAE_">[16]Import!$B$350:$E$350</definedName>
    <definedName name="FS_F_VW_01_35097_3_23586_11__JV_FS_REC_">[16]Import!$B$1184:$Q$1184</definedName>
    <definedName name="FS_F_VW_01_35097_3_23586_2__JV_FS_BAUSTUFE_ANGEBOTE_WAE_">[16]Import!$B$351:$E$351</definedName>
    <definedName name="FS_F_VW_01_35097_3_23586_28__JV_FS_REC_">[16]Import!$B$1185:$Q$1185</definedName>
    <definedName name="FS_F_VW_01_35097_3_23586_37__JV_FS_REC_">[16]Import!$B$1186:$Q$1186</definedName>
    <definedName name="FS_F_VW_01_35097_3_23586_46__JV_FS_REC_">[16]Import!$B$1187:$Q$1187</definedName>
    <definedName name="FS_F_VW_01_35097_3_23586_68__JV_FS_REC_">[16]Import!$B$1188:$Q$1188</definedName>
    <definedName name="FS_F_VW_01_35097_3_23586_EUR__JV_FS_PR_EX_RATES_DATUM_REC_">[16]Import!$B$828:$F$828</definedName>
    <definedName name="FS_F_VW_01_35097_3_23586_HA__JV_FS_BIDDERS_">[16]Import!$B$955:$L$955</definedName>
    <definedName name="FS_F_VW_01_35097_3_24968__JV_FS_RV_AVG_PROTODATA_">[16]Import!$B$520:$E$520</definedName>
    <definedName name="FS_F_VW_01_35097_3_24968_1__JV_FS_BAUSTUFE_ANGEBOTE_WAE_">[16]Import!$B$352:$E$352</definedName>
    <definedName name="FS_F_VW_01_35097_3_24968_2__JV_FS_BAUSTUFE_ANGEBOTE_WAE_">[16]Import!$B$353:$E$353</definedName>
    <definedName name="FS_F_VW_01_35097_3_24968_EUR__JV_FS_PR_EX_RATES_DATUM_REC_">[16]Import!$B$829:$F$829</definedName>
    <definedName name="FS_F_VW_01_35097_3_24968_US__JV_FS_BIDDERS_">[16]Import!$B$930:$L$930</definedName>
    <definedName name="FS_F_VW_01_35097_3_24969__JV_FS_RV_AVG_PROTODATA_">[16]Import!$B$521:$E$521</definedName>
    <definedName name="FS_F_VW_01_35097_3_24969_1__JV_FS_BAUSTUFE_ANGEBOTE_WAE_">[16]Import!$B$354:$E$354</definedName>
    <definedName name="FS_F_VW_01_35097_3_24969_11__JV_FS_REC_">[16]Import!$B$1189:$Q$1189</definedName>
    <definedName name="FS_F_VW_01_35097_3_24969_2__JV_FS_BAUSTUFE_ANGEBOTE_WAE_">[16]Import!$B$355:$E$355</definedName>
    <definedName name="FS_F_VW_01_35097_3_24969_28__JV_FS_REC_">[16]Import!$B$1190:$Q$1190</definedName>
    <definedName name="FS_F_VW_01_35097_3_24969_37__JV_FS_REC_">[16]Import!$B$1191:$Q$1191</definedName>
    <definedName name="FS_F_VW_01_35097_3_24969_46__JV_FS_REC_">[16]Import!$B$1192:$Q$1192</definedName>
    <definedName name="FS_F_VW_01_35097_3_24969_68__JV_FS_REC_">[16]Import!$B$1193:$Q$1193</definedName>
    <definedName name="FS_F_VW_01_35097_3_24969_EUR__JV_FS_PR_EX_RATES_DATUM_REC_">[16]Import!$B$830:$F$830</definedName>
    <definedName name="FS_F_VW_01_35097_3_24969_US__JV_FS_BIDDERS_">[16]Import!$B$951:$L$951</definedName>
    <definedName name="FS_F_VW_01_35097_3_25756__JV_FS_RV_AVG_PROTODATA_">[16]Import!$B$522:$E$522</definedName>
    <definedName name="FS_F_VW_01_35097_3_25756_1__JV_FS_BAUSTUFE_ANGEBOTE_WAE_">[16]Import!$B$356:$E$356</definedName>
    <definedName name="FS_F_VW_01_35097_3_25756_2__JV_FS_BAUSTUFE_ANGEBOTE_WAE_">[16]Import!$B$357:$E$357</definedName>
    <definedName name="FS_F_VW_01_35097_3_25756_EUR__JV_FS_PR_EX_RATES_DATUM_REC_">[16]Import!$B$831:$F$831</definedName>
    <definedName name="FS_F_VW_01_35097_3_25756_MX__JV_FS_BIDDERS_">[16]Import!$B$936:$L$936</definedName>
    <definedName name="FS_F_VW_01_35097_3_2609__JV_FS_RV_AVG_PROTODATA_">[16]Import!$B$507:$E$507</definedName>
    <definedName name="FS_F_VW_01_35097_3_2609_1__JV_FS_BAUSTUFE_ANGEBOTE_WAE_">[16]Import!$B$326:$E$326</definedName>
    <definedName name="FS_F_VW_01_35097_3_2609_11__JV_FS_REC_">[16]Import!$B$1154:$Q$1154</definedName>
    <definedName name="FS_F_VW_01_35097_3_2609_2__JV_FS_BAUSTUFE_ANGEBOTE_WAE_">[16]Import!$B$327:$E$327</definedName>
    <definedName name="FS_F_VW_01_35097_3_2609_28__JV_FS_REC_">[16]Import!$B$1155:$Q$1155</definedName>
    <definedName name="FS_F_VW_01_35097_3_2609_37__JV_FS_REC_">[16]Import!$B$1156:$Q$1156</definedName>
    <definedName name="FS_F_VW_01_35097_3_2609_46__JV_FS_REC_">[16]Import!$B$1157:$Q$1157</definedName>
    <definedName name="FS_F_VW_01_35097_3_2609_68__JV_FS_REC_">[16]Import!$B$1158:$Q$1158</definedName>
    <definedName name="FS_F_VW_01_35097_3_2609_EUR__JV_FS_PR_EX_RATES_DATUM_REC_">[16]Import!$B$816:$F$816</definedName>
    <definedName name="FS_F_VW_01_35097_3_2609_RR__JV_FS_BIDDERS_">[16]Import!$B$944:$L$944</definedName>
    <definedName name="FS_F_VW_01_35097_3_27724__JV_FS_RV_AVG_PROTODATA_">[16]Import!$B$523:$E$523</definedName>
    <definedName name="FS_F_VW_01_35097_3_27724_1__JV_FS_BAUSTUFE_ANGEBOTE_WAE_">[16]Import!$B$358:$E$358</definedName>
    <definedName name="FS_F_VW_01_35097_3_27724_2__JV_FS_BAUSTUFE_ANGEBOTE_WAE_">[16]Import!$B$359:$E$359</definedName>
    <definedName name="FS_F_VW_01_35097_3_27724_EUR__JV_FS_PR_EX_RATES_DATUM_REC_">[16]Import!$B$832:$F$832</definedName>
    <definedName name="FS_F_VW_01_35097_3_27724_US__JV_FS_BIDDERS_">[16]Import!$B$948:$L$948</definedName>
    <definedName name="FS_F_VW_01_35097_3_27909__JV_FS_RV_AVG_PROTODATA_">[16]Import!$B$524:$E$524</definedName>
    <definedName name="FS_F_VW_01_35097_3_27909_1__JV_FS_BAUSTUFE_ANGEBOTE_WAE_">[16]Import!$B$360:$E$360</definedName>
    <definedName name="FS_F_VW_01_35097_3_27909_11__JV_FS_REC_">[16]Import!$B$1194:$Q$1194</definedName>
    <definedName name="FS_F_VW_01_35097_3_27909_2__JV_FS_BAUSTUFE_ANGEBOTE_WAE_">[16]Import!$B$361:$E$361</definedName>
    <definedName name="FS_F_VW_01_35097_3_27909_28__JV_FS_REC_">[16]Import!$B$1195:$Q$1195</definedName>
    <definedName name="FS_F_VW_01_35097_3_27909_37__JV_FS_REC_">[16]Import!$B$1196:$Q$1196</definedName>
    <definedName name="FS_F_VW_01_35097_3_27909_46__JV_FS_REC_">[16]Import!$B$1197:$Q$1197</definedName>
    <definedName name="FS_F_VW_01_35097_3_27909_68__JV_FS_REC_">[16]Import!$B$1198:$Q$1198</definedName>
    <definedName name="FS_F_VW_01_35097_3_27909_EUR__JV_FS_PR_EX_RATES_DATUM_REC_">[16]Import!$B$833:$F$833</definedName>
    <definedName name="FS_F_VW_01_35097_3_27909_US__JV_FS_BIDDERS_">[16]Import!$B$953:$L$953</definedName>
    <definedName name="FS_F_VW_01_35097_3_28__JV_FS_BEDARFE_">[16]Import!$B$131:$E$131</definedName>
    <definedName name="FS_F_VW_01_35097_3_28_13030__JV_FS_BEDARFE_PREISE_QUOTE_">[16]Import!$B$71:$L$71</definedName>
    <definedName name="FS_F_VW_01_35097_3_28_20328__JV_FS_BEDARFE_PREISE_QUOTE_">[16]Import!$B$72:$L$72</definedName>
    <definedName name="FS_F_VW_01_35097_3_28_29344__JV_FS_BEDARFE_PREISE_QUOTE_">[16]Import!$B$73:$L$73</definedName>
    <definedName name="FS_F_VW_01_35097_3_28_2979__JV_FS_BEDARFE_PREISE_QUOTE_">[16]Import!$B$70:$L$70</definedName>
    <definedName name="FS_F_VW_01_35097_3_28_43249__JV_FS_BEDARFE_PREISE_QUOTE_">[16]Import!$B$74:$L$74</definedName>
    <definedName name="FS_F_VW_01_35097_3_28671__JV_FS_RV_AVG_PROTODATA_">[16]Import!$B$525:$E$525</definedName>
    <definedName name="FS_F_VW_01_35097_3_28671_1__JV_FS_BAUSTUFE_ANGEBOTE_WAE_">[16]Import!$B$362:$E$362</definedName>
    <definedName name="FS_F_VW_01_35097_3_28671_11__JV_FS_REC_">[16]Import!$B$1199:$Q$1199</definedName>
    <definedName name="FS_F_VW_01_35097_3_28671_2__JV_FS_BAUSTUFE_ANGEBOTE_WAE_">[16]Import!$B$363:$E$363</definedName>
    <definedName name="FS_F_VW_01_35097_3_28671_28__JV_FS_REC_">[16]Import!$B$1200:$Q$1200</definedName>
    <definedName name="FS_F_VW_01_35097_3_28671_37__JV_FS_REC_">[16]Import!$B$1201:$Q$1201</definedName>
    <definedName name="FS_F_VW_01_35097_3_28671_46__JV_FS_REC_">[16]Import!$B$1202:$Q$1202</definedName>
    <definedName name="FS_F_VW_01_35097_3_28671_68__JV_FS_REC_">[16]Import!$B$1203:$Q$1203</definedName>
    <definedName name="FS_F_VW_01_35097_3_28671_BR__JV_FS_BIDDERS_">[16]Import!$B$952:$L$952</definedName>
    <definedName name="FS_F_VW_01_35097_3_28671_EUR__JV_FS_PR_EX_RATES_DATUM_REC_">[16]Import!$B$834:$F$834</definedName>
    <definedName name="FS_F_VW_01_35097_3_28746__JV_FS_RV_AVG_PROTODATA_">[16]Import!$B$526:$E$526</definedName>
    <definedName name="FS_F_VW_01_35097_3_28746_1__JV_FS_BAUSTUFE_ANGEBOTE_WAE_">[16]Import!$B$364:$E$364</definedName>
    <definedName name="FS_F_VW_01_35097_3_28746_2__JV_FS_BAUSTUFE_ANGEBOTE_WAE_">[16]Import!$B$365:$E$365</definedName>
    <definedName name="FS_F_VW_01_35097_3_28746_BX__JV_FS_BIDDERS_">[16]Import!$B$954:$L$954</definedName>
    <definedName name="FS_F_VW_01_35097_3_28746_EUR__JV_FS_PR_EX_RATES_DATUM_REC_">[16]Import!$B$835:$F$835</definedName>
    <definedName name="FS_F_VW_01_35097_3_29344__JV_FS_ANGEBOTSUEBERSICHT_">[16]Import!$B$166:$D$166</definedName>
    <definedName name="FS_F_VW_01_35097_3_29344__JV_FS_AVG_PRICE_">[16]Import!$B$192:$F$192</definedName>
    <definedName name="FS_F_VW_01_35097_3_29344__JV_FS_BWERTSHEET_">[16]Import!$B$626:$AH$626</definedName>
    <definedName name="FS_F_VW_01_35097_3_29344__JV_FS_COMPARISON_">[16]Import!$B$576:$S$576</definedName>
    <definedName name="FS_F_VW_01_35097_3_29344__JV_FS_REC_LIEF_">[16]Import!$B$1307:$P$1307</definedName>
    <definedName name="FS_F_VW_01_35097_3_29344__JV_FS_RV_AVG_PROTODATA_">[16]Import!$B$527:$E$527</definedName>
    <definedName name="FS_F_VW_01_35097_3_29344__JV_FS_RV_LTERM_PNACHLASS_">[16]Import!$B$601:$X$601</definedName>
    <definedName name="FS_F_VW_01_35097_3_29344_1__JV_FS_BAUSTUFE_ANGEBOTE_WAE_">[16]Import!$B$366:$E$366</definedName>
    <definedName name="FS_F_VW_01_35097_3_29344_11__JV_FS_REC_">[16]Import!$B$1204:$Q$1204</definedName>
    <definedName name="FS_F_VW_01_35097_3_29344_2__JV_FS_BAUSTUFE_ANGEBOTE_WAE_">[16]Import!$B$367:$E$367</definedName>
    <definedName name="FS_F_VW_01_35097_3_29344_28__JV_FS_REC_">[16]Import!$B$1205:$Q$1205</definedName>
    <definedName name="FS_F_VW_01_35097_3_29344_37__JV_FS_REC_">[16]Import!$B$1206:$Q$1206</definedName>
    <definedName name="FS_F_VW_01_35097_3_29344_46__JV_FS_REC_">[16]Import!$B$1207:$Q$1207</definedName>
    <definedName name="FS_F_VW_01_35097_3_29344_68__JV_FS_REC_">[16]Import!$B$1208:$Q$1208</definedName>
    <definedName name="FS_F_VW_01_35097_3_29344_EUR__JV_FS_PR_EX_RATES_DATUM_REC_">[16]Import!$B$836:$F$836</definedName>
    <definedName name="FS_F_VW_01_35097_3_29344_VW__JV_FS_BIDDERS_">[16]Import!$B$942:$L$942</definedName>
    <definedName name="FS_F_VW_01_35097_3_2979__JV_FS_ANGEBOTSUEBERSICHT_">[16]Import!$B$167:$D$167</definedName>
    <definedName name="FS_F_VW_01_35097_3_2979__JV_FS_AVG_PRICE_">[16]Import!$B$189:$F$189</definedName>
    <definedName name="FS_F_VW_01_35097_3_2979__JV_FS_BWERTSHEET_">[16]Import!$B$623:$AH$623</definedName>
    <definedName name="FS_F_VW_01_35097_3_2979__JV_FS_COMPARISON_">[16]Import!$B$573:$S$573</definedName>
    <definedName name="FS_F_VW_01_35097_3_2979__JV_FS_REC_LIEF_">[16]Import!$B$1304:$P$1304</definedName>
    <definedName name="FS_F_VW_01_35097_3_2979__JV_FS_RV_AVG_PROTODATA_">[16]Import!$B$508:$E$508</definedName>
    <definedName name="FS_F_VW_01_35097_3_2979__JV_FS_RV_LTERM_PNACHLASS_">[16]Import!$B$598:$X$598</definedName>
    <definedName name="FS_F_VW_01_35097_3_2979_1__JV_FS_BAUSTUFE_ANGEBOTE_WAE_">[16]Import!$B$328:$E$328</definedName>
    <definedName name="FS_F_VW_01_35097_3_2979_11__JV_FS_REC_">[16]Import!$B$1159:$Q$1159</definedName>
    <definedName name="FS_F_VW_01_35097_3_2979_2__JV_FS_BAUSTUFE_ANGEBOTE_WAE_">[16]Import!$B$329:$E$329</definedName>
    <definedName name="FS_F_VW_01_35097_3_2979_28__JV_FS_REC_">[16]Import!$B$1160:$Q$1160</definedName>
    <definedName name="FS_F_VW_01_35097_3_2979_37__JV_FS_REC_">[16]Import!$B$1161:$Q$1161</definedName>
    <definedName name="FS_F_VW_01_35097_3_2979_46__JV_FS_REC_">[16]Import!$B$1162:$Q$1162</definedName>
    <definedName name="FS_F_VW_01_35097_3_2979_68__JV_FS_REC_">[16]Import!$B$1163:$Q$1163</definedName>
    <definedName name="FS_F_VW_01_35097_3_2979_EUR__JV_FS_PR_EX_RATES_DATUM_REC_">[16]Import!$B$817:$F$817</definedName>
    <definedName name="FS_F_VW_01_35097_3_2979_VW__JV_FS_BIDDERS_">[16]Import!$B$945:$L$945</definedName>
    <definedName name="FS_F_VW_01_35097_3_316__JV_FS_RV_AVG_PROTODATA_">[16]Import!$B$503:$E$503</definedName>
    <definedName name="FS_F_VW_01_35097_3_316_1__JV_FS_BAUSTUFE_ANGEBOTE_WAE_">[16]Import!$B$318:$E$318</definedName>
    <definedName name="FS_F_VW_01_35097_3_316_2__JV_FS_BAUSTUFE_ANGEBOTE_WAE_">[16]Import!$B$319:$E$319</definedName>
    <definedName name="FS_F_VW_01_35097_3_316_EUR__JV_FS_PR_EX_RATES_DATUM_REC_">[16]Import!$B$812:$F$812</definedName>
    <definedName name="FS_F_VW_01_35097_3_316_SK__JV_FS_BIDDERS_">[16]Import!$B$928:$L$928</definedName>
    <definedName name="FS_F_VW_01_35097_3_3478__JV_FS_RV_AVG_PROTODATA_">[16]Import!$B$509:$E$509</definedName>
    <definedName name="FS_F_VW_01_35097_3_3478_1__JV_FS_BAUSTUFE_ANGEBOTE_WAE_">[16]Import!$B$330:$E$330</definedName>
    <definedName name="FS_F_VW_01_35097_3_3478_2__JV_FS_BAUSTUFE_ANGEBOTE_WAE_">[16]Import!$B$331:$E$331</definedName>
    <definedName name="FS_F_VW_01_35097_3_3478_EUR__JV_FS_PR_EX_RATES_DATUM_REC_">[16]Import!$B$818:$F$818</definedName>
    <definedName name="FS_F_VW_01_35097_3_3478_ST__JV_FS_BIDDERS_">[16]Import!$B$935:$L$935</definedName>
    <definedName name="FS_F_VW_01_35097_3_37__JV_FS_BEDARFE_">[16]Import!$B$132:$E$132</definedName>
    <definedName name="FS_F_VW_01_35097_3_37_13030__JV_FS_BEDARFE_PREISE_QUOTE_">[16]Import!$B$76:$L$76</definedName>
    <definedName name="FS_F_VW_01_35097_3_37_20328__JV_FS_BEDARFE_PREISE_QUOTE_">[16]Import!$B$77:$L$77</definedName>
    <definedName name="FS_F_VW_01_35097_3_37_29344__JV_FS_BEDARFE_PREISE_QUOTE_">[16]Import!$B$78:$L$78</definedName>
    <definedName name="FS_F_VW_01_35097_3_37_2979__JV_FS_BEDARFE_PREISE_QUOTE_">[16]Import!$B$75:$L$75</definedName>
    <definedName name="FS_F_VW_01_35097_3_37_43249__JV_FS_BEDARFE_PREISE_QUOTE_">[16]Import!$B$79:$L$79</definedName>
    <definedName name="FS_F_VW_01_35097_3_38597__JV_FS_RV_AVG_PROTODATA_">[16]Import!$B$528:$E$528</definedName>
    <definedName name="FS_F_VW_01_35097_3_38597_1__JV_FS_BAUSTUFE_ANGEBOTE_WAE_">[16]Import!$B$368:$E$368</definedName>
    <definedName name="FS_F_VW_01_35097_3_38597_2__JV_FS_BAUSTUFE_ANGEBOTE_WAE_">[16]Import!$B$369:$E$369</definedName>
    <definedName name="FS_F_VW_01_35097_3_38597_EUR__JV_FS_PR_EX_RATES_DATUM_REC_">[16]Import!$B$837:$F$837</definedName>
    <definedName name="FS_F_VW_01_35097_3_38597_ZA__JV_FS_BIDDERS_">[16]Import!$B$932:$L$932</definedName>
    <definedName name="FS_F_VW_01_35097_3_43249__JV_FS_ANGEBOTSUEBERSICHT_">[16]Import!$B$168:$D$168</definedName>
    <definedName name="FS_F_VW_01_35097_3_43249__JV_FS_AVG_PRICE_">[16]Import!$B$193:$F$193</definedName>
    <definedName name="FS_F_VW_01_35097_3_43249__JV_FS_BWERTSHEET_">[16]Import!$B$627:$AH$627</definedName>
    <definedName name="FS_F_VW_01_35097_3_43249__JV_FS_COMPARISON_">[16]Import!$B$577:$S$577</definedName>
    <definedName name="FS_F_VW_01_35097_3_43249__JV_FS_REC_LIEF_">[16]Import!$B$1308:$P$1308</definedName>
    <definedName name="FS_F_VW_01_35097_3_43249__JV_FS_RV_AVG_PROTODATA_">[16]Import!$B$529:$E$529</definedName>
    <definedName name="FS_F_VW_01_35097_3_43249__JV_FS_RV_LTERM_PNACHLASS_">[16]Import!$B$602:$X$602</definedName>
    <definedName name="FS_F_VW_01_35097_3_43249_1__JV_FS_BAUSTUFE_ANGEBOTE_WAE_">[16]Import!$B$370:$E$370</definedName>
    <definedName name="FS_F_VW_01_35097_3_43249_11__JV_FS_REC_">[16]Import!$B$1209:$Q$1209</definedName>
    <definedName name="FS_F_VW_01_35097_3_43249_2__JV_FS_BAUSTUFE_ANGEBOTE_WAE_">[16]Import!$B$371:$E$371</definedName>
    <definedName name="FS_F_VW_01_35097_3_43249_28__JV_FS_REC_">[16]Import!$B$1210:$Q$1210</definedName>
    <definedName name="FS_F_VW_01_35097_3_43249_37__JV_FS_REC_">[16]Import!$B$1211:$Q$1211</definedName>
    <definedName name="FS_F_VW_01_35097_3_43249_46__JV_FS_REC_">[16]Import!$B$1212:$Q$1212</definedName>
    <definedName name="FS_F_VW_01_35097_3_43249_68__JV_FS_REC_">[16]Import!$B$1213:$Q$1213</definedName>
    <definedName name="FS_F_VW_01_35097_3_43249_EUR__JV_FS_PR_EX_RATES_DATUM_REC_">[16]Import!$B$838:$F$838</definedName>
    <definedName name="FS_F_VW_01_35097_3_43249_VW__JV_FS_BIDDERS_">[16]Import!$B$949:$L$949</definedName>
    <definedName name="FS_F_VW_01_35097_3_46__JV_FS_BEDARFE_">[16]Import!$B$133:$E$133</definedName>
    <definedName name="FS_F_VW_01_35097_3_46_13030__JV_FS_BEDARFE_PREISE_QUOTE_">[16]Import!$B$81:$L$81</definedName>
    <definedName name="FS_F_VW_01_35097_3_46_20328__JV_FS_BEDARFE_PREISE_QUOTE_">[16]Import!$B$82:$L$82</definedName>
    <definedName name="FS_F_VW_01_35097_3_46_29344__JV_FS_BEDARFE_PREISE_QUOTE_">[16]Import!$B$83:$L$83</definedName>
    <definedName name="FS_F_VW_01_35097_3_46_2979__JV_FS_BEDARFE_PREISE_QUOTE_">[16]Import!$B$80:$L$80</definedName>
    <definedName name="FS_F_VW_01_35097_3_46_43249__JV_FS_BEDARFE_PREISE_QUOTE_">[16]Import!$B$84:$L$84</definedName>
    <definedName name="FS_F_VW_01_35097_3_68__JV_FS_BEDARFE_">[16]Import!$B$134:$E$134</definedName>
    <definedName name="FS_F_VW_01_35097_3_68_13030__JV_FS_BEDARFE_PREISE_QUOTE_">[16]Import!$B$86:$L$86</definedName>
    <definedName name="FS_F_VW_01_35097_3_68_20328__JV_FS_BEDARFE_PREISE_QUOTE_">[16]Import!$B$87:$L$87</definedName>
    <definedName name="FS_F_VW_01_35097_3_68_29344__JV_FS_BEDARFE_PREISE_QUOTE_">[16]Import!$B$88:$L$88</definedName>
    <definedName name="FS_F_VW_01_35097_3_68_2979__JV_FS_BEDARFE_PREISE_QUOTE_">[16]Import!$B$85:$L$85</definedName>
    <definedName name="FS_F_VW_01_35097_3_68_43249__JV_FS_BEDARFE_PREISE_QUOTE_">[16]Import!$B$89:$L$89</definedName>
    <definedName name="FS_F_VW_01_35097_3_8319__JV_FS_RV_AVG_PROTODATA_">[16]Import!$B$510:$E$510</definedName>
    <definedName name="FS_F_VW_01_35097_3_8319_1__JV_FS_BAUSTUFE_ANGEBOTE_WAE_">[16]Import!$B$332:$E$332</definedName>
    <definedName name="FS_F_VW_01_35097_3_8319_2__JV_FS_BAUSTUFE_ANGEBOTE_WAE_">[16]Import!$B$333:$E$333</definedName>
    <definedName name="FS_F_VW_01_35097_3_8319_EUR__JV_FS_PR_EX_RATES_DATUM_REC_">[16]Import!$B$819:$F$819</definedName>
    <definedName name="FS_F_VW_01_35097_3_8319_VW__JV_FS_BIDDERS_">[16]Import!$B$946:$L$946</definedName>
    <definedName name="FS_F_VW_01_35097_3_EUR_11330__JV_FS_PR_EX_RATES_DATUM_COMP_">[16]Import!$B$694:$F$694</definedName>
    <definedName name="FS_F_VW_01_35097_3_EUR_11451__JV_FS_PR_EX_RATES_DATUM_COMP_">[16]Import!$B$695:$F$695</definedName>
    <definedName name="FS_F_VW_01_35097_3_EUR_13030__JV_FS_PR_EX_RATES_DATUM_COMP_">[16]Import!$B$717:$F$717</definedName>
    <definedName name="FS_F_VW_01_35097_3_EUR_1328__JV_FS_PR_EX_RATES_DATUM_COMP_">[16]Import!$B$697:$F$697</definedName>
    <definedName name="FS_F_VW_01_35097_3_EUR_1462__JV_FS_PR_EX_RATES_DATUM_COMP_">[16]Import!$B$698:$F$698</definedName>
    <definedName name="FS_F_VW_01_35097_3_EUR_15245__JV_FS_PR_EX_RATES_DATUM_COMP_">[16]Import!$B$706:$F$706</definedName>
    <definedName name="FS_F_VW_01_35097_3_EUR_159__JV_FS_PR_EX_RATES_DATUM_COMP_">[16]Import!$B$707:$F$707</definedName>
    <definedName name="FS_F_VW_01_35097_3_EUR_18244__JV_FS_PR_EX_RATES_DATUM_COMP_">[16]Import!$B$701:$F$701</definedName>
    <definedName name="FS_F_VW_01_35097_3_EUR_18245__JV_FS_PR_EX_RATES_DATUM_COMP_">[16]Import!$B$702:$F$702</definedName>
    <definedName name="FS_F_VW_01_35097_3_EUR_19964__JV_FS_PR_EX_RATES_DATUM_COMP_">[16]Import!$B$709:$F$709</definedName>
    <definedName name="FS_F_VW_01_35097_3_EUR_20328__JV_FS_PR_EX_RATES_DATUM_COMP_">[16]Import!$B$718:$F$718</definedName>
    <definedName name="FS_F_VW_01_35097_3_EUR_2261__JV_FS_PR_EX_RATES_DATUM_COMP_">[16]Import!$B$714:$F$714</definedName>
    <definedName name="FS_F_VW_01_35097_3_EUR_23586__JV_FS_PR_EX_RATES_DATUM_COMP_">[16]Import!$B$700:$F$700</definedName>
    <definedName name="FS_F_VW_01_35097_3_EUR_24968__JV_FS_PR_EX_RATES_DATUM_COMP_">[16]Import!$B$710:$F$710</definedName>
    <definedName name="FS_F_VW_01_35097_3_EUR_24969__JV_FS_PR_EX_RATES_DATUM_COMP_">[16]Import!$B$711:$F$711</definedName>
    <definedName name="FS_F_VW_01_35097_3_EUR_25756__JV_FS_PR_EX_RATES_DATUM_COMP_">[16]Import!$B$703:$F$703</definedName>
    <definedName name="FS_F_VW_01_35097_3_EUR_2609__JV_FS_PR_EX_RATES_DATUM_COMP_">[16]Import!$B$704:$F$704</definedName>
    <definedName name="FS_F_VW_01_35097_3_EUR_27724__JV_FS_PR_EX_RATES_DATUM_COMP_">[16]Import!$B$712:$F$712</definedName>
    <definedName name="FS_F_VW_01_35097_3_EUR_27909__JV_FS_PR_EX_RATES_DATUM_COMP_">[16]Import!$B$713:$F$713</definedName>
    <definedName name="FS_F_VW_01_35097_3_EUR_28671__JV_FS_PR_EX_RATES_DATUM_COMP_">[16]Import!$B$696:$F$696</definedName>
    <definedName name="FS_F_VW_01_35097_3_EUR_28746__JV_FS_PR_EX_RATES_DATUM_COMP_">[16]Import!$B$699:$F$699</definedName>
    <definedName name="FS_F_VW_01_35097_3_EUR_29344__JV_FS_PR_EX_RATES_DATUM_COMP_">[16]Import!$B$719:$F$719</definedName>
    <definedName name="FS_F_VW_01_35097_3_EUR_2979__JV_FS_PR_EX_RATES_DATUM_COMP_">[16]Import!$B$715:$F$715</definedName>
    <definedName name="FS_F_VW_01_35097_3_EUR_316__JV_FS_PR_EX_RATES_DATUM_COMP_">[16]Import!$B$705:$F$705</definedName>
    <definedName name="FS_F_VW_01_35097_3_EUR_3478__JV_FS_PR_EX_RATES_DATUM_COMP_">[16]Import!$B$708:$F$708</definedName>
    <definedName name="FS_F_VW_01_35097_3_EUR_38597__JV_FS_PR_EX_RATES_DATUM_COMP_">[16]Import!$B$721:$F$721</definedName>
    <definedName name="FS_F_VW_01_35097_3_EUR_43249__JV_FS_PR_EX_RATES_DATUM_COMP_">[16]Import!$B$720:$F$720</definedName>
    <definedName name="FS_F_VW_01_35097_3_EUR_8319__JV_FS_PR_EX_RATES_DATUM_COMP_">[16]Import!$B$716:$F$716</definedName>
    <definedName name="FS_F_VW_01_35097_4__FS_NEUTEILE_">[16]Import!$B$148:$D$148</definedName>
    <definedName name="FS_F_VW_01_35097_4__JV_FS_PRAESENTATIONEN_">[16]Import!$B$9:$AN$9</definedName>
    <definedName name="FS_F_VW_01_35097_4_1__V_FS_BAUSTUFE_VORGABEN_STK_">[16]Import!$B$439:$D$439</definedName>
    <definedName name="FS_F_VW_01_35097_4_11__JV_FS_BEDARFE_">[16]Import!$B$135:$E$135</definedName>
    <definedName name="FS_F_VW_01_35097_4_11_13030__JV_FS_BEDARFE_PREISE_QUOTE_">[16]Import!$B$91:$L$91</definedName>
    <definedName name="FS_F_VW_01_35097_4_11_20328__JV_FS_BEDARFE_PREISE_QUOTE_">[16]Import!$B$92:$L$92</definedName>
    <definedName name="FS_F_VW_01_35097_4_11_29344__JV_FS_BEDARFE_PREISE_QUOTE_">[16]Import!$B$93:$L$93</definedName>
    <definedName name="FS_F_VW_01_35097_4_11_2979__JV_FS_BEDARFE_PREISE_QUOTE_">[16]Import!$B$90:$L$90</definedName>
    <definedName name="FS_F_VW_01_35097_4_11_43249__JV_FS_BEDARFE_PREISE_QUOTE_">[16]Import!$B$94:$L$94</definedName>
    <definedName name="FS_F_VW_01_35097_4_11330__JV_FS_RV_AVG_PROTODATA_">[16]Import!$B$539:$E$539</definedName>
    <definedName name="FS_F_VW_01_35097_4_11330_1__JV_FS_BAUSTUFE_ANGEBOTE_WAE_">[16]Import!$B$390:$E$390</definedName>
    <definedName name="FS_F_VW_01_35097_4_11330_11__JV_FS_REC_">[16]Import!$B$1239:$Q$1239</definedName>
    <definedName name="FS_F_VW_01_35097_4_11330_2__JV_FS_BAUSTUFE_ANGEBOTE_WAE_">[16]Import!$B$391:$E$391</definedName>
    <definedName name="FS_F_VW_01_35097_4_11330_28__JV_FS_REC_">[16]Import!$B$1240:$Q$1240</definedName>
    <definedName name="FS_F_VW_01_35097_4_11330_37__JV_FS_REC_">[16]Import!$B$1241:$Q$1241</definedName>
    <definedName name="FS_F_VW_01_35097_4_11330_46__JV_FS_REC_">[16]Import!$B$1242:$Q$1242</definedName>
    <definedName name="FS_F_VW_01_35097_4_11330_68__JV_FS_REC_">[16]Import!$B$1243:$Q$1243</definedName>
    <definedName name="FS_F_VW_01_35097_4_11330_BR__JV_FS_BIDDERS_">[16]Import!$B$959:$L$959</definedName>
    <definedName name="FS_F_VW_01_35097_4_11330_EUR__JV_FS_PR_EX_RATES_DATUM_REC_">[16]Import!$B$848:$F$848</definedName>
    <definedName name="FS_F_VW_01_35097_4_11451__JV_FS_RV_AVG_PROTODATA_">[16]Import!$B$540:$E$540</definedName>
    <definedName name="FS_F_VW_01_35097_4_11451_1__JV_FS_BAUSTUFE_ANGEBOTE_WAE_">[16]Import!$B$392:$E$392</definedName>
    <definedName name="FS_F_VW_01_35097_4_11451_2__JV_FS_BAUSTUFE_ANGEBOTE_WAE_">[16]Import!$B$393:$E$393</definedName>
    <definedName name="FS_F_VW_01_35097_4_11451_BR__JV_FS_BIDDERS_">[16]Import!$B$966:$L$966</definedName>
    <definedName name="FS_F_VW_01_35097_4_11451_EUR__JV_FS_PR_EX_RATES_DATUM_REC_">[16]Import!$B$849:$F$849</definedName>
    <definedName name="FS_F_VW_01_35097_4_13030__JV_FS_ANGEBOTSUEBERSICHT_">[16]Import!$B$169:$D$169</definedName>
    <definedName name="FS_F_VW_01_35097_4_13030__JV_FS_AVG_PRICE_">[16]Import!$B$195:$F$195</definedName>
    <definedName name="FS_F_VW_01_35097_4_13030__JV_FS_BWERTSHEET_">[16]Import!$B$629:$AH$629</definedName>
    <definedName name="FS_F_VW_01_35097_4_13030__JV_FS_COMPARISON_">[16]Import!$B$579:$S$579</definedName>
    <definedName name="FS_F_VW_01_35097_4_13030__JV_FS_REC_LIEF_">[16]Import!$B$1310:$P$1310</definedName>
    <definedName name="FS_F_VW_01_35097_4_13030__JV_FS_RV_AVG_PROTODATA_">[16]Import!$B$541:$E$541</definedName>
    <definedName name="FS_F_VW_01_35097_4_13030__JV_FS_RV_LTERM_PNACHLASS_">[16]Import!$B$604:$X$604</definedName>
    <definedName name="FS_F_VW_01_35097_4_13030_1__JV_FS_BAUSTUFE_ANGEBOTE_WAE_">[16]Import!$B$394:$E$394</definedName>
    <definedName name="FS_F_VW_01_35097_4_13030_11__JV_FS_REC_">[16]Import!$B$1244:$Q$1244</definedName>
    <definedName name="FS_F_VW_01_35097_4_13030_2__JV_FS_BAUSTUFE_ANGEBOTE_WAE_">[16]Import!$B$395:$E$395</definedName>
    <definedName name="FS_F_VW_01_35097_4_13030_28__JV_FS_REC_">[16]Import!$B$1245:$Q$1245</definedName>
    <definedName name="FS_F_VW_01_35097_4_13030_37__JV_FS_REC_">[16]Import!$B$1246:$Q$1246</definedName>
    <definedName name="FS_F_VW_01_35097_4_13030_46__JV_FS_REC_">[16]Import!$B$1247:$Q$1247</definedName>
    <definedName name="FS_F_VW_01_35097_4_13030_68__JV_FS_REC_">[16]Import!$B$1248:$Q$1248</definedName>
    <definedName name="FS_F_VW_01_35097_4_13030_EUR__JV_FS_PR_EX_RATES_DATUM_REC_">[16]Import!$B$850:$F$850</definedName>
    <definedName name="FS_F_VW_01_35097_4_13030_VW__JV_FS_BIDDERS_">[16]Import!$B$957:$L$957</definedName>
    <definedName name="FS_F_VW_01_35097_4_1328__JV_FS_RV_AVG_PROTODATA_">[16]Import!$B$532:$E$532</definedName>
    <definedName name="FS_F_VW_01_35097_4_1328_1__JV_FS_BAUSTUFE_ANGEBOTE_WAE_">[16]Import!$B$376:$E$376</definedName>
    <definedName name="FS_F_VW_01_35097_4_1328_2__JV_FS_BAUSTUFE_ANGEBOTE_WAE_">[16]Import!$B$377:$E$377</definedName>
    <definedName name="FS_F_VW_01_35097_4_1328_BX__JV_FS_BIDDERS_">[16]Import!$B$969:$L$969</definedName>
    <definedName name="FS_F_VW_01_35097_4_1328_EUR__JV_FS_PR_EX_RATES_DATUM_REC_">[16]Import!$B$841:$F$841</definedName>
    <definedName name="FS_F_VW_01_35097_4_1462__JV_FS_RV_AVG_PROTODATA_">[16]Import!$B$533:$E$533</definedName>
    <definedName name="FS_F_VW_01_35097_4_1462_1__JV_FS_BAUSTUFE_ANGEBOTE_WAE_">[16]Import!$B$378:$E$378</definedName>
    <definedName name="FS_F_VW_01_35097_4_1462_11__JV_FS_REC_">[16]Import!$B$1219:$Q$1219</definedName>
    <definedName name="FS_F_VW_01_35097_4_1462_2__JV_FS_BAUSTUFE_ANGEBOTE_WAE_">[16]Import!$B$379:$E$379</definedName>
    <definedName name="FS_F_VW_01_35097_4_1462_28__JV_FS_REC_">[16]Import!$B$1220:$Q$1220</definedName>
    <definedName name="FS_F_VW_01_35097_4_1462_37__JV_FS_REC_">[16]Import!$B$1221:$Q$1221</definedName>
    <definedName name="FS_F_VW_01_35097_4_1462_46__JV_FS_REC_">[16]Import!$B$1222:$Q$1222</definedName>
    <definedName name="FS_F_VW_01_35097_4_1462_68__JV_FS_REC_">[16]Import!$B$1223:$Q$1223</definedName>
    <definedName name="FS_F_VW_01_35097_4_1462_BX__JV_FS_BIDDERS_">[16]Import!$B$965:$L$965</definedName>
    <definedName name="FS_F_VW_01_35097_4_1462_EUR__JV_FS_PR_EX_RATES_DATUM_REC_">[16]Import!$B$842:$F$842</definedName>
    <definedName name="FS_F_VW_01_35097_4_15245__JV_FS_RV_AVG_PROTODATA_">[16]Import!$B$542:$E$542</definedName>
    <definedName name="FS_F_VW_01_35097_4_15245_1__JV_FS_BAUSTUFE_ANGEBOTE_WAE_">[16]Import!$B$396:$E$396</definedName>
    <definedName name="FS_F_VW_01_35097_4_15245_2__JV_FS_BAUSTUFE_ANGEBOTE_WAE_">[16]Import!$B$397:$E$397</definedName>
    <definedName name="FS_F_VW_01_35097_4_15245_EUR__JV_FS_PR_EX_RATES_DATUM_REC_">[16]Import!$B$851:$F$851</definedName>
    <definedName name="FS_F_VW_01_35097_4_15245_SK__JV_FS_BIDDERS_">[16]Import!$B$961:$L$961</definedName>
    <definedName name="FS_F_VW_01_35097_4_159__JV_FS_RV_AVG_PROTODATA_">[16]Import!$B$530:$E$530</definedName>
    <definedName name="FS_F_VW_01_35097_4_159_1__JV_FS_BAUSTUFE_ANGEBOTE_WAE_">[16]Import!$B$372:$E$372</definedName>
    <definedName name="FS_F_VW_01_35097_4_159_11__JV_FS_REC_">[16]Import!$B$1214:$Q$1214</definedName>
    <definedName name="FS_F_VW_01_35097_4_159_2__JV_FS_BAUSTUFE_ANGEBOTE_WAE_">[16]Import!$B$373:$E$373</definedName>
    <definedName name="FS_F_VW_01_35097_4_159_28__JV_FS_REC_">[16]Import!$B$1215:$Q$1215</definedName>
    <definedName name="FS_F_VW_01_35097_4_159_37__JV_FS_REC_">[16]Import!$B$1216:$Q$1216</definedName>
    <definedName name="FS_F_VW_01_35097_4_159_46__JV_FS_REC_">[16]Import!$B$1217:$Q$1217</definedName>
    <definedName name="FS_F_VW_01_35097_4_159_68__JV_FS_REC_">[16]Import!$B$1218:$Q$1218</definedName>
    <definedName name="FS_F_VW_01_35097_4_159_EUR__JV_FS_PR_EX_RATES_DATUM_REC_">[16]Import!$B$839:$F$839</definedName>
    <definedName name="FS_F_VW_01_35097_4_159_ST__JV_FS_BIDDERS_">[16]Import!$B$975:$L$975</definedName>
    <definedName name="FS_F_VW_01_35097_4_18244__JV_FS_RV_AVG_PROTODATA_">[16]Import!$B$543:$E$543</definedName>
    <definedName name="FS_F_VW_01_35097_4_18244_1__JV_FS_BAUSTUFE_ANGEBOTE_WAE_">[16]Import!$B$398:$E$398</definedName>
    <definedName name="FS_F_VW_01_35097_4_18244_2__JV_FS_BAUSTUFE_ANGEBOTE_WAE_">[16]Import!$B$399:$E$399</definedName>
    <definedName name="FS_F_VW_01_35097_4_18244_EUR__JV_FS_PR_EX_RATES_DATUM_REC_">[16]Import!$B$852:$F$852</definedName>
    <definedName name="FS_F_VW_01_35097_4_18244_MX__JV_FS_BIDDERS_">[16]Import!$B$968:$L$968</definedName>
    <definedName name="FS_F_VW_01_35097_4_18245__JV_FS_RV_AVG_PROTODATA_">[16]Import!$B$544:$E$544</definedName>
    <definedName name="FS_F_VW_01_35097_4_18245_1__JV_FS_BAUSTUFE_ANGEBOTE_WAE_">[16]Import!$B$400:$E$400</definedName>
    <definedName name="FS_F_VW_01_35097_4_18245_2__JV_FS_BAUSTUFE_ANGEBOTE_WAE_">[16]Import!$B$401:$E$401</definedName>
    <definedName name="FS_F_VW_01_35097_4_18245_EUR__JV_FS_PR_EX_RATES_DATUM_REC_">[16]Import!$B$853:$F$853</definedName>
    <definedName name="FS_F_VW_01_35097_4_18245_MX__JV_FS_BIDDERS_">[16]Import!$B$971:$L$971</definedName>
    <definedName name="FS_F_VW_01_35097_4_19964__JV_FS_RV_AVG_PROTODATA_">[16]Import!$B$545:$E$545</definedName>
    <definedName name="FS_F_VW_01_35097_4_19964_1__JV_FS_BAUSTUFE_ANGEBOTE_WAE_">[16]Import!$B$402:$E$402</definedName>
    <definedName name="FS_F_VW_01_35097_4_19964_11__JV_FS_REC_">[16]Import!$B$1249:$Q$1249</definedName>
    <definedName name="FS_F_VW_01_35097_4_19964_2__JV_FS_BAUSTUFE_ANGEBOTE_WAE_">[16]Import!$B$403:$E$403</definedName>
    <definedName name="FS_F_VW_01_35097_4_19964_28__JV_FS_REC_">[16]Import!$B$1250:$Q$1250</definedName>
    <definedName name="FS_F_VW_01_35097_4_19964_37__JV_FS_REC_">[16]Import!$B$1251:$Q$1251</definedName>
    <definedName name="FS_F_VW_01_35097_4_19964_46__JV_FS_REC_">[16]Import!$B$1252:$Q$1252</definedName>
    <definedName name="FS_F_VW_01_35097_4_19964_68__JV_FS_REC_">[16]Import!$B$1253:$Q$1253</definedName>
    <definedName name="FS_F_VW_01_35097_4_19964_EUR__JV_FS_PR_EX_RATES_DATUM_REC_">[16]Import!$B$854:$F$854</definedName>
    <definedName name="FS_F_VW_01_35097_4_19964_TR__JV_FS_BIDDERS_">[16]Import!$B$978:$L$978</definedName>
    <definedName name="FS_F_VW_01_35097_4_2__V_FS_BAUSTUFE_VORGABEN_STK_">[16]Import!$B$440:$D$440</definedName>
    <definedName name="FS_F_VW_01_35097_4_20328__JV_FS_ANGEBOTSUEBERSICHT_">[16]Import!$B$170:$D$170</definedName>
    <definedName name="FS_F_VW_01_35097_4_20328__JV_FS_AVG_PRICE_">[16]Import!$B$196:$F$196</definedName>
    <definedName name="FS_F_VW_01_35097_4_20328__JV_FS_BWERTSHEET_">[16]Import!$B$630:$AH$630</definedName>
    <definedName name="FS_F_VW_01_35097_4_20328__JV_FS_COMPARISON_">[16]Import!$B$580:$S$580</definedName>
    <definedName name="FS_F_VW_01_35097_4_20328__JV_FS_REC_LIEF_">[16]Import!$B$1311:$P$1311</definedName>
    <definedName name="FS_F_VW_01_35097_4_20328__JV_FS_RV_AVG_PROTODATA_">[16]Import!$B$546:$E$546</definedName>
    <definedName name="FS_F_VW_01_35097_4_20328__JV_FS_RV_LTERM_PNACHLASS_">[16]Import!$B$605:$X$605</definedName>
    <definedName name="FS_F_VW_01_35097_4_20328_1__JV_FS_BAUSTUFE_ANGEBOTE_WAE_">[16]Import!$B$404:$E$404</definedName>
    <definedName name="FS_F_VW_01_35097_4_20328_11__JV_FS_REC_">[16]Import!$B$1254:$Q$1254</definedName>
    <definedName name="FS_F_VW_01_35097_4_20328_2__JV_FS_BAUSTUFE_ANGEBOTE_WAE_">[16]Import!$B$405:$E$405</definedName>
    <definedName name="FS_F_VW_01_35097_4_20328_28__JV_FS_REC_">[16]Import!$B$1255:$Q$1255</definedName>
    <definedName name="FS_F_VW_01_35097_4_20328_37__JV_FS_REC_">[16]Import!$B$1256:$Q$1256</definedName>
    <definedName name="FS_F_VW_01_35097_4_20328_46__JV_FS_REC_">[16]Import!$B$1257:$Q$1257</definedName>
    <definedName name="FS_F_VW_01_35097_4_20328_68__JV_FS_REC_">[16]Import!$B$1258:$Q$1258</definedName>
    <definedName name="FS_F_VW_01_35097_4_20328_EUR__JV_FS_PR_EX_RATES_DATUM_REC_">[16]Import!$B$855:$F$855</definedName>
    <definedName name="FS_F_VW_01_35097_4_20328_VW__JV_FS_BIDDERS_">[16]Import!$B$962:$L$962</definedName>
    <definedName name="FS_F_VW_01_35097_4_2261__JV_FS_RV_AVG_PROTODATA_">[16]Import!$B$534:$E$534</definedName>
    <definedName name="FS_F_VW_01_35097_4_2261_1__JV_FS_BAUSTUFE_ANGEBOTE_WAE_">[16]Import!$B$380:$E$380</definedName>
    <definedName name="FS_F_VW_01_35097_4_2261_11__JV_FS_REC_">[16]Import!$B$1224:$Q$1224</definedName>
    <definedName name="FS_F_VW_01_35097_4_2261_2__JV_FS_BAUSTUFE_ANGEBOTE_WAE_">[16]Import!$B$381:$E$381</definedName>
    <definedName name="FS_F_VW_01_35097_4_2261_28__JV_FS_REC_">[16]Import!$B$1225:$Q$1225</definedName>
    <definedName name="FS_F_VW_01_35097_4_2261_37__JV_FS_REC_">[16]Import!$B$1226:$Q$1226</definedName>
    <definedName name="FS_F_VW_01_35097_4_2261_46__JV_FS_REC_">[16]Import!$B$1227:$Q$1227</definedName>
    <definedName name="FS_F_VW_01_35097_4_2261_68__JV_FS_REC_">[16]Import!$B$1228:$Q$1228</definedName>
    <definedName name="FS_F_VW_01_35097_4_2261_EUR__JV_FS_PR_EX_RATES_DATUM_REC_">[16]Import!$B$843:$F$843</definedName>
    <definedName name="FS_F_VW_01_35097_4_2261_VW__JV_FS_BIDDERS_">[16]Import!$B$967:$L$967</definedName>
    <definedName name="FS_F_VW_01_35097_4_23586__JV_FS_RV_AVG_PROTODATA_">[16]Import!$B$547:$E$547</definedName>
    <definedName name="FS_F_VW_01_35097_4_23586_1__JV_FS_BAUSTUFE_ANGEBOTE_WAE_">[16]Import!$B$406:$E$406</definedName>
    <definedName name="FS_F_VW_01_35097_4_23586_11__JV_FS_REC_">[16]Import!$B$1259:$Q$1259</definedName>
    <definedName name="FS_F_VW_01_35097_4_23586_2__JV_FS_BAUSTUFE_ANGEBOTE_WAE_">[16]Import!$B$407:$E$407</definedName>
    <definedName name="FS_F_VW_01_35097_4_23586_28__JV_FS_REC_">[16]Import!$B$1260:$Q$1260</definedName>
    <definedName name="FS_F_VW_01_35097_4_23586_37__JV_FS_REC_">[16]Import!$B$1261:$Q$1261</definedName>
    <definedName name="FS_F_VW_01_35097_4_23586_46__JV_FS_REC_">[16]Import!$B$1262:$Q$1262</definedName>
    <definedName name="FS_F_VW_01_35097_4_23586_68__JV_FS_REC_">[16]Import!$B$1263:$Q$1263</definedName>
    <definedName name="FS_F_VW_01_35097_4_23586_EUR__JV_FS_PR_EX_RATES_DATUM_REC_">[16]Import!$B$856:$F$856</definedName>
    <definedName name="FS_F_VW_01_35097_4_23586_HA__JV_FS_BIDDERS_">[16]Import!$B$983:$L$983</definedName>
    <definedName name="FS_F_VW_01_35097_4_24968__JV_FS_RV_AVG_PROTODATA_">[16]Import!$B$548:$E$548</definedName>
    <definedName name="FS_F_VW_01_35097_4_24968_1__JV_FS_BAUSTUFE_ANGEBOTE_WAE_">[16]Import!$B$408:$E$408</definedName>
    <definedName name="FS_F_VW_01_35097_4_24968_2__JV_FS_BAUSTUFE_ANGEBOTE_WAE_">[16]Import!$B$409:$E$409</definedName>
    <definedName name="FS_F_VW_01_35097_4_24968_EUR__JV_FS_PR_EX_RATES_DATUM_REC_">[16]Import!$B$857:$F$857</definedName>
    <definedName name="FS_F_VW_01_35097_4_24968_US__JV_FS_BIDDERS_">[16]Import!$B$958:$L$958</definedName>
    <definedName name="FS_F_VW_01_35097_4_24969__JV_FS_RV_AVG_PROTODATA_">[16]Import!$B$549:$E$549</definedName>
    <definedName name="FS_F_VW_01_35097_4_24969_1__JV_FS_BAUSTUFE_ANGEBOTE_WAE_">[16]Import!$B$410:$E$410</definedName>
    <definedName name="FS_F_VW_01_35097_4_24969_11__JV_FS_REC_">[16]Import!$B$1264:$Q$1264</definedName>
    <definedName name="FS_F_VW_01_35097_4_24969_2__JV_FS_BAUSTUFE_ANGEBOTE_WAE_">[16]Import!$B$411:$E$411</definedName>
    <definedName name="FS_F_VW_01_35097_4_24969_28__JV_FS_REC_">[16]Import!$B$1265:$Q$1265</definedName>
    <definedName name="FS_F_VW_01_35097_4_24969_37__JV_FS_REC_">[16]Import!$B$1266:$Q$1266</definedName>
    <definedName name="FS_F_VW_01_35097_4_24969_46__JV_FS_REC_">[16]Import!$B$1267:$Q$1267</definedName>
    <definedName name="FS_F_VW_01_35097_4_24969_68__JV_FS_REC_">[16]Import!$B$1268:$Q$1268</definedName>
    <definedName name="FS_F_VW_01_35097_4_24969_EUR__JV_FS_PR_EX_RATES_DATUM_REC_">[16]Import!$B$858:$F$858</definedName>
    <definedName name="FS_F_VW_01_35097_4_24969_US__JV_FS_BIDDERS_">[16]Import!$B$979:$L$979</definedName>
    <definedName name="FS_F_VW_01_35097_4_25756__JV_FS_RV_AVG_PROTODATA_">[16]Import!$B$550:$E$550</definedName>
    <definedName name="FS_F_VW_01_35097_4_25756_1__JV_FS_BAUSTUFE_ANGEBOTE_WAE_">[16]Import!$B$412:$E$412</definedName>
    <definedName name="FS_F_VW_01_35097_4_25756_2__JV_FS_BAUSTUFE_ANGEBOTE_WAE_">[16]Import!$B$413:$E$413</definedName>
    <definedName name="FS_F_VW_01_35097_4_25756_EUR__JV_FS_PR_EX_RATES_DATUM_REC_">[16]Import!$B$859:$F$859</definedName>
    <definedName name="FS_F_VW_01_35097_4_25756_MX__JV_FS_BIDDERS_">[16]Import!$B$964:$L$964</definedName>
    <definedName name="FS_F_VW_01_35097_4_2609__JV_FS_RV_AVG_PROTODATA_">[16]Import!$B$535:$E$535</definedName>
    <definedName name="FS_F_VW_01_35097_4_2609_1__JV_FS_BAUSTUFE_ANGEBOTE_WAE_">[16]Import!$B$382:$E$382</definedName>
    <definedName name="FS_F_VW_01_35097_4_2609_11__JV_FS_REC_">[16]Import!$B$1229:$Q$1229</definedName>
    <definedName name="FS_F_VW_01_35097_4_2609_2__JV_FS_BAUSTUFE_ANGEBOTE_WAE_">[16]Import!$B$383:$E$383</definedName>
    <definedName name="FS_F_VW_01_35097_4_2609_28__JV_FS_REC_">[16]Import!$B$1230:$Q$1230</definedName>
    <definedName name="FS_F_VW_01_35097_4_2609_37__JV_FS_REC_">[16]Import!$B$1231:$Q$1231</definedName>
    <definedName name="FS_F_VW_01_35097_4_2609_46__JV_FS_REC_">[16]Import!$B$1232:$Q$1232</definedName>
    <definedName name="FS_F_VW_01_35097_4_2609_68__JV_FS_REC_">[16]Import!$B$1233:$Q$1233</definedName>
    <definedName name="FS_F_VW_01_35097_4_2609_EUR__JV_FS_PR_EX_RATES_DATUM_REC_">[16]Import!$B$844:$F$844</definedName>
    <definedName name="FS_F_VW_01_35097_4_2609_RR__JV_FS_BIDDERS_">[16]Import!$B$972:$L$972</definedName>
    <definedName name="FS_F_VW_01_35097_4_27724__JV_FS_RV_AVG_PROTODATA_">[16]Import!$B$551:$E$551</definedName>
    <definedName name="FS_F_VW_01_35097_4_27724_1__JV_FS_BAUSTUFE_ANGEBOTE_WAE_">[16]Import!$B$414:$E$414</definedName>
    <definedName name="FS_F_VW_01_35097_4_27724_2__JV_FS_BAUSTUFE_ANGEBOTE_WAE_">[16]Import!$B$415:$E$415</definedName>
    <definedName name="FS_F_VW_01_35097_4_27724_EUR__JV_FS_PR_EX_RATES_DATUM_REC_">[16]Import!$B$860:$F$860</definedName>
    <definedName name="FS_F_VW_01_35097_4_27724_US__JV_FS_BIDDERS_">[16]Import!$B$976:$L$976</definedName>
    <definedName name="FS_F_VW_01_35097_4_27909__JV_FS_RV_AVG_PROTODATA_">[16]Import!$B$552:$E$552</definedName>
    <definedName name="FS_F_VW_01_35097_4_27909_1__JV_FS_BAUSTUFE_ANGEBOTE_WAE_">[16]Import!$B$416:$E$416</definedName>
    <definedName name="FS_F_VW_01_35097_4_27909_11__JV_FS_REC_">[16]Import!$B$1269:$Q$1269</definedName>
    <definedName name="FS_F_VW_01_35097_4_27909_2__JV_FS_BAUSTUFE_ANGEBOTE_WAE_">[16]Import!$B$417:$E$417</definedName>
    <definedName name="FS_F_VW_01_35097_4_27909_28__JV_FS_REC_">[16]Import!$B$1270:$Q$1270</definedName>
    <definedName name="FS_F_VW_01_35097_4_27909_37__JV_FS_REC_">[16]Import!$B$1271:$Q$1271</definedName>
    <definedName name="FS_F_VW_01_35097_4_27909_46__JV_FS_REC_">[16]Import!$B$1272:$Q$1272</definedName>
    <definedName name="FS_F_VW_01_35097_4_27909_68__JV_FS_REC_">[16]Import!$B$1273:$Q$1273</definedName>
    <definedName name="FS_F_VW_01_35097_4_27909_EUR__JV_FS_PR_EX_RATES_DATUM_REC_">[16]Import!$B$861:$F$861</definedName>
    <definedName name="FS_F_VW_01_35097_4_27909_US__JV_FS_BIDDERS_">[16]Import!$B$981:$L$981</definedName>
    <definedName name="FS_F_VW_01_35097_4_28__JV_FS_BEDARFE_">[16]Import!$B$136:$E$136</definedName>
    <definedName name="FS_F_VW_01_35097_4_28_13030__JV_FS_BEDARFE_PREISE_QUOTE_">[16]Import!$B$96:$L$96</definedName>
    <definedName name="FS_F_VW_01_35097_4_28_20328__JV_FS_BEDARFE_PREISE_QUOTE_">[16]Import!$B$97:$L$97</definedName>
    <definedName name="FS_F_VW_01_35097_4_28_29344__JV_FS_BEDARFE_PREISE_QUOTE_">[16]Import!$B$98:$L$98</definedName>
    <definedName name="FS_F_VW_01_35097_4_28_2979__JV_FS_BEDARFE_PREISE_QUOTE_">[16]Import!$B$95:$L$95</definedName>
    <definedName name="FS_F_VW_01_35097_4_28_43249__JV_FS_BEDARFE_PREISE_QUOTE_">[16]Import!$B$99:$L$99</definedName>
    <definedName name="FS_F_VW_01_35097_4_28671__JV_FS_RV_AVG_PROTODATA_">[16]Import!$B$553:$E$553</definedName>
    <definedName name="FS_F_VW_01_35097_4_28671_1__JV_FS_BAUSTUFE_ANGEBOTE_WAE_">[16]Import!$B$418:$E$418</definedName>
    <definedName name="FS_F_VW_01_35097_4_28671_11__JV_FS_REC_">[16]Import!$B$1274:$Q$1274</definedName>
    <definedName name="FS_F_VW_01_35097_4_28671_2__JV_FS_BAUSTUFE_ANGEBOTE_WAE_">[16]Import!$B$419:$E$419</definedName>
    <definedName name="FS_F_VW_01_35097_4_28671_28__JV_FS_REC_">[16]Import!$B$1275:$Q$1275</definedName>
    <definedName name="FS_F_VW_01_35097_4_28671_37__JV_FS_REC_">[16]Import!$B$1276:$Q$1276</definedName>
    <definedName name="FS_F_VW_01_35097_4_28671_46__JV_FS_REC_">[16]Import!$B$1277:$Q$1277</definedName>
    <definedName name="FS_F_VW_01_35097_4_28671_68__JV_FS_REC_">[16]Import!$B$1278:$Q$1278</definedName>
    <definedName name="FS_F_VW_01_35097_4_28671_BR__JV_FS_BIDDERS_">[16]Import!$B$980:$L$980</definedName>
    <definedName name="FS_F_VW_01_35097_4_28671_EUR__JV_FS_PR_EX_RATES_DATUM_REC_">[16]Import!$B$862:$F$862</definedName>
    <definedName name="FS_F_VW_01_35097_4_28746__JV_FS_RV_AVG_PROTODATA_">[16]Import!$B$554:$E$554</definedName>
    <definedName name="FS_F_VW_01_35097_4_28746_1__JV_FS_BAUSTUFE_ANGEBOTE_WAE_">[16]Import!$B$420:$E$420</definedName>
    <definedName name="FS_F_VW_01_35097_4_28746_2__JV_FS_BAUSTUFE_ANGEBOTE_WAE_">[16]Import!$B$421:$E$421</definedName>
    <definedName name="FS_F_VW_01_35097_4_28746_BX__JV_FS_BIDDERS_">[16]Import!$B$982:$L$982</definedName>
    <definedName name="FS_F_VW_01_35097_4_28746_EUR__JV_FS_PR_EX_RATES_DATUM_REC_">[16]Import!$B$863:$F$863</definedName>
    <definedName name="FS_F_VW_01_35097_4_29344__JV_FS_ANGEBOTSUEBERSICHT_">[16]Import!$B$171:$D$171</definedName>
    <definedName name="FS_F_VW_01_35097_4_29344__JV_FS_AVG_PRICE_">[16]Import!$B$197:$F$197</definedName>
    <definedName name="FS_F_VW_01_35097_4_29344__JV_FS_BWERTSHEET_">[16]Import!$B$631:$AH$631</definedName>
    <definedName name="FS_F_VW_01_35097_4_29344__JV_FS_COMPARISON_">[16]Import!$B$581:$S$581</definedName>
    <definedName name="FS_F_VW_01_35097_4_29344__JV_FS_REC_LIEF_">[16]Import!$B$1312:$P$1312</definedName>
    <definedName name="FS_F_VW_01_35097_4_29344__JV_FS_RV_AVG_PROTODATA_">[16]Import!$B$555:$E$555</definedName>
    <definedName name="FS_F_VW_01_35097_4_29344__JV_FS_RV_LTERM_PNACHLASS_">[16]Import!$B$606:$X$606</definedName>
    <definedName name="FS_F_VW_01_35097_4_29344_1__JV_FS_BAUSTUFE_ANGEBOTE_WAE_">[16]Import!$B$422:$E$422</definedName>
    <definedName name="FS_F_VW_01_35097_4_29344_11__JV_FS_REC_">[16]Import!$B$1279:$Q$1279</definedName>
    <definedName name="FS_F_VW_01_35097_4_29344_2__JV_FS_BAUSTUFE_ANGEBOTE_WAE_">[16]Import!$B$423:$E$423</definedName>
    <definedName name="FS_F_VW_01_35097_4_29344_28__JV_FS_REC_">[16]Import!$B$1280:$Q$1280</definedName>
    <definedName name="FS_F_VW_01_35097_4_29344_37__JV_FS_REC_">[16]Import!$B$1281:$Q$1281</definedName>
    <definedName name="FS_F_VW_01_35097_4_29344_46__JV_FS_REC_">[16]Import!$B$1282:$Q$1282</definedName>
    <definedName name="FS_F_VW_01_35097_4_29344_68__JV_FS_REC_">[16]Import!$B$1283:$Q$1283</definedName>
    <definedName name="FS_F_VW_01_35097_4_29344_EUR__JV_FS_PR_EX_RATES_DATUM_REC_">[16]Import!$B$864:$F$864</definedName>
    <definedName name="FS_F_VW_01_35097_4_29344_VW__JV_FS_BIDDERS_">[16]Import!$B$970:$L$970</definedName>
    <definedName name="FS_F_VW_01_35097_4_2979__JV_FS_ANGEBOTSUEBERSICHT_">[16]Import!$B$172:$D$172</definedName>
    <definedName name="FS_F_VW_01_35097_4_2979__JV_FS_AVG_PRICE_">[16]Import!$B$194:$F$194</definedName>
    <definedName name="FS_F_VW_01_35097_4_2979__JV_FS_BWERTSHEET_">[16]Import!$B$628:$AH$628</definedName>
    <definedName name="FS_F_VW_01_35097_4_2979__JV_FS_COMPARISON_">[16]Import!$B$578:$S$578</definedName>
    <definedName name="FS_F_VW_01_35097_4_2979__JV_FS_REC_LIEF_">[16]Import!$B$1309:$P$1309</definedName>
    <definedName name="FS_F_VW_01_35097_4_2979__JV_FS_RV_AVG_PROTODATA_">[16]Import!$B$536:$E$536</definedName>
    <definedName name="FS_F_VW_01_35097_4_2979__JV_FS_RV_LTERM_PNACHLASS_">[16]Import!$B$603:$X$603</definedName>
    <definedName name="FS_F_VW_01_35097_4_2979_1__JV_FS_BAUSTUFE_ANGEBOTE_WAE_">[16]Import!$B$384:$E$384</definedName>
    <definedName name="FS_F_VW_01_35097_4_2979_11__JV_FS_REC_">[16]Import!$B$1234:$Q$1234</definedName>
    <definedName name="FS_F_VW_01_35097_4_2979_2__JV_FS_BAUSTUFE_ANGEBOTE_WAE_">[16]Import!$B$385:$E$385</definedName>
    <definedName name="FS_F_VW_01_35097_4_2979_28__JV_FS_REC_">[16]Import!$B$1235:$Q$1235</definedName>
    <definedName name="FS_F_VW_01_35097_4_2979_37__JV_FS_REC_">[16]Import!$B$1236:$Q$1236</definedName>
    <definedName name="FS_F_VW_01_35097_4_2979_46__JV_FS_REC_">[16]Import!$B$1237:$Q$1237</definedName>
    <definedName name="FS_F_VW_01_35097_4_2979_68__JV_FS_REC_">[16]Import!$B$1238:$Q$1238</definedName>
    <definedName name="FS_F_VW_01_35097_4_2979_EUR__JV_FS_PR_EX_RATES_DATUM_REC_">[16]Import!$B$845:$F$845</definedName>
    <definedName name="FS_F_VW_01_35097_4_2979_VW__JV_FS_BIDDERS_">[16]Import!$B$973:$L$973</definedName>
    <definedName name="FS_F_VW_01_35097_4_316__JV_FS_RV_AVG_PROTODATA_">[16]Import!$B$531:$E$531</definedName>
    <definedName name="FS_F_VW_01_35097_4_316_1__JV_FS_BAUSTUFE_ANGEBOTE_WAE_">[16]Import!$B$374:$E$374</definedName>
    <definedName name="FS_F_VW_01_35097_4_316_2__JV_FS_BAUSTUFE_ANGEBOTE_WAE_">[16]Import!$B$375:$E$375</definedName>
    <definedName name="FS_F_VW_01_35097_4_316_EUR__JV_FS_PR_EX_RATES_DATUM_REC_">[16]Import!$B$840:$F$840</definedName>
    <definedName name="FS_F_VW_01_35097_4_316_SK__JV_FS_BIDDERS_">[16]Import!$B$956:$L$956</definedName>
    <definedName name="FS_F_VW_01_35097_4_3478__JV_FS_RV_AVG_PROTODATA_">[16]Import!$B$537:$E$537</definedName>
    <definedName name="FS_F_VW_01_35097_4_3478_1__JV_FS_BAUSTUFE_ANGEBOTE_WAE_">[16]Import!$B$386:$E$386</definedName>
    <definedName name="FS_F_VW_01_35097_4_3478_2__JV_FS_BAUSTUFE_ANGEBOTE_WAE_">[16]Import!$B$387:$E$387</definedName>
    <definedName name="FS_F_VW_01_35097_4_3478_EUR__JV_FS_PR_EX_RATES_DATUM_REC_">[16]Import!$B$846:$F$846</definedName>
    <definedName name="FS_F_VW_01_35097_4_3478_ST__JV_FS_BIDDERS_">[16]Import!$B$963:$L$963</definedName>
    <definedName name="FS_F_VW_01_35097_4_37__JV_FS_BEDARFE_">[16]Import!$B$137:$E$137</definedName>
    <definedName name="FS_F_VW_01_35097_4_37_13030__JV_FS_BEDARFE_PREISE_QUOTE_">[16]Import!$B$101:$L$101</definedName>
    <definedName name="FS_F_VW_01_35097_4_37_20328__JV_FS_BEDARFE_PREISE_QUOTE_">[16]Import!$B$102:$L$102</definedName>
    <definedName name="FS_F_VW_01_35097_4_37_29344__JV_FS_BEDARFE_PREISE_QUOTE_">[16]Import!$B$103:$L$103</definedName>
    <definedName name="FS_F_VW_01_35097_4_37_2979__JV_FS_BEDARFE_PREISE_QUOTE_">[16]Import!$B$100:$L$100</definedName>
    <definedName name="FS_F_VW_01_35097_4_37_43249__JV_FS_BEDARFE_PREISE_QUOTE_">[16]Import!$B$104:$L$104</definedName>
    <definedName name="FS_F_VW_01_35097_4_38597__JV_FS_RV_AVG_PROTODATA_">[16]Import!$B$556:$E$556</definedName>
    <definedName name="FS_F_VW_01_35097_4_38597_1__JV_FS_BAUSTUFE_ANGEBOTE_WAE_">[16]Import!$B$424:$E$424</definedName>
    <definedName name="FS_F_VW_01_35097_4_38597_2__JV_FS_BAUSTUFE_ANGEBOTE_WAE_">[16]Import!$B$425:$E$425</definedName>
    <definedName name="FS_F_VW_01_35097_4_38597_EUR__JV_FS_PR_EX_RATES_DATUM_REC_">[16]Import!$B$865:$F$865</definedName>
    <definedName name="FS_F_VW_01_35097_4_38597_ZA__JV_FS_BIDDERS_">[16]Import!$B$960:$L$960</definedName>
    <definedName name="FS_F_VW_01_35097_4_43249__JV_FS_ANGEBOTSUEBERSICHT_">[16]Import!$B$173:$D$173</definedName>
    <definedName name="FS_F_VW_01_35097_4_43249__JV_FS_AVG_PRICE_">[16]Import!$B$198:$F$198</definedName>
    <definedName name="FS_F_VW_01_35097_4_43249__JV_FS_BWERTSHEET_">[16]Import!$B$632:$AH$632</definedName>
    <definedName name="FS_F_VW_01_35097_4_43249__JV_FS_COMPARISON_">[16]Import!$B$582:$S$582</definedName>
    <definedName name="FS_F_VW_01_35097_4_43249__JV_FS_REC_LIEF_">[16]Import!$B$1313:$P$1313</definedName>
    <definedName name="FS_F_VW_01_35097_4_43249__JV_FS_RV_AVG_PROTODATA_">[16]Import!$B$557:$E$557</definedName>
    <definedName name="FS_F_VW_01_35097_4_43249__JV_FS_RV_LTERM_PNACHLASS_">[16]Import!$B$607:$X$607</definedName>
    <definedName name="FS_F_VW_01_35097_4_43249_1__JV_FS_BAUSTUFE_ANGEBOTE_WAE_">[16]Import!$B$426:$E$426</definedName>
    <definedName name="FS_F_VW_01_35097_4_43249_11__JV_FS_REC_">[16]Import!$B$1284:$Q$1284</definedName>
    <definedName name="FS_F_VW_01_35097_4_43249_2__JV_FS_BAUSTUFE_ANGEBOTE_WAE_">[16]Import!$B$427:$E$427</definedName>
    <definedName name="FS_F_VW_01_35097_4_43249_28__JV_FS_REC_">[16]Import!$B$1285:$Q$1285</definedName>
    <definedName name="FS_F_VW_01_35097_4_43249_37__JV_FS_REC_">[16]Import!$B$1286:$Q$1286</definedName>
    <definedName name="FS_F_VW_01_35097_4_43249_46__JV_FS_REC_">[16]Import!$B$1287:$Q$1287</definedName>
    <definedName name="FS_F_VW_01_35097_4_43249_68__JV_FS_REC_">[16]Import!$B$1288:$Q$1288</definedName>
    <definedName name="FS_F_VW_01_35097_4_43249_EUR__JV_FS_PR_EX_RATES_DATUM_REC_">[16]Import!$B$866:$F$866</definedName>
    <definedName name="FS_F_VW_01_35097_4_43249_VW__JV_FS_BIDDERS_">[16]Import!$B$977:$L$977</definedName>
    <definedName name="FS_F_VW_01_35097_4_46__JV_FS_BEDARFE_">[16]Import!$B$138:$E$138</definedName>
    <definedName name="FS_F_VW_01_35097_4_46_13030__JV_FS_BEDARFE_PREISE_QUOTE_">[16]Import!$B$106:$L$106</definedName>
    <definedName name="FS_F_VW_01_35097_4_46_20328__JV_FS_BEDARFE_PREISE_QUOTE_">[16]Import!$B$107:$L$107</definedName>
    <definedName name="FS_F_VW_01_35097_4_46_29344__JV_FS_BEDARFE_PREISE_QUOTE_">[16]Import!$B$108:$L$108</definedName>
    <definedName name="FS_F_VW_01_35097_4_46_2979__JV_FS_BEDARFE_PREISE_QUOTE_">[16]Import!$B$105:$L$105</definedName>
    <definedName name="FS_F_VW_01_35097_4_46_43249__JV_FS_BEDARFE_PREISE_QUOTE_">[16]Import!$B$109:$L$109</definedName>
    <definedName name="FS_F_VW_01_35097_4_68__JV_FS_BEDARFE_">[16]Import!$B$139:$E$139</definedName>
    <definedName name="FS_F_VW_01_35097_4_68_13030__JV_FS_BEDARFE_PREISE_QUOTE_">[16]Import!$B$111:$L$111</definedName>
    <definedName name="FS_F_VW_01_35097_4_68_20328__JV_FS_BEDARFE_PREISE_QUOTE_">[16]Import!$B$112:$L$112</definedName>
    <definedName name="FS_F_VW_01_35097_4_68_29344__JV_FS_BEDARFE_PREISE_QUOTE_">[16]Import!$B$113:$L$113</definedName>
    <definedName name="FS_F_VW_01_35097_4_68_2979__JV_FS_BEDARFE_PREISE_QUOTE_">[16]Import!$B$110:$L$110</definedName>
    <definedName name="FS_F_VW_01_35097_4_68_43249__JV_FS_BEDARFE_PREISE_QUOTE_">[16]Import!$B$114:$L$114</definedName>
    <definedName name="FS_F_VW_01_35097_4_8319__JV_FS_RV_AVG_PROTODATA_">[16]Import!$B$538:$E$538</definedName>
    <definedName name="FS_F_VW_01_35097_4_8319_1__JV_FS_BAUSTUFE_ANGEBOTE_WAE_">[16]Import!$B$388:$E$388</definedName>
    <definedName name="FS_F_VW_01_35097_4_8319_2__JV_FS_BAUSTUFE_ANGEBOTE_WAE_">[16]Import!$B$389:$E$389</definedName>
    <definedName name="FS_F_VW_01_35097_4_8319_EUR__JV_FS_PR_EX_RATES_DATUM_REC_">[16]Import!$B$847:$F$847</definedName>
    <definedName name="FS_F_VW_01_35097_4_8319_VW__JV_FS_BIDDERS_">[16]Import!$B$974:$L$974</definedName>
    <definedName name="FS_F_VW_01_35097_4_EUR_11330__JV_FS_PR_EX_RATES_DATUM_COMP_">[16]Import!$B$722:$F$722</definedName>
    <definedName name="FS_F_VW_01_35097_4_EUR_11451__JV_FS_PR_EX_RATES_DATUM_COMP_">[16]Import!$B$723:$F$723</definedName>
    <definedName name="FS_F_VW_01_35097_4_EUR_13030__JV_FS_PR_EX_RATES_DATUM_COMP_">[16]Import!$B$745:$F$745</definedName>
    <definedName name="FS_F_VW_01_35097_4_EUR_1328__JV_FS_PR_EX_RATES_DATUM_COMP_">[16]Import!$B$725:$F$725</definedName>
    <definedName name="FS_F_VW_01_35097_4_EUR_1462__JV_FS_PR_EX_RATES_DATUM_COMP_">[16]Import!$B$726:$F$726</definedName>
    <definedName name="FS_F_VW_01_35097_4_EUR_15245__JV_FS_PR_EX_RATES_DATUM_COMP_">[16]Import!$B$734:$F$734</definedName>
    <definedName name="FS_F_VW_01_35097_4_EUR_159__JV_FS_PR_EX_RATES_DATUM_COMP_">[16]Import!$B$735:$F$735</definedName>
    <definedName name="FS_F_VW_01_35097_4_EUR_18244__JV_FS_PR_EX_RATES_DATUM_COMP_">[16]Import!$B$729:$F$729</definedName>
    <definedName name="FS_F_VW_01_35097_4_EUR_18245__JV_FS_PR_EX_RATES_DATUM_COMP_">[16]Import!$B$730:$F$730</definedName>
    <definedName name="FS_F_VW_01_35097_4_EUR_19964__JV_FS_PR_EX_RATES_DATUM_COMP_">[16]Import!$B$737:$F$737</definedName>
    <definedName name="FS_F_VW_01_35097_4_EUR_20328__JV_FS_PR_EX_RATES_DATUM_COMP_">[16]Import!$B$746:$F$746</definedName>
    <definedName name="FS_F_VW_01_35097_4_EUR_2261__JV_FS_PR_EX_RATES_DATUM_COMP_">[16]Import!$B$742:$F$742</definedName>
    <definedName name="FS_F_VW_01_35097_4_EUR_23586__JV_FS_PR_EX_RATES_DATUM_COMP_">[16]Import!$B$728:$F$728</definedName>
    <definedName name="FS_F_VW_01_35097_4_EUR_24968__JV_FS_PR_EX_RATES_DATUM_COMP_">[16]Import!$B$738:$F$738</definedName>
    <definedName name="FS_F_VW_01_35097_4_EUR_24969__JV_FS_PR_EX_RATES_DATUM_COMP_">[16]Import!$B$739:$F$739</definedName>
    <definedName name="FS_F_VW_01_35097_4_EUR_25756__JV_FS_PR_EX_RATES_DATUM_COMP_">[16]Import!$B$731:$F$731</definedName>
    <definedName name="FS_F_VW_01_35097_4_EUR_2609__JV_FS_PR_EX_RATES_DATUM_COMP_">[16]Import!$B$732:$F$732</definedName>
    <definedName name="FS_F_VW_01_35097_4_EUR_27724__JV_FS_PR_EX_RATES_DATUM_COMP_">[16]Import!$B$740:$F$740</definedName>
    <definedName name="FS_F_VW_01_35097_4_EUR_27909__JV_FS_PR_EX_RATES_DATUM_COMP_">[16]Import!$B$741:$F$741</definedName>
    <definedName name="FS_F_VW_01_35097_4_EUR_28671__JV_FS_PR_EX_RATES_DATUM_COMP_">[16]Import!$B$724:$F$724</definedName>
    <definedName name="FS_F_VW_01_35097_4_EUR_28746__JV_FS_PR_EX_RATES_DATUM_COMP_">[16]Import!$B$727:$F$727</definedName>
    <definedName name="FS_F_VW_01_35097_4_EUR_29344__JV_FS_PR_EX_RATES_DATUM_COMP_">[16]Import!$B$747:$F$747</definedName>
    <definedName name="FS_F_VW_01_35097_4_EUR_2979__JV_FS_PR_EX_RATES_DATUM_COMP_">[16]Import!$B$743:$F$743</definedName>
    <definedName name="FS_F_VW_01_35097_4_EUR_316__JV_FS_PR_EX_RATES_DATUM_COMP_">[16]Import!$B$733:$F$733</definedName>
    <definedName name="FS_F_VW_01_35097_4_EUR_3478__JV_FS_PR_EX_RATES_DATUM_COMP_">[16]Import!$B$736:$F$736</definedName>
    <definedName name="FS_F_VW_01_35097_4_EUR_38597__JV_FS_PR_EX_RATES_DATUM_COMP_">[16]Import!$B$749:$F$749</definedName>
    <definedName name="FS_F_VW_01_35097_4_EUR_43249__JV_FS_PR_EX_RATES_DATUM_COMP_">[16]Import!$B$748:$F$748</definedName>
    <definedName name="FS_F_VW_01_35097_4_EUR_8319__JV_FS_PR_EX_RATES_DATUM_COMP_">[16]Import!$B$744:$F$744</definedName>
    <definedName name="FS_F_VW_01_35297_1_1205_SK__JV_FS_BIDDERS_">[15]home!$B$1011:$L$1011</definedName>
    <definedName name="FS_F_VW_01_35297_1_13421_BX__JV_FS_BIDDERS_">[15]home!$B$1010:$L$1010</definedName>
    <definedName name="FS_F_VW_01_35297_1_1433_BX__JV_FS_BIDDERS_">[15]home!$B$1018:$L$1018</definedName>
    <definedName name="FS_F_VW_01_35297_1_1441_BX__JV_FS_BIDDERS_">[15]home!$B$1020:$L$1020</definedName>
    <definedName name="FS_F_VW_01_35297_1_1445_BX__JV_FS_BIDDERS_">[15]home!$B$1025:$L$1025</definedName>
    <definedName name="FS_F_VW_01_35297_1_1479_BX__JV_FS_BIDDERS_">[15]home!$B$1033:$L$1033</definedName>
    <definedName name="FS_F_VW_01_35297_1_15067_IL__JV_FS_BIDDERS_">[15]home!$B$1004:$L$1004</definedName>
    <definedName name="FS_F_VW_01_35297_1_16_ST__JV_FS_BIDDERS_">[15]home!$B$1036:$L$1036</definedName>
    <definedName name="FS_F_VW_01_35297_1_20457_TR__JV_FS_BIDDERS_">[15]home!$B$1006:$L$1006</definedName>
    <definedName name="FS_F_VW_01_35297_1_215_BX__JV_FS_BIDDERS_">[15]home!$B$1024:$L$1024</definedName>
    <definedName name="FS_F_VW_01_35297_1_2261_AU__JV_FS_BIDDERS_">[15]home!$B$1019:$L$1019</definedName>
    <definedName name="FS_F_VW_01_35297_1_23586_HA__JV_FS_BIDDERS_">[15]home!$B$1035:$L$1035</definedName>
    <definedName name="FS_F_VW_01_35297_1_24164_TR__JV_FS_BIDDERS_">[15]home!$B$1027:$L$1027</definedName>
    <definedName name="FS_F_VW_01_35297_1_2609_RR__JV_FS_BIDDERS_">[15]home!$B$1016:$L$1016</definedName>
    <definedName name="FS_F_VW_01_35297_1_27026_US__JV_FS_BIDDERS_">[15]home!$B$1017:$L$1017</definedName>
    <definedName name="FS_F_VW_01_35297_1_300_SK__JV_FS_BIDDERS_">[15]home!$B$1026:$L$1026</definedName>
    <definedName name="FS_F_VW_01_35297_1_3030_ST__JV_FS_BIDDERS_">[15]home!$B$1032:$L$1032</definedName>
    <definedName name="FS_F_VW_01_35297_1_3150_IT__JV_FS_BIDDERS_">[15]home!$B$1031:$L$1031</definedName>
    <definedName name="FS_F_VW_01_35297_1_3256_VW__JV_FS_BIDDERS_">[15]home!$B$1015:$L$1015</definedName>
    <definedName name="FS_F_VW_01_35297_1_3465_US__JV_FS_BIDDERS_">[15]home!$B$1008:$L$1008</definedName>
    <definedName name="FS_F_VW_01_35297_1_355_SK__JV_FS_BIDDERS_">[15]home!$B$1013:$L$1013</definedName>
    <definedName name="FS_F_VW_01_35297_1_3615_VW__JV_FS_BIDDERS_">[15]home!$B$1014:$L$1014</definedName>
    <definedName name="FS_F_VW_01_35297_1_36706_US__JV_FS_BIDDERS_">[15]home!$B$1028:$L$1028</definedName>
    <definedName name="FS_F_VW_01_35297_1_36885_BX__JV_FS_BIDDERS_">[15]home!$B$1034:$L$1034</definedName>
    <definedName name="FS_F_VW_01_35297_1_38244_ST__JV_FS_BIDDERS_">[15]home!$B$1005:$L$1005</definedName>
    <definedName name="FS_F_VW_01_35297_1_41_VW__JV_FS_BIDDERS_">[15]home!$B$1022:$L$1022</definedName>
    <definedName name="FS_F_VW_01_35297_1_552_SK__JV_FS_BIDDERS_">[15]home!$B$1012:$L$1012</definedName>
    <definedName name="FS_F_VW_01_35297_1_6587_BX__JV_FS_BIDDERS_">[15]home!$B$1029:$L$1029</definedName>
    <definedName name="FS_F_VW_01_35297_1_6810_ST__JV_FS_BIDDERS_">[15]home!$B$1021:$L$1021</definedName>
    <definedName name="FS_F_VW_01_35297_1_7591_US__JV_FS_BIDDERS_">[15]home!$B$1007:$L$1007</definedName>
    <definedName name="FS_F_VW_01_35297_1_779_ST__JV_FS_BIDDERS_">[15]home!$B$1023:$L$1023</definedName>
    <definedName name="FS_F_VW_01_35297_1_8100_VW__JV_FS_BIDDERS_">[15]home!$B$1030:$L$1030</definedName>
    <definedName name="FS_F_VW_01_35297_1_9967_IL__JV_FS_BIDDERS_">[15]home!$B$1009:$L$1009</definedName>
    <definedName name="FS_F_VW_02_37469_1__FS_NEUTEILE_">[4]Import!$B$54:$D$54</definedName>
    <definedName name="FS_F_VW_02_37469_1__JV_FS_PRAESENTATIONEN_">[4]Import!$B$6:$AN$6</definedName>
    <definedName name="FS_F_VW_02_37469_1_12686_EUR__JV_FS_PR_EX_RATES_DATUM_REC_">[4]Import!$B$300:$F$300</definedName>
    <definedName name="FS_F_VW_02_37469_1_12686_VW__JV_FS_BIDDERS_">[17]Import!$B$404:$L$404</definedName>
    <definedName name="FS_F_VW_02_37469_1_13362_EUR__JV_FS_PR_EX_RATES_DATUM_REC_">[4]Import!$B$301:$F$301</definedName>
    <definedName name="FS_F_VW_02_37469_1_13362_MX__JV_FS_BIDDERS_">[17]Import!$B$401:$L$401</definedName>
    <definedName name="FS_F_VW_02_37469_1_17631_EUR__JV_FS_PR_EX_RATES_DATUM_REC_">[4]Import!$B$302:$F$302</definedName>
    <definedName name="FS_F_VW_02_37469_1_17631_JP__JV_FS_BIDDERS_">[17]Import!$B$393:$L$393</definedName>
    <definedName name="FS_F_VW_02_37469_1_190_BX__JV_FS_BIDDERS_">[17]Import!$B$397:$L$397</definedName>
    <definedName name="FS_F_VW_02_37469_1_190_EUR__JV_FS_PR_EX_RATES_DATUM_REC_">[4]Import!$B$290:$F$290</definedName>
    <definedName name="FS_F_VW_02_37469_1_20505__JV_FS_ANGEBOTSUEBERSICHT_">[4]Import!$B$64:$D$64</definedName>
    <definedName name="FS_F_VW_02_37469_1_20505__JV_FS_AVG_PRICE_">[4]Import!$B$92:$F$92</definedName>
    <definedName name="FS_F_VW_02_37469_1_20505__JV_FS_BWERTSHEET_">[4]Import!$B$171:$AH$171</definedName>
    <definedName name="FS_F_VW_02_37469_1_20505__JV_FS_COMPARISON_">[4]Import!$B$131:$S$131</definedName>
    <definedName name="FS_F_VW_02_37469_1_20505__JV_FS_REC_LIEF_">[4]Import!$B$554:$P$554</definedName>
    <definedName name="FS_F_VW_02_37469_1_20505__JV_FS_RV_LTERM_PNACHLASS_">[4]Import!$B$151:$X$151</definedName>
    <definedName name="FS_F_VW_02_37469_1_20505_31__JV_FS_REC_">[4]Import!$B$499:$Q$499</definedName>
    <definedName name="FS_F_VW_02_37469_1_20505_32__JV_FS_REC_">[4]Import!$B$500:$Q$500</definedName>
    <definedName name="FS_F_VW_02_37469_1_20505_EUR__JV_FS_PR_EX_RATES_DATUM_REC_">[4]Import!$B$303:$F$303</definedName>
    <definedName name="FS_F_VW_02_37469_1_20505_VW__JV_FS_BIDDERS_">[17]Import!$B$394:$L$394</definedName>
    <definedName name="FS_F_VW_02_37469_1_261__JV_FS_ANGEBOTSUEBERSICHT_">[4]Import!$B$66:$D$66</definedName>
    <definedName name="FS_F_VW_02_37469_1_261__JV_FS_AVG_PRICE_">[4]Import!$B$89:$F$89</definedName>
    <definedName name="FS_F_VW_02_37469_1_261__JV_FS_BWERTSHEET_">[4]Import!$B$169:$AH$169</definedName>
    <definedName name="FS_F_VW_02_37469_1_261__JV_FS_COMPARISON_">[4]Import!$B$129:$S$129</definedName>
    <definedName name="FS_F_VW_02_37469_1_261__JV_FS_REC_LIEF_">[4]Import!$B$552:$P$552</definedName>
    <definedName name="FS_F_VW_02_37469_1_261__JV_FS_RV_LTERM_PNACHLASS_">[4]Import!$B$149:$X$149</definedName>
    <definedName name="FS_F_VW_02_37469_1_261_31__JV_FS_REC_">[4]Import!$B$491:$Q$491</definedName>
    <definedName name="FS_F_VW_02_37469_1_261_32__JV_FS_REC_">[4]Import!$B$492:$Q$492</definedName>
    <definedName name="FS_F_VW_02_37469_1_261_EUR__JV_FS_PR_EX_RATES_DATUM_REC_">[4]Import!$B$291:$F$291</definedName>
    <definedName name="FS_F_VW_02_37469_1_261_VW__JV_FS_BIDDERS_">[17]Import!$B$398:$L$398</definedName>
    <definedName name="FS_F_VW_02_37469_1_26946_31__JV_FS_REC_">[4]Import!$B$501:$Q$501</definedName>
    <definedName name="FS_F_VW_02_37469_1_26946_32__JV_FS_REC_">[4]Import!$B$502:$Q$502</definedName>
    <definedName name="FS_F_VW_02_37469_1_26946_EUR__JV_FS_PR_EX_RATES_DATUM_REC_">[4]Import!$B$304:$F$304</definedName>
    <definedName name="FS_F_VW_02_37469_1_26946_VW__JV_FS_BIDDERS_">[17]Import!$B$409:$L$409</definedName>
    <definedName name="FS_F_VW_02_37469_1_31__JV_FS_BEDARFE_">[4]Import!$B$42:$E$42</definedName>
    <definedName name="FS_F_VW_02_37469_1_31_20505__JV_FS_BEDARFE_PREISE_QUOTE_">[4]Import!$B$18:$L$18</definedName>
    <definedName name="FS_F_VW_02_37469_1_31_261__JV_FS_BEDARFE_PREISE_QUOTE_">[4]Import!$B$16:$L$16</definedName>
    <definedName name="FS_F_VW_02_37469_1_31_6231__JV_FS_BEDARFE_PREISE_QUOTE_">[4]Import!$B$17:$L$17</definedName>
    <definedName name="FS_F_VW_02_37469_1_32__JV_FS_BEDARFE_">[4]Import!$B$43:$E$43</definedName>
    <definedName name="FS_F_VW_02_37469_1_32_20505__JV_FS_BEDARFE_PREISE_QUOTE_">[4]Import!$B$21:$L$21</definedName>
    <definedName name="FS_F_VW_02_37469_1_32_261__JV_FS_BEDARFE_PREISE_QUOTE_">[4]Import!$B$19:$L$19</definedName>
    <definedName name="FS_F_VW_02_37469_1_32_6231__JV_FS_BEDARFE_PREISE_QUOTE_">[4]Import!$B$20:$L$20</definedName>
    <definedName name="FS_F_VW_02_37469_1_359_EUR__JV_FS_PR_EX_RATES_DATUM_REC_">[4]Import!$B$292:$F$292</definedName>
    <definedName name="FS_F_VW_02_37469_1_359_SK__JV_FS_BIDDERS_">[17]Import!$B$392:$L$392</definedName>
    <definedName name="FS_F_VW_02_37469_1_37525_EUR__JV_FS_PR_EX_RATES_DATUM_REC_">[4]Import!$B$305:$F$305</definedName>
    <definedName name="FS_F_VW_02_37469_1_37525_VW__JV_FS_BIDDERS_">[17]Import!$B$406:$L$406</definedName>
    <definedName name="FS_F_VW_02_37469_1_41464_BX__JV_FS_BIDDERS_">[17]Import!$B$408:$L$408</definedName>
    <definedName name="FS_F_VW_02_37469_1_41464_EUR__JV_FS_PR_EX_RATES_DATUM_REC_">[4]Import!$B$306:$F$306</definedName>
    <definedName name="FS_F_VW_02_37469_1_5083__JV_FS_ANGEBOTSUEBERSICHT_">[4]Import!$B$67:$D$67</definedName>
    <definedName name="FS_F_VW_02_37469_1_5083__JV_FS_AVG_PRICE_">[4]Import!$B$90:$F$90</definedName>
    <definedName name="FS_F_VW_02_37469_1_5083_31__JV_FS_REC_">[4]Import!$B$493:$Q$493</definedName>
    <definedName name="FS_F_VW_02_37469_1_5083_32__JV_FS_REC_">[4]Import!$B$494:$Q$494</definedName>
    <definedName name="FS_F_VW_02_37469_1_5083_EUR__JV_FS_PR_EX_RATES_DATUM_REC_">[4]Import!$B$294:$F$294</definedName>
    <definedName name="FS_F_VW_02_37469_1_5083_IT__JV_FS_BIDDERS_">[17]Import!$B$403:$L$403</definedName>
    <definedName name="FS_F_VW_02_37469_1_51506_31__JV_FS_REC_">[4]Import!$B$503:$Q$503</definedName>
    <definedName name="FS_F_VW_02_37469_1_51506_32__JV_FS_REC_">[4]Import!$B$504:$Q$504</definedName>
    <definedName name="FS_F_VW_02_37469_1_51506_EUR__JV_FS_PR_EX_RATES_DATUM_REC_">[4]Import!$B$307:$F$307</definedName>
    <definedName name="FS_F_VW_02_37469_1_51506_MX__JV_FS_BIDDERS_">[17]Import!$B$402:$L$402</definedName>
    <definedName name="FS_F_VW_02_37469_1_54824_31__JV_FS_REC_">[4]Import!$B$505:$Q$505</definedName>
    <definedName name="FS_F_VW_02_37469_1_54824_32__JV_FS_REC_">[4]Import!$B$506:$Q$506</definedName>
    <definedName name="FS_F_VW_02_37469_1_54824_EUR__JV_FS_PR_EX_RATES_DATUM_REC_">[4]Import!$B$308:$F$308</definedName>
    <definedName name="FS_F_VW_02_37469_1_54824_VW__JV_FS_BIDDERS_">[17]Import!$B$407:$L$407</definedName>
    <definedName name="FS_F_VW_02_37469_1_6231__JV_FS_ANGEBOTSUEBERSICHT_">[4]Import!$B$65:$D$65</definedName>
    <definedName name="FS_F_VW_02_37469_1_6231__JV_FS_AVG_PRICE_">[4]Import!$B$91:$F$91</definedName>
    <definedName name="FS_F_VW_02_37469_1_6231__JV_FS_BWERTSHEET_">[4]Import!$B$170:$AH$170</definedName>
    <definedName name="FS_F_VW_02_37469_1_6231__JV_FS_COMPARISON_">[4]Import!$B$130:$S$130</definedName>
    <definedName name="FS_F_VW_02_37469_1_6231__JV_FS_REC_LIEF_">[4]Import!$B$553:$P$553</definedName>
    <definedName name="FS_F_VW_02_37469_1_6231__JV_FS_RV_LTERM_PNACHLASS_">[4]Import!$B$150:$X$150</definedName>
    <definedName name="FS_F_VW_02_37469_1_6231_31__JV_FS_REC_">[4]Import!$B$495:$Q$495</definedName>
    <definedName name="FS_F_VW_02_37469_1_6231_32__JV_FS_REC_">[4]Import!$B$496:$Q$496</definedName>
    <definedName name="FS_F_VW_02_37469_1_6231_EUR__JV_FS_PR_EX_RATES_DATUM_REC_">[4]Import!$B$295:$F$295</definedName>
    <definedName name="FS_F_VW_02_37469_1_6231_VW__JV_FS_BIDDERS_">[17]Import!$B$396:$L$396</definedName>
    <definedName name="FS_F_VW_02_37469_1_6238_EUR__JV_FS_PR_EX_RATES_DATUM_REC_">[4]Import!$B$296:$F$296</definedName>
    <definedName name="FS_F_VW_02_37469_1_6238_VW__JV_FS_BIDDERS_">[17]Import!$B$399:$L$399</definedName>
    <definedName name="FS_F_VW_02_37469_1_6270_31__JV_FS_REC_">[4]Import!$B$497:$Q$497</definedName>
    <definedName name="FS_F_VW_02_37469_1_6270_32__JV_FS_REC_">[4]Import!$B$498:$Q$498</definedName>
    <definedName name="FS_F_VW_02_37469_1_6270_EUR__JV_FS_PR_EX_RATES_DATUM_REC_">[4]Import!$B$297:$F$297</definedName>
    <definedName name="FS_F_VW_02_37469_1_6270_SK__JV_FS_BIDDERS_">[17]Import!$B$405:$L$405</definedName>
    <definedName name="FS_F_VW_02_37469_1_6820_EUR__JV_FS_PR_EX_RATES_DATUM_REC_">[4]Import!$B$298:$F$298</definedName>
    <definedName name="FS_F_VW_02_37469_1_6820_MX__JV_FS_BIDDERS_">[17]Import!$B$395:$L$395</definedName>
    <definedName name="FS_F_VW_02_37469_1_7767_EUR__JV_FS_PR_EX_RATES_DATUM_REC_">[4]Import!$B$299:$F$299</definedName>
    <definedName name="FS_F_VW_02_37469_1_7767_VW__JV_FS_BIDDERS_">[17]Import!$B$391:$L$391</definedName>
    <definedName name="FS_F_VW_02_37469_1_845_EUR__JV_FS_PR_EX_RATES_DATUM_REC_">[4]Import!$B$293:$F$293</definedName>
    <definedName name="FS_F_VW_02_37469_1_845_VW__JV_FS_BIDDERS_">[17]Import!$B$400:$L$400</definedName>
    <definedName name="FS_F_VW_02_37469_1_EUR_12686__JV_FS_PR_EX_RATES_DATUM_COMP_">[4]Import!$B$203:$F$203</definedName>
    <definedName name="FS_F_VW_02_37469_1_EUR_13362__JV_FS_PR_EX_RATES_DATUM_COMP_">[4]Import!$B$194:$F$194</definedName>
    <definedName name="FS_F_VW_02_37469_1_EUR_17631__JV_FS_PR_EX_RATES_DATUM_COMP_">[4]Import!$B$192:$F$192</definedName>
    <definedName name="FS_F_VW_02_37469_1_EUR_190__JV_FS_PR_EX_RATES_DATUM_COMP_">[4]Import!$B$189:$F$189</definedName>
    <definedName name="FS_F_VW_02_37469_1_EUR_20505__JV_FS_PR_EX_RATES_DATUM_COMP_">[4]Import!$B$204:$F$204</definedName>
    <definedName name="FS_F_VW_02_37469_1_EUR_261__JV_FS_PR_EX_RATES_DATUM_COMP_">[4]Import!$B$198:$F$198</definedName>
    <definedName name="FS_F_VW_02_37469_1_EUR_26946__JV_FS_PR_EX_RATES_DATUM_COMP_">[4]Import!$B$205:$F$205</definedName>
    <definedName name="FS_F_VW_02_37469_1_EUR_359__JV_FS_PR_EX_RATES_DATUM_COMP_">[4]Import!$B$196:$F$196</definedName>
    <definedName name="FS_F_VW_02_37469_1_EUR_37525__JV_FS_PR_EX_RATES_DATUM_COMP_">[4]Import!$B$206:$F$206</definedName>
    <definedName name="FS_F_VW_02_37469_1_EUR_41464__JV_FS_PR_EX_RATES_DATUM_COMP_">[4]Import!$B$190:$F$190</definedName>
    <definedName name="FS_F_VW_02_37469_1_EUR_5083__JV_FS_PR_EX_RATES_DATUM_COMP_">[4]Import!$B$191:$F$191</definedName>
    <definedName name="FS_F_VW_02_37469_1_EUR_51506__JV_FS_PR_EX_RATES_DATUM_COMP_">[4]Import!$B$195:$F$195</definedName>
    <definedName name="FS_F_VW_02_37469_1_EUR_54824__JV_FS_PR_EX_RATES_DATUM_COMP_">[4]Import!$B$207:$F$207</definedName>
    <definedName name="FS_F_VW_02_37469_1_EUR_6231__JV_FS_PR_EX_RATES_DATUM_COMP_">[4]Import!$B$200:$F$200</definedName>
    <definedName name="FS_F_VW_02_37469_1_EUR_6238__JV_FS_PR_EX_RATES_DATUM_COMP_">[4]Import!$B$201:$F$201</definedName>
    <definedName name="FS_F_VW_02_37469_1_EUR_6270__JV_FS_PR_EX_RATES_DATUM_COMP_">[4]Import!$B$197:$F$197</definedName>
    <definedName name="FS_F_VW_02_37469_1_EUR_6820__JV_FS_PR_EX_RATES_DATUM_COMP_">[4]Import!$B$193:$F$193</definedName>
    <definedName name="FS_F_VW_02_37469_1_EUR_7767__JV_FS_PR_EX_RATES_DATUM_COMP_">[4]Import!$B$202:$F$202</definedName>
    <definedName name="FS_F_VW_02_37469_1_EUR_845__JV_FS_PR_EX_RATES_DATUM_COMP_">[4]Import!$B$199:$F$199</definedName>
    <definedName name="FS_F_VW_02_37469_2__FS_NEUTEILE_">[4]Import!$B$55:$D$55</definedName>
    <definedName name="FS_F_VW_02_37469_2__JV_FS_PRAESENTATIONEN_">[4]Import!$B$7:$AN$7</definedName>
    <definedName name="FS_F_VW_02_37469_2_12686_EUR__JV_FS_PR_EX_RATES_DATUM_REC_">[4]Import!$B$319:$F$319</definedName>
    <definedName name="FS_F_VW_02_37469_2_12686_VW__JV_FS_BIDDERS_">[4]Import!$B$423:$L$423</definedName>
    <definedName name="FS_F_VW_02_37469_2_13362_EUR__JV_FS_PR_EX_RATES_DATUM_REC_">[4]Import!$B$320:$F$320</definedName>
    <definedName name="FS_F_VW_02_37469_2_13362_MX__JV_FS_BIDDERS_">[4]Import!$B$420:$L$420</definedName>
    <definedName name="FS_F_VW_02_37469_2_15__JV_FS_BEDARFE_">[4]Import!$B$44:$E$44</definedName>
    <definedName name="FS_F_VW_02_37469_2_15_20505__JV_FS_BEDARFE_PREISE_QUOTE_">[4]Import!$B$24:$L$24</definedName>
    <definedName name="FS_F_VW_02_37469_2_15_261__JV_FS_BEDARFE_PREISE_QUOTE_">[4]Import!$B$22:$L$22</definedName>
    <definedName name="FS_F_VW_02_37469_2_15_6231__JV_FS_BEDARFE_PREISE_QUOTE_">[4]Import!$B$23:$L$23</definedName>
    <definedName name="FS_F_VW_02_37469_2_17631_EUR__JV_FS_PR_EX_RATES_DATUM_REC_">[4]Import!$B$321:$F$321</definedName>
    <definedName name="FS_F_VW_02_37469_2_17631_JP__JV_FS_BIDDERS_">[4]Import!$B$412:$L$412</definedName>
    <definedName name="FS_F_VW_02_37469_2_190_BX__JV_FS_BIDDERS_">[4]Import!$B$416:$L$416</definedName>
    <definedName name="FS_F_VW_02_37469_2_190_EUR__JV_FS_PR_EX_RATES_DATUM_REC_">[4]Import!$B$309:$F$309</definedName>
    <definedName name="FS_F_VW_02_37469_2_20505__JV_FS_ANGEBOTSUEBERSICHT_">[4]Import!$B$68:$D$68</definedName>
    <definedName name="FS_F_VW_02_37469_2_20505__JV_FS_AVG_PRICE_">[4]Import!$B$96:$F$96</definedName>
    <definedName name="FS_F_VW_02_37469_2_20505__JV_FS_BWERTSHEET_">[4]Import!$B$174:$AH$174</definedName>
    <definedName name="FS_F_VW_02_37469_2_20505__JV_FS_COMPARISON_">[4]Import!$B$134:$S$134</definedName>
    <definedName name="FS_F_VW_02_37469_2_20505__JV_FS_REC_LIEF_">[4]Import!$B$557:$P$557</definedName>
    <definedName name="FS_F_VW_02_37469_2_20505__JV_FS_RV_LTERM_PNACHLASS_">[4]Import!$B$154:$X$154</definedName>
    <definedName name="FS_F_VW_02_37469_2_20505_15__JV_FS_REC_">[4]Import!$B$515:$Q$515</definedName>
    <definedName name="FS_F_VW_02_37469_2_20505_28__JV_FS_REC_">[4]Import!$B$516:$Q$516</definedName>
    <definedName name="FS_F_VW_02_37469_2_20505_EUR__JV_FS_PR_EX_RATES_DATUM_REC_">[4]Import!$B$322:$F$322</definedName>
    <definedName name="FS_F_VW_02_37469_2_20505_VW__JV_FS_BIDDERS_">[4]Import!$B$413:$L$413</definedName>
    <definedName name="FS_F_VW_02_37469_2_261__JV_FS_ANGEBOTSUEBERSICHT_">[4]Import!$B$70:$D$70</definedName>
    <definedName name="FS_F_VW_02_37469_2_261__JV_FS_AVG_PRICE_">[4]Import!$B$93:$F$93</definedName>
    <definedName name="FS_F_VW_02_37469_2_261__JV_FS_BWERTSHEET_">[4]Import!$B$172:$AH$172</definedName>
    <definedName name="FS_F_VW_02_37469_2_261__JV_FS_COMPARISON_">[4]Import!$B$132:$S$132</definedName>
    <definedName name="FS_F_VW_02_37469_2_261__JV_FS_REC_LIEF_">[4]Import!$B$555:$P$555</definedName>
    <definedName name="FS_F_VW_02_37469_2_261__JV_FS_RV_LTERM_PNACHLASS_">[4]Import!$B$152:$X$152</definedName>
    <definedName name="FS_F_VW_02_37469_2_261_15__JV_FS_REC_">[4]Import!$B$507:$Q$507</definedName>
    <definedName name="FS_F_VW_02_37469_2_261_28__JV_FS_REC_">[4]Import!$B$508:$Q$508</definedName>
    <definedName name="FS_F_VW_02_37469_2_261_EUR__JV_FS_PR_EX_RATES_DATUM_REC_">[4]Import!$B$310:$F$310</definedName>
    <definedName name="FS_F_VW_02_37469_2_261_VW__JV_FS_BIDDERS_">[4]Import!$B$417:$L$417</definedName>
    <definedName name="FS_F_VW_02_37469_2_26946_15__JV_FS_REC_">[4]Import!$B$517:$Q$517</definedName>
    <definedName name="FS_F_VW_02_37469_2_26946_28__JV_FS_REC_">[4]Import!$B$518:$Q$518</definedName>
    <definedName name="FS_F_VW_02_37469_2_26946_EUR__JV_FS_PR_EX_RATES_DATUM_REC_">[4]Import!$B$323:$F$323</definedName>
    <definedName name="FS_F_VW_02_37469_2_26946_VW__JV_FS_BIDDERS_">[4]Import!$B$428:$L$428</definedName>
    <definedName name="FS_F_VW_02_37469_2_28__JV_FS_BEDARFE_">[4]Import!$B$45:$E$45</definedName>
    <definedName name="FS_F_VW_02_37469_2_28_20505__JV_FS_BEDARFE_PREISE_QUOTE_">[4]Import!$B$27:$L$27</definedName>
    <definedName name="FS_F_VW_02_37469_2_28_261__JV_FS_BEDARFE_PREISE_QUOTE_">[4]Import!$B$25:$L$25</definedName>
    <definedName name="FS_F_VW_02_37469_2_28_6231__JV_FS_BEDARFE_PREISE_QUOTE_">[4]Import!$B$26:$L$26</definedName>
    <definedName name="FS_F_VW_02_37469_2_359_EUR__JV_FS_PR_EX_RATES_DATUM_REC_">[4]Import!$B$311:$F$311</definedName>
    <definedName name="FS_F_VW_02_37469_2_359_SK__JV_FS_BIDDERS_">[4]Import!$B$411:$L$411</definedName>
    <definedName name="FS_F_VW_02_37469_2_37525_EUR__JV_FS_PR_EX_RATES_DATUM_REC_">[4]Import!$B$324:$F$324</definedName>
    <definedName name="FS_F_VW_02_37469_2_37525_VW__JV_FS_BIDDERS_">[4]Import!$B$425:$L$425</definedName>
    <definedName name="FS_F_VW_02_37469_2_41464_BX__JV_FS_BIDDERS_">[4]Import!$B$427:$L$427</definedName>
    <definedName name="FS_F_VW_02_37469_2_41464_EUR__JV_FS_PR_EX_RATES_DATUM_REC_">[4]Import!$B$325:$F$325</definedName>
    <definedName name="FS_F_VW_02_37469_2_5083__JV_FS_ANGEBOTSUEBERSICHT_">[4]Import!$B$71:$D$71</definedName>
    <definedName name="FS_F_VW_02_37469_2_5083__JV_FS_AVG_PRICE_">[4]Import!$B$94:$F$94</definedName>
    <definedName name="FS_F_VW_02_37469_2_5083_15__JV_FS_REC_">[4]Import!$B$509:$Q$509</definedName>
    <definedName name="FS_F_VW_02_37469_2_5083_28__JV_FS_REC_">[4]Import!$B$510:$Q$510</definedName>
    <definedName name="FS_F_VW_02_37469_2_5083_EUR__JV_FS_PR_EX_RATES_DATUM_REC_">[4]Import!$B$313:$F$313</definedName>
    <definedName name="FS_F_VW_02_37469_2_5083_IT__JV_FS_BIDDERS_">[4]Import!$B$422:$L$422</definedName>
    <definedName name="FS_F_VW_02_37469_2_51506_15__JV_FS_REC_">[4]Import!$B$519:$Q$519</definedName>
    <definedName name="FS_F_VW_02_37469_2_51506_28__JV_FS_REC_">[4]Import!$B$520:$Q$520</definedName>
    <definedName name="FS_F_VW_02_37469_2_51506_EUR__JV_FS_PR_EX_RATES_DATUM_REC_">[4]Import!$B$326:$F$326</definedName>
    <definedName name="FS_F_VW_02_37469_2_51506_MX__JV_FS_BIDDERS_">[4]Import!$B$421:$L$421</definedName>
    <definedName name="FS_F_VW_02_37469_2_54824_15__JV_FS_REC_">[4]Import!$B$521:$Q$521</definedName>
    <definedName name="FS_F_VW_02_37469_2_54824_28__JV_FS_REC_">[4]Import!$B$522:$Q$522</definedName>
    <definedName name="FS_F_VW_02_37469_2_54824_EUR__JV_FS_PR_EX_RATES_DATUM_REC_">[4]Import!$B$327:$F$327</definedName>
    <definedName name="FS_F_VW_02_37469_2_54824_VW__JV_FS_BIDDERS_">[4]Import!$B$426:$L$426</definedName>
    <definedName name="FS_F_VW_02_37469_2_6231__JV_FS_ANGEBOTSUEBERSICHT_">[4]Import!$B$69:$D$69</definedName>
    <definedName name="FS_F_VW_02_37469_2_6231__JV_FS_AVG_PRICE_">[4]Import!$B$95:$F$95</definedName>
    <definedName name="FS_F_VW_02_37469_2_6231__JV_FS_BWERTSHEET_">[4]Import!$B$173:$AH$173</definedName>
    <definedName name="FS_F_VW_02_37469_2_6231__JV_FS_COMPARISON_">[4]Import!$B$133:$S$133</definedName>
    <definedName name="FS_F_VW_02_37469_2_6231__JV_FS_REC_LIEF_">[4]Import!$B$556:$P$556</definedName>
    <definedName name="FS_F_VW_02_37469_2_6231__JV_FS_RV_LTERM_PNACHLASS_">[4]Import!$B$153:$X$153</definedName>
    <definedName name="FS_F_VW_02_37469_2_6231_15__JV_FS_REC_">[4]Import!$B$511:$Q$511</definedName>
    <definedName name="FS_F_VW_02_37469_2_6231_28__JV_FS_REC_">[4]Import!$B$512:$Q$512</definedName>
    <definedName name="FS_F_VW_02_37469_2_6231_EUR__JV_FS_PR_EX_RATES_DATUM_REC_">[4]Import!$B$314:$F$314</definedName>
    <definedName name="FS_F_VW_02_37469_2_6231_VW__JV_FS_BIDDERS_">[4]Import!$B$415:$L$415</definedName>
    <definedName name="FS_F_VW_02_37469_2_6238_EUR__JV_FS_PR_EX_RATES_DATUM_REC_">[4]Import!$B$315:$F$315</definedName>
    <definedName name="FS_F_VW_02_37469_2_6238_VW__JV_FS_BIDDERS_">[4]Import!$B$418:$L$418</definedName>
    <definedName name="FS_F_VW_02_37469_2_6270_15__JV_FS_REC_">[4]Import!$B$513:$Q$513</definedName>
    <definedName name="FS_F_VW_02_37469_2_6270_28__JV_FS_REC_">[4]Import!$B$514:$Q$514</definedName>
    <definedName name="FS_F_VW_02_37469_2_6270_EUR__JV_FS_PR_EX_RATES_DATUM_REC_">[4]Import!$B$316:$F$316</definedName>
    <definedName name="FS_F_VW_02_37469_2_6270_SK__JV_FS_BIDDERS_">[4]Import!$B$424:$L$424</definedName>
    <definedName name="FS_F_VW_02_37469_2_6820_EUR__JV_FS_PR_EX_RATES_DATUM_REC_">[4]Import!$B$317:$F$317</definedName>
    <definedName name="FS_F_VW_02_37469_2_6820_MX__JV_FS_BIDDERS_">[4]Import!$B$414:$L$414</definedName>
    <definedName name="FS_F_VW_02_37469_2_7767_EUR__JV_FS_PR_EX_RATES_DATUM_REC_">[4]Import!$B$318:$F$318</definedName>
    <definedName name="FS_F_VW_02_37469_2_7767_VW__JV_FS_BIDDERS_">[4]Import!$B$410:$L$410</definedName>
    <definedName name="FS_F_VW_02_37469_2_845_EUR__JV_FS_PR_EX_RATES_DATUM_REC_">[4]Import!$B$312:$F$312</definedName>
    <definedName name="FS_F_VW_02_37469_2_845_VW__JV_FS_BIDDERS_">[4]Import!$B$419:$L$419</definedName>
    <definedName name="FS_F_VW_02_37469_2_EUR_12686__JV_FS_PR_EX_RATES_DATUM_COMP_">[4]Import!$B$222:$F$222</definedName>
    <definedName name="FS_F_VW_02_37469_2_EUR_13362__JV_FS_PR_EX_RATES_DATUM_COMP_">[4]Import!$B$213:$F$213</definedName>
    <definedName name="FS_F_VW_02_37469_2_EUR_17631__JV_FS_PR_EX_RATES_DATUM_COMP_">[4]Import!$B$211:$F$211</definedName>
    <definedName name="FS_F_VW_02_37469_2_EUR_190__JV_FS_PR_EX_RATES_DATUM_COMP_">[4]Import!$B$208:$F$208</definedName>
    <definedName name="FS_F_VW_02_37469_2_EUR_20505__JV_FS_PR_EX_RATES_DATUM_COMP_">[4]Import!$B$223:$F$223</definedName>
    <definedName name="FS_F_VW_02_37469_2_EUR_261__JV_FS_PR_EX_RATES_DATUM_COMP_">[4]Import!$B$217:$F$217</definedName>
    <definedName name="FS_F_VW_02_37469_2_EUR_26946__JV_FS_PR_EX_RATES_DATUM_COMP_">[4]Import!$B$224:$F$224</definedName>
    <definedName name="FS_F_VW_02_37469_2_EUR_359__JV_FS_PR_EX_RATES_DATUM_COMP_">[4]Import!$B$215:$F$215</definedName>
    <definedName name="FS_F_VW_02_37469_2_EUR_37525__JV_FS_PR_EX_RATES_DATUM_COMP_">[4]Import!$B$225:$F$225</definedName>
    <definedName name="FS_F_VW_02_37469_2_EUR_41464__JV_FS_PR_EX_RATES_DATUM_COMP_">[4]Import!$B$209:$F$209</definedName>
    <definedName name="FS_F_VW_02_37469_2_EUR_5083__JV_FS_PR_EX_RATES_DATUM_COMP_">[4]Import!$B$210:$F$210</definedName>
    <definedName name="FS_F_VW_02_37469_2_EUR_51506__JV_FS_PR_EX_RATES_DATUM_COMP_">[4]Import!$B$214:$F$214</definedName>
    <definedName name="FS_F_VW_02_37469_2_EUR_54824__JV_FS_PR_EX_RATES_DATUM_COMP_">[4]Import!$B$226:$F$226</definedName>
    <definedName name="FS_F_VW_02_37469_2_EUR_6231__JV_FS_PR_EX_RATES_DATUM_COMP_">[4]Import!$B$219:$F$219</definedName>
    <definedName name="FS_F_VW_02_37469_2_EUR_6238__JV_FS_PR_EX_RATES_DATUM_COMP_">[4]Import!$B$220:$F$220</definedName>
    <definedName name="FS_F_VW_02_37469_2_EUR_6270__JV_FS_PR_EX_RATES_DATUM_COMP_">[4]Import!$B$216:$F$216</definedName>
    <definedName name="FS_F_VW_02_37469_2_EUR_6820__JV_FS_PR_EX_RATES_DATUM_COMP_">[4]Import!$B$212:$F$212</definedName>
    <definedName name="FS_F_VW_02_37469_2_EUR_7767__JV_FS_PR_EX_RATES_DATUM_COMP_">[4]Import!$B$221:$F$221</definedName>
    <definedName name="FS_F_VW_02_37469_2_EUR_845__JV_FS_PR_EX_RATES_DATUM_COMP_">[4]Import!$B$218:$F$218</definedName>
    <definedName name="FS_F_VW_02_37469_3__FS_NEUTEILE_">[4]Import!$B$56:$D$56</definedName>
    <definedName name="FS_F_VW_02_37469_3__JV_FS_PRAESENTATIONEN_">[4]Import!$B$8:$AN$8</definedName>
    <definedName name="FS_F_VW_02_37469_3_12686_EUR__JV_FS_PR_EX_RATES_DATUM_REC_">[4]Import!$B$338:$F$338</definedName>
    <definedName name="FS_F_VW_02_37469_3_12686_VW__JV_FS_BIDDERS_">[4]Import!$B$442:$L$442</definedName>
    <definedName name="FS_F_VW_02_37469_3_13362_EUR__JV_FS_PR_EX_RATES_DATUM_REC_">[4]Import!$B$339:$F$339</definedName>
    <definedName name="FS_F_VW_02_37469_3_13362_MX__JV_FS_BIDDERS_">[4]Import!$B$439:$L$439</definedName>
    <definedName name="FS_F_VW_02_37469_3_15__JV_FS_BEDARFE_">[4]Import!$B$46:$E$46</definedName>
    <definedName name="FS_F_VW_02_37469_3_15_20505__JV_FS_BEDARFE_PREISE_QUOTE_">[4]Import!$B$30:$L$30</definedName>
    <definedName name="FS_F_VW_02_37469_3_15_261__JV_FS_BEDARFE_PREISE_QUOTE_">[4]Import!$B$28:$L$28</definedName>
    <definedName name="FS_F_VW_02_37469_3_15_6231__JV_FS_BEDARFE_PREISE_QUOTE_">[4]Import!$B$29:$L$29</definedName>
    <definedName name="FS_F_VW_02_37469_3_17631_EUR__JV_FS_PR_EX_RATES_DATUM_REC_">[4]Import!$B$340:$F$340</definedName>
    <definedName name="FS_F_VW_02_37469_3_17631_JP__JV_FS_BIDDERS_">[4]Import!$B$431:$L$431</definedName>
    <definedName name="FS_F_VW_02_37469_3_190_BX__JV_FS_BIDDERS_">[4]Import!$B$435:$L$435</definedName>
    <definedName name="FS_F_VW_02_37469_3_190_EUR__JV_FS_PR_EX_RATES_DATUM_REC_">[4]Import!$B$328:$F$328</definedName>
    <definedName name="FS_F_VW_02_37469_3_20505__JV_FS_ANGEBOTSUEBERSICHT_">[4]Import!$B$72:$D$72</definedName>
    <definedName name="FS_F_VW_02_37469_3_20505__JV_FS_AVG_PRICE_">[4]Import!$B$100:$F$100</definedName>
    <definedName name="FS_F_VW_02_37469_3_20505__JV_FS_BWERTSHEET_">[4]Import!$B$177:$AH$177</definedName>
    <definedName name="FS_F_VW_02_37469_3_20505__JV_FS_COMPARISON_">[4]Import!$B$137:$S$137</definedName>
    <definedName name="FS_F_VW_02_37469_3_20505__JV_FS_REC_LIEF_">[4]Import!$B$560:$P$560</definedName>
    <definedName name="FS_F_VW_02_37469_3_20505__JV_FS_RV_LTERM_PNACHLASS_">[4]Import!$B$157:$X$157</definedName>
    <definedName name="FS_F_VW_02_37469_3_20505_15__JV_FS_REC_">[4]Import!$B$527:$Q$527</definedName>
    <definedName name="FS_F_VW_02_37469_3_20505_EUR__JV_FS_PR_EX_RATES_DATUM_REC_">[4]Import!$B$341:$F$341</definedName>
    <definedName name="FS_F_VW_02_37469_3_20505_VW__JV_FS_BIDDERS_">[4]Import!$B$432:$L$432</definedName>
    <definedName name="FS_F_VW_02_37469_3_261__JV_FS_ANGEBOTSUEBERSICHT_">[4]Import!$B$74:$D$74</definedName>
    <definedName name="FS_F_VW_02_37469_3_261__JV_FS_AVG_PRICE_">[4]Import!$B$97:$F$97</definedName>
    <definedName name="FS_F_VW_02_37469_3_261__JV_FS_BWERTSHEET_">[4]Import!$B$175:$AH$175</definedName>
    <definedName name="FS_F_VW_02_37469_3_261__JV_FS_COMPARISON_">[4]Import!$B$135:$S$135</definedName>
    <definedName name="FS_F_VW_02_37469_3_261__JV_FS_REC_LIEF_">[4]Import!$B$558:$P$558</definedName>
    <definedName name="FS_F_VW_02_37469_3_261__JV_FS_RV_LTERM_PNACHLASS_">[4]Import!$B$155:$X$155</definedName>
    <definedName name="FS_F_VW_02_37469_3_261_15__JV_FS_REC_">[4]Import!$B$523:$Q$523</definedName>
    <definedName name="FS_F_VW_02_37469_3_261_EUR__JV_FS_PR_EX_RATES_DATUM_REC_">[4]Import!$B$329:$F$329</definedName>
    <definedName name="FS_F_VW_02_37469_3_261_VW__JV_FS_BIDDERS_">[4]Import!$B$436:$L$436</definedName>
    <definedName name="FS_F_VW_02_37469_3_26946_15__JV_FS_REC_">[4]Import!$B$528:$Q$528</definedName>
    <definedName name="FS_F_VW_02_37469_3_26946_EUR__JV_FS_PR_EX_RATES_DATUM_REC_">[4]Import!$B$342:$F$342</definedName>
    <definedName name="FS_F_VW_02_37469_3_26946_VW__JV_FS_BIDDERS_">[4]Import!$B$447:$L$447</definedName>
    <definedName name="FS_F_VW_02_37469_3_359_EUR__JV_FS_PR_EX_RATES_DATUM_REC_">[4]Import!$B$330:$F$330</definedName>
    <definedName name="FS_F_VW_02_37469_3_359_SK__JV_FS_BIDDERS_">[4]Import!$B$430:$L$430</definedName>
    <definedName name="FS_F_VW_02_37469_3_37525_EUR__JV_FS_PR_EX_RATES_DATUM_REC_">[4]Import!$B$343:$F$343</definedName>
    <definedName name="FS_F_VW_02_37469_3_37525_VW__JV_FS_BIDDERS_">[4]Import!$B$444:$L$444</definedName>
    <definedName name="FS_F_VW_02_37469_3_41464_BX__JV_FS_BIDDERS_">[4]Import!$B$446:$L$446</definedName>
    <definedName name="FS_F_VW_02_37469_3_41464_EUR__JV_FS_PR_EX_RATES_DATUM_REC_">[4]Import!$B$344:$F$344</definedName>
    <definedName name="FS_F_VW_02_37469_3_5083__JV_FS_ANGEBOTSUEBERSICHT_">[4]Import!$B$75:$D$75</definedName>
    <definedName name="FS_F_VW_02_37469_3_5083__JV_FS_AVG_PRICE_">[4]Import!$B$98:$F$98</definedName>
    <definedName name="FS_F_VW_02_37469_3_5083_15__JV_FS_REC_">[4]Import!$B$524:$Q$524</definedName>
    <definedName name="FS_F_VW_02_37469_3_5083_EUR__JV_FS_PR_EX_RATES_DATUM_REC_">[4]Import!$B$332:$F$332</definedName>
    <definedName name="FS_F_VW_02_37469_3_5083_IT__JV_FS_BIDDERS_">[4]Import!$B$441:$L$441</definedName>
    <definedName name="FS_F_VW_02_37469_3_51506_15__JV_FS_REC_">[4]Import!$B$529:$Q$529</definedName>
    <definedName name="FS_F_VW_02_37469_3_51506_EUR__JV_FS_PR_EX_RATES_DATUM_REC_">[4]Import!$B$345:$F$345</definedName>
    <definedName name="FS_F_VW_02_37469_3_51506_MX__JV_FS_BIDDERS_">[4]Import!$B$440:$L$440</definedName>
    <definedName name="FS_F_VW_02_37469_3_54824_15__JV_FS_REC_">[4]Import!$B$530:$Q$530</definedName>
    <definedName name="FS_F_VW_02_37469_3_54824_EUR__JV_FS_PR_EX_RATES_DATUM_REC_">[4]Import!$B$346:$F$346</definedName>
    <definedName name="FS_F_VW_02_37469_3_54824_VW__JV_FS_BIDDERS_">[4]Import!$B$445:$L$445</definedName>
    <definedName name="FS_F_VW_02_37469_3_6231__JV_FS_ANGEBOTSUEBERSICHT_">[4]Import!$B$73:$D$73</definedName>
    <definedName name="FS_F_VW_02_37469_3_6231__JV_FS_AVG_PRICE_">[4]Import!$B$99:$F$99</definedName>
    <definedName name="FS_F_VW_02_37469_3_6231__JV_FS_BWERTSHEET_">[4]Import!$B$176:$AH$176</definedName>
    <definedName name="FS_F_VW_02_37469_3_6231__JV_FS_COMPARISON_">[4]Import!$B$136:$S$136</definedName>
    <definedName name="FS_F_VW_02_37469_3_6231__JV_FS_REC_LIEF_">[4]Import!$B$559:$P$559</definedName>
    <definedName name="FS_F_VW_02_37469_3_6231__JV_FS_RV_LTERM_PNACHLASS_">[4]Import!$B$156:$X$156</definedName>
    <definedName name="FS_F_VW_02_37469_3_6231_15__JV_FS_REC_">[4]Import!$B$525:$Q$525</definedName>
    <definedName name="FS_F_VW_02_37469_3_6231_EUR__JV_FS_PR_EX_RATES_DATUM_REC_">[4]Import!$B$333:$F$333</definedName>
    <definedName name="FS_F_VW_02_37469_3_6231_VW__JV_FS_BIDDERS_">[4]Import!$B$434:$L$434</definedName>
    <definedName name="FS_F_VW_02_37469_3_6238_EUR__JV_FS_PR_EX_RATES_DATUM_REC_">[4]Import!$B$334:$F$334</definedName>
    <definedName name="FS_F_VW_02_37469_3_6238_VW__JV_FS_BIDDERS_">[4]Import!$B$437:$L$437</definedName>
    <definedName name="FS_F_VW_02_37469_3_6270_15__JV_FS_REC_">[4]Import!$B$526:$Q$526</definedName>
    <definedName name="FS_F_VW_02_37469_3_6270_EUR__JV_FS_PR_EX_RATES_DATUM_REC_">[4]Import!$B$335:$F$335</definedName>
    <definedName name="FS_F_VW_02_37469_3_6270_SK__JV_FS_BIDDERS_">[4]Import!$B$443:$L$443</definedName>
    <definedName name="FS_F_VW_02_37469_3_6820_EUR__JV_FS_PR_EX_RATES_DATUM_REC_">[4]Import!$B$336:$F$336</definedName>
    <definedName name="FS_F_VW_02_37469_3_6820_MX__JV_FS_BIDDERS_">[4]Import!$B$433:$L$433</definedName>
    <definedName name="FS_F_VW_02_37469_3_7767_EUR__JV_FS_PR_EX_RATES_DATUM_REC_">[4]Import!$B$337:$F$337</definedName>
    <definedName name="FS_F_VW_02_37469_3_7767_VW__JV_FS_BIDDERS_">[4]Import!$B$429:$L$429</definedName>
    <definedName name="FS_F_VW_02_37469_3_845_EUR__JV_FS_PR_EX_RATES_DATUM_REC_">[4]Import!$B$331:$F$331</definedName>
    <definedName name="FS_F_VW_02_37469_3_845_VW__JV_FS_BIDDERS_">[4]Import!$B$438:$L$438</definedName>
    <definedName name="FS_F_VW_02_37469_3_EUR_12686__JV_FS_PR_EX_RATES_DATUM_COMP_">[4]Import!$B$241:$F$241</definedName>
    <definedName name="FS_F_VW_02_37469_3_EUR_13362__JV_FS_PR_EX_RATES_DATUM_COMP_">[4]Import!$B$232:$F$232</definedName>
    <definedName name="FS_F_VW_02_37469_3_EUR_17631__JV_FS_PR_EX_RATES_DATUM_COMP_">[4]Import!$B$230:$F$230</definedName>
    <definedName name="FS_F_VW_02_37469_3_EUR_190__JV_FS_PR_EX_RATES_DATUM_COMP_">[4]Import!$B$227:$F$227</definedName>
    <definedName name="FS_F_VW_02_37469_3_EUR_20505__JV_FS_PR_EX_RATES_DATUM_COMP_">[4]Import!$B$242:$F$242</definedName>
    <definedName name="FS_F_VW_02_37469_3_EUR_261__JV_FS_PR_EX_RATES_DATUM_COMP_">[4]Import!$B$236:$F$236</definedName>
    <definedName name="FS_F_VW_02_37469_3_EUR_26946__JV_FS_PR_EX_RATES_DATUM_COMP_">[4]Import!$B$243:$F$243</definedName>
    <definedName name="FS_F_VW_02_37469_3_EUR_359__JV_FS_PR_EX_RATES_DATUM_COMP_">[4]Import!$B$234:$F$234</definedName>
    <definedName name="FS_F_VW_02_37469_3_EUR_37525__JV_FS_PR_EX_RATES_DATUM_COMP_">[4]Import!$B$244:$F$244</definedName>
    <definedName name="FS_F_VW_02_37469_3_EUR_41464__JV_FS_PR_EX_RATES_DATUM_COMP_">[4]Import!$B$228:$F$228</definedName>
    <definedName name="FS_F_VW_02_37469_3_EUR_5083__JV_FS_PR_EX_RATES_DATUM_COMP_">[4]Import!$B$229:$F$229</definedName>
    <definedName name="FS_F_VW_02_37469_3_EUR_51506__JV_FS_PR_EX_RATES_DATUM_COMP_">[4]Import!$B$233:$F$233</definedName>
    <definedName name="FS_F_VW_02_37469_3_EUR_54824__JV_FS_PR_EX_RATES_DATUM_COMP_">[4]Import!$B$245:$F$245</definedName>
    <definedName name="FS_F_VW_02_37469_3_EUR_6231__JV_FS_PR_EX_RATES_DATUM_COMP_">[4]Import!$B$238:$F$238</definedName>
    <definedName name="FS_F_VW_02_37469_3_EUR_6238__JV_FS_PR_EX_RATES_DATUM_COMP_">[4]Import!$B$239:$F$239</definedName>
    <definedName name="FS_F_VW_02_37469_3_EUR_6270__JV_FS_PR_EX_RATES_DATUM_COMP_">[4]Import!$B$235:$F$235</definedName>
    <definedName name="FS_F_VW_02_37469_3_EUR_6820__JV_FS_PR_EX_RATES_DATUM_COMP_">[4]Import!$B$231:$F$231</definedName>
    <definedName name="FS_F_VW_02_37469_3_EUR_7767__JV_FS_PR_EX_RATES_DATUM_COMP_">[4]Import!$B$240:$F$240</definedName>
    <definedName name="FS_F_VW_02_37469_3_EUR_845__JV_FS_PR_EX_RATES_DATUM_COMP_">[4]Import!$B$237:$F$237</definedName>
    <definedName name="FS_F_VW_02_37469_4__FS_NEUTEILE_">[4]Import!$B$57:$D$57</definedName>
    <definedName name="FS_F_VW_02_37469_4__JV_FS_PRAESENTATIONEN_">[4]Import!$B$9:$AN$9</definedName>
    <definedName name="FS_F_VW_02_37469_4_12686_EUR__JV_FS_PR_EX_RATES_DATUM_REC_">[4]Import!$B$358:$F$358</definedName>
    <definedName name="FS_F_VW_02_37469_4_12686_USD__JV_FS_PR_EX_RATES_DATUM_REC_">[18]Import!$B$376:$F$376</definedName>
    <definedName name="FS_F_VW_02_37469_4_12686_VW__JV_FS_BIDDERS_">[4]Import!$B$461:$L$461</definedName>
    <definedName name="FS_F_VW_02_37469_4_13362_EUR__JV_FS_PR_EX_RATES_DATUM_REC_">[4]Import!$B$359:$F$359</definedName>
    <definedName name="FS_F_VW_02_37469_4_13362_MX__JV_FS_BIDDERS_">[4]Import!$B$458:$L$458</definedName>
    <definedName name="FS_F_VW_02_37469_4_13362_USD__JV_FS_PR_EX_RATES_DATUM_REC_">[18]Import!$B$378:$F$378</definedName>
    <definedName name="FS_F_VW_02_37469_4_17631_EUR__JV_FS_PR_EX_RATES_DATUM_REC_">[4]Import!$B$360:$F$360</definedName>
    <definedName name="FS_F_VW_02_37469_4_17631_JP__JV_FS_BIDDERS_">[4]Import!$B$450:$L$450</definedName>
    <definedName name="FS_F_VW_02_37469_4_17631_USD__JV_FS_PR_EX_RATES_DATUM_REC_">[18]Import!$B$380:$F$380</definedName>
    <definedName name="FS_F_VW_02_37469_4_190_BX__JV_FS_BIDDERS_">[4]Import!$B$454:$L$454</definedName>
    <definedName name="FS_F_VW_02_37469_4_190_EUR__JV_FS_PR_EX_RATES_DATUM_REC_">[4]Import!$B$347:$F$347</definedName>
    <definedName name="FS_F_VW_02_37469_4_190_USD__JV_FS_PR_EX_RATES_DATUM_REC_">[18]Import!$B$356:$F$356</definedName>
    <definedName name="FS_F_VW_02_37469_4_20505__JV_FS_ANGEBOTSUEBERSICHT_">[4]Import!$B$76:$D$76</definedName>
    <definedName name="FS_F_VW_02_37469_4_20505__JV_FS_AVG_PRICE_">[4]Import!$B$104:$F$104</definedName>
    <definedName name="FS_F_VW_02_37469_4_20505__JV_FS_BWERTSHEET_">[4]Import!$B$180:$AH$180</definedName>
    <definedName name="FS_F_VW_02_37469_4_20505__JV_FS_COMPARISON_">[4]Import!$B$140:$S$140</definedName>
    <definedName name="FS_F_VW_02_37469_4_20505__JV_FS_REC_LIEF_">[4]Import!$B$563:$P$563</definedName>
    <definedName name="FS_F_VW_02_37469_4_20505__JV_FS_RV_LTERM_PNACHLASS_">[4]Import!$B$160:$X$160</definedName>
    <definedName name="FS_F_VW_02_37469_4_20505_66__JV_FS_REC_">[4]Import!$B$535:$Q$535</definedName>
    <definedName name="FS_F_VW_02_37469_4_20505_EUR__JV_FS_PR_EX_RATES_DATUM_REC_">[4]Import!$B$361:$F$361</definedName>
    <definedName name="FS_F_VW_02_37469_4_20505_USD__JV_FS_PR_EX_RATES_DATUM_REC_">[18]Import!$B$382:$F$382</definedName>
    <definedName name="FS_F_VW_02_37469_4_20505_VW__JV_FS_BIDDERS_">[4]Import!$B$451:$L$451</definedName>
    <definedName name="FS_F_VW_02_37469_4_261__JV_FS_ANGEBOTSUEBERSICHT_">[4]Import!$B$78:$D$78</definedName>
    <definedName name="FS_F_VW_02_37469_4_261__JV_FS_AVG_PRICE_">[4]Import!$B$101:$F$101</definedName>
    <definedName name="FS_F_VW_02_37469_4_261__JV_FS_BWERTSHEET_">[4]Import!$B$178:$AH$178</definedName>
    <definedName name="FS_F_VW_02_37469_4_261__JV_FS_COMPARISON_">[4]Import!$B$138:$S$138</definedName>
    <definedName name="FS_F_VW_02_37469_4_261__JV_FS_REC_LIEF_">[4]Import!$B$561:$P$561</definedName>
    <definedName name="FS_F_VW_02_37469_4_261__JV_FS_RV_LTERM_PNACHLASS_">[4]Import!$B$158:$X$158</definedName>
    <definedName name="FS_F_VW_02_37469_4_261_66__JV_FS_REC_">[4]Import!$B$531:$Q$531</definedName>
    <definedName name="FS_F_VW_02_37469_4_261_EUR__JV_FS_PR_EX_RATES_DATUM_REC_">[4]Import!$B$348:$F$348</definedName>
    <definedName name="FS_F_VW_02_37469_4_261_USD__JV_FS_PR_EX_RATES_DATUM_REC_">[18]Import!$B$358:$F$358</definedName>
    <definedName name="FS_F_VW_02_37469_4_261_VW__JV_FS_BIDDERS_">[4]Import!$B$455:$L$455</definedName>
    <definedName name="FS_F_VW_02_37469_4_26946_66__JV_FS_REC_">[4]Import!$B$536:$Q$536</definedName>
    <definedName name="FS_F_VW_02_37469_4_26946_EUR__JV_FS_PR_EX_RATES_DATUM_REC_">[4]Import!$B$362:$F$362</definedName>
    <definedName name="FS_F_VW_02_37469_4_26946_USD__JV_FS_PR_EX_RATES_DATUM_REC_">[18]Import!$B$384:$F$384</definedName>
    <definedName name="FS_F_VW_02_37469_4_26946_VW__JV_FS_BIDDERS_">[4]Import!$B$466:$L$466</definedName>
    <definedName name="FS_F_VW_02_37469_4_359_EUR__JV_FS_PR_EX_RATES_DATUM_REC_">[4]Import!$B$349:$F$349</definedName>
    <definedName name="FS_F_VW_02_37469_4_359_SK__JV_FS_BIDDERS_">[4]Import!$B$449:$L$449</definedName>
    <definedName name="FS_F_VW_02_37469_4_359_USD__JV_FS_PR_EX_RATES_DATUM_REC_">[18]Import!$B$360:$F$360</definedName>
    <definedName name="FS_F_VW_02_37469_4_37525_EUR__JV_FS_PR_EX_RATES_DATUM_REC_">[4]Import!$B$363:$F$363</definedName>
    <definedName name="FS_F_VW_02_37469_4_37525_USD__JV_FS_PR_EX_RATES_DATUM_REC_">[18]Import!$B$386:$F$386</definedName>
    <definedName name="FS_F_VW_02_37469_4_37525_VW__JV_FS_BIDDERS_">[4]Import!$B$463:$L$463</definedName>
    <definedName name="FS_F_VW_02_37469_4_41464_BX__JV_FS_BIDDERS_">[4]Import!$B$465:$L$465</definedName>
    <definedName name="FS_F_VW_02_37469_4_41464_EUR__JV_FS_PR_EX_RATES_DATUM_REC_">[4]Import!$B$364:$F$364</definedName>
    <definedName name="FS_F_VW_02_37469_4_41464_USD__JV_FS_PR_EX_RATES_DATUM_REC_">[18]Import!$B$388:$F$388</definedName>
    <definedName name="FS_F_VW_02_37469_4_5083__JV_FS_ANGEBOTSUEBERSICHT_">[4]Import!$B$79:$D$79</definedName>
    <definedName name="FS_F_VW_02_37469_4_5083__JV_FS_AVG_PRICE_">[4]Import!$B$102:$F$102</definedName>
    <definedName name="FS_F_VW_02_37469_4_5083_66__JV_FS_REC_">[4]Import!$B$532:$Q$532</definedName>
    <definedName name="FS_F_VW_02_37469_4_5083_EUR__JV_FS_PR_EX_RATES_DATUM_REC_">[4]Import!$B$351:$F$351</definedName>
    <definedName name="FS_F_VW_02_37469_4_5083_IT__JV_FS_BIDDERS_">[4]Import!$B$460:$L$460</definedName>
    <definedName name="FS_F_VW_02_37469_4_5083_USD__JV_FS_PR_EX_RATES_DATUM_REC_">[18]Import!$B$364:$F$364</definedName>
    <definedName name="FS_F_VW_02_37469_4_51506_66__JV_FS_REC_">[4]Import!$B$537:$Q$537</definedName>
    <definedName name="FS_F_VW_02_37469_4_51506_EUR__JV_FS_PR_EX_RATES_DATUM_REC_">[4]Import!$B$365:$F$365</definedName>
    <definedName name="FS_F_VW_02_37469_4_51506_MX__JV_FS_BIDDERS_">[4]Import!$B$459:$L$459</definedName>
    <definedName name="FS_F_VW_02_37469_4_51506_USD__JV_FS_PR_EX_RATES_DATUM_REC_">[18]Import!$B$390:$F$390</definedName>
    <definedName name="FS_F_VW_02_37469_4_54824_66__JV_FS_REC_">[4]Import!$B$538:$Q$538</definedName>
    <definedName name="FS_F_VW_02_37469_4_54824_EUR__JV_FS_PR_EX_RATES_DATUM_REC_">[4]Import!$B$366:$F$366</definedName>
    <definedName name="FS_F_VW_02_37469_4_54824_USD__JV_FS_PR_EX_RATES_DATUM_REC_">[18]Import!$B$392:$F$392</definedName>
    <definedName name="FS_F_VW_02_37469_4_54824_VW__JV_FS_BIDDERS_">[4]Import!$B$464:$L$464</definedName>
    <definedName name="FS_F_VW_02_37469_4_6231__JV_FS_ANGEBOTSUEBERSICHT_">[4]Import!$B$77:$D$77</definedName>
    <definedName name="FS_F_VW_02_37469_4_6231__JV_FS_AVG_PRICE_">[4]Import!$B$103:$F$103</definedName>
    <definedName name="FS_F_VW_02_37469_4_6231__JV_FS_BWERTSHEET_">[4]Import!$B$179:$AH$179</definedName>
    <definedName name="FS_F_VW_02_37469_4_6231__JV_FS_COMPARISON_">[4]Import!$B$139:$S$139</definedName>
    <definedName name="FS_F_VW_02_37469_4_6231__JV_FS_REC_LIEF_">[4]Import!$B$562:$P$562</definedName>
    <definedName name="FS_F_VW_02_37469_4_6231__JV_FS_RV_LTERM_PNACHLASS_">[4]Import!$B$159:$X$159</definedName>
    <definedName name="FS_F_VW_02_37469_4_6231_66__JV_FS_REC_">[4]Import!$B$533:$Q$533</definedName>
    <definedName name="FS_F_VW_02_37469_4_6231_EUR__JV_FS_PR_EX_RATES_DATUM_REC_">[4]Import!$B$352:$F$352</definedName>
    <definedName name="FS_F_VW_02_37469_4_6231_USD__JV_FS_PR_EX_RATES_DATUM_REC_">[4]Import!$B$353:$F$353</definedName>
    <definedName name="FS_F_VW_02_37469_4_6231_VW__JV_FS_BIDDERS_">[4]Import!$B$453:$L$453</definedName>
    <definedName name="FS_F_VW_02_37469_4_6238_EUR__JV_FS_PR_EX_RATES_DATUM_REC_">[4]Import!$B$354:$F$354</definedName>
    <definedName name="FS_F_VW_02_37469_4_6238_USD__JV_FS_PR_EX_RATES_DATUM_REC_">[18]Import!$B$368:$F$368</definedName>
    <definedName name="FS_F_VW_02_37469_4_6238_VW__JV_FS_BIDDERS_">[4]Import!$B$456:$L$456</definedName>
    <definedName name="FS_F_VW_02_37469_4_6270_66__JV_FS_REC_">[4]Import!$B$534:$Q$534</definedName>
    <definedName name="FS_F_VW_02_37469_4_6270_EUR__JV_FS_PR_EX_RATES_DATUM_REC_">[4]Import!$B$355:$F$355</definedName>
    <definedName name="FS_F_VW_02_37469_4_6270_SK__JV_FS_BIDDERS_">[4]Import!$B$462:$L$462</definedName>
    <definedName name="FS_F_VW_02_37469_4_6270_USD__JV_FS_PR_EX_RATES_DATUM_REC_">[18]Import!$B$370:$F$370</definedName>
    <definedName name="FS_F_VW_02_37469_4_66__JV_FS_BEDARFE_">[4]Import!$B$47:$E$47</definedName>
    <definedName name="FS_F_VW_02_37469_4_66_20505__JV_FS_BEDARFE_PREISE_QUOTE_">[4]Import!$B$33:$L$33</definedName>
    <definedName name="FS_F_VW_02_37469_4_66_261__JV_FS_BEDARFE_PREISE_QUOTE_">[4]Import!$B$31:$L$31</definedName>
    <definedName name="FS_F_VW_02_37469_4_66_6231__JV_FS_BEDARFE_PREISE_QUOTE_">[4]Import!$B$32:$L$32</definedName>
    <definedName name="FS_F_VW_02_37469_4_6820_EUR__JV_FS_PR_EX_RATES_DATUM_REC_">[4]Import!$B$356:$F$356</definedName>
    <definedName name="FS_F_VW_02_37469_4_6820_MX__JV_FS_BIDDERS_">[4]Import!$B$452:$L$452</definedName>
    <definedName name="FS_F_VW_02_37469_4_6820_USD__JV_FS_PR_EX_RATES_DATUM_REC_">[18]Import!$B$372:$F$372</definedName>
    <definedName name="FS_F_VW_02_37469_4_7767_EUR__JV_FS_PR_EX_RATES_DATUM_REC_">[4]Import!$B$357:$F$357</definedName>
    <definedName name="FS_F_VW_02_37469_4_7767_USD__JV_FS_PR_EX_RATES_DATUM_REC_">[18]Import!$B$374:$F$374</definedName>
    <definedName name="FS_F_VW_02_37469_4_7767_VW__JV_FS_BIDDERS_">[4]Import!$B$448:$L$448</definedName>
    <definedName name="FS_F_VW_02_37469_4_845_EUR__JV_FS_PR_EX_RATES_DATUM_REC_">[4]Import!$B$350:$F$350</definedName>
    <definedName name="FS_F_VW_02_37469_4_845_USD__JV_FS_PR_EX_RATES_DATUM_REC_">[18]Import!$B$362:$F$362</definedName>
    <definedName name="FS_F_VW_02_37469_4_845_VW__JV_FS_BIDDERS_">[4]Import!$B$457:$L$457</definedName>
    <definedName name="FS_F_VW_02_37469_4_EUR_12686__JV_FS_PR_EX_RATES_DATUM_COMP_">[4]Import!$B$261:$F$261</definedName>
    <definedName name="FS_F_VW_02_37469_4_EUR_13362__JV_FS_PR_EX_RATES_DATUM_COMP_">[4]Import!$B$251:$F$251</definedName>
    <definedName name="FS_F_VW_02_37469_4_EUR_17631__JV_FS_PR_EX_RATES_DATUM_COMP_">[4]Import!$B$249:$F$249</definedName>
    <definedName name="FS_F_VW_02_37469_4_EUR_190__JV_FS_PR_EX_RATES_DATUM_COMP_">[4]Import!$B$246:$F$246</definedName>
    <definedName name="FS_F_VW_02_37469_4_EUR_20505__JV_FS_PR_EX_RATES_DATUM_COMP_">[4]Import!$B$262:$F$262</definedName>
    <definedName name="FS_F_VW_02_37469_4_EUR_261__JV_FS_PR_EX_RATES_DATUM_COMP_">[4]Import!$B$255:$F$255</definedName>
    <definedName name="FS_F_VW_02_37469_4_EUR_26946__JV_FS_PR_EX_RATES_DATUM_COMP_">[4]Import!$B$263:$F$263</definedName>
    <definedName name="FS_F_VW_02_37469_4_EUR_359__JV_FS_PR_EX_RATES_DATUM_COMP_">[4]Import!$B$253:$F$253</definedName>
    <definedName name="FS_F_VW_02_37469_4_EUR_37525__JV_FS_PR_EX_RATES_DATUM_COMP_">[4]Import!$B$264:$F$264</definedName>
    <definedName name="FS_F_VW_02_37469_4_EUR_41464__JV_FS_PR_EX_RATES_DATUM_COMP_">[4]Import!$B$247:$F$247</definedName>
    <definedName name="FS_F_VW_02_37469_4_EUR_5083__JV_FS_PR_EX_RATES_DATUM_COMP_">[4]Import!$B$248:$F$248</definedName>
    <definedName name="FS_F_VW_02_37469_4_EUR_51506__JV_FS_PR_EX_RATES_DATUM_COMP_">[4]Import!$B$252:$F$252</definedName>
    <definedName name="FS_F_VW_02_37469_4_EUR_54824__JV_FS_PR_EX_RATES_DATUM_COMP_">[4]Import!$B$265:$F$265</definedName>
    <definedName name="FS_F_VW_02_37469_4_EUR_6231__JV_FS_PR_EX_RATES_DATUM_COMP_">[4]Import!$B$257:$F$257</definedName>
    <definedName name="FS_F_VW_02_37469_4_EUR_6238__JV_FS_PR_EX_RATES_DATUM_COMP_">[4]Import!$B$259:$F$259</definedName>
    <definedName name="FS_F_VW_02_37469_4_EUR_6270__JV_FS_PR_EX_RATES_DATUM_COMP_">[4]Import!$B$254:$F$254</definedName>
    <definedName name="FS_F_VW_02_37469_4_EUR_6820__JV_FS_PR_EX_RATES_DATUM_COMP_">[4]Import!$B$250:$F$250</definedName>
    <definedName name="FS_F_VW_02_37469_4_EUR_7767__JV_FS_PR_EX_RATES_DATUM_COMP_">[4]Import!$B$260:$F$260</definedName>
    <definedName name="FS_F_VW_02_37469_4_EUR_845__JV_FS_PR_EX_RATES_DATUM_COMP_">[4]Import!$B$256:$F$256</definedName>
    <definedName name="FS_F_VW_02_37469_4_USD_12686__JV_FS_PR_EX_RATES_DATUM_COMP_">[18]Import!$B$265:$F$265</definedName>
    <definedName name="FS_F_VW_02_37469_4_USD_13362__JV_FS_PR_EX_RATES_DATUM_COMP_">[18]Import!$B$247:$F$247</definedName>
    <definedName name="FS_F_VW_02_37469_4_USD_17631__JV_FS_PR_EX_RATES_DATUM_COMP_">[18]Import!$B$243:$F$243</definedName>
    <definedName name="FS_F_VW_02_37469_4_USD_190__JV_FS_PR_EX_RATES_DATUM_COMP_">[18]Import!$B$237:$F$237</definedName>
    <definedName name="FS_F_VW_02_37469_4_USD_20505__JV_FS_PR_EX_RATES_DATUM_COMP_">[18]Import!$B$267:$F$267</definedName>
    <definedName name="FS_F_VW_02_37469_4_USD_261__JV_FS_PR_EX_RATES_DATUM_COMP_">[18]Import!$B$255:$F$255</definedName>
    <definedName name="FS_F_VW_02_37469_4_USD_26946__JV_FS_PR_EX_RATES_DATUM_COMP_">[18]Import!$B$269:$F$269</definedName>
    <definedName name="FS_F_VW_02_37469_4_USD_359__JV_FS_PR_EX_RATES_DATUM_COMP_">[18]Import!$B$251:$F$251</definedName>
    <definedName name="FS_F_VW_02_37469_4_USD_37525__JV_FS_PR_EX_RATES_DATUM_COMP_">[18]Import!$B$271:$F$271</definedName>
    <definedName name="FS_F_VW_02_37469_4_USD_41464__JV_FS_PR_EX_RATES_DATUM_COMP_">[18]Import!$B$239:$F$239</definedName>
    <definedName name="FS_F_VW_02_37469_4_USD_5083__JV_FS_PR_EX_RATES_DATUM_COMP_">[18]Import!$B$241:$F$241</definedName>
    <definedName name="FS_F_VW_02_37469_4_USD_51506__JV_FS_PR_EX_RATES_DATUM_COMP_">[18]Import!$B$249:$F$249</definedName>
    <definedName name="FS_F_VW_02_37469_4_USD_54824__JV_FS_PR_EX_RATES_DATUM_COMP_">[18]Import!$B$273:$F$273</definedName>
    <definedName name="FS_F_VW_02_37469_4_USD_6231__JV_FS_PR_EX_RATES_DATUM_COMP_">[4]Import!$B$258:$F$258</definedName>
    <definedName name="FS_F_VW_02_37469_4_USD_6238__JV_FS_PR_EX_RATES_DATUM_COMP_">[18]Import!$B$261:$F$261</definedName>
    <definedName name="FS_F_VW_02_37469_4_USD_6270__JV_FS_PR_EX_RATES_DATUM_COMP_">[18]Import!$B$253:$F$253</definedName>
    <definedName name="FS_F_VW_02_37469_4_USD_6820__JV_FS_PR_EX_RATES_DATUM_COMP_">[18]Import!$B$245:$F$245</definedName>
    <definedName name="FS_F_VW_02_37469_4_USD_7767__JV_FS_PR_EX_RATES_DATUM_COMP_">[18]Import!$B$263:$F$263</definedName>
    <definedName name="FS_F_VW_02_37469_4_USD_845__JV_FS_PR_EX_RATES_DATUM_COMP_">[18]Import!$B$257:$F$257</definedName>
    <definedName name="FS_F_VW_02_37469_5__FS_NEUTEILE_">[4]Import!$B$58:$D$58</definedName>
    <definedName name="FS_F_VW_02_37469_5__JV_FS_PRAESENTATIONEN_">[4]Import!$B$10:$AN$10</definedName>
    <definedName name="FS_F_VW_02_37469_5_11__JV_FS_BEDARFE_">[4]Import!$B$48:$E$48</definedName>
    <definedName name="FS_F_VW_02_37469_5_11_20505__JV_FS_BEDARFE_PREISE_QUOTE_">[4]Import!$B$36:$L$36</definedName>
    <definedName name="FS_F_VW_02_37469_5_11_261__JV_FS_BEDARFE_PREISE_QUOTE_">[4]Import!$B$34:$L$34</definedName>
    <definedName name="FS_F_VW_02_37469_5_11_6231__JV_FS_BEDARFE_PREISE_QUOTE_">[4]Import!$B$35:$L$35</definedName>
    <definedName name="FS_F_VW_02_37469_5_12686_EUR__JV_FS_PR_EX_RATES_DATUM_REC_">[4]Import!$B$377:$F$377</definedName>
    <definedName name="FS_F_VW_02_37469_5_12686_VW__JV_FS_BIDDERS_">[4]Import!$B$480:$L$480</definedName>
    <definedName name="FS_F_VW_02_37469_5_13362_EUR__JV_FS_PR_EX_RATES_DATUM_REC_">[4]Import!$B$378:$F$378</definedName>
    <definedName name="FS_F_VW_02_37469_5_13362_MX__JV_FS_BIDDERS_">[4]Import!$B$477:$L$477</definedName>
    <definedName name="FS_F_VW_02_37469_5_17631_EUR__JV_FS_PR_EX_RATES_DATUM_REC_">[4]Import!$B$379:$F$379</definedName>
    <definedName name="FS_F_VW_02_37469_5_17631_JP__JV_FS_BIDDERS_">[4]Import!$B$469:$L$469</definedName>
    <definedName name="FS_F_VW_02_37469_5_190_BX__JV_FS_BIDDERS_">[4]Import!$B$473:$L$473</definedName>
    <definedName name="FS_F_VW_02_37469_5_190_EUR__JV_FS_PR_EX_RATES_DATUM_REC_">[4]Import!$B$367:$F$367</definedName>
    <definedName name="FS_F_VW_02_37469_5_20505__JV_FS_ANGEBOTSUEBERSICHT_">[4]Import!$B$80:$D$80</definedName>
    <definedName name="FS_F_VW_02_37469_5_20505__JV_FS_AVG_PRICE_">[4]Import!$B$108:$F$108</definedName>
    <definedName name="FS_F_VW_02_37469_5_20505__JV_FS_BWERTSHEET_">[4]Import!$B$183:$AH$183</definedName>
    <definedName name="FS_F_VW_02_37469_5_20505__JV_FS_COMPARISON_">[4]Import!$B$143:$S$143</definedName>
    <definedName name="FS_F_VW_02_37469_5_20505__JV_FS_REC_LIEF_">[4]Import!$B$566:$P$566</definedName>
    <definedName name="FS_F_VW_02_37469_5_20505__JV_FS_RV_LTERM_PNACHLASS_">[4]Import!$B$163:$X$163</definedName>
    <definedName name="FS_F_VW_02_37469_5_20505_11__JV_FS_REC_">[4]Import!$B$543:$Q$543</definedName>
    <definedName name="FS_F_VW_02_37469_5_20505_EUR__JV_FS_PR_EX_RATES_DATUM_REC_">[4]Import!$B$380:$F$380</definedName>
    <definedName name="FS_F_VW_02_37469_5_20505_VW__JV_FS_BIDDERS_">[4]Import!$B$470:$L$470</definedName>
    <definedName name="FS_F_VW_02_37469_5_261__JV_FS_ANGEBOTSUEBERSICHT_">[4]Import!$B$82:$D$82</definedName>
    <definedName name="FS_F_VW_02_37469_5_261__JV_FS_AVG_PRICE_">[4]Import!$B$105:$F$105</definedName>
    <definedName name="FS_F_VW_02_37469_5_261__JV_FS_BWERTSHEET_">[4]Import!$B$181:$AH$181</definedName>
    <definedName name="FS_F_VW_02_37469_5_261__JV_FS_COMPARISON_">[4]Import!$B$141:$S$141</definedName>
    <definedName name="FS_F_VW_02_37469_5_261__JV_FS_REC_LIEF_">[4]Import!$B$564:$P$564</definedName>
    <definedName name="FS_F_VW_02_37469_5_261__JV_FS_RV_LTERM_PNACHLASS_">[4]Import!$B$161:$X$161</definedName>
    <definedName name="FS_F_VW_02_37469_5_261_11__JV_FS_REC_">[4]Import!$B$539:$Q$539</definedName>
    <definedName name="FS_F_VW_02_37469_5_261_EUR__JV_FS_PR_EX_RATES_DATUM_REC_">[4]Import!$B$368:$F$368</definedName>
    <definedName name="FS_F_VW_02_37469_5_261_VW__JV_FS_BIDDERS_">[4]Import!$B$474:$L$474</definedName>
    <definedName name="FS_F_VW_02_37469_5_26946_11__JV_FS_REC_">[4]Import!$B$544:$Q$544</definedName>
    <definedName name="FS_F_VW_02_37469_5_26946_EUR__JV_FS_PR_EX_RATES_DATUM_REC_">[4]Import!$B$381:$F$381</definedName>
    <definedName name="FS_F_VW_02_37469_5_26946_VW__JV_FS_BIDDERS_">[4]Import!$B$485:$L$485</definedName>
    <definedName name="FS_F_VW_02_37469_5_359_EUR__JV_FS_PR_EX_RATES_DATUM_REC_">[4]Import!$B$369:$F$369</definedName>
    <definedName name="FS_F_VW_02_37469_5_359_SK__JV_FS_BIDDERS_">[4]Import!$B$468:$L$468</definedName>
    <definedName name="FS_F_VW_02_37469_5_37525_EUR__JV_FS_PR_EX_RATES_DATUM_REC_">[4]Import!$B$382:$F$382</definedName>
    <definedName name="FS_F_VW_02_37469_5_37525_VW__JV_FS_BIDDERS_">[4]Import!$B$482:$L$482</definedName>
    <definedName name="FS_F_VW_02_37469_5_41464_BX__JV_FS_BIDDERS_">[4]Import!$B$484:$L$484</definedName>
    <definedName name="FS_F_VW_02_37469_5_41464_EUR__JV_FS_PR_EX_RATES_DATUM_REC_">[4]Import!$B$383:$F$383</definedName>
    <definedName name="FS_F_VW_02_37469_5_5083__JV_FS_ANGEBOTSUEBERSICHT_">[4]Import!$B$83:$D$83</definedName>
    <definedName name="FS_F_VW_02_37469_5_5083__JV_FS_AVG_PRICE_">[4]Import!$B$106:$F$106</definedName>
    <definedName name="FS_F_VW_02_37469_5_5083_11__JV_FS_REC_">[4]Import!$B$540:$Q$540</definedName>
    <definedName name="FS_F_VW_02_37469_5_5083_EUR__JV_FS_PR_EX_RATES_DATUM_REC_">[4]Import!$B$371:$F$371</definedName>
    <definedName name="FS_F_VW_02_37469_5_5083_IT__JV_FS_BIDDERS_">[4]Import!$B$479:$L$479</definedName>
    <definedName name="FS_F_VW_02_37469_5_51506_11__JV_FS_REC_">[4]Import!$B$545:$Q$545</definedName>
    <definedName name="FS_F_VW_02_37469_5_51506_EUR__JV_FS_PR_EX_RATES_DATUM_REC_">[4]Import!$B$384:$F$384</definedName>
    <definedName name="FS_F_VW_02_37469_5_51506_MX__JV_FS_BIDDERS_">[4]Import!$B$478:$L$478</definedName>
    <definedName name="FS_F_VW_02_37469_5_54824_11__JV_FS_REC_">[4]Import!$B$546:$Q$546</definedName>
    <definedName name="FS_F_VW_02_37469_5_54824_EUR__JV_FS_PR_EX_RATES_DATUM_REC_">[4]Import!$B$385:$F$385</definedName>
    <definedName name="FS_F_VW_02_37469_5_54824_VW__JV_FS_BIDDERS_">[4]Import!$B$483:$L$483</definedName>
    <definedName name="FS_F_VW_02_37469_5_6231__JV_FS_ANGEBOTSUEBERSICHT_">[4]Import!$B$81:$D$81</definedName>
    <definedName name="FS_F_VW_02_37469_5_6231__JV_FS_AVG_PRICE_">[4]Import!$B$107:$F$107</definedName>
    <definedName name="FS_F_VW_02_37469_5_6231__JV_FS_BWERTSHEET_">[4]Import!$B$182:$AH$182</definedName>
    <definedName name="FS_F_VW_02_37469_5_6231__JV_FS_COMPARISON_">[4]Import!$B$142:$S$142</definedName>
    <definedName name="FS_F_VW_02_37469_5_6231__JV_FS_REC_LIEF_">[4]Import!$B$565:$P$565</definedName>
    <definedName name="FS_F_VW_02_37469_5_6231__JV_FS_RV_LTERM_PNACHLASS_">[4]Import!$B$162:$X$162</definedName>
    <definedName name="FS_F_VW_02_37469_5_6231_11__JV_FS_REC_">[4]Import!$B$541:$Q$541</definedName>
    <definedName name="FS_F_VW_02_37469_5_6231_EUR__JV_FS_PR_EX_RATES_DATUM_REC_">[4]Import!$B$372:$F$372</definedName>
    <definedName name="FS_F_VW_02_37469_5_6231_VW__JV_FS_BIDDERS_">[4]Import!$B$472:$L$472</definedName>
    <definedName name="FS_F_VW_02_37469_5_6238_EUR__JV_FS_PR_EX_RATES_DATUM_REC_">[4]Import!$B$373:$F$373</definedName>
    <definedName name="FS_F_VW_02_37469_5_6238_VW__JV_FS_BIDDERS_">[4]Import!$B$475:$L$475</definedName>
    <definedName name="FS_F_VW_02_37469_5_6270_11__JV_FS_REC_">[4]Import!$B$542:$Q$542</definedName>
    <definedName name="FS_F_VW_02_37469_5_6270_EUR__JV_FS_PR_EX_RATES_DATUM_REC_">[4]Import!$B$374:$F$374</definedName>
    <definedName name="FS_F_VW_02_37469_5_6270_SK__JV_FS_BIDDERS_">[4]Import!$B$481:$L$481</definedName>
    <definedName name="FS_F_VW_02_37469_5_6820_EUR__JV_FS_PR_EX_RATES_DATUM_REC_">[4]Import!$B$375:$F$375</definedName>
    <definedName name="FS_F_VW_02_37469_5_6820_MX__JV_FS_BIDDERS_">[4]Import!$B$471:$L$471</definedName>
    <definedName name="FS_F_VW_02_37469_5_7767_EUR__JV_FS_PR_EX_RATES_DATUM_REC_">[4]Import!$B$376:$F$376</definedName>
    <definedName name="FS_F_VW_02_37469_5_7767_VW__JV_FS_BIDDERS_">[4]Import!$B$467:$L$467</definedName>
    <definedName name="FS_F_VW_02_37469_5_845_EUR__JV_FS_PR_EX_RATES_DATUM_REC_">[4]Import!$B$370:$F$370</definedName>
    <definedName name="FS_F_VW_02_37469_5_845_VW__JV_FS_BIDDERS_">[4]Import!$B$476:$L$476</definedName>
    <definedName name="FS_F_VW_02_37469_5_EUR_12686__JV_FS_PR_EX_RATES_DATUM_COMP_">[4]Import!$B$280:$F$280</definedName>
    <definedName name="FS_F_VW_02_37469_5_EUR_13362__JV_FS_PR_EX_RATES_DATUM_COMP_">[4]Import!$B$271:$F$271</definedName>
    <definedName name="FS_F_VW_02_37469_5_EUR_17631__JV_FS_PR_EX_RATES_DATUM_COMP_">[4]Import!$B$269:$F$269</definedName>
    <definedName name="FS_F_VW_02_37469_5_EUR_190__JV_FS_PR_EX_RATES_DATUM_COMP_">[4]Import!$B$266:$F$266</definedName>
    <definedName name="FS_F_VW_02_37469_5_EUR_20505__JV_FS_PR_EX_RATES_DATUM_COMP_">[4]Import!$B$281:$F$281</definedName>
    <definedName name="FS_F_VW_02_37469_5_EUR_261__JV_FS_PR_EX_RATES_DATUM_COMP_">[4]Import!$B$275:$F$275</definedName>
    <definedName name="FS_F_VW_02_37469_5_EUR_26946__JV_FS_PR_EX_RATES_DATUM_COMP_">[4]Import!$B$282:$F$282</definedName>
    <definedName name="FS_F_VW_02_37469_5_EUR_359__JV_FS_PR_EX_RATES_DATUM_COMP_">[4]Import!$B$273:$F$273</definedName>
    <definedName name="FS_F_VW_02_37469_5_EUR_37525__JV_FS_PR_EX_RATES_DATUM_COMP_">[4]Import!$B$283:$F$283</definedName>
    <definedName name="FS_F_VW_02_37469_5_EUR_41464__JV_FS_PR_EX_RATES_DATUM_COMP_">[4]Import!$B$267:$F$267</definedName>
    <definedName name="FS_F_VW_02_37469_5_EUR_5083__JV_FS_PR_EX_RATES_DATUM_COMP_">[4]Import!$B$268:$F$268</definedName>
    <definedName name="FS_F_VW_02_37469_5_EUR_51506__JV_FS_PR_EX_RATES_DATUM_COMP_">[4]Import!$B$272:$F$272</definedName>
    <definedName name="FS_F_VW_02_37469_5_EUR_54824__JV_FS_PR_EX_RATES_DATUM_COMP_">[4]Import!$B$284:$F$284</definedName>
    <definedName name="FS_F_VW_02_37469_5_EUR_6231__JV_FS_PR_EX_RATES_DATUM_COMP_">[4]Import!$B$277:$F$277</definedName>
    <definedName name="FS_F_VW_02_37469_5_EUR_6238__JV_FS_PR_EX_RATES_DATUM_COMP_">[4]Import!$B$278:$F$278</definedName>
    <definedName name="FS_F_VW_02_37469_5_EUR_6270__JV_FS_PR_EX_RATES_DATUM_COMP_">[4]Import!$B$274:$F$274</definedName>
    <definedName name="FS_F_VW_02_37469_5_EUR_6820__JV_FS_PR_EX_RATES_DATUM_COMP_">[4]Import!$B$270:$F$270</definedName>
    <definedName name="FS_F_VW_02_37469_5_EUR_7767__JV_FS_PR_EX_RATES_DATUM_COMP_">[4]Import!$B$279:$F$279</definedName>
    <definedName name="FS_F_VW_02_37469_5_EUR_845__JV_FS_PR_EX_RATES_DATUM_COMP_">[4]Import!$B$276:$F$276</definedName>
    <definedName name="FS_NEUTEILE.FS_NR">[4]Import!$B$52:$B$58</definedName>
    <definedName name="FS_NEUTEILE.FS_POSITION">[4]Import!$C$52:$C$58</definedName>
    <definedName name="FS_NEUTEILE.VERSION">[4]Import!$D$52:$D$58</definedName>
    <definedName name="Function">#REF!</definedName>
    <definedName name="GG">#REF!</definedName>
    <definedName name="hh">#REF!</definedName>
    <definedName name="II">#REF!</definedName>
    <definedName name="INDEX">#REF!</definedName>
    <definedName name="Individual">#REF!</definedName>
    <definedName name="ITL">#REF!</definedName>
    <definedName name="JIN">#REF!</definedName>
    <definedName name="JKL">#REF!</definedName>
    <definedName name="JV_FS_ANGEBOTSUEBERSICHT.FS_POSITION">[4]Import!$B$62:$B$83</definedName>
    <definedName name="JV_FS_ANGEBOTSUEBERSICHT.LIEF_ID">[4]Import!$C$62:$C$83</definedName>
    <definedName name="JV_FS_ANGEBOTSUEBERSICHT.NAME">[4]Import!$D$62:$D$83</definedName>
    <definedName name="JV_FS_AVG_PRICE.DM_AVG_APREIS">[4]Import!$D$87:$D$108</definedName>
    <definedName name="JV_FS_AVG_PRICE.DM_AVG_BPREIS">[4]Import!$E$87:$E$108</definedName>
    <definedName name="JV_FS_AVG_PRICE.FS_POSITION">[4]Import!$B$87:$B$108</definedName>
    <definedName name="JV_FS_AVG_PRICE.LIEF_ID">[4]Import!$C$87:$C$108</definedName>
    <definedName name="JV_FS_AVG_PRICE.LPT_ID">[4]Import!$F$87:$F$108</definedName>
    <definedName name="JV_FS_BAUSTUFE_ANGEBOTE_WAE.DM_TEILEPREIS">[4]Import!$E$112:$E$113</definedName>
    <definedName name="JV_FS_BAUSTUFE_ANGEBOTE_WAE.DM_WERKZEUGKOSTEN">[4]Import!$D$112:$D$113</definedName>
    <definedName name="JV_FS_BAUSTUFE_ANGEBOTE_WAE.FS_POSITION">[4]Import!$B$112:$B$113</definedName>
    <definedName name="JV_FS_BAUSTUFE_ANGEBOTE_WAE.STUFE">[4]Import!$C$112:$C$113</definedName>
    <definedName name="JV_FS_BEDARFE.BEDARF">[4]Import!$E$40:$E$48</definedName>
    <definedName name="JV_FS_BEDARFE.FS_POSITION">[4]Import!$B$40:$B$48</definedName>
    <definedName name="JV_FS_BEDARFE.WERK_ID">[4]Import!$C$40:$C$48</definedName>
    <definedName name="JV_FS_BEDARFE.WERKSNAME">[4]Import!$D$40:$D$48</definedName>
    <definedName name="JV_FS_BEDARFE_PREISE_QUOTE.BEDARF">[4]Import!$G$14:$G$36</definedName>
    <definedName name="JV_FS_BEDARFE_PREISE_QUOTE.DM_APREIS">[4]Import!$E$14:$E$36</definedName>
    <definedName name="JV_FS_BEDARFE_PREISE_QUOTE.DM_BPREIS">[4]Import!$F$14:$F$36</definedName>
    <definedName name="JV_FS_BEDARFE_PREISE_QUOTE.FS_POSITION">[4]Import!$B$14:$B$36</definedName>
    <definedName name="JV_FS_BEDARFE_PREISE_QUOTE.LIEF_ID">[4]Import!$D$14:$D$36</definedName>
    <definedName name="JV_FS_BEDARFE_PREISE_QUOTE.LPT_ID">[4]Import!$L$14:$L$36</definedName>
    <definedName name="JV_FS_BEDARFE_PREISE_QUOTE.PRODSTANDORT">[4]Import!$J$14:$J$36</definedName>
    <definedName name="JV_FS_BEDARFE_PREISE_QUOTE.QUOTE_PROZENT">[4]Import!$K$14:$K$36</definedName>
    <definedName name="JV_FS_BEDARFE_PREISE_QUOTE.SOP_DATUM">[4]Import!$I$14:$I$36</definedName>
    <definedName name="JV_FS_BEDARFE_PREISE_QUOTE.WERK_ID">[4]Import!$C$14:$C$36</definedName>
    <definedName name="JV_FS_BEDARFE_PREISE_QUOTE.WERKSNAME">[4]Import!$H$14:$H$36</definedName>
    <definedName name="JV_FS_BIDDERS.DECLINED">[17]Import!$K$389:$K$485</definedName>
    <definedName name="JV_FS_BIDDERS.FS_POSITION">[4]Import!$B$389:$B$485</definedName>
    <definedName name="JV_FS_BIDDERS.ID">[4]Import!$I$389:$I$485</definedName>
    <definedName name="JV_FS_BIDDERS.LIEF_ID">[4]Import!$C$389:$C$485</definedName>
    <definedName name="JV_FS_BIDDERS.LIEFNAME">[17]Import!$D$389:$D$485</definedName>
    <definedName name="JV_FS_BIDDERS.LND_KB_LAND">[17]Import!$E$389:$E$485</definedName>
    <definedName name="JV_FS_BIDDERS.NAME">[4]Import!$H$389:$H$485</definedName>
    <definedName name="JV_FS_BIDDERS.NO_SUPPLIER">[17]Import!$L$389:$L$485</definedName>
    <definedName name="JV_FS_BIDDERS.OFFER_STATUS_ID">[4]Import!$F$389:$F$485</definedName>
    <definedName name="JV_FS_BIDDERS.QUOTED">[17]Import!$J$389:$J$485</definedName>
    <definedName name="JV_FS_BIDDERS.STATUS">[4]Import!$G$389:$G$485</definedName>
    <definedName name="JV_FS_BWERTSHEET.AVG_APREIS0">[4]Import!$H$167:$H$183</definedName>
    <definedName name="JV_FS_BWERTSHEET.BARWERT">[4]Import!$W$167:$W$183</definedName>
    <definedName name="JV_FS_BWERTSHEET.DM_AVG_PROTOPREIS">[4]Import!$L$167:$L$183</definedName>
    <definedName name="JV_FS_BWERTSHEET.ENTWICKLUNGSKOSTEN">[4]Import!$AH$167:$AH$183</definedName>
    <definedName name="JV_FS_BWERTSHEET.FS_POSITION">[4]Import!$B$167:$B$183</definedName>
    <definedName name="JV_FS_BWERTSHEET.FT_APREIS">[4]Import!$F$167:$F$183</definedName>
    <definedName name="JV_FS_BWERTSHEET.FT_BPREIS">[4]Import!$G$167:$G$183</definedName>
    <definedName name="JV_FS_BWERTSHEET.INVEST">[4]Import!$M$167:$M$183</definedName>
    <definedName name="JV_FS_BWERTSHEET.INVEST_SAVING">[4]Import!$X$167:$X$183</definedName>
    <definedName name="JV_FS_BWERTSHEET.INVEST_TARGET">[4]Import!$K$167:$K$183</definedName>
    <definedName name="JV_FS_BWERTSHEET.INVEST_WKZ">[4]Import!$N$167:$N$183</definedName>
    <definedName name="JV_FS_BWERTSHEET.LIEF_ID">[4]Import!$C$167:$C$183</definedName>
    <definedName name="JV_FS_BWERTSHEET.LOG_KOST">[4]Import!$I$167:$I$183</definedName>
    <definedName name="JV_FS_BWERTSHEET.NAME">[4]Import!$E$167:$E$183</definedName>
    <definedName name="JV_FS_BWERTSHEET.REDUCTION_1">[4]Import!$O$167:$O$183</definedName>
    <definedName name="JV_FS_BWERTSHEET.REDUCTION_2">[4]Import!$P$167:$P$183</definedName>
    <definedName name="JV_FS_BWERTSHEET.REDUCTION_3">[4]Import!$Q$167:$Q$183</definedName>
    <definedName name="JV_FS_BWERTSHEET.REDUCTION_4">[4]Import!$R$167:$R$183</definedName>
    <definedName name="JV_FS_BWERTSHEET.REDUCTION_5">[4]Import!$S$167:$S$183</definedName>
    <definedName name="JV_FS_BWERTSHEET.REDUCTION_6">[4]Import!$T$167:$T$183</definedName>
    <definedName name="JV_FS_BWERTSHEET.REDUCTION_7">[4]Import!$U$167:$U$183</definedName>
    <definedName name="JV_FS_BWERTSHEET.REDUCTION_8">[4]Import!$V$167:$V$183</definedName>
    <definedName name="JV_FS_BWERTSHEET.SAVING_OVER_LIFE">[4]Import!$AG$167:$AG$183</definedName>
    <definedName name="JV_FS_BWERTSHEET.SAVING_PA0">[4]Import!$Y$167:$Y$183</definedName>
    <definedName name="JV_FS_BWERTSHEET.SAVING_PA1">[4]Import!$Z$167:$Z$183</definedName>
    <definedName name="JV_FS_BWERTSHEET.SAVING_PA2">[4]Import!$AA$167:$AA$183</definedName>
    <definedName name="JV_FS_BWERTSHEET.SAVING_PA3">[4]Import!$AB$167:$AB$183</definedName>
    <definedName name="JV_FS_BWERTSHEET.SAVING_PA4">[4]Import!$AC$167:$AC$183</definedName>
    <definedName name="JV_FS_BWERTSHEET.SAVING_PA5">[4]Import!$AD$167:$AD$183</definedName>
    <definedName name="JV_FS_BWERTSHEET.SAVING_PA6">[4]Import!$AE$167:$AE$183</definedName>
    <definedName name="JV_FS_BWERTSHEET.SAVING_PA7">[4]Import!$AF$167:$AF$183</definedName>
    <definedName name="JV_FS_BWERTSHEET.SOP_BASIS">[4]Import!$D$167:$D$183</definedName>
    <definedName name="JV_FS_BWERTSHEET.ZOLL">[4]Import!$J$167:$J$183</definedName>
    <definedName name="JV_FS_COMPARISON.BEARB_GEWICHT">[4]Import!$J$127:$J$143</definedName>
    <definedName name="JV_FS_COMPARISON.DM_AVG_APREIS">[4]Import!$M$127:$M$143</definedName>
    <definedName name="JV_FS_COMPARISON.DM_AVG_BPREIS">[4]Import!$N$127:$N$143</definedName>
    <definedName name="JV_FS_COMPARISON.DM_AVG_PROTOPREIS">[4]Import!$O$127:$O$143</definedName>
    <definedName name="JV_FS_COMPARISON.DM_WERKZEUGKOSTEN">[4]Import!$P$127:$P$143</definedName>
    <definedName name="JV_FS_COMPARISON.FS_POSITION">[4]Import!$B$127:$B$143</definedName>
    <definedName name="JV_FS_COMPARISON.INVESTMENT">[4]Import!$G$127:$G$143</definedName>
    <definedName name="JV_FS_COMPARISON.LIEF_ID">[4]Import!$R$127:$R$143</definedName>
    <definedName name="JV_FS_COMPARISON.LIEF_NAME_PROD">[4]Import!$C$127:$C$143</definedName>
    <definedName name="JV_FS_COMPARISON.LND_KB_LAND">[4]Import!$K$127:$K$143</definedName>
    <definedName name="JV_FS_COMPARISON.MATPREIS_JE_TEIL">[4]Import!$I$127:$I$143</definedName>
    <definedName name="JV_FS_COMPARISON.NAME">[4]Import!$Q$127:$Q$143</definedName>
    <definedName name="JV_FS_COMPARISON.RATING_FE">[4]Import!$F$127:$F$143</definedName>
    <definedName name="JV_FS_COMPARISON.RATING_LOGISTIK">[4]Import!$D$127:$D$143</definedName>
    <definedName name="JV_FS_COMPARISON.RATING_QUALITAET">[4]Import!$E$127:$E$143</definedName>
    <definedName name="JV_FS_COMPARISON.ROHGEWICHT">[4]Import!$H$127:$H$143</definedName>
    <definedName name="JV_FS_COMPARISON.ROHMAT_PREIS_ANGEB">[4]Import!$S$127:$S$143</definedName>
    <definedName name="JV_FS_COMPARISON.SUM_QUOTE">[4]Import!$L$127:$L$143</definedName>
    <definedName name="JV_FS_PR_EX_RATES_DATUM_COMP.DATUM">[4]Import!$E$187:$E$284</definedName>
    <definedName name="JV_FS_PR_EX_RATES_DATUM_COMP.FS_POSITION">[4]Import!$B$187:$B$284</definedName>
    <definedName name="JV_FS_PR_EX_RATES_DATUM_COMP.LIEF_ID">[4]Import!$F$187:$F$284</definedName>
    <definedName name="JV_FS_PR_EX_RATES_DATUM_COMP.RATE">[4]Import!$D$187:$D$284</definedName>
    <definedName name="JV_FS_PR_EX_RATES_DATUM_COMP.WAE_ID">[4]Import!$C$187:$C$284</definedName>
    <definedName name="JV_FS_PR_EX_RATES_DATUM_REC.DATUM">[4]Import!$F$288:$F$385</definedName>
    <definedName name="JV_FS_PR_EX_RATES_DATUM_REC.FS_POSITION">[4]Import!$B$288:$B$385</definedName>
    <definedName name="JV_FS_PR_EX_RATES_DATUM_REC.LIEF_ID">[4]Import!$C$288:$C$385</definedName>
    <definedName name="JV_FS_PR_EX_RATES_DATUM_REC.RATE">[4]Import!$E$288:$E$385</definedName>
    <definedName name="JV_FS_PR_EX_RATES_DATUM_REC.WAE_ID">[4]Import!$D$288:$D$385</definedName>
    <definedName name="JV_FS_PRAESENTATIONEN.AVG_LAP">[4]Import!$AJ$4:$AJ$10</definedName>
    <definedName name="JV_FS_PRAESENTATIONEN.BEMERKUNG_RECOM">[4]Import!$AF$4:$AF$10</definedName>
    <definedName name="JV_FS_PRAESENTATIONEN.CARS_PA">[4]Import!$AB$4:$AB$10</definedName>
    <definedName name="JV_FS_PRAESENTATIONEN.COMMODITY">[4]Import!$AD$4:$AD$10</definedName>
    <definedName name="JV_FS_PRAESENTATIONEN.CSC_DATUM">[4]Import!$Y$4:$Y$10</definedName>
    <definedName name="JV_FS_PRAESENTATIONEN.FRUEHEST_SOP">[4]Import!$L$4:$L$10</definedName>
    <definedName name="JV_FS_PRAESENTATIONEN.FS_NACHNAME">[4]Import!$J$4:$J$10</definedName>
    <definedName name="JV_FS_PRAESENTATIONEN.FS_NR">[4]Import!$B$4:$B$10</definedName>
    <definedName name="JV_FS_PRAESENTATIONEN.FS_POSITION">[4]Import!$C$4:$C$10</definedName>
    <definedName name="JV_FS_PRAESENTATIONEN.FT_APREIS">[4]Import!$O$4:$O$10</definedName>
    <definedName name="JV_FS_PRAESENTATIONEN.FT_BPREIS">[4]Import!$P$4:$P$10</definedName>
    <definedName name="JV_FS_PRAESENTATIONEN.FT_VSI">[4]Import!$AL$4:$AL$10</definedName>
    <definedName name="JV_FS_PRAESENTATIONEN.GEWICHTSTARGET">[4]Import!$W$4:$W$10</definedName>
    <definedName name="JV_FS_PRAESENTATIONEN.INVESTITIONSTARGET">[4]Import!$T$4:$T$10</definedName>
    <definedName name="JV_FS_PRAESENTATIONEN.KALK_MODEL">[4]Import!$AK$4:$AK$10</definedName>
    <definedName name="JV_FS_PRAESENTATIONEN.KONDITIONS_ID">[4]Import!$AM$4:$AM$10</definedName>
    <definedName name="JV_FS_PRAESENTATIONEN.KONSTUKTEUR">[4]Import!$H$4:$H$10</definedName>
    <definedName name="JV_FS_PRAESENTATIONEN.LEB_NACHNAME">[4]Import!$K$4:$K$10</definedName>
    <definedName name="JV_FS_PRAESENTATIONEN.LIFETIME">[4]Import!$M$4:$M$10</definedName>
    <definedName name="JV_FS_PRAESENTATIONEN.LT_APREIS">[4]Import!$Q$4:$Q$10</definedName>
    <definedName name="JV_FS_PRAESENTATIONEN.LT_BPREIS">[4]Import!$R$4:$R$10</definedName>
    <definedName name="JV_FS_PRAESENTATIONEN.LT_INVEST">[4]Import!$S$4:$S$10</definedName>
    <definedName name="JV_FS_PRAESENTATIONEN.LT_PROTOTYP_PARTS">[4]Import!$U$4:$U$10</definedName>
    <definedName name="JV_FS_PRAESENTATIONEN.LT_PROTOTYP_TOOLING">[4]Import!$V$4:$V$10</definedName>
    <definedName name="JV_FS_PRAESENTATIONEN.MATERIAL">[4]Import!$AH$4:$AH$10</definedName>
    <definedName name="JV_FS_PRAESENTATIONEN.PRAES_WAE_ID">[4]Import!$Z$4:$Z$10</definedName>
    <definedName name="JV_FS_PRAESENTATIONEN.PREMEETING_DATUM">[4]Import!$X$4:$X$10</definedName>
    <definedName name="JV_FS_PRAESENTATIONEN.PROJECTS">[4]Import!$AG$4:$AG$10</definedName>
    <definedName name="JV_FS_PRAESENTATIONEN.STATUS">[4]Import!$AI$4:$AI$10</definedName>
    <definedName name="JV_FS_PRAESENTATIONEN.STK_SUMME">[4]Import!$AE$4:$AE$10</definedName>
    <definedName name="JV_FS_PRAESENTATIONEN.TEILE_BEZ">[4]Import!$D$4:$D$10</definedName>
    <definedName name="JV_FS_PRAESENTATIONEN.TEILE_BEZ_ENGL">[4]Import!$E$4:$E$10</definedName>
    <definedName name="JV_FS_PRAESENTATIONEN.TEILE_JE_FZG">[4]Import!$G$4:$G$10</definedName>
    <definedName name="JV_FS_PRAESENTATIONEN.TEILENUMMER">[4]Import!$F$4:$F$10</definedName>
    <definedName name="JV_FS_PRAESENTATIONEN.VERSION">[4]Import!$AN$4:$AN$10</definedName>
    <definedName name="JV_FS_PRAESENTATIONEN.VERTRAGSART">[4]Import!$AC$4:$AC$10</definedName>
    <definedName name="JV_FS_PRAESENTATIONEN.VOLUME">[4]Import!$AA$4:$AA$10</definedName>
    <definedName name="JV_FS_PRAESENTATIONEN.WSTG">[4]Import!$I$4:$I$10</definedName>
    <definedName name="JV_FS_PRAESENTATIONEN.ZEICHNUNGSDATUM">[4]Import!$N$4:$N$10</definedName>
    <definedName name="JV_FS_REC.BEDARF">[4]Import!$G$489:$G$546</definedName>
    <definedName name="JV_FS_REC.DM_APREIS">[4]Import!$J$489:$J$546</definedName>
    <definedName name="JV_FS_REC.DM_BPREIS">[4]Import!$K$489:$K$546</definedName>
    <definedName name="JV_FS_REC.FS_NR">[4]Import!$B$489:$B$546</definedName>
    <definedName name="JV_FS_REC.FS_POSITION">[4]Import!$C$489:$C$546</definedName>
    <definedName name="JV_FS_REC.INVESTMENT">[4]Import!$M$489:$M$546</definedName>
    <definedName name="JV_FS_REC.LIEF_ID">[4]Import!$D$489:$D$546</definedName>
    <definedName name="JV_FS_REC.LIEF_NAME_PROD">[4]Import!$H$489:$H$546</definedName>
    <definedName name="JV_FS_REC.LND_KB_LAND">[4]Import!$I$489:$I$546</definedName>
    <definedName name="JV_FS_REC.LOG_KONZEPT">[4]Import!$F$489:$F$546</definedName>
    <definedName name="JV_FS_REC.LPT_ID">[4]Import!$N$489:$N$546</definedName>
    <definedName name="JV_FS_REC.QUOTE_PROZENT">[4]Import!$L$489:$L$546</definedName>
    <definedName name="JV_FS_REC.TURNOVER">[4]Import!$O$489:$O$546</definedName>
    <definedName name="JV_FS_REC.VERSION">[4]Import!$Q$489:$Q$546</definedName>
    <definedName name="JV_FS_REC.WERK_ID">[4]Import!$E$489:$E$546</definedName>
    <definedName name="JV_FS_REC.WERKSNAME">[4]Import!$P$489:$P$546</definedName>
    <definedName name="JV_FS_REC_LIEF.AVG_PROTOPREIS">[4]Import!$F$550:$F$566</definedName>
    <definedName name="JV_FS_REC_LIEF.DM_WERKZEUGKOSTEN">[4]Import!$E$550:$E$566</definedName>
    <definedName name="JV_FS_REC_LIEF.ENTWICKLUNGSKOSTEN">[4]Import!$P$550:$P$566</definedName>
    <definedName name="JV_FS_REC_LIEF.FS_POSITION">[4]Import!$B$550:$B$566</definedName>
    <definedName name="JV_FS_REC_LIEF.LIEF_ID">[4]Import!$C$550:$C$566</definedName>
    <definedName name="JV_FS_REC_LIEF.R1">[4]Import!$H$550:$H$566</definedName>
    <definedName name="JV_FS_REC_LIEF.R2">[4]Import!$I$550:$I$566</definedName>
    <definedName name="JV_FS_REC_LIEF.R3">[4]Import!$J$550:$J$566</definedName>
    <definedName name="JV_FS_REC_LIEF.R4">[4]Import!$K$550:$K$566</definedName>
    <definedName name="JV_FS_REC_LIEF.R5">[4]Import!$L$550:$L$566</definedName>
    <definedName name="JV_FS_REC_LIEF.R6">[4]Import!$M$550:$M$566</definedName>
    <definedName name="JV_FS_REC_LIEF.R7">[4]Import!$N$550:$N$566</definedName>
    <definedName name="JV_FS_REC_LIEF.R8">[4]Import!$O$550:$O$566</definedName>
    <definedName name="JV_FS_REC_LIEF.SOP">[4]Import!$G$550:$G$566</definedName>
    <definedName name="JV_FS_REC_LIEF.STK_SUMME">[4]Import!$D$550:$D$566</definedName>
    <definedName name="JV_FS_REC_SAVING.FRUEHEST_SOP">[4]Import!$C$570:$C$571</definedName>
    <definedName name="JV_FS_REC_SAVING.FS_POSITION">[4]Import!$B$570:$B$571</definedName>
    <definedName name="JV_FS_REC_SAVING.SAV_PA0">[4]Import!$E$570:$E$571</definedName>
    <definedName name="JV_FS_REC_SAVING.SAV_PA1">[4]Import!$F$570:$F$571</definedName>
    <definedName name="JV_FS_REC_SAVING.SAV_PA2">[4]Import!$G$570:$G$571</definedName>
    <definedName name="JV_FS_REC_SAVING.SAV_PA3">[4]Import!$H$570:$H$571</definedName>
    <definedName name="JV_FS_REC_SAVING.SAV_PA4">[4]Import!$I$570:$I$571</definedName>
    <definedName name="JV_FS_REC_SAVING.SAV_PA5">[4]Import!$J$570:$J$571</definedName>
    <definedName name="JV_FS_REC_SAVING.SAV_PA6">[4]Import!$K$570:$K$571</definedName>
    <definedName name="JV_FS_REC_SAVING.SAV_PA7">[4]Import!$L$570:$L$571</definedName>
    <definedName name="JV_FS_REC_SAVING.SOP_BASIS">[4]Import!$D$570:$D$571</definedName>
    <definedName name="JV_FS_REC_SAVING.TOTAL_SAVING_OVER_LIFE">[4]Import!$M$570:$M$571</definedName>
    <definedName name="JV_FS_RV_AVG_PROTODATA.DM_AVG_PROTOPREIS">[4]Import!$D$122:$D$123</definedName>
    <definedName name="JV_FS_RV_AVG_PROTODATA.DM_WERKZEUGKOSTEN">[4]Import!$E$122:$E$123</definedName>
    <definedName name="JV_FS_RV_AVG_PROTODATA.FS_POSITION">[4]Import!$B$122:$B$123</definedName>
    <definedName name="JV_FS_RV_AVG_PROTODATA.LIEF_ID">[4]Import!$C$122:$C$123</definedName>
    <definedName name="JV_FS_RV_LTERM_PNACHLASS.BJAHR1">[4]Import!$E$147:$E$163</definedName>
    <definedName name="JV_FS_RV_LTERM_PNACHLASS.BJAHR2">[4]Import!$G$147:$G$163</definedName>
    <definedName name="JV_FS_RV_LTERM_PNACHLASS.BJAHR3">[4]Import!$I$147:$I$163</definedName>
    <definedName name="JV_FS_RV_LTERM_PNACHLASS.BJAHR4">[4]Import!$K$147:$K$163</definedName>
    <definedName name="JV_FS_RV_LTERM_PNACHLASS.BJAHR5">[4]Import!$M$147:$M$163</definedName>
    <definedName name="JV_FS_RV_LTERM_PNACHLASS.BJAHR6">[4]Import!$O$147:$O$163</definedName>
    <definedName name="JV_FS_RV_LTERM_PNACHLASS.BJAHR7">[4]Import!$Q$147:$Q$163</definedName>
    <definedName name="JV_FS_RV_LTERM_PNACHLASS.BJAHR8">[4]Import!$S$147:$S$163</definedName>
    <definedName name="JV_FS_RV_LTERM_PNACHLASS.ENTWICKLUNGSKOSTEN">[4]Import!$X$147:$X$163</definedName>
    <definedName name="JV_FS_RV_LTERM_PNACHLASS.FS_POSITION">[4]Import!$B$147:$B$163</definedName>
    <definedName name="JV_FS_RV_LTERM_PNACHLASS.INVESTITIONEN">[4]Import!$U$147:$U$163</definedName>
    <definedName name="JV_FS_RV_LTERM_PNACHLASS.LIEF_ID">[4]Import!$C$147:$C$163</definedName>
    <definedName name="JV_FS_RV_LTERM_PNACHLASS.LIEF_NAME_PROD">[4]Import!$D$147:$D$163</definedName>
    <definedName name="JV_FS_RV_LTERM_PNACHLASS.PROTO_KOSTEN">[4]Import!$W$147:$W$163</definedName>
    <definedName name="JV_FS_RV_LTERM_PNACHLASS.REDUCTION_1">[4]Import!$F$147:$F$163</definedName>
    <definedName name="JV_FS_RV_LTERM_PNACHLASS.REDUCTION_2">[4]Import!$H$147:$H$163</definedName>
    <definedName name="JV_FS_RV_LTERM_PNACHLASS.REDUCTION_3">[4]Import!$J$147:$J$163</definedName>
    <definedName name="JV_FS_RV_LTERM_PNACHLASS.REDUCTION_4">[4]Import!$L$147:$L$163</definedName>
    <definedName name="JV_FS_RV_LTERM_PNACHLASS.REDUCTION_5">[4]Import!$N$147:$N$163</definedName>
    <definedName name="JV_FS_RV_LTERM_PNACHLASS.REDUCTION_6">[4]Import!$P$147:$P$163</definedName>
    <definedName name="JV_FS_RV_LTERM_PNACHLASS.REDUCTION_7">[4]Import!$R$147:$R$163</definedName>
    <definedName name="JV_FS_RV_LTERM_PNACHLASS.REDUCTION_8">[4]Import!$T$147:$T$163</definedName>
    <definedName name="JV_FS_RV_LTERM_PNACHLASS.TURNOVER_OVER_LIFE">[4]Import!$V$147:$V$163</definedName>
    <definedName name="L">[11]협조전!#REF!</definedName>
    <definedName name="LARGE">#REF!</definedName>
    <definedName name="Mischpreis1">#REF!</definedName>
    <definedName name="Mischpreis2">#REF!</definedName>
    <definedName name="Mischpreis3">#REF!</definedName>
    <definedName name="Mischpreis4">#REF!</definedName>
    <definedName name="Model_ID">[5]Model!$A$4:$A$43</definedName>
    <definedName name="Mq">[19]GRACE!#REF!</definedName>
    <definedName name="M행">#REF!</definedName>
    <definedName name="NEWCODE">#REF!</definedName>
    <definedName name="nime" hidden="1">#REF!</definedName>
    <definedName name="N행">#REF!</definedName>
    <definedName name="O행">#REF!</definedName>
    <definedName name="plant">#REF!</definedName>
    <definedName name="PLANTS">#REF!</definedName>
    <definedName name="PNPrinciple">[7]Constant!#REF!</definedName>
    <definedName name="prem">#REF!</definedName>
    <definedName name="PRINT_AREA_MI">'[20]RD제품개발투자비(매가)'!#REF!</definedName>
    <definedName name="PROJECT명">#REF!</definedName>
    <definedName name="PROTO">#REF!</definedName>
    <definedName name="PROTO1">#REF!</definedName>
    <definedName name="PV_Cost_Tot">[9]Worksheet!$Q$63</definedName>
    <definedName name="PV_Cost_Tot_Mkt">[9]Worksheet!$R$63</definedName>
    <definedName name="PV_Grand_Total">#REF!</definedName>
    <definedName name="PV_Grand_Total_Mkt">#REF!</definedName>
    <definedName name="P행">#REF!</definedName>
    <definedName name="Q행">#REF!</definedName>
    <definedName name="Retest_Percent">#REF!</definedName>
    <definedName name="Retest_Tot">#REF!</definedName>
    <definedName name="Retest_Tot_Mkt">#REF!</definedName>
    <definedName name="R행">#REF!</definedName>
    <definedName name="SMALL">#REF!</definedName>
    <definedName name="SPEED_D170">#REF!</definedName>
    <definedName name="SSRR">[21]기안!$A$43</definedName>
    <definedName name="S행">#REF!</definedName>
    <definedName name="Total_DV_and_PV_Testing">#REF!</definedName>
    <definedName name="Total_DV_and_PV_Testing_Mkt">#REF!</definedName>
    <definedName name="T행">#REF!</definedName>
    <definedName name="unit">#REF!</definedName>
    <definedName name="uu">#REF!</definedName>
    <definedName name="U행">#REF!</definedName>
    <definedName name="V_FS_BAUSTUFE_VORGABEN_STK.FS_POSITION">[4]Import!$B$117:$B$118</definedName>
    <definedName name="V_FS_BAUSTUFE_VORGABEN_STK.STUECKZAHL">[4]Import!$D$117:$D$118</definedName>
    <definedName name="V_FS_BAUSTUFE_VORGABEN_STK.STUFE">[4]Import!$C$117:$C$118</definedName>
    <definedName name="Visualisierung">[4]Import!$K$389:$K$485</definedName>
    <definedName name="VV">#REF!</definedName>
    <definedName name="V행">#REF!</definedName>
    <definedName name="W">#REF!</definedName>
    <definedName name="Werk011">#REF!</definedName>
    <definedName name="Werk012">#REF!</definedName>
    <definedName name="Werk013">#REF!</definedName>
    <definedName name="Werk014">#REF!</definedName>
    <definedName name="Werk021">#REF!</definedName>
    <definedName name="Werk022">#REF!</definedName>
    <definedName name="Werk023">#REF!</definedName>
    <definedName name="Werk024">#REF!</definedName>
    <definedName name="Werk031">#REF!</definedName>
    <definedName name="Werk032">#REF!</definedName>
    <definedName name="Werk033">#REF!</definedName>
    <definedName name="Werk034">#REF!</definedName>
    <definedName name="Werk041">#REF!</definedName>
    <definedName name="Werk042">#REF!</definedName>
    <definedName name="Werk043">#REF!</definedName>
    <definedName name="Werk044">#REF!</definedName>
    <definedName name="Werk051">#REF!</definedName>
    <definedName name="Werk052">#REF!</definedName>
    <definedName name="Werk053">#REF!</definedName>
    <definedName name="Werk054">#REF!</definedName>
    <definedName name="Werk061">#REF!</definedName>
    <definedName name="Werk062">#REF!</definedName>
    <definedName name="Werk063">#REF!</definedName>
    <definedName name="Werk064">#REF!</definedName>
    <definedName name="Werk071">#REF!</definedName>
    <definedName name="Werk072">#REF!</definedName>
    <definedName name="Werk073">#REF!</definedName>
    <definedName name="Werk074">#REF!</definedName>
    <definedName name="Werk081">#REF!</definedName>
    <definedName name="Werk082">#REF!</definedName>
    <definedName name="Werk083">#REF!</definedName>
    <definedName name="Werk084">#REF!</definedName>
    <definedName name="Werk091">#REF!</definedName>
    <definedName name="Werk092">#REF!</definedName>
    <definedName name="Werk093">#REF!</definedName>
    <definedName name="Werk094">#REF!</definedName>
    <definedName name="Werk101">#REF!</definedName>
    <definedName name="Werk102">#REF!</definedName>
    <definedName name="Werk103">#REF!</definedName>
    <definedName name="Werk104">#REF!</definedName>
    <definedName name="Werk111">#REF!</definedName>
    <definedName name="Werk112">#REF!</definedName>
    <definedName name="Werk113">#REF!</definedName>
    <definedName name="Werk114">#REF!</definedName>
    <definedName name="Werk121">#REF!</definedName>
    <definedName name="Werk122">#REF!</definedName>
    <definedName name="Werk123">#REF!</definedName>
    <definedName name="Werk124">#REF!</definedName>
    <definedName name="Werk131">#REF!</definedName>
    <definedName name="Werk132">#REF!</definedName>
    <definedName name="Werk133">#REF!</definedName>
    <definedName name="Werk134">#REF!</definedName>
    <definedName name="Werk135">#REF!</definedName>
    <definedName name="Werk141">#REF!</definedName>
    <definedName name="Werk142">#REF!</definedName>
    <definedName name="Werk143">#REF!</definedName>
    <definedName name="Werk144">#REF!</definedName>
    <definedName name="ww">#REF!</definedName>
    <definedName name="W행">#REF!</definedName>
    <definedName name="W행1">#N/A</definedName>
    <definedName name="XG액션">#REF!</definedName>
    <definedName name="xx">#REF!</definedName>
    <definedName name="X행">#REF!</definedName>
    <definedName name="YEN">#REF!</definedName>
    <definedName name="yy">#REF!</definedName>
    <definedName name="YYY">#REF!</definedName>
    <definedName name="ZZ">#REF!</definedName>
    <definedName name="기안">'[22]2.대외공문'!#REF!</definedName>
    <definedName name="기안3">#REF!</definedName>
    <definedName name="기안갑">#REF!</definedName>
    <definedName name="기안갑1">#N/A</definedName>
    <definedName name="기안용지">#REF!</definedName>
    <definedName name="기안을">#REF!</definedName>
    <definedName name="기안을1">#N/A</definedName>
    <definedName name="單位阡원_阡￥">#REF!</definedName>
    <definedName name="ㄴㅇㅎㅇ">#N/A</definedName>
    <definedName name="년도__실적추정은_건설이자_미포">'[23]R&amp;D'!#REF!</definedName>
    <definedName name="解_任_">[2]기안!$A$34</definedName>
    <definedName name="ㄷㅈ">[8]총괄표!$C$2</definedName>
    <definedName name="대회">#REF!</definedName>
    <definedName name="라ㅕ화">#REF!</definedName>
    <definedName name="_xlnm.Extract">#REF!</definedName>
    <definedName name="ㅁ1">[3]신규DEP!#REF!</definedName>
    <definedName name="ㅁ1430">#REF!</definedName>
    <definedName name="ㅁㅁㅁ">'[24]5.세운W-A'!#REF!</definedName>
    <definedName name="모">#REF!</definedName>
    <definedName name="발">#REF!</definedName>
    <definedName name="변경">#REF!</definedName>
    <definedName name="부서">#REF!</definedName>
    <definedName name="부서별예산">#REF!</definedName>
    <definedName name="비교A">#REF!</definedName>
    <definedName name="ㅅ7">#REF!</definedName>
    <definedName name="사업투자">#REF!</definedName>
    <definedName name="사업투자1">#REF!</definedName>
    <definedName name="엉댜ㄷㅈ">#REF!</definedName>
    <definedName name="엉댜ㄷㅈ1">#N/A</definedName>
    <definedName name="예산총괄시트설ONLY">#REF!</definedName>
    <definedName name="장기투자.94.BB">#REF!</definedName>
    <definedName name="제목">#REF!</definedName>
    <definedName name="투자비">#REF!</definedName>
    <definedName name="허">#N/A</definedName>
    <definedName name="흵____R3_t">#REF!</definedName>
    <definedName name="ㅗㅗㅘㅣㅣㅏ">#REF!</definedName>
    <definedName name="ㅘㅎ">#N/A</definedName>
    <definedName name="_xlnm.Print_Area" localSheetId="1">徐工副司机支架冲孔模具报价单!$A$1:$AG$3</definedName>
    <definedName name="_xlnm.Print_Titles" localSheetId="1">徐工副司机支架冲孔模具报价单!$1:$3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>sunpeilin</author>
  </authors>
  <commentList>
    <comment ref="I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340</t>
        </r>
      </text>
    </comment>
    <comment ref="J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262</t>
        </r>
      </text>
    </comment>
    <comment ref="S4" authorId="1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按我公司计算：0.22元/条</t>
        </r>
      </text>
    </comment>
    <comment ref="U4" authorId="1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4件/条</t>
        </r>
      </text>
    </comment>
    <comment ref="I1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346</t>
        </r>
      </text>
    </comment>
    <comment ref="J1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262</t>
        </r>
      </text>
    </comment>
    <comment ref="U12" authorId="1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4件/条</t>
        </r>
      </text>
    </comment>
    <comment ref="S26" authorId="1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1.包装箱28.32元一个，2个/箱，大约30次 0.47元/件
2.塑料袋 0.354元
3.打包带子0.0885元
4.套扣 调整 打包 装箱  1.25元</t>
        </r>
      </text>
    </comment>
    <comment ref="I4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测量430</t>
        </r>
      </text>
    </comment>
    <comment ref="J4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160</t>
        </r>
      </text>
    </comment>
    <comment ref="I4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440</t>
        </r>
      </text>
    </comment>
    <comment ref="J4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185</t>
        </r>
      </text>
    </comment>
    <comment ref="I5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336</t>
        </r>
      </text>
    </comment>
    <comment ref="J5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180</t>
        </r>
      </text>
    </comment>
    <comment ref="S63" authorId="1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1，塑料箱 28.32元/个  每箱装4件，周转30次 每件0.235元
2， 塑料袋用G项目单人袋 0.177元
3，套扣 调活 装袋 打包    0.40元  ；包工：0.30元</t>
        </r>
      </text>
    </comment>
    <comment ref="I6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445</t>
        </r>
      </text>
    </comment>
    <comment ref="J6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240</t>
        </r>
      </text>
    </comment>
    <comment ref="I7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510</t>
        </r>
      </text>
    </comment>
    <comment ref="J7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275</t>
        </r>
      </text>
    </comment>
    <comment ref="S83" authorId="1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1，纸箱 3.03一个，4个/箱， 每件0.76元
2，泡沫袋 0.30元 
3，调整0.20元
4，其他：0.50元（包工：套扣，贴膜，装箱，打包等）</t>
        </r>
      </text>
    </comment>
    <comment ref="S98" authorId="1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1.打包带0.1元（6m/10*0.08=0.05元）
2.其他：0.1元，打捆，贴标签+标签</t>
        </r>
      </text>
    </comment>
    <comment ref="S112" authorId="1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1,周转筐  每件0.22元
2  ，打包带子   0.08元（5.2m÷8*0.1=0.065元）    
3，其他：0.10元。（包工：套扣   调活  装箱  贴标识 打包 0.05元）</t>
        </r>
      </text>
    </comment>
    <comment ref="S13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网络查询79元一卷，一卷10公斤，宽11.5，厚0.75，长2500m,则0.0316元/m,装箱使用1.26m，使用2根，则共计0.08元</t>
        </r>
      </text>
    </comment>
    <comment ref="U135" authorId="1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1.打包带子0.10元（6m÷10*0.08=0.05元）
2，其他：0.30元 打捆 贴标签+标签 0.06元/个</t>
        </r>
      </text>
    </comment>
    <comment ref="I15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375</t>
        </r>
      </text>
    </comment>
    <comment ref="J15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135</t>
        </r>
      </text>
    </comment>
    <comment ref="I16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375</t>
        </r>
      </text>
    </comment>
    <comment ref="J16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135</t>
        </r>
      </text>
    </comment>
    <comment ref="S174" authorId="1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1，    周转箱32元/个  每箱6个  周转50次    费用0.11/个
2，套扣 装箱,0.18元
3，打包带子3道*1.6m/6=0.8m*0.08/m=0.06元
4，垫片,5*0.16=0.80元</t>
        </r>
      </text>
    </comment>
    <comment ref="S189" authorId="1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1.打包带0.1元（6m/10*0.08=0.05元）
2.其他：0.1元，打捆，贴标签+标签</t>
        </r>
      </text>
    </comment>
  </commentList>
</comments>
</file>

<file path=xl/sharedStrings.xml><?xml version="1.0" encoding="utf-8"?>
<sst xmlns="http://schemas.openxmlformats.org/spreadsheetml/2006/main" count="703" uniqueCount="385">
  <si>
    <t>备注</t>
  </si>
  <si>
    <t>25年1-6月份按照目标价开票可节省金额18.93万元</t>
  </si>
  <si>
    <t>24年全年按照目标价开票可节省金额26.7万元</t>
  </si>
  <si>
    <t>序号</t>
  </si>
  <si>
    <t>QAD代码</t>
  </si>
  <si>
    <t>物料名称</t>
  </si>
  <si>
    <t>备选方案</t>
  </si>
  <si>
    <t>净重/kg</t>
  </si>
  <si>
    <t>24年用量</t>
  </si>
  <si>
    <t>25年1-6月份使用量</t>
  </si>
  <si>
    <t>开票价格</t>
  </si>
  <si>
    <t>目标价格</t>
  </si>
  <si>
    <t>差额</t>
  </si>
  <si>
    <t>降幅</t>
  </si>
  <si>
    <t>1-6月份开票金额</t>
  </si>
  <si>
    <t>1-6月份目标开票金额</t>
  </si>
  <si>
    <t>24年全年开票金额</t>
  </si>
  <si>
    <t>24年按照目标价开票金额</t>
  </si>
  <si>
    <t>SHT0000542</t>
  </si>
  <si>
    <t>H4副司机底座总成</t>
  </si>
  <si>
    <t>新开发——自制</t>
  </si>
  <si>
    <t>SHT0000779</t>
  </si>
  <si>
    <t>副驾地板连接支座</t>
  </si>
  <si>
    <t>H4</t>
  </si>
  <si>
    <t>SHT0014598</t>
  </si>
  <si>
    <t>坐盆总成</t>
  </si>
  <si>
    <t>用新2.0坐盆替代</t>
  </si>
  <si>
    <t>济南重汽</t>
  </si>
  <si>
    <t>SHT0000104</t>
  </si>
  <si>
    <t>副驾底座总成-右</t>
  </si>
  <si>
    <t>只需开个装车位置的钣金-自制</t>
  </si>
  <si>
    <t>M4中重卡右舵</t>
  </si>
  <si>
    <t>SHT0001667</t>
  </si>
  <si>
    <t>H4座盆</t>
  </si>
  <si>
    <t>SHT0000538</t>
  </si>
  <si>
    <t>H4副司机座盆总成</t>
  </si>
  <si>
    <t>取消，改H6座框结构</t>
  </si>
  <si>
    <t>SHT0001651</t>
  </si>
  <si>
    <t>H4-2.2/济南重汽</t>
  </si>
  <si>
    <t>SHT0000103</t>
  </si>
  <si>
    <t>副驾底座总成——左</t>
  </si>
  <si>
    <t>M4中重卡左舵</t>
  </si>
  <si>
    <t>SHT0000089</t>
  </si>
  <si>
    <t>1.0座盆组件</t>
  </si>
  <si>
    <t>新开发——西安属地开发</t>
  </si>
  <si>
    <t>M4中重卡</t>
  </si>
  <si>
    <t>SHT0000823</t>
  </si>
  <si>
    <t>底支架总成</t>
  </si>
  <si>
    <t>新开发——全盛-再找资源</t>
  </si>
  <si>
    <t>SHT0000993</t>
  </si>
  <si>
    <t>M4底座支架总成</t>
  </si>
  <si>
    <t>新开发-委外</t>
  </si>
  <si>
    <t>SHT0002498</t>
  </si>
  <si>
    <t>M4底座支架总成 右舵</t>
  </si>
  <si>
    <t>M4中重卡右舵底支架</t>
  </si>
  <si>
    <t>西安</t>
  </si>
  <si>
    <t>潍坊</t>
  </si>
  <si>
    <t>徐工副司机支架冲孔模具报价单</t>
  </si>
  <si>
    <t>日期：</t>
  </si>
  <si>
    <t>序
号</t>
  </si>
  <si>
    <t>件号</t>
  </si>
  <si>
    <t>名称</t>
  </si>
  <si>
    <t>产品简图</t>
  </si>
  <si>
    <t>材质</t>
  </si>
  <si>
    <t>料厚
（mm）</t>
  </si>
  <si>
    <t>产品展开尺寸</t>
  </si>
  <si>
    <t>零件
重量（Kg）</t>
  </si>
  <si>
    <t>排样简图</t>
  </si>
  <si>
    <t>坯料信息</t>
  </si>
  <si>
    <t>单件
步距重
（kg）</t>
  </si>
  <si>
    <t>材料
利用率
%</t>
  </si>
  <si>
    <t>工序号</t>
  </si>
  <si>
    <t>工序内容</t>
  </si>
  <si>
    <t>说明</t>
  </si>
  <si>
    <t>模具类型</t>
  </si>
  <si>
    <t>设备</t>
  </si>
  <si>
    <t>数量
（套）</t>
  </si>
  <si>
    <t>模具尺寸预估</t>
  </si>
  <si>
    <t>系数</t>
  </si>
  <si>
    <t>重量</t>
  </si>
  <si>
    <t xml:space="preserve">模具金额
</t>
  </si>
  <si>
    <t xml:space="preserve">母线调试费用 Homeline </t>
  </si>
  <si>
    <t>运费          Freight</t>
  </si>
  <si>
    <t>总计（未税）
Total Price （Without VAT)</t>
  </si>
  <si>
    <t>总计（含税）
Total Price （Without VAT)</t>
  </si>
  <si>
    <t>长</t>
  </si>
  <si>
    <t>宽</t>
  </si>
  <si>
    <t>料宽
（mm）</t>
  </si>
  <si>
    <t>料长
（mm）</t>
  </si>
  <si>
    <t>步距</t>
  </si>
  <si>
    <t>出数</t>
  </si>
  <si>
    <t>长
（mm）</t>
  </si>
  <si>
    <t>宽
（mm）</t>
  </si>
  <si>
    <t>高
（mm）</t>
  </si>
  <si>
    <t>H4A-6901201</t>
  </si>
  <si>
    <t>右侧立板</t>
  </si>
  <si>
    <t>SPFH590
t=2.0</t>
  </si>
  <si>
    <t>OP05</t>
  </si>
  <si>
    <t>OP10</t>
  </si>
  <si>
    <t>OP20</t>
  </si>
  <si>
    <t>OP30</t>
  </si>
  <si>
    <t>OP40</t>
  </si>
  <si>
    <t>冲孔&amp;侧冲孔</t>
  </si>
  <si>
    <t>单工序</t>
  </si>
  <si>
    <t>钢板模</t>
  </si>
  <si>
    <t>总计</t>
  </si>
  <si>
    <t>H4A-6901202</t>
  </si>
  <si>
    <t>左侧立板</t>
  </si>
  <si>
    <t>H4681020313A0</t>
  </si>
  <si>
    <t>前下支撑板</t>
  </si>
  <si>
    <t>冲孔&amp;测冲孔</t>
  </si>
  <si>
    <t>H4681020314A0</t>
  </si>
  <si>
    <t>后下支撑板</t>
  </si>
  <si>
    <t>测冲孔</t>
  </si>
  <si>
    <t>检具</t>
  </si>
  <si>
    <t>说明：</t>
  </si>
  <si>
    <t>注：
1.本报价30天内有效，超过30条需重新询价。
2.同意承接单个零件。
3.我公司承诺中标后，按所报价格进行承接模具制造，能满足报价表中工艺数据。</t>
  </si>
  <si>
    <t>冲压件核价</t>
  </si>
  <si>
    <t>序</t>
  </si>
  <si>
    <t>QAD号</t>
  </si>
  <si>
    <t>单件</t>
  </si>
  <si>
    <t>自制/外协</t>
  </si>
  <si>
    <t>自对应零件号</t>
  </si>
  <si>
    <t>数量</t>
  </si>
  <si>
    <t>下料尺寸mm</t>
  </si>
  <si>
    <t>未税单价</t>
  </si>
  <si>
    <t>重量/kg</t>
  </si>
  <si>
    <t>未税
材料费</t>
  </si>
  <si>
    <t>加工成本</t>
  </si>
  <si>
    <t>号</t>
  </si>
  <si>
    <t>厚</t>
  </si>
  <si>
    <t>材料</t>
  </si>
  <si>
    <t>废铁</t>
  </si>
  <si>
    <t>毛重</t>
  </si>
  <si>
    <t>净重</t>
  </si>
  <si>
    <t>工序</t>
  </si>
  <si>
    <t>吨位</t>
  </si>
  <si>
    <t>工序数</t>
  </si>
  <si>
    <t>工序费</t>
  </si>
  <si>
    <t>出件数</t>
  </si>
  <si>
    <t>合计</t>
  </si>
  <si>
    <t>H4A付司机底座BOM(牛头)</t>
  </si>
  <si>
    <t>左侧板</t>
  </si>
  <si>
    <t>自制</t>
  </si>
  <si>
    <t>裁料</t>
  </si>
  <si>
    <t>落料</t>
  </si>
  <si>
    <t>成型</t>
  </si>
  <si>
    <t>冲孔</t>
  </si>
  <si>
    <t>压角*2</t>
  </si>
  <si>
    <t>打钢印</t>
  </si>
  <si>
    <t>冲小孔</t>
  </si>
  <si>
    <t>右侧板</t>
  </si>
  <si>
    <t>压包</t>
  </si>
  <si>
    <t>冲孔1</t>
  </si>
  <si>
    <t>冲孔2</t>
  </si>
  <si>
    <t>冲侧孔</t>
  </si>
  <si>
    <t>前横管(方管)</t>
  </si>
  <si>
    <t>Q195</t>
  </si>
  <si>
    <t>40*20*372</t>
  </si>
  <si>
    <t>截管</t>
  </si>
  <si>
    <t>切割锯</t>
  </si>
  <si>
    <t>冲孔(外协)</t>
  </si>
  <si>
    <t>后横管(方管)</t>
  </si>
  <si>
    <t>20*20*372</t>
  </si>
  <si>
    <t>平垫</t>
  </si>
  <si>
    <t>H4付司机后堵头   3孔</t>
  </si>
  <si>
    <t>外协</t>
  </si>
  <si>
    <t>CS-002</t>
  </si>
  <si>
    <t>焊接</t>
  </si>
  <si>
    <t>157cm</t>
  </si>
  <si>
    <t>H4付司机前堵头   2孔</t>
  </si>
  <si>
    <t>CS-003</t>
  </si>
  <si>
    <t>喷涂</t>
  </si>
  <si>
    <t>0.693㎡</t>
  </si>
  <si>
    <t xml:space="preserve">H4主调角器固定板   </t>
  </si>
  <si>
    <t>CS-004</t>
  </si>
  <si>
    <t>组装</t>
  </si>
  <si>
    <t>4.50元（小件组装 喷装 调活）</t>
  </si>
  <si>
    <t xml:space="preserve">H4付调角器固定板   </t>
  </si>
  <si>
    <t>CS-005</t>
  </si>
  <si>
    <t>包装</t>
  </si>
  <si>
    <t>H4付司机座框连接板（左）</t>
  </si>
  <si>
    <t>CS-006</t>
  </si>
  <si>
    <t>运费</t>
  </si>
  <si>
    <t>H4付司机座框连接板（右）</t>
  </si>
  <si>
    <t>CS-007</t>
  </si>
  <si>
    <t>现场服务</t>
  </si>
  <si>
    <t>H4付司机安全带支架（H4安全带固定板）</t>
  </si>
  <si>
    <t>CS-008</t>
  </si>
  <si>
    <t>H4拉簧固定轴</t>
  </si>
  <si>
    <t>CS-009</t>
  </si>
  <si>
    <t>H4锁舌固定轴</t>
  </si>
  <si>
    <t>CS-010</t>
  </si>
  <si>
    <t>H4锁舌拉簧¢1.0</t>
  </si>
  <si>
    <t>CS-011</t>
  </si>
  <si>
    <t>7/16焊接母</t>
  </si>
  <si>
    <t>CS-012</t>
  </si>
  <si>
    <t>安全带扣螺母</t>
  </si>
  <si>
    <t>CS-013</t>
  </si>
  <si>
    <t>M8内六方（法兰母）</t>
  </si>
  <si>
    <t>CS-014</t>
  </si>
  <si>
    <t>M10高强螺母</t>
  </si>
  <si>
    <t>CS-015</t>
  </si>
  <si>
    <t>锁舌</t>
  </si>
  <si>
    <t>CS-016</t>
  </si>
  <si>
    <t>M8*35*内六方螺丝</t>
  </si>
  <si>
    <t>安全带限位片</t>
  </si>
  <si>
    <t>CS-018</t>
  </si>
  <si>
    <t>M6螺母</t>
  </si>
  <si>
    <t>CS-019</t>
  </si>
  <si>
    <t>材料合计：</t>
  </si>
  <si>
    <t>加工费合计：</t>
  </si>
  <si>
    <t>H4升级司机底座（改型）</t>
  </si>
  <si>
    <t>侧帮（带筋）(左）</t>
  </si>
  <si>
    <t>落片</t>
  </si>
  <si>
    <t>200T</t>
  </si>
  <si>
    <t>冲三孔</t>
  </si>
  <si>
    <t>125T</t>
  </si>
  <si>
    <t>40T</t>
  </si>
  <si>
    <t>拉深</t>
  </si>
  <si>
    <t>侧帮（不带筋）</t>
  </si>
  <si>
    <t>前堵头</t>
  </si>
  <si>
    <t>63T</t>
  </si>
  <si>
    <t>压型</t>
  </si>
  <si>
    <t>80T</t>
  </si>
  <si>
    <t>折V弯</t>
  </si>
  <si>
    <t>线束卡箍</t>
  </si>
  <si>
    <t>1，后堵头</t>
  </si>
  <si>
    <t>CS-022</t>
  </si>
  <si>
    <t>总成冲三孔</t>
  </si>
  <si>
    <t>100T</t>
  </si>
  <si>
    <t>2，合页</t>
  </si>
  <si>
    <t>焊接(外协)</t>
  </si>
  <si>
    <t>3，销轴（6*80弹性销）</t>
  </si>
  <si>
    <t>CS-023</t>
  </si>
  <si>
    <t>调整</t>
  </si>
  <si>
    <t>M8螺母</t>
  </si>
  <si>
    <t>CS-020</t>
  </si>
  <si>
    <t>0.454㎡*15</t>
  </si>
  <si>
    <t>M6盖母</t>
  </si>
  <si>
    <t>6*10外六角螺栓</t>
  </si>
  <si>
    <t>运费+服务费</t>
  </si>
  <si>
    <t>H4副司机地板连接支座总成</t>
  </si>
  <si>
    <t xml:space="preserve">小板 </t>
  </si>
  <si>
    <t>落料冲孔</t>
  </si>
  <si>
    <t>200油</t>
  </si>
  <si>
    <t>凸焊M6螺母4个</t>
  </si>
  <si>
    <t>大板</t>
  </si>
  <si>
    <t xml:space="preserve">拉深 </t>
  </si>
  <si>
    <t xml:space="preserve">凊边 </t>
  </si>
  <si>
    <t>200压</t>
  </si>
  <si>
    <t>折弯</t>
  </si>
  <si>
    <t>凸焊M8螺母一个</t>
  </si>
  <si>
    <t>调平</t>
  </si>
  <si>
    <t>轴套</t>
  </si>
  <si>
    <t>CS-021</t>
  </si>
  <si>
    <t>58CM</t>
  </si>
  <si>
    <t>M8焊母</t>
  </si>
  <si>
    <t>机械手焊总成加打磨</t>
  </si>
  <si>
    <t>M6焊母</t>
  </si>
  <si>
    <t>冲床调平</t>
  </si>
  <si>
    <t>气泡袋</t>
  </si>
  <si>
    <t>600*305</t>
  </si>
  <si>
    <t>打包</t>
  </si>
  <si>
    <t>到黄骅0.45元</t>
  </si>
  <si>
    <t>X3000副驾驶员座盆</t>
  </si>
  <si>
    <t>坐盆钣金</t>
  </si>
  <si>
    <t>ST12</t>
  </si>
  <si>
    <t>落料成型</t>
  </si>
  <si>
    <t>200T油压*2人</t>
  </si>
  <si>
    <t>清边</t>
  </si>
  <si>
    <t>刻口</t>
  </si>
  <si>
    <t>收沿</t>
  </si>
  <si>
    <t>160T</t>
  </si>
  <si>
    <t>冲方孔+小孔</t>
  </si>
  <si>
    <t>铆钉</t>
  </si>
  <si>
    <t>CS-26</t>
  </si>
  <si>
    <t>X3000座盆后支架</t>
  </si>
  <si>
    <t>CS-34</t>
  </si>
  <si>
    <t>铆活</t>
  </si>
  <si>
    <t>6*0.07</t>
  </si>
  <si>
    <t>X3000座前支架</t>
  </si>
  <si>
    <t>CS-35</t>
  </si>
  <si>
    <t>0.51㎡*15元/㎡</t>
  </si>
  <si>
    <t>H4付司机座盆</t>
  </si>
  <si>
    <t>盆体</t>
  </si>
  <si>
    <t>拉伸</t>
  </si>
  <si>
    <t>冲圆孔小孔</t>
  </si>
  <si>
    <t>凊边</t>
  </si>
  <si>
    <t>冲六孔2道</t>
  </si>
  <si>
    <t>冲三角齿8道</t>
  </si>
  <si>
    <t>打钢印 40T</t>
  </si>
  <si>
    <t>4个   4*0.05=0.2元</t>
  </si>
  <si>
    <t>0.454㎡*15=6.81元</t>
  </si>
  <si>
    <t>现场服务费</t>
  </si>
  <si>
    <t>X3000分体正司机座盆</t>
  </si>
  <si>
    <t xml:space="preserve"> 压鼓包</t>
  </si>
  <si>
    <t>切边</t>
  </si>
  <si>
    <t>翻边</t>
  </si>
  <si>
    <t>冲异形孔</t>
  </si>
  <si>
    <t>冲切突（4序）</t>
  </si>
  <si>
    <t>弹簧片（4孔）</t>
  </si>
  <si>
    <t>65Mn</t>
  </si>
  <si>
    <t>压突点</t>
  </si>
  <si>
    <t>冲切突</t>
  </si>
  <si>
    <t xml:space="preserve"> </t>
  </si>
  <si>
    <t>热处理</t>
  </si>
  <si>
    <t>3.8元/kg*0.101kg</t>
  </si>
  <si>
    <t>铆接</t>
  </si>
  <si>
    <t>加强片(钢带固定板)</t>
  </si>
  <si>
    <t>03080003</t>
  </si>
  <si>
    <t>点焊（4点）</t>
  </si>
  <si>
    <t>打磨焊点</t>
  </si>
  <si>
    <t>SHT0000574/
SHT0000089</t>
  </si>
  <si>
    <t>H3改型座盆
M4座盆总成</t>
  </si>
  <si>
    <t>断料拉伸</t>
  </si>
  <si>
    <t>刻口+冲孔</t>
  </si>
  <si>
    <t>打钢印   40T</t>
  </si>
  <si>
    <t>刻角齿   16T</t>
  </si>
  <si>
    <t>管 2个</t>
  </si>
  <si>
    <r>
      <rPr>
        <sz val="11"/>
        <color theme="1"/>
        <rFont val="Calibri"/>
        <charset val="204"/>
      </rPr>
      <t>ф</t>
    </r>
    <r>
      <rPr>
        <sz val="11"/>
        <color theme="1"/>
        <rFont val="Calibri"/>
        <charset val="134"/>
      </rPr>
      <t>12*370*1.5</t>
    </r>
  </si>
  <si>
    <t>压扁</t>
  </si>
  <si>
    <t>铆钉 4</t>
  </si>
  <si>
    <t>大支架2</t>
  </si>
  <si>
    <t>CS-27</t>
  </si>
  <si>
    <t>16cm</t>
  </si>
  <si>
    <t>小支架(含1个M6螺母/件)</t>
  </si>
  <si>
    <t>CS-28</t>
  </si>
  <si>
    <t xml:space="preserve">包工：套扣 调活 打捆 </t>
  </si>
  <si>
    <t>电泳</t>
  </si>
  <si>
    <t>服务费</t>
  </si>
  <si>
    <t>M4司机座椅底座</t>
  </si>
  <si>
    <t>冷板</t>
  </si>
  <si>
    <t xml:space="preserve">裁料  </t>
  </si>
  <si>
    <t>冲两孔</t>
  </si>
  <si>
    <t>折小沿</t>
  </si>
  <si>
    <t>折直角弯</t>
  </si>
  <si>
    <t xml:space="preserve">左/右件收边 </t>
  </si>
  <si>
    <t>M4正司机底座前堵头</t>
  </si>
  <si>
    <t>CS-024</t>
  </si>
  <si>
    <t>39CM</t>
  </si>
  <si>
    <t>2，m4底座条子  1</t>
  </si>
  <si>
    <t>CS-040</t>
  </si>
  <si>
    <t>总成冲4孔</t>
  </si>
  <si>
    <t>3，条子  1</t>
  </si>
  <si>
    <t>总成压鼓</t>
  </si>
  <si>
    <t>4，M8六方母   4</t>
  </si>
  <si>
    <t>CS-025</t>
  </si>
  <si>
    <t>焊母（凸）</t>
  </si>
  <si>
    <t>4*2cm</t>
  </si>
  <si>
    <t>调磨</t>
  </si>
  <si>
    <t>座盆总成</t>
  </si>
  <si>
    <t>物料代码</t>
  </si>
  <si>
    <t>零件名称</t>
  </si>
  <si>
    <t>耗用量</t>
  </si>
  <si>
    <t>下料尺寸</t>
  </si>
  <si>
    <t>材料费</t>
  </si>
  <si>
    <t>未税</t>
  </si>
  <si>
    <t>现价</t>
  </si>
  <si>
    <t>核算价</t>
  </si>
  <si>
    <t>M4副司机底座骨架</t>
  </si>
  <si>
    <t>纵管</t>
  </si>
  <si>
    <t>25*2*450</t>
  </si>
  <si>
    <t>切管*5</t>
  </si>
  <si>
    <t>横管</t>
  </si>
  <si>
    <t>25*2*375</t>
  </si>
  <si>
    <t>切弧*2</t>
  </si>
  <si>
    <t>左右支撑管</t>
  </si>
  <si>
    <t>25*2*715</t>
  </si>
  <si>
    <t>折弯*3</t>
  </si>
  <si>
    <t>围框</t>
  </si>
  <si>
    <t>30*5*1160</t>
  </si>
  <si>
    <t>压弯*2</t>
  </si>
  <si>
    <t>支架</t>
  </si>
  <si>
    <t>压扁*2</t>
  </si>
  <si>
    <t>围框接头</t>
  </si>
  <si>
    <t>折弯*2</t>
  </si>
  <si>
    <t>一字连接片</t>
  </si>
  <si>
    <t>冲孔*2</t>
  </si>
  <si>
    <t>7字连接片</t>
  </si>
  <si>
    <t>整形</t>
  </si>
  <si>
    <t>前后安装板</t>
  </si>
  <si>
    <t>纸箱</t>
  </si>
  <si>
    <t>塑料袋</t>
  </si>
  <si>
    <t>小计：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</si>
</sst>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_);[Red]\(0.000\)"/>
    <numFmt numFmtId="178" formatCode="0.000_ "/>
    <numFmt numFmtId="179" formatCode="0.00_ "/>
    <numFmt numFmtId="180" formatCode="0.000"/>
    <numFmt numFmtId="181" formatCode="0.0"/>
    <numFmt numFmtId="182" formatCode="0.00;_耀"/>
    <numFmt numFmtId="183" formatCode="0.0_ "/>
    <numFmt numFmtId="184" formatCode="0_ "/>
    <numFmt numFmtId="185" formatCode="#,##0.0"/>
    <numFmt numFmtId="186" formatCode="\¥#,##0;\¥\-#,##0"/>
  </numFmts>
  <fonts count="47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0"/>
      <name val="微软雅黑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Calibri"/>
      <charset val="204"/>
    </font>
    <font>
      <sz val="10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3"/>
      <color theme="1"/>
      <name val="等线"/>
      <charset val="134"/>
      <scheme val="minor"/>
    </font>
    <font>
      <b/>
      <sz val="8"/>
      <color theme="1"/>
      <name val="等线"/>
      <charset val="134"/>
      <scheme val="minor"/>
    </font>
    <font>
      <sz val="8"/>
      <color theme="1"/>
      <name val="等线"/>
      <charset val="134"/>
      <scheme val="minor"/>
    </font>
    <font>
      <sz val="13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8"/>
      <color theme="1"/>
      <name val="华文楷体"/>
      <charset val="134"/>
    </font>
    <font>
      <b/>
      <sz val="9"/>
      <color theme="1"/>
      <name val="等线"/>
      <charset val="134"/>
      <scheme val="minor"/>
    </font>
    <font>
      <sz val="7"/>
      <color theme="1"/>
      <name val="等线"/>
      <charset val="134"/>
      <scheme val="minor"/>
    </font>
    <font>
      <sz val="10"/>
      <color theme="1"/>
      <name val="微软雅黑"/>
      <charset val="134"/>
    </font>
    <font>
      <sz val="22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b/>
      <sz val="10"/>
      <name val="Arial"/>
      <charset val="134"/>
    </font>
    <font>
      <sz val="11"/>
      <color indexed="8"/>
      <name val="宋体"/>
      <charset val="134"/>
    </font>
    <font>
      <sz val="12"/>
      <name val="新細明體"/>
      <charset val="134"/>
    </font>
    <font>
      <sz val="11"/>
      <color theme="1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8" borderId="14" applyNumberFormat="0" applyAlignment="0" applyProtection="0">
      <alignment vertical="center"/>
    </xf>
    <xf numFmtId="0" fontId="29" fillId="9" borderId="15" applyNumberFormat="0" applyAlignment="0" applyProtection="0">
      <alignment vertical="center"/>
    </xf>
    <xf numFmtId="0" fontId="30" fillId="9" borderId="14" applyNumberFormat="0" applyAlignment="0" applyProtection="0">
      <alignment vertical="center"/>
    </xf>
    <xf numFmtId="0" fontId="31" fillId="10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9" fillId="0" borderId="0"/>
    <xf numFmtId="0" fontId="40" fillId="0" borderId="6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0" fillId="0" borderId="6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>
      <alignment vertical="center"/>
    </xf>
    <xf numFmtId="0" fontId="39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</cellStyleXfs>
  <cellXfs count="187">
    <xf numFmtId="0" fontId="0" fillId="0" borderId="0" xfId="0"/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 wrapText="1"/>
    </xf>
    <xf numFmtId="176" fontId="0" fillId="0" borderId="6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vertical="center"/>
    </xf>
    <xf numFmtId="0" fontId="0" fillId="0" borderId="6" xfId="0" applyFont="1" applyBorder="1" applyAlignment="1">
      <alignment horizontal="center" vertical="center" shrinkToFit="1"/>
    </xf>
    <xf numFmtId="0" fontId="0" fillId="0" borderId="6" xfId="0" applyFont="1" applyBorder="1" applyAlignment="1">
      <alignment vertical="center" shrinkToFit="1"/>
    </xf>
    <xf numFmtId="176" fontId="0" fillId="0" borderId="6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horizontal="center" vertical="center"/>
    </xf>
    <xf numFmtId="177" fontId="0" fillId="0" borderId="3" xfId="0" applyNumberFormat="1" applyFont="1" applyBorder="1" applyAlignment="1">
      <alignment horizontal="center" vertical="center" shrinkToFit="1"/>
    </xf>
    <xf numFmtId="177" fontId="0" fillId="0" borderId="8" xfId="0" applyNumberFormat="1" applyFont="1" applyBorder="1" applyAlignment="1">
      <alignment horizontal="center" vertical="center" shrinkToFit="1"/>
    </xf>
    <xf numFmtId="177" fontId="0" fillId="0" borderId="7" xfId="0" applyNumberFormat="1" applyFont="1" applyBorder="1" applyAlignment="1">
      <alignment horizontal="center" vertical="center" shrinkToFit="1"/>
    </xf>
    <xf numFmtId="176" fontId="0" fillId="0" borderId="1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77" fontId="0" fillId="0" borderId="6" xfId="0" applyNumberFormat="1" applyFont="1" applyBorder="1" applyAlignment="1">
      <alignment horizontal="center" vertical="center" shrinkToFit="1"/>
    </xf>
    <xf numFmtId="176" fontId="0" fillId="0" borderId="4" xfId="0" applyNumberFormat="1" applyFont="1" applyBorder="1" applyAlignment="1">
      <alignment horizontal="center" vertical="center"/>
    </xf>
    <xf numFmtId="177" fontId="0" fillId="0" borderId="6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horizontal="center" vertical="center" shrinkToFit="1"/>
    </xf>
    <xf numFmtId="176" fontId="0" fillId="0" borderId="9" xfId="0" applyNumberFormat="1" applyFont="1" applyBorder="1" applyAlignment="1">
      <alignment horizontal="center" vertical="center"/>
    </xf>
    <xf numFmtId="176" fontId="0" fillId="0" borderId="0" xfId="0" applyNumberFormat="1"/>
    <xf numFmtId="0" fontId="1" fillId="0" borderId="10" xfId="57" applyFont="1" applyBorder="1" applyAlignment="1">
      <alignment horizontal="center" vertical="center"/>
    </xf>
    <xf numFmtId="0" fontId="0" fillId="0" borderId="1" xfId="57" applyBorder="1" applyAlignment="1">
      <alignment horizontal="center" vertical="center"/>
    </xf>
    <xf numFmtId="0" fontId="0" fillId="0" borderId="1" xfId="57" applyBorder="1" applyAlignment="1">
      <alignment horizontal="center" vertical="center" wrapText="1"/>
    </xf>
    <xf numFmtId="0" fontId="0" fillId="0" borderId="1" xfId="57" applyBorder="1" applyAlignment="1">
      <alignment horizontal="center" vertical="center" shrinkToFit="1"/>
    </xf>
    <xf numFmtId="0" fontId="0" fillId="0" borderId="4" xfId="57" applyBorder="1" applyAlignment="1">
      <alignment horizontal="center" vertical="center"/>
    </xf>
    <xf numFmtId="0" fontId="0" fillId="0" borderId="9" xfId="57" applyBorder="1" applyAlignment="1">
      <alignment horizontal="center" vertical="center" wrapText="1"/>
    </xf>
    <xf numFmtId="0" fontId="0" fillId="0" borderId="9" xfId="57" applyBorder="1" applyAlignment="1">
      <alignment horizontal="center" vertical="center" shrinkToFit="1"/>
    </xf>
    <xf numFmtId="0" fontId="0" fillId="0" borderId="4" xfId="57" applyBorder="1" applyAlignment="1">
      <alignment horizontal="center" vertical="center" shrinkToFit="1"/>
    </xf>
    <xf numFmtId="14" fontId="0" fillId="0" borderId="1" xfId="57" applyNumberFormat="1" applyBorder="1" applyAlignment="1">
      <alignment horizontal="center" vertical="center" wrapText="1"/>
    </xf>
    <xf numFmtId="0" fontId="0" fillId="0" borderId="6" xfId="57" applyBorder="1" applyAlignment="1">
      <alignment horizontal="center" vertical="center" wrapText="1"/>
    </xf>
    <xf numFmtId="0" fontId="0" fillId="0" borderId="6" xfId="57" applyBorder="1" applyAlignment="1">
      <alignment horizontal="center" vertical="center"/>
    </xf>
    <xf numFmtId="0" fontId="0" fillId="0" borderId="9" xfId="57" applyBorder="1" applyAlignment="1">
      <alignment horizontal="center" vertical="center"/>
    </xf>
    <xf numFmtId="14" fontId="0" fillId="0" borderId="9" xfId="57" applyNumberForma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2" borderId="6" xfId="57" applyFill="1" applyBorder="1" applyAlignment="1">
      <alignment horizontal="center" vertical="center"/>
    </xf>
    <xf numFmtId="0" fontId="0" fillId="2" borderId="6" xfId="57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0" fillId="0" borderId="6" xfId="57" applyBorder="1">
      <alignment vertical="center"/>
    </xf>
    <xf numFmtId="14" fontId="0" fillId="0" borderId="4" xfId="57" applyNumberFormat="1" applyBorder="1" applyAlignment="1">
      <alignment horizontal="center" vertical="center" wrapText="1"/>
    </xf>
    <xf numFmtId="0" fontId="0" fillId="3" borderId="6" xfId="57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4" borderId="6" xfId="57" applyFill="1" applyBorder="1" applyAlignment="1">
      <alignment horizontal="center" vertical="center" wrapText="1" shrinkToFit="1"/>
    </xf>
    <xf numFmtId="176" fontId="0" fillId="0" borderId="3" xfId="57" applyNumberFormat="1" applyBorder="1" applyAlignment="1">
      <alignment horizontal="center" vertical="center"/>
    </xf>
    <xf numFmtId="176" fontId="0" fillId="0" borderId="7" xfId="57" applyNumberFormat="1" applyBorder="1" applyAlignment="1">
      <alignment horizontal="center" vertical="center"/>
    </xf>
    <xf numFmtId="177" fontId="0" fillId="0" borderId="3" xfId="57" applyNumberFormat="1" applyBorder="1" applyAlignment="1">
      <alignment horizontal="center" vertical="center" shrinkToFit="1"/>
    </xf>
    <xf numFmtId="177" fontId="0" fillId="0" borderId="8" xfId="57" applyNumberFormat="1" applyBorder="1" applyAlignment="1">
      <alignment horizontal="center" vertical="center" shrinkToFit="1"/>
    </xf>
    <xf numFmtId="177" fontId="0" fillId="0" borderId="7" xfId="57" applyNumberFormat="1" applyBorder="1" applyAlignment="1">
      <alignment horizontal="center" vertical="center" shrinkToFit="1"/>
    </xf>
    <xf numFmtId="0" fontId="0" fillId="4" borderId="1" xfId="57" applyFill="1" applyBorder="1" applyAlignment="1">
      <alignment horizontal="center" vertical="center" wrapText="1" shrinkToFit="1"/>
    </xf>
    <xf numFmtId="176" fontId="0" fillId="5" borderId="1" xfId="57" applyNumberFormat="1" applyFill="1" applyBorder="1" applyAlignment="1">
      <alignment horizontal="center" vertical="center"/>
    </xf>
    <xf numFmtId="176" fontId="0" fillId="0" borderId="1" xfId="57" applyNumberFormat="1" applyBorder="1" applyAlignment="1">
      <alignment horizontal="center" vertical="center"/>
    </xf>
    <xf numFmtId="177" fontId="0" fillId="0" borderId="1" xfId="57" applyNumberFormat="1" applyBorder="1" applyAlignment="1">
      <alignment horizontal="center" vertical="center" shrinkToFit="1"/>
    </xf>
    <xf numFmtId="177" fontId="0" fillId="4" borderId="1" xfId="57" applyNumberFormat="1" applyFill="1" applyBorder="1" applyAlignment="1">
      <alignment horizontal="center" vertical="center" shrinkToFit="1"/>
    </xf>
    <xf numFmtId="0" fontId="0" fillId="4" borderId="6" xfId="57" applyFill="1" applyBorder="1" applyAlignment="1">
      <alignment horizontal="center" vertical="center" wrapText="1"/>
    </xf>
    <xf numFmtId="176" fontId="0" fillId="5" borderId="6" xfId="57" applyNumberFormat="1" applyFill="1" applyBorder="1" applyAlignment="1">
      <alignment horizontal="center" vertical="center"/>
    </xf>
    <xf numFmtId="176" fontId="0" fillId="0" borderId="6" xfId="57" applyNumberFormat="1" applyBorder="1" applyAlignment="1">
      <alignment horizontal="center" vertical="center"/>
    </xf>
    <xf numFmtId="178" fontId="0" fillId="0" borderId="6" xfId="57" applyNumberFormat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0" fillId="4" borderId="6" xfId="57" applyFill="1" applyBorder="1" applyAlignment="1">
      <alignment horizontal="center" vertical="center"/>
    </xf>
    <xf numFmtId="177" fontId="0" fillId="0" borderId="6" xfId="57" applyNumberFormat="1" applyBorder="1" applyAlignment="1">
      <alignment horizontal="center" vertical="center"/>
    </xf>
    <xf numFmtId="177" fontId="0" fillId="4" borderId="6" xfId="57" applyNumberFormat="1" applyFill="1" applyBorder="1" applyAlignment="1">
      <alignment horizontal="center" vertical="center"/>
    </xf>
    <xf numFmtId="178" fontId="0" fillId="4" borderId="6" xfId="57" applyNumberFormat="1" applyFill="1" applyBorder="1" applyAlignment="1">
      <alignment horizontal="center" vertical="center"/>
    </xf>
    <xf numFmtId="176" fontId="0" fillId="5" borderId="1" xfId="57" applyNumberFormat="1" applyFill="1" applyBorder="1" applyAlignment="1">
      <alignment horizontal="center" vertical="center" wrapText="1"/>
    </xf>
    <xf numFmtId="176" fontId="0" fillId="0" borderId="8" xfId="57" applyNumberFormat="1" applyBorder="1" applyAlignment="1">
      <alignment horizontal="center" vertical="center"/>
    </xf>
    <xf numFmtId="176" fontId="0" fillId="5" borderId="9" xfId="57" applyNumberFormat="1" applyFill="1" applyBorder="1" applyAlignment="1">
      <alignment horizontal="center" vertical="center" wrapText="1"/>
    </xf>
    <xf numFmtId="176" fontId="0" fillId="4" borderId="1" xfId="57" applyNumberFormat="1" applyFill="1" applyBorder="1" applyAlignment="1">
      <alignment horizontal="center" vertical="center"/>
    </xf>
    <xf numFmtId="176" fontId="0" fillId="4" borderId="1" xfId="57" applyNumberFormat="1" applyFill="1" applyBorder="1" applyAlignment="1">
      <alignment horizontal="center" vertical="center" wrapText="1"/>
    </xf>
    <xf numFmtId="176" fontId="0" fillId="0" borderId="1" xfId="57" applyNumberFormat="1" applyBorder="1" applyAlignment="1">
      <alignment horizontal="center" vertical="center" wrapText="1"/>
    </xf>
    <xf numFmtId="176" fontId="0" fillId="0" borderId="1" xfId="57" applyNumberFormat="1" applyBorder="1" applyAlignment="1">
      <alignment horizontal="center" vertical="center" shrinkToFit="1"/>
    </xf>
    <xf numFmtId="176" fontId="0" fillId="5" borderId="6" xfId="57" applyNumberFormat="1" applyFill="1" applyBorder="1">
      <alignment vertical="center"/>
    </xf>
    <xf numFmtId="0" fontId="3" fillId="4" borderId="6" xfId="57" applyFont="1" applyFill="1" applyBorder="1" applyAlignment="1">
      <alignment horizontal="center" vertical="center"/>
    </xf>
    <xf numFmtId="9" fontId="0" fillId="0" borderId="1" xfId="57" applyNumberFormat="1" applyBorder="1" applyAlignment="1">
      <alignment horizontal="center" vertical="center"/>
    </xf>
    <xf numFmtId="0" fontId="4" fillId="4" borderId="6" xfId="57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3" fillId="5" borderId="6" xfId="57" applyFont="1" applyFill="1" applyBorder="1" applyAlignment="1">
      <alignment horizontal="center" vertical="center"/>
    </xf>
    <xf numFmtId="0" fontId="0" fillId="5" borderId="6" xfId="57" applyFill="1" applyBorder="1" applyAlignment="1">
      <alignment horizontal="center" vertical="center"/>
    </xf>
    <xf numFmtId="0" fontId="0" fillId="4" borderId="6" xfId="57" applyFill="1" applyBorder="1" applyAlignment="1">
      <alignment horizontal="left" vertical="center" wrapText="1"/>
    </xf>
    <xf numFmtId="179" fontId="0" fillId="3" borderId="6" xfId="57" applyNumberFormat="1" applyFill="1" applyBorder="1" applyAlignment="1">
      <alignment horizontal="center" vertical="center"/>
    </xf>
    <xf numFmtId="176" fontId="0" fillId="3" borderId="6" xfId="57" applyNumberFormat="1" applyFill="1" applyBorder="1" applyAlignment="1">
      <alignment horizontal="center" vertical="center"/>
    </xf>
    <xf numFmtId="180" fontId="0" fillId="3" borderId="6" xfId="57" applyNumberFormat="1" applyFill="1" applyBorder="1" applyAlignment="1">
      <alignment horizontal="center" vertical="center"/>
    </xf>
    <xf numFmtId="0" fontId="0" fillId="4" borderId="6" xfId="0" applyFill="1" applyBorder="1" applyAlignment="1">
      <alignment vertical="center"/>
    </xf>
    <xf numFmtId="9" fontId="0" fillId="0" borderId="9" xfId="57" applyNumberFormat="1" applyBorder="1" applyAlignment="1">
      <alignment horizontal="center" vertical="center"/>
    </xf>
    <xf numFmtId="0" fontId="0" fillId="4" borderId="6" xfId="0" applyFill="1" applyBorder="1" applyAlignment="1">
      <alignment horizontal="left" vertical="center"/>
    </xf>
    <xf numFmtId="0" fontId="4" fillId="4" borderId="6" xfId="57" applyFont="1" applyFill="1" applyBorder="1" applyAlignment="1">
      <alignment horizontal="left" vertical="center"/>
    </xf>
    <xf numFmtId="0" fontId="4" fillId="5" borderId="6" xfId="57" applyFont="1" applyFill="1" applyBorder="1" applyAlignment="1">
      <alignment horizontal="left" vertical="center"/>
    </xf>
    <xf numFmtId="179" fontId="0" fillId="0" borderId="6" xfId="57" applyNumberFormat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6" xfId="57" applyFill="1" applyBorder="1" applyAlignment="1">
      <alignment horizontal="center" vertical="center"/>
    </xf>
    <xf numFmtId="0" fontId="0" fillId="0" borderId="6" xfId="57" applyFill="1" applyBorder="1" applyAlignment="1">
      <alignment horizontal="center" vertical="center" wrapText="1"/>
    </xf>
    <xf numFmtId="181" fontId="0" fillId="4" borderId="6" xfId="57" applyNumberFormat="1" applyFill="1" applyBorder="1" applyAlignment="1">
      <alignment horizontal="center" vertical="center" wrapText="1"/>
    </xf>
    <xf numFmtId="176" fontId="0" fillId="6" borderId="6" xfId="57" applyNumberFormat="1" applyFill="1" applyBorder="1" applyAlignment="1">
      <alignment horizontal="center" vertical="center"/>
    </xf>
    <xf numFmtId="10" fontId="0" fillId="0" borderId="6" xfId="51" applyNumberFormat="1" applyFont="1" applyBorder="1" applyAlignment="1">
      <alignment horizontal="center" vertical="center"/>
    </xf>
    <xf numFmtId="9" fontId="0" fillId="0" borderId="4" xfId="57" applyNumberFormat="1" applyBorder="1" applyAlignment="1">
      <alignment horizontal="center" vertical="center"/>
    </xf>
    <xf numFmtId="176" fontId="0" fillId="3" borderId="6" xfId="57" applyNumberFormat="1" applyFill="1" applyBorder="1">
      <alignment vertical="center"/>
    </xf>
    <xf numFmtId="2" fontId="0" fillId="3" borderId="6" xfId="57" applyNumberForma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5" borderId="6" xfId="0" applyFill="1" applyBorder="1" applyAlignment="1">
      <alignment horizontal="left" vertical="center"/>
    </xf>
    <xf numFmtId="0" fontId="0" fillId="5" borderId="6" xfId="57" applyFill="1" applyBorder="1" applyAlignment="1">
      <alignment horizontal="left" vertical="center" wrapText="1"/>
    </xf>
    <xf numFmtId="0" fontId="3" fillId="4" borderId="6" xfId="57" applyFont="1" applyFill="1" applyBorder="1" applyAlignment="1">
      <alignment horizontal="left" vertical="center"/>
    </xf>
    <xf numFmtId="0" fontId="5" fillId="4" borderId="6" xfId="57" applyFont="1" applyFill="1" applyBorder="1" applyAlignment="1">
      <alignment horizontal="center" vertical="center"/>
    </xf>
    <xf numFmtId="0" fontId="4" fillId="5" borderId="6" xfId="57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wrapText="1"/>
    </xf>
    <xf numFmtId="0" fontId="0" fillId="0" borderId="1" xfId="57" applyBorder="1">
      <alignment vertical="center"/>
    </xf>
    <xf numFmtId="0" fontId="0" fillId="0" borderId="6" xfId="0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4" borderId="6" xfId="57" applyFill="1" applyBorder="1">
      <alignment vertical="center"/>
    </xf>
    <xf numFmtId="0" fontId="6" fillId="4" borderId="6" xfId="57" applyFont="1" applyFill="1" applyBorder="1" applyAlignment="1">
      <alignment horizontal="center" vertical="center" wrapText="1"/>
    </xf>
    <xf numFmtId="182" fontId="0" fillId="0" borderId="6" xfId="0" applyNumberFormat="1" applyFont="1" applyBorder="1" applyAlignment="1">
      <alignment horizontal="center" vertical="center" shrinkToFit="1"/>
    </xf>
    <xf numFmtId="176" fontId="0" fillId="6" borderId="6" xfId="57" applyNumberFormat="1" applyFill="1" applyBorder="1">
      <alignment vertical="center"/>
    </xf>
    <xf numFmtId="0" fontId="7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center" vertical="center" wrapText="1"/>
    </xf>
    <xf numFmtId="0" fontId="0" fillId="5" borderId="6" xfId="57" applyFill="1" applyBorder="1">
      <alignment vertical="center"/>
    </xf>
    <xf numFmtId="0" fontId="0" fillId="5" borderId="6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8" fillId="0" borderId="0" xfId="0" applyFont="1" applyFill="1" applyAlignment="1" applyProtection="1">
      <alignment horizontal="center" vertical="center"/>
      <protection locked="0"/>
    </xf>
    <xf numFmtId="178" fontId="8" fillId="0" borderId="0" xfId="0" applyNumberFormat="1" applyFont="1" applyFill="1" applyAlignment="1" applyProtection="1">
      <alignment horizontal="center" vertical="center"/>
      <protection locked="0"/>
    </xf>
    <xf numFmtId="0" fontId="8" fillId="0" borderId="10" xfId="0" applyFont="1" applyFill="1" applyBorder="1" applyAlignment="1" applyProtection="1">
      <alignment horizontal="center" vertical="center"/>
    </xf>
    <xf numFmtId="0" fontId="9" fillId="0" borderId="10" xfId="0" applyFont="1" applyFill="1" applyBorder="1" applyAlignment="1" applyProtection="1">
      <alignment horizontal="left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 applyProtection="1">
      <alignment horizontal="center" vertical="center" wrapText="1"/>
    </xf>
    <xf numFmtId="183" fontId="11" fillId="0" borderId="6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Alignment="1" applyProtection="1">
      <alignment horizontal="center" vertical="center"/>
      <protection locked="0"/>
    </xf>
    <xf numFmtId="0" fontId="12" fillId="0" borderId="0" xfId="0" applyFont="1" applyFill="1" applyAlignment="1" applyProtection="1">
      <alignment horizontal="left" vertical="center" wrapText="1"/>
      <protection locked="0"/>
    </xf>
    <xf numFmtId="0" fontId="12" fillId="0" borderId="0" xfId="0" applyFont="1" applyFill="1" applyAlignment="1" applyProtection="1">
      <alignment horizontal="left" vertical="center"/>
      <protection locked="0"/>
    </xf>
    <xf numFmtId="178" fontId="9" fillId="0" borderId="10" xfId="0" applyNumberFormat="1" applyFont="1" applyFill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right"/>
    </xf>
    <xf numFmtId="14" fontId="13" fillId="0" borderId="10" xfId="0" applyNumberFormat="1" applyFont="1" applyFill="1" applyBorder="1" applyAlignment="1" applyProtection="1">
      <alignment horizontal="left"/>
    </xf>
    <xf numFmtId="0" fontId="13" fillId="0" borderId="10" xfId="0" applyFont="1" applyFill="1" applyBorder="1" applyAlignment="1" applyProtection="1">
      <alignment horizontal="left"/>
    </xf>
    <xf numFmtId="178" fontId="10" fillId="0" borderId="1" xfId="0" applyNumberFormat="1" applyFont="1" applyFill="1" applyBorder="1" applyAlignment="1" applyProtection="1">
      <alignment horizontal="center" vertical="center" wrapText="1"/>
    </xf>
    <xf numFmtId="178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178" fontId="11" fillId="0" borderId="6" xfId="0" applyNumberFormat="1" applyFont="1" applyFill="1" applyBorder="1" applyAlignment="1" applyProtection="1">
      <alignment horizontal="center" vertical="center"/>
    </xf>
    <xf numFmtId="0" fontId="11" fillId="0" borderId="6" xfId="0" applyNumberFormat="1" applyFont="1" applyFill="1" applyBorder="1" applyAlignment="1" applyProtection="1">
      <alignment horizontal="center" vertical="center"/>
    </xf>
    <xf numFmtId="179" fontId="11" fillId="0" borderId="6" xfId="0" applyNumberFormat="1" applyFont="1" applyFill="1" applyBorder="1" applyAlignment="1" applyProtection="1">
      <alignment horizontal="center" vertical="center"/>
    </xf>
    <xf numFmtId="10" fontId="11" fillId="0" borderId="6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4" fillId="0" borderId="1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3" fontId="15" fillId="0" borderId="0" xfId="0" applyNumberFormat="1" applyFont="1" applyFill="1" applyBorder="1" applyAlignment="1" applyProtection="1">
      <alignment horizontal="center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8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  <protection locked="0"/>
    </xf>
    <xf numFmtId="179" fontId="16" fillId="0" borderId="6" xfId="0" applyNumberFormat="1" applyFont="1" applyFill="1" applyBorder="1" applyAlignment="1" applyProtection="1">
      <alignment horizontal="center" vertical="center" wrapText="1"/>
    </xf>
    <xf numFmtId="179" fontId="11" fillId="0" borderId="6" xfId="0" applyNumberFormat="1" applyFont="1" applyFill="1" applyBorder="1" applyAlignment="1" applyProtection="1">
      <alignment horizontal="center" vertical="center" wrapText="1"/>
    </xf>
    <xf numFmtId="184" fontId="11" fillId="0" borderId="6" xfId="0" applyNumberFormat="1" applyFont="1" applyFill="1" applyBorder="1" applyAlignment="1" applyProtection="1">
      <alignment horizontal="center" vertical="center"/>
    </xf>
    <xf numFmtId="179" fontId="16" fillId="0" borderId="6" xfId="0" applyNumberFormat="1" applyFont="1" applyFill="1" applyBorder="1" applyAlignment="1" applyProtection="1">
      <alignment horizontal="center" vertical="center"/>
    </xf>
    <xf numFmtId="185" fontId="15" fillId="0" borderId="0" xfId="0" applyNumberFormat="1" applyFont="1" applyFill="1" applyBorder="1" applyAlignment="1" applyProtection="1">
      <alignment horizontal="center" vertical="center"/>
    </xf>
    <xf numFmtId="186" fontId="15" fillId="0" borderId="0" xfId="0" applyNumberFormat="1" applyFont="1" applyFill="1" applyBorder="1" applyAlignment="1" applyProtection="1">
      <alignment horizontal="center"/>
    </xf>
    <xf numFmtId="0" fontId="10" fillId="0" borderId="7" xfId="0" applyFont="1" applyFill="1" applyBorder="1" applyAlignment="1" applyProtection="1">
      <alignment horizontal="center" vertical="center" wrapText="1"/>
    </xf>
    <xf numFmtId="186" fontId="15" fillId="0" borderId="6" xfId="0" applyNumberFormat="1" applyFont="1" applyFill="1" applyBorder="1" applyAlignment="1" applyProtection="1">
      <alignment horizontal="center" vertical="center"/>
    </xf>
    <xf numFmtId="179" fontId="11" fillId="0" borderId="0" xfId="0" applyNumberFormat="1" applyFont="1" applyFill="1" applyBorder="1" applyAlignment="1" applyProtection="1">
      <alignment horizontal="center" vertical="center"/>
    </xf>
    <xf numFmtId="0" fontId="17" fillId="0" borderId="0" xfId="0" applyFont="1" applyAlignment="1">
      <alignment horizontal="center" vertical="center"/>
    </xf>
    <xf numFmtId="43" fontId="17" fillId="0" borderId="0" xfId="1" applyFont="1" applyAlignment="1">
      <alignment horizontal="center" vertical="center"/>
    </xf>
    <xf numFmtId="43" fontId="17" fillId="0" borderId="0" xfId="1" applyFont="1" applyAlignment="1">
      <alignment vertical="center"/>
    </xf>
    <xf numFmtId="9" fontId="17" fillId="0" borderId="0" xfId="3" applyFont="1" applyAlignment="1">
      <alignment horizontal="center" vertical="center"/>
    </xf>
    <xf numFmtId="176" fontId="17" fillId="0" borderId="0" xfId="0" applyNumberFormat="1" applyFont="1" applyAlignment="1">
      <alignment horizontal="center" vertical="center"/>
    </xf>
    <xf numFmtId="0" fontId="17" fillId="4" borderId="0" xfId="0" applyFont="1" applyFill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4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17" fillId="0" borderId="0" xfId="1" applyFont="1" applyFill="1" applyAlignment="1">
      <alignment horizontal="center" vertical="center"/>
    </xf>
    <xf numFmtId="0" fontId="0" fillId="0" borderId="6" xfId="57" applyBorder="1" applyAlignment="1" quotePrefix="1">
      <alignment horizontal="center" vertical="center" wrapText="1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10" xfId="49"/>
    <cellStyle name="BOM_Level_Below3" xfId="50"/>
    <cellStyle name="百分比 2" xfId="51"/>
    <cellStyle name="常规_正司机座椅 _26" xfId="52"/>
    <cellStyle name="百分比 2 2" xfId="53"/>
    <cellStyle name="常规_正司机座椅 _22" xfId="54"/>
    <cellStyle name="常规_正司机座椅 _7" xfId="55"/>
    <cellStyle name="常规 10" xfId="56"/>
    <cellStyle name="常规 2" xfId="57"/>
    <cellStyle name="常规 3" xfId="58"/>
    <cellStyle name="样式 1" xfId="59"/>
    <cellStyle name="常规_正司机座椅 _24" xfId="60"/>
    <cellStyle name="常规_正司机座椅 _23" xfId="61"/>
    <cellStyle name="常规_正司机座椅 _25" xfId="62"/>
    <cellStyle name="BOM_Level_Below3 3" xfId="63"/>
    <cellStyle name="BOM_Level_1" xfId="64"/>
    <cellStyle name="常规 4" xfId="65"/>
    <cellStyle name="常规 2 4" xfId="66"/>
    <cellStyle name="常规_SMF目錄&amp;BOM1 " xfId="67"/>
    <cellStyle name="常规 2 27" xfId="68"/>
    <cellStyle name="常规 3 29" xfId="69"/>
    <cellStyle name="常规_正司机座椅 _21" xfId="7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5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25.xml"/><Relationship Id="rId28" Type="http://schemas.openxmlformats.org/officeDocument/2006/relationships/externalLink" Target="externalLinks/externalLink24.xml"/><Relationship Id="rId27" Type="http://schemas.openxmlformats.org/officeDocument/2006/relationships/externalLink" Target="externalLinks/externalLink23.xml"/><Relationship Id="rId26" Type="http://schemas.openxmlformats.org/officeDocument/2006/relationships/externalLink" Target="externalLinks/externalLink22.xml"/><Relationship Id="rId25" Type="http://schemas.openxmlformats.org/officeDocument/2006/relationships/externalLink" Target="externalLinks/externalLink21.xml"/><Relationship Id="rId24" Type="http://schemas.openxmlformats.org/officeDocument/2006/relationships/externalLink" Target="externalLinks/externalLink20.xml"/><Relationship Id="rId23" Type="http://schemas.openxmlformats.org/officeDocument/2006/relationships/externalLink" Target="externalLinks/externalLink19.xml"/><Relationship Id="rId22" Type="http://schemas.openxmlformats.org/officeDocument/2006/relationships/externalLink" Target="externalLinks/externalLink18.xml"/><Relationship Id="rId21" Type="http://schemas.openxmlformats.org/officeDocument/2006/relationships/externalLink" Target="externalLinks/externalLink17.xml"/><Relationship Id="rId20" Type="http://schemas.openxmlformats.org/officeDocument/2006/relationships/externalLink" Target="externalLinks/externalLink1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5.xml"/><Relationship Id="rId18" Type="http://schemas.openxmlformats.org/officeDocument/2006/relationships/externalLink" Target="externalLinks/externalLink14.xml"/><Relationship Id="rId17" Type="http://schemas.openxmlformats.org/officeDocument/2006/relationships/externalLink" Target="externalLinks/externalLink13.xml"/><Relationship Id="rId16" Type="http://schemas.openxmlformats.org/officeDocument/2006/relationships/externalLink" Target="externalLinks/externalLink12.xml"/><Relationship Id="rId15" Type="http://schemas.openxmlformats.org/officeDocument/2006/relationships/externalLink" Target="externalLinks/externalLink11.xml"/><Relationship Id="rId14" Type="http://schemas.openxmlformats.org/officeDocument/2006/relationships/externalLink" Target="externalLinks/externalLink10.xml"/><Relationship Id="rId13" Type="http://schemas.openxmlformats.org/officeDocument/2006/relationships/externalLink" Target="externalLinks/externalLink9.xml"/><Relationship Id="rId12" Type="http://schemas.openxmlformats.org/officeDocument/2006/relationships/externalLink" Target="externalLinks/externalLink8.xml"/><Relationship Id="rId11" Type="http://schemas.openxmlformats.org/officeDocument/2006/relationships/externalLink" Target="externalLinks/externalLink7.xml"/><Relationship Id="rId10" Type="http://schemas.openxmlformats.org/officeDocument/2006/relationships/externalLink" Target="externalLinks/externalLink6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7456;\AUPMVOL3\AUPMVOL3\DBLLPG\LPG&#54217;&#44032;\FBM&#52264;&#49884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&#54924;&#51032;&#51088;&#47308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2\FI2F\AAA97\&#49345;&#48152;&#44592;\&#44277;&#52292;\&#48176;&#52824;&#44277;&#4792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801;&#51312;&#50577;&#49885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1T\BUS\A1\96_3\KST\&#49548;&#54805;BUS\BUS&#51228;&#5089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&#50896;&#44032;&#48516;&#49437;\&#49688;&#48520;&#48324;\95\&#50896;&#44032;&#53685;&#4837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&#23004;&#21746;&#34224;\FO\HEE-DONG\AVANTE\WAGON\&#47588;&#44032;&#44208;&#51221;\DEP&#44228;&#49328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&#44608;&#49345;&#44368;\&#54924;&#49324;&#50577;&#49885;\&#50577;&#49885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EXCEL\INVEST\&#44228;&#54925;\96&#44228;&#5492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824;&#47732;\&#49457;&#52824;&#47732;\URGENT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\Desktop\QAD&#22495;\&#25104;&#26412;&#26680;&#26597;\&#22825;&#27941;&#21103;&#39550;-&#21830;&#29992;&#36710;\2.&#45824;&#50808;&#44277;&#47928;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RKS\AU\9511\RKS\AU\95&#51208;&#44048;\PART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OM\Svw\Bora%20A4\VV%20Bora%20A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jc-web\PC\BOM\Svw\Bora%20A4\VV%20Bora%20A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BL LPG시험"/>
      <sheetName val="Worksheet"/>
      <sheetName val="RDLEVLST"/>
      <sheetName val="원단위"/>
      <sheetName val="첨부2"/>
      <sheetName val="총괄표"/>
      <sheetName val="Import"/>
      <sheetName val="R&amp;D"/>
      <sheetName val="기안"/>
      <sheetName val="3"/>
      <sheetName val="주행"/>
      <sheetName val="Sheet5"/>
      <sheetName val="Sheet6 (3)"/>
      <sheetName val="report_20"/>
      <sheetName val="camera_30"/>
      <sheetName val="After sales"/>
      <sheetName val="Business Plan"/>
      <sheetName val="OPT손익 내수"/>
      <sheetName val="OPT손익 수출"/>
      <sheetName val="2.대외공문"/>
      <sheetName val="신규DEP"/>
      <sheetName val="Sheet1"/>
      <sheetName val="major"/>
      <sheetName val="del"/>
      <sheetName val="원가분석"/>
      <sheetName val="Data1"/>
      <sheetName val="5.세운W-A"/>
      <sheetName val="1.2내수"/>
      <sheetName val="상용"/>
      <sheetName val="#REF"/>
      <sheetName val="계산program"/>
      <sheetName val="진행 DATA (2)"/>
      <sheetName val="RD제품개발투자비(매가)"/>
      <sheetName val="내수1.8GL"/>
      <sheetName val="TONG HOP VL-NC TT"/>
      <sheetName val="CHITIET VL-NC-TT -1p"/>
      <sheetName val="TDTKP1"/>
      <sheetName val="KPVC-BD "/>
      <sheetName val="KD율"/>
      <sheetName val="의장34반"/>
      <sheetName val="의장2반 "/>
      <sheetName val="과제"/>
      <sheetName val="FBM차시"/>
      <sheetName val="차수"/>
      <sheetName val="10"/>
      <sheetName val="90"/>
      <sheetName val="40"/>
      <sheetName val="50"/>
      <sheetName val="60"/>
      <sheetName val="70"/>
      <sheetName val="camera_10"/>
      <sheetName val="품의예산"/>
      <sheetName val="대외공문"/>
      <sheetName val="외주현황.wq1"/>
      <sheetName val="분석mast"/>
      <sheetName val="군산공장추가구매"/>
      <sheetName val="금액"/>
      <sheetName val="TOTAL"/>
      <sheetName val="DBL_LPG시험"/>
      <sheetName val="Sheet6_(3)"/>
      <sheetName val="After_sales"/>
      <sheetName val="Business_Plan"/>
      <sheetName val="OPT손익_내수"/>
      <sheetName val="OPT손익_수출"/>
      <sheetName val="2_대외공문"/>
      <sheetName val="2"/>
      <sheetName val="대차대조표"/>
      <sheetName val="원97"/>
      <sheetName val="예상투자비"/>
      <sheetName val="Anlycs"/>
      <sheetName val="예산계획"/>
      <sheetName val="Objct-Actl"/>
      <sheetName val="p2-1"/>
      <sheetName val="(BS,CF)-BACK"/>
      <sheetName val="CAUDIT"/>
      <sheetName val="Config"/>
      <sheetName val="B"/>
      <sheetName val="요인분석"/>
      <sheetName val="ML"/>
      <sheetName val="DBL_LPG시험1"/>
      <sheetName val="Sheet6_(3)1"/>
      <sheetName val="After_sales1"/>
      <sheetName val="Business_Plan1"/>
      <sheetName val="OPT손익_내수1"/>
      <sheetName val="OPT손익_수출1"/>
      <sheetName val="2_대외공문1"/>
      <sheetName val="5_세운W-A"/>
      <sheetName val="1_2내수"/>
      <sheetName val="TONG_HOP_VL-NC_TT"/>
      <sheetName val="CHITIET_VL-NC-TT_-1p"/>
      <sheetName val="KPVC-BD_"/>
      <sheetName val="내수1_8GL"/>
      <sheetName val="의장2반_"/>
      <sheetName val="진행_DATA_(2)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협조전"/>
      <sheetName val="Product Cost Summary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차수"/>
      <sheetName val="협조전"/>
      <sheetName val="공문"/>
      <sheetName val="PTR台손익"/>
      <sheetName val="Import"/>
      <sheetName val="Barwertberechnung (3)"/>
      <sheetName val="Vorbereitende Eingaben (Teil 1)"/>
      <sheetName val="총괄표"/>
      <sheetName val="home"/>
      <sheetName val="대외공문 "/>
      <sheetName val="개선대책 양식"/>
      <sheetName val="개선사례양식"/>
      <sheetName val="R&amp;D"/>
      <sheetName val="3월"/>
      <sheetName val="학교기부"/>
      <sheetName val="GRACE"/>
      <sheetName val="예산계획"/>
      <sheetName val="보증"/>
      <sheetName val="사업계획선가"/>
      <sheetName val="#REF"/>
      <sheetName val="report_20"/>
      <sheetName val="camera_30"/>
      <sheetName val="과제"/>
      <sheetName val="존4"/>
      <sheetName val="p2-1"/>
      <sheetName val="01월TTL"/>
      <sheetName val="배치공문"/>
      <sheetName val="수주월"/>
      <sheetName val="본문"/>
      <sheetName val="고정자산원본"/>
      <sheetName val="타임챠트"/>
      <sheetName val="DBL LPG시험"/>
      <sheetName val="출금실적"/>
      <sheetName val="#93"/>
      <sheetName val="Sheet2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협조전"/>
      <sheetName val="2.대외공문"/>
      <sheetName val="Constant"/>
      <sheetName val="BUS제원1"/>
      <sheetName val="Im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BUS제원1"/>
      <sheetName val="총괄표"/>
    </sheetNames>
    <sheetDataSet>
      <sheetData sheetId="0" refreshError="1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협조전"/>
    </sheetNames>
    <sheetDataSet>
      <sheetData sheetId="0" refreshError="1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GRACE"/>
      <sheetName val="협조전"/>
      <sheetName val="문제점"/>
      <sheetName val="종합"/>
      <sheetName val="댓수"/>
      <sheetName val="시험비용"/>
      <sheetName val="시작비용"/>
      <sheetName val="Sheet5"/>
      <sheetName val="Sheet6"/>
      <sheetName val="양식"/>
      <sheetName val="2001년 서울모터쇼 카 예산 축소"/>
      <sheetName val="2001년 서울모터쇼 카 예산 축소 (2)"/>
      <sheetName val="Sheet1"/>
      <sheetName val="대외공문 "/>
      <sheetName val="개선대책 양식"/>
      <sheetName val="개선사례양식"/>
      <sheetName val="Auswahlliste"/>
      <sheetName val="DBL LPG시험"/>
      <sheetName val="Barwertberechnung (3)"/>
      <sheetName val="Vorbereitende Eingaben (Teil 1)"/>
      <sheetName val="총괄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RD제품개발투자비(매가)"/>
      <sheetName val="BUS제원1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2.대외공문"/>
      <sheetName val="Import"/>
      <sheetName val="MODS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목차"/>
      <sheetName val="본문1"/>
      <sheetName val="본문2"/>
      <sheetName val="본문3"/>
      <sheetName val="본문4"/>
      <sheetName val="본문5"/>
      <sheetName val="본문5-1"/>
      <sheetName val="유첨"/>
      <sheetName val="본문7"/>
      <sheetName val="Sheet2 (2)"/>
      <sheetName val="Sheet1"/>
      <sheetName val="Sheet1 (2)"/>
      <sheetName val="Sheet2"/>
      <sheetName val="Sheet3"/>
      <sheetName val="30"/>
      <sheetName val="31"/>
      <sheetName val="31 (2)"/>
      <sheetName val="32"/>
      <sheetName val="32 (2)"/>
      <sheetName val="33"/>
      <sheetName val="34"/>
      <sheetName val="35"/>
      <sheetName val="37"/>
      <sheetName val="40"/>
      <sheetName val="43"/>
      <sheetName val="41"/>
      <sheetName val="42"/>
      <sheetName val="44"/>
      <sheetName val="46"/>
      <sheetName val="47"/>
      <sheetName val="49"/>
      <sheetName val="품질확보"/>
      <sheetName val="50"/>
      <sheetName val="#REF"/>
      <sheetName val="비상연락망"/>
      <sheetName val="전화"/>
      <sheetName val="대외공문 "/>
      <sheetName val="개선대책 양식"/>
      <sheetName val="개선사례양식"/>
      <sheetName val="5.세운W-A"/>
      <sheetName val="d&amp;F"/>
      <sheetName val="총괄표(2002.01)"/>
      <sheetName val="1월일지"/>
      <sheetName val="2월일지"/>
      <sheetName val="1월지급"/>
      <sheetName val="개별정산_1월"/>
      <sheetName val="총괄표(2002.02)"/>
      <sheetName val="2월지급"/>
      <sheetName val="2월방문-이성길"/>
      <sheetName val="개별정산_2월"/>
      <sheetName val="협조전"/>
      <sheetName val="기안"/>
      <sheetName val="2"/>
      <sheetName val="Constant"/>
      <sheetName val="시설업체주소록"/>
      <sheetName val="TCA"/>
      <sheetName val=""/>
      <sheetName val="전산품의"/>
      <sheetName val="OUTLINE"/>
      <sheetName val="Sheet5"/>
      <sheetName val="Sheet6 (3)"/>
      <sheetName val="ML"/>
      <sheetName val="96수출"/>
      <sheetName val="월선수금"/>
      <sheetName val="#REF!"/>
      <sheetName val="Im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신규DEP"/>
      <sheetName val="Business Case(ABC)"/>
      <sheetName val="Product Cost Summary(A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workbookViewId="0">
      <pane xSplit="5" ySplit="2" topLeftCell="F3" activePane="bottomRight" state="frozen"/>
      <selection/>
      <selection pane="topRight"/>
      <selection pane="bottomLeft"/>
      <selection pane="bottomRight" activeCell="D20" sqref="D20"/>
    </sheetView>
  </sheetViews>
  <sheetFormatPr defaultColWidth="9" defaultRowHeight="16.5"/>
  <cols>
    <col min="1" max="1" width="4.75" style="171" customWidth="1"/>
    <col min="2" max="2" width="16.5083333333333" style="171" customWidth="1"/>
    <col min="3" max="3" width="25.3416666666667" style="171" customWidth="1"/>
    <col min="4" max="4" width="27.6833333333333" style="171" customWidth="1"/>
    <col min="5" max="5" width="13.3416666666667" style="171" customWidth="1"/>
    <col min="6" max="6" width="9.25" style="171" customWidth="1"/>
    <col min="7" max="7" width="10.875" style="171" customWidth="1"/>
    <col min="8" max="8" width="9" style="172"/>
    <col min="9" max="9" width="9" style="173"/>
    <col min="10" max="10" width="9" style="172"/>
    <col min="11" max="11" width="9" style="174"/>
    <col min="12" max="12" width="19.875" style="171" customWidth="1"/>
    <col min="13" max="13" width="14.875" style="175" customWidth="1"/>
    <col min="14" max="14" width="15.5083333333333" style="171" customWidth="1"/>
    <col min="15" max="15" width="15.375" style="171" customWidth="1"/>
    <col min="16" max="16" width="12.625" style="171" customWidth="1"/>
    <col min="17" max="16384" width="9" style="171"/>
  </cols>
  <sheetData>
    <row r="1" ht="49.5" spans="1:4">
      <c r="A1" s="171" t="s">
        <v>0</v>
      </c>
      <c r="B1" s="176" t="s">
        <v>1</v>
      </c>
      <c r="C1" s="176" t="s">
        <v>2</v>
      </c>
      <c r="D1" s="176"/>
    </row>
    <row r="2" s="171" customFormat="1" ht="33" customHeight="1" spans="1:16">
      <c r="A2" s="171" t="s">
        <v>3</v>
      </c>
      <c r="B2" s="171" t="s">
        <v>4</v>
      </c>
      <c r="C2" s="171" t="s">
        <v>5</v>
      </c>
      <c r="D2" s="171" t="s">
        <v>6</v>
      </c>
      <c r="E2" s="171" t="s">
        <v>7</v>
      </c>
      <c r="F2" s="171" t="s">
        <v>8</v>
      </c>
      <c r="G2" s="177" t="s">
        <v>9</v>
      </c>
      <c r="H2" s="172" t="s">
        <v>10</v>
      </c>
      <c r="I2" s="173" t="s">
        <v>11</v>
      </c>
      <c r="J2" s="172" t="s">
        <v>12</v>
      </c>
      <c r="K2" s="174" t="s">
        <v>13</v>
      </c>
      <c r="L2" s="171" t="s">
        <v>0</v>
      </c>
      <c r="M2" s="175" t="s">
        <v>14</v>
      </c>
      <c r="N2" s="171" t="s">
        <v>15</v>
      </c>
      <c r="O2" s="171" t="s">
        <v>16</v>
      </c>
      <c r="P2" s="183" t="s">
        <v>17</v>
      </c>
    </row>
    <row r="3" spans="1:16">
      <c r="A3" s="171">
        <f>ROW()-2</f>
        <v>1</v>
      </c>
      <c r="B3" s="178" t="s">
        <v>18</v>
      </c>
      <c r="C3" s="171" t="s">
        <v>19</v>
      </c>
      <c r="D3" s="179" t="s">
        <v>20</v>
      </c>
      <c r="E3" s="171">
        <v>5.446</v>
      </c>
      <c r="F3" s="171">
        <v>20149</v>
      </c>
      <c r="G3" s="180">
        <v>17262</v>
      </c>
      <c r="H3" s="172">
        <v>78.3663</v>
      </c>
      <c r="I3" s="173">
        <f>明细表!Y41</f>
        <v>74.0242019563823</v>
      </c>
      <c r="J3" s="172">
        <f t="shared" ref="J3:J14" si="0">H3-I3</f>
        <v>4.3420980436177</v>
      </c>
      <c r="K3" s="174">
        <f t="shared" ref="K3:K14" si="1">J3/H3</f>
        <v>0.0554077204565955</v>
      </c>
      <c r="L3" s="171" t="s">
        <v>19</v>
      </c>
      <c r="M3" s="184">
        <f>G3*H3</f>
        <v>1352759.0706</v>
      </c>
      <c r="N3" s="185">
        <f>G3*I3</f>
        <v>1277805.77417107</v>
      </c>
      <c r="O3" s="171">
        <f>F3*H3</f>
        <v>1579002.5787</v>
      </c>
      <c r="P3" s="171">
        <f>I3*F3</f>
        <v>1491513.64521915</v>
      </c>
    </row>
    <row r="4" spans="1:16">
      <c r="A4" s="171">
        <f>ROW()-2</f>
        <v>2</v>
      </c>
      <c r="B4" s="178" t="s">
        <v>21</v>
      </c>
      <c r="C4" s="171" t="s">
        <v>22</v>
      </c>
      <c r="D4" s="179" t="s">
        <v>20</v>
      </c>
      <c r="E4" s="171">
        <v>4.331</v>
      </c>
      <c r="F4" s="171">
        <v>21449</v>
      </c>
      <c r="G4" s="180">
        <v>21188</v>
      </c>
      <c r="H4" s="172">
        <v>40.2633</v>
      </c>
      <c r="I4" s="173">
        <f>明细表!Y86</f>
        <v>42.3811536921322</v>
      </c>
      <c r="J4" s="186">
        <f t="shared" si="0"/>
        <v>-2.11785369213219</v>
      </c>
      <c r="K4" s="174">
        <f t="shared" si="1"/>
        <v>-0.0526001021310272</v>
      </c>
      <c r="L4" s="171" t="s">
        <v>23</v>
      </c>
      <c r="M4" s="184">
        <f t="shared" ref="M4:M16" si="2">G4*H4</f>
        <v>853098.8004</v>
      </c>
      <c r="N4" s="185">
        <f t="shared" ref="N4:N16" si="3">G4*I4</f>
        <v>897971.884428897</v>
      </c>
      <c r="O4" s="171">
        <f t="shared" ref="O4:O17" si="4">F4*H4</f>
        <v>863607.5217</v>
      </c>
      <c r="P4" s="171">
        <f t="shared" ref="P4:P16" si="5">I4*F4</f>
        <v>909033.365542543</v>
      </c>
    </row>
    <row r="5" spans="1:16">
      <c r="A5" s="171">
        <f t="shared" ref="A5:A14" si="6">ROW()-2</f>
        <v>3</v>
      </c>
      <c r="B5" s="178" t="s">
        <v>24</v>
      </c>
      <c r="C5" s="171" t="s">
        <v>25</v>
      </c>
      <c r="D5" s="171" t="s">
        <v>26</v>
      </c>
      <c r="E5" s="171">
        <v>1.615</v>
      </c>
      <c r="F5" s="171">
        <v>3181</v>
      </c>
      <c r="G5" s="180">
        <v>5554</v>
      </c>
      <c r="H5" s="172">
        <v>22</v>
      </c>
      <c r="I5" s="173">
        <f>明细表!Y191</f>
        <v>20.5130481468043</v>
      </c>
      <c r="J5" s="186">
        <f t="shared" si="0"/>
        <v>1.48695185319567</v>
      </c>
      <c r="K5" s="174">
        <f t="shared" si="1"/>
        <v>0.0675887205998034</v>
      </c>
      <c r="L5" s="171" t="s">
        <v>27</v>
      </c>
      <c r="M5" s="184">
        <f t="shared" si="2"/>
        <v>122188</v>
      </c>
      <c r="N5" s="185">
        <f t="shared" si="3"/>
        <v>113929.469407351</v>
      </c>
      <c r="O5" s="171">
        <f t="shared" si="4"/>
        <v>69982</v>
      </c>
      <c r="P5" s="171">
        <f t="shared" si="5"/>
        <v>65252.0061549846</v>
      </c>
    </row>
    <row r="6" ht="15" customHeight="1" spans="1:16">
      <c r="A6" s="171">
        <f t="shared" si="6"/>
        <v>4</v>
      </c>
      <c r="B6" s="178" t="s">
        <v>28</v>
      </c>
      <c r="C6" s="171" t="s">
        <v>29</v>
      </c>
      <c r="D6" s="171" t="s">
        <v>30</v>
      </c>
      <c r="E6" s="171">
        <v>5.536</v>
      </c>
      <c r="F6" s="171">
        <v>110</v>
      </c>
      <c r="G6" s="178">
        <v>304</v>
      </c>
      <c r="H6" s="172">
        <v>59.6879</v>
      </c>
      <c r="I6" s="173">
        <f>明细表1!R3</f>
        <v>56.4780393769912</v>
      </c>
      <c r="J6" s="186">
        <f t="shared" si="0"/>
        <v>3.20986062300884</v>
      </c>
      <c r="K6" s="174">
        <f t="shared" si="1"/>
        <v>0.0537774092070393</v>
      </c>
      <c r="L6" s="171" t="s">
        <v>31</v>
      </c>
      <c r="M6" s="184">
        <f t="shared" si="2"/>
        <v>18145.1216</v>
      </c>
      <c r="N6" s="185">
        <f t="shared" si="3"/>
        <v>17169.3239706053</v>
      </c>
      <c r="O6" s="171">
        <f t="shared" si="4"/>
        <v>6565.669</v>
      </c>
      <c r="P6" s="171">
        <f t="shared" si="5"/>
        <v>6212.58433146903</v>
      </c>
    </row>
    <row r="7" spans="1:16">
      <c r="A7" s="171">
        <f t="shared" si="6"/>
        <v>5</v>
      </c>
      <c r="B7" s="178" t="s">
        <v>32</v>
      </c>
      <c r="C7" s="171" t="s">
        <v>25</v>
      </c>
      <c r="D7" s="171" t="s">
        <v>26</v>
      </c>
      <c r="E7" s="171">
        <v>1.69</v>
      </c>
      <c r="F7" s="171">
        <v>15333</v>
      </c>
      <c r="G7" s="180">
        <v>7369</v>
      </c>
      <c r="H7" s="172">
        <v>23.8</v>
      </c>
      <c r="I7" s="173">
        <f>明细表!Y100</f>
        <v>21.7506902706981</v>
      </c>
      <c r="J7" s="186">
        <f t="shared" si="0"/>
        <v>2.04930972930187</v>
      </c>
      <c r="K7" s="174">
        <f t="shared" si="1"/>
        <v>0.0861054508110028</v>
      </c>
      <c r="L7" s="171" t="s">
        <v>33</v>
      </c>
      <c r="M7" s="184">
        <f t="shared" si="2"/>
        <v>175382.2</v>
      </c>
      <c r="N7" s="185">
        <f t="shared" si="3"/>
        <v>160280.836604775</v>
      </c>
      <c r="O7" s="171">
        <f t="shared" si="4"/>
        <v>364925.4</v>
      </c>
      <c r="P7" s="171">
        <f t="shared" si="5"/>
        <v>333503.333920614</v>
      </c>
    </row>
    <row r="8" spans="1:16">
      <c r="A8" s="171">
        <f t="shared" si="6"/>
        <v>6</v>
      </c>
      <c r="B8" s="178" t="s">
        <v>34</v>
      </c>
      <c r="C8" s="171" t="s">
        <v>35</v>
      </c>
      <c r="D8" s="179" t="s">
        <v>36</v>
      </c>
      <c r="E8" s="171">
        <v>1.538</v>
      </c>
      <c r="F8" s="171">
        <v>20160</v>
      </c>
      <c r="G8" s="180">
        <v>17269</v>
      </c>
      <c r="H8" s="172">
        <v>15.309</v>
      </c>
      <c r="I8" s="173">
        <f>明细表!Y115</f>
        <v>19.3523751200492</v>
      </c>
      <c r="J8" s="186">
        <f t="shared" si="0"/>
        <v>-4.04337512004916</v>
      </c>
      <c r="K8" s="174">
        <f t="shared" si="1"/>
        <v>-0.264117520416041</v>
      </c>
      <c r="L8" s="171" t="s">
        <v>33</v>
      </c>
      <c r="M8" s="184">
        <f t="shared" si="2"/>
        <v>264371.121</v>
      </c>
      <c r="N8" s="185">
        <f t="shared" si="3"/>
        <v>334196.165948129</v>
      </c>
      <c r="O8" s="171">
        <f t="shared" si="4"/>
        <v>308629.44</v>
      </c>
      <c r="P8" s="171">
        <f t="shared" si="5"/>
        <v>390143.882420191</v>
      </c>
    </row>
    <row r="9" ht="15" customHeight="1" spans="1:16">
      <c r="A9" s="171">
        <f t="shared" si="6"/>
        <v>7</v>
      </c>
      <c r="B9" s="178" t="s">
        <v>37</v>
      </c>
      <c r="C9" s="171" t="s">
        <v>25</v>
      </c>
      <c r="D9" s="171" t="s">
        <v>26</v>
      </c>
      <c r="E9" s="171">
        <v>1.711</v>
      </c>
      <c r="F9" s="171">
        <v>8275</v>
      </c>
      <c r="G9" s="180">
        <v>8426</v>
      </c>
      <c r="H9" s="172">
        <v>27.93</v>
      </c>
      <c r="I9" s="173">
        <f>明细表!Y137</f>
        <v>23.7148049808751</v>
      </c>
      <c r="J9" s="186">
        <f t="shared" si="0"/>
        <v>4.21519501912488</v>
      </c>
      <c r="K9" s="174">
        <f t="shared" si="1"/>
        <v>0.150919979202466</v>
      </c>
      <c r="L9" s="171" t="s">
        <v>38</v>
      </c>
      <c r="M9" s="184">
        <f t="shared" si="2"/>
        <v>235338.18</v>
      </c>
      <c r="N9" s="185">
        <f t="shared" si="3"/>
        <v>199820.946768854</v>
      </c>
      <c r="O9" s="171">
        <f t="shared" si="4"/>
        <v>231120.75</v>
      </c>
      <c r="P9" s="171">
        <f t="shared" si="5"/>
        <v>196240.011216742</v>
      </c>
    </row>
    <row r="10" spans="1:16">
      <c r="A10" s="171">
        <f t="shared" si="6"/>
        <v>8</v>
      </c>
      <c r="B10" s="178" t="s">
        <v>39</v>
      </c>
      <c r="C10" s="171" t="s">
        <v>40</v>
      </c>
      <c r="D10" s="171" t="s">
        <v>30</v>
      </c>
      <c r="E10" s="171">
        <v>5.536</v>
      </c>
      <c r="F10" s="171">
        <v>3163</v>
      </c>
      <c r="G10" s="178">
        <v>1762</v>
      </c>
      <c r="H10" s="172">
        <v>59.6879</v>
      </c>
      <c r="I10" s="173">
        <f>明细表1!R3</f>
        <v>56.4780393769912</v>
      </c>
      <c r="J10" s="186">
        <f t="shared" si="0"/>
        <v>3.20986062300884</v>
      </c>
      <c r="K10" s="174">
        <f t="shared" si="1"/>
        <v>0.0537774092070393</v>
      </c>
      <c r="L10" s="171" t="s">
        <v>41</v>
      </c>
      <c r="M10" s="184">
        <f t="shared" si="2"/>
        <v>105170.0798</v>
      </c>
      <c r="N10" s="185">
        <f t="shared" si="3"/>
        <v>99514.3053822584</v>
      </c>
      <c r="O10" s="171">
        <f t="shared" si="4"/>
        <v>188792.8277</v>
      </c>
      <c r="P10" s="171">
        <f t="shared" si="5"/>
        <v>178640.038549423</v>
      </c>
    </row>
    <row r="11" spans="1:16">
      <c r="A11" s="171">
        <f t="shared" si="6"/>
        <v>9</v>
      </c>
      <c r="B11" s="178" t="s">
        <v>42</v>
      </c>
      <c r="C11" s="178" t="s">
        <v>43</v>
      </c>
      <c r="D11" s="178" t="s">
        <v>44</v>
      </c>
      <c r="E11" s="171">
        <v>1.741</v>
      </c>
      <c r="F11" s="171">
        <v>10070</v>
      </c>
      <c r="G11" s="180">
        <v>15394</v>
      </c>
      <c r="H11" s="172">
        <v>20.3226</v>
      </c>
      <c r="I11" s="173">
        <f>明细表!Y154</f>
        <v>19.4164751870049</v>
      </c>
      <c r="J11" s="186">
        <f t="shared" si="0"/>
        <v>0.906124812995085</v>
      </c>
      <c r="K11" s="174">
        <f t="shared" si="1"/>
        <v>0.0445870515089154</v>
      </c>
      <c r="L11" s="171" t="s">
        <v>45</v>
      </c>
      <c r="M11" s="184">
        <f t="shared" si="2"/>
        <v>312846.1044</v>
      </c>
      <c r="N11" s="185">
        <f t="shared" si="3"/>
        <v>298897.219028754</v>
      </c>
      <c r="O11" s="171">
        <f t="shared" si="4"/>
        <v>204648.582</v>
      </c>
      <c r="P11" s="171">
        <f t="shared" si="5"/>
        <v>195523.90513314</v>
      </c>
    </row>
    <row r="12" spans="1:16">
      <c r="A12" s="171">
        <f t="shared" si="6"/>
        <v>10</v>
      </c>
      <c r="B12" s="178" t="s">
        <v>46</v>
      </c>
      <c r="C12" s="171" t="s">
        <v>47</v>
      </c>
      <c r="D12" s="179" t="s">
        <v>48</v>
      </c>
      <c r="E12" s="171">
        <v>3.82</v>
      </c>
      <c r="F12" s="171">
        <v>24938</v>
      </c>
      <c r="G12" s="180">
        <v>15514</v>
      </c>
      <c r="H12" s="172">
        <v>58.27</v>
      </c>
      <c r="I12" s="173">
        <f>明细表!Y66</f>
        <v>49.5795319652045</v>
      </c>
      <c r="J12" s="186">
        <f t="shared" si="0"/>
        <v>8.69046803479554</v>
      </c>
      <c r="K12" s="174">
        <f t="shared" si="1"/>
        <v>0.149141376948611</v>
      </c>
      <c r="L12" s="171" t="s">
        <v>23</v>
      </c>
      <c r="M12" s="184">
        <f t="shared" si="2"/>
        <v>904000.78</v>
      </c>
      <c r="N12" s="185">
        <f t="shared" si="3"/>
        <v>769176.858908182</v>
      </c>
      <c r="O12" s="171">
        <f t="shared" si="4"/>
        <v>1453137.26</v>
      </c>
      <c r="P12" s="171">
        <f t="shared" si="5"/>
        <v>1236414.36814827</v>
      </c>
    </row>
    <row r="13" spans="1:16">
      <c r="A13" s="171">
        <f t="shared" si="6"/>
        <v>11</v>
      </c>
      <c r="B13" s="178" t="s">
        <v>49</v>
      </c>
      <c r="C13" s="171" t="s">
        <v>50</v>
      </c>
      <c r="D13" s="171" t="s">
        <v>51</v>
      </c>
      <c r="E13" s="171">
        <v>2.483</v>
      </c>
      <c r="F13" s="171">
        <v>3797</v>
      </c>
      <c r="G13" s="180">
        <v>1779</v>
      </c>
      <c r="H13" s="172">
        <v>25.2873</v>
      </c>
      <c r="I13" s="173">
        <f>明细表!Y177</f>
        <v>27.7668249149451</v>
      </c>
      <c r="J13" s="186">
        <f t="shared" si="0"/>
        <v>-2.47952491494513</v>
      </c>
      <c r="K13" s="174">
        <f t="shared" si="1"/>
        <v>-0.0980541582116371</v>
      </c>
      <c r="L13" s="171" t="s">
        <v>41</v>
      </c>
      <c r="M13" s="184">
        <f t="shared" si="2"/>
        <v>44986.1067</v>
      </c>
      <c r="N13" s="185">
        <f t="shared" si="3"/>
        <v>49397.1815236874</v>
      </c>
      <c r="O13" s="171">
        <f t="shared" si="4"/>
        <v>96015.8781</v>
      </c>
      <c r="P13" s="171">
        <f t="shared" si="5"/>
        <v>105430.634202047</v>
      </c>
    </row>
    <row r="14" spans="1:16">
      <c r="A14" s="171">
        <f t="shared" si="6"/>
        <v>12</v>
      </c>
      <c r="B14" s="178" t="s">
        <v>52</v>
      </c>
      <c r="C14" s="171" t="s">
        <v>53</v>
      </c>
      <c r="D14" s="171" t="s">
        <v>51</v>
      </c>
      <c r="E14" s="178">
        <v>2.473</v>
      </c>
      <c r="F14" s="171">
        <v>161</v>
      </c>
      <c r="G14" s="178">
        <v>359</v>
      </c>
      <c r="H14" s="172">
        <v>53.4</v>
      </c>
      <c r="J14" s="186">
        <f t="shared" si="0"/>
        <v>53.4</v>
      </c>
      <c r="K14" s="174">
        <f t="shared" si="1"/>
        <v>1</v>
      </c>
      <c r="L14" s="171" t="s">
        <v>54</v>
      </c>
      <c r="M14" s="184">
        <f t="shared" si="2"/>
        <v>19170.6</v>
      </c>
      <c r="N14" s="185">
        <f t="shared" si="3"/>
        <v>0</v>
      </c>
      <c r="O14" s="171">
        <f t="shared" si="4"/>
        <v>8597.4</v>
      </c>
      <c r="P14" s="171">
        <f t="shared" si="5"/>
        <v>0</v>
      </c>
    </row>
    <row r="16" ht="30" spans="3:3">
      <c r="C16" s="181" t="s">
        <v>55</v>
      </c>
    </row>
    <row r="17" ht="30" spans="3:3">
      <c r="C17" s="181" t="s">
        <v>56</v>
      </c>
    </row>
    <row r="21" ht="17.25" spans="4:4">
      <c r="D21" s="182"/>
    </row>
    <row r="22" ht="17.25" spans="4:4">
      <c r="D22" s="182"/>
    </row>
    <row r="23" ht="17.25" spans="4:4">
      <c r="D23" s="182"/>
    </row>
    <row r="24" ht="17.25" spans="4:4">
      <c r="D24" s="182"/>
    </row>
  </sheetData>
  <conditionalFormatting sqref="B$1:B$1048576">
    <cfRule type="duplicateValues" dxfId="0" priority="7"/>
    <cfRule type="duplicateValues" dxfId="0" priority="8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59"/>
  <sheetViews>
    <sheetView tabSelected="1" workbookViewId="0">
      <pane ySplit="3" topLeftCell="A4" activePane="bottomLeft" state="frozen"/>
      <selection/>
      <selection pane="bottomLeft" activeCell="T31" sqref="T31"/>
    </sheetView>
  </sheetViews>
  <sheetFormatPr defaultColWidth="8.875" defaultRowHeight="12"/>
  <cols>
    <col min="1" max="1" width="3.625" style="127" customWidth="1"/>
    <col min="2" max="2" width="11.25" style="127" customWidth="1"/>
    <col min="3" max="3" width="15.375" style="127" customWidth="1"/>
    <col min="4" max="4" width="10.625" style="127" customWidth="1"/>
    <col min="5" max="5" width="9.375" style="127" customWidth="1"/>
    <col min="6" max="6" width="6.25" style="127" customWidth="1"/>
    <col min="7" max="8" width="5.625" style="127" customWidth="1"/>
    <col min="9" max="9" width="7.375" style="128" customWidth="1"/>
    <col min="10" max="10" width="25.125" style="128" customWidth="1"/>
    <col min="11" max="14" width="5.625" style="127" customWidth="1"/>
    <col min="15" max="17" width="6" style="127" customWidth="1"/>
    <col min="18" max="18" width="10.625" style="127" customWidth="1"/>
    <col min="19" max="21" width="6.625" style="127" customWidth="1"/>
    <col min="22" max="22" width="5.625" style="127" customWidth="1"/>
    <col min="23" max="27" width="6.625" style="127" customWidth="1"/>
    <col min="28" max="32" width="10.625" style="127" customWidth="1"/>
    <col min="33" max="33" width="8.625" style="127" customWidth="1"/>
    <col min="34" max="34" width="11.5" style="127" customWidth="1"/>
    <col min="35" max="35" width="14.75" style="127" customWidth="1"/>
    <col min="36" max="36" width="12.25" style="127" customWidth="1"/>
    <col min="37" max="37" width="8.875" style="127"/>
    <col min="38" max="38" width="10.625" style="127" customWidth="1"/>
    <col min="39" max="16384" width="8.875" style="127"/>
  </cols>
  <sheetData>
    <row r="1" ht="37.9" customHeight="1" spans="1:33">
      <c r="A1" s="129"/>
      <c r="B1" s="129"/>
      <c r="C1" s="130" t="s">
        <v>57</v>
      </c>
      <c r="D1" s="130"/>
      <c r="E1" s="130"/>
      <c r="F1" s="130"/>
      <c r="G1" s="130"/>
      <c r="H1" s="130"/>
      <c r="I1" s="144"/>
      <c r="J1" s="144"/>
      <c r="K1" s="130"/>
      <c r="L1" s="145" t="s">
        <v>58</v>
      </c>
      <c r="M1" s="145"/>
      <c r="N1" s="145"/>
      <c r="O1" s="146">
        <v>45773</v>
      </c>
      <c r="P1" s="147"/>
      <c r="Q1" s="156"/>
      <c r="R1" s="156"/>
      <c r="S1" s="156"/>
      <c r="T1" s="157"/>
      <c r="U1" s="156"/>
      <c r="V1" s="158">
        <f>SUM(V4:V43)</f>
        <v>5</v>
      </c>
      <c r="W1" s="156"/>
      <c r="X1" s="156"/>
      <c r="Y1" s="156"/>
      <c r="Z1" s="156"/>
      <c r="AA1" s="166"/>
      <c r="AB1" s="167">
        <f>SUM(AB4:AB43)</f>
        <v>129630.484375</v>
      </c>
      <c r="AC1" s="167"/>
      <c r="AD1" s="167"/>
      <c r="AE1" s="167"/>
      <c r="AF1" s="167"/>
      <c r="AG1" s="157"/>
    </row>
    <row r="2" ht="18" customHeight="1" spans="1:33">
      <c r="A2" s="131" t="s">
        <v>59</v>
      </c>
      <c r="B2" s="132" t="s">
        <v>60</v>
      </c>
      <c r="C2" s="132" t="s">
        <v>61</v>
      </c>
      <c r="D2" s="132" t="s">
        <v>62</v>
      </c>
      <c r="E2" s="132" t="s">
        <v>63</v>
      </c>
      <c r="F2" s="131" t="s">
        <v>64</v>
      </c>
      <c r="G2" s="133" t="s">
        <v>65</v>
      </c>
      <c r="H2" s="134"/>
      <c r="I2" s="148" t="s">
        <v>66</v>
      </c>
      <c r="J2" s="148" t="s">
        <v>67</v>
      </c>
      <c r="K2" s="137" t="s">
        <v>68</v>
      </c>
      <c r="L2" s="137"/>
      <c r="M2" s="137"/>
      <c r="N2" s="137"/>
      <c r="O2" s="131" t="s">
        <v>69</v>
      </c>
      <c r="P2" s="131" t="s">
        <v>70</v>
      </c>
      <c r="Q2" s="131" t="s">
        <v>71</v>
      </c>
      <c r="R2" s="131" t="s">
        <v>72</v>
      </c>
      <c r="S2" s="131" t="s">
        <v>73</v>
      </c>
      <c r="T2" s="131" t="s">
        <v>74</v>
      </c>
      <c r="U2" s="131" t="s">
        <v>75</v>
      </c>
      <c r="V2" s="131" t="s">
        <v>76</v>
      </c>
      <c r="W2" s="159" t="s">
        <v>77</v>
      </c>
      <c r="X2" s="160"/>
      <c r="Y2" s="168"/>
      <c r="Z2" s="131" t="s">
        <v>78</v>
      </c>
      <c r="AA2" s="150" t="s">
        <v>79</v>
      </c>
      <c r="AB2" s="150" t="s">
        <v>80</v>
      </c>
      <c r="AC2" s="131" t="s">
        <v>81</v>
      </c>
      <c r="AD2" s="131" t="s">
        <v>82</v>
      </c>
      <c r="AE2" s="131" t="s">
        <v>83</v>
      </c>
      <c r="AF2" s="131" t="s">
        <v>84</v>
      </c>
      <c r="AG2" s="137" t="s">
        <v>0</v>
      </c>
    </row>
    <row r="3" ht="28.15" customHeight="1" spans="1:33">
      <c r="A3" s="135"/>
      <c r="B3" s="135"/>
      <c r="C3" s="135"/>
      <c r="D3" s="135"/>
      <c r="E3" s="135"/>
      <c r="F3" s="136"/>
      <c r="G3" s="137" t="s">
        <v>85</v>
      </c>
      <c r="H3" s="137" t="s">
        <v>86</v>
      </c>
      <c r="I3" s="149"/>
      <c r="J3" s="149"/>
      <c r="K3" s="150" t="s">
        <v>87</v>
      </c>
      <c r="L3" s="150" t="s">
        <v>88</v>
      </c>
      <c r="M3" s="150" t="s">
        <v>89</v>
      </c>
      <c r="N3" s="137" t="s">
        <v>90</v>
      </c>
      <c r="O3" s="136"/>
      <c r="P3" s="136"/>
      <c r="Q3" s="136"/>
      <c r="R3" s="136"/>
      <c r="S3" s="136"/>
      <c r="T3" s="136"/>
      <c r="U3" s="136"/>
      <c r="V3" s="136"/>
      <c r="W3" s="161" t="s">
        <v>91</v>
      </c>
      <c r="X3" s="161" t="s">
        <v>92</v>
      </c>
      <c r="Y3" s="161" t="s">
        <v>93</v>
      </c>
      <c r="Z3" s="136"/>
      <c r="AA3" s="150"/>
      <c r="AB3" s="150"/>
      <c r="AC3" s="136"/>
      <c r="AD3" s="136"/>
      <c r="AE3" s="136"/>
      <c r="AF3" s="136"/>
      <c r="AG3" s="137"/>
    </row>
    <row r="4" ht="13.15" customHeight="1" spans="1:33">
      <c r="A4" s="138">
        <v>1</v>
      </c>
      <c r="B4" s="139" t="s">
        <v>94</v>
      </c>
      <c r="C4" s="140" t="s">
        <v>95</v>
      </c>
      <c r="D4" s="138" t="str">
        <f>_xlfn.DISPIMG("ID_30739033AAA84DE2A60103979DFCF9B5",1)</f>
        <v>=DISPIMG("ID_30739033AAA84DE2A60103979DFCF9B5",1)</v>
      </c>
      <c r="E4" s="139" t="s">
        <v>96</v>
      </c>
      <c r="F4" s="140">
        <v>2</v>
      </c>
      <c r="G4" s="138"/>
      <c r="H4" s="138"/>
      <c r="I4" s="151"/>
      <c r="J4" s="152" t="str">
        <f>_xlfn.DISPIMG("ID_76A7B8500F6D4881962F3A59A3612AD4",1)</f>
        <v>=DISPIMG("ID_76A7B8500F6D4881962F3A59A3612AD4",1)</v>
      </c>
      <c r="K4" s="138">
        <v>358</v>
      </c>
      <c r="L4" s="138"/>
      <c r="M4" s="138">
        <v>280</v>
      </c>
      <c r="N4" s="138">
        <v>1</v>
      </c>
      <c r="O4" s="153"/>
      <c r="P4" s="154">
        <v>0.7662</v>
      </c>
      <c r="Q4" s="153" t="s">
        <v>97</v>
      </c>
      <c r="R4" s="162"/>
      <c r="S4" s="163"/>
      <c r="T4" s="163"/>
      <c r="U4" s="152"/>
      <c r="V4" s="164"/>
      <c r="W4" s="152"/>
      <c r="X4" s="152"/>
      <c r="Y4" s="152"/>
      <c r="Z4" s="152"/>
      <c r="AA4" s="153"/>
      <c r="AB4" s="169"/>
      <c r="AC4" s="169"/>
      <c r="AD4" s="169"/>
      <c r="AE4" s="169"/>
      <c r="AF4" s="169"/>
      <c r="AG4" s="139"/>
    </row>
    <row r="5" ht="13.15" customHeight="1" spans="1:33">
      <c r="A5" s="138"/>
      <c r="B5" s="139"/>
      <c r="C5" s="140"/>
      <c r="D5" s="138"/>
      <c r="E5" s="139"/>
      <c r="F5" s="140"/>
      <c r="G5" s="138"/>
      <c r="H5" s="138"/>
      <c r="I5" s="151"/>
      <c r="J5" s="151"/>
      <c r="K5" s="138"/>
      <c r="L5" s="138"/>
      <c r="M5" s="138"/>
      <c r="N5" s="138"/>
      <c r="O5" s="153"/>
      <c r="P5" s="154"/>
      <c r="Q5" s="153" t="s">
        <v>98</v>
      </c>
      <c r="R5" s="165"/>
      <c r="S5" s="163"/>
      <c r="T5" s="163"/>
      <c r="U5" s="152"/>
      <c r="V5" s="164"/>
      <c r="W5" s="152"/>
      <c r="X5" s="152"/>
      <c r="Y5" s="152"/>
      <c r="Z5" s="152"/>
      <c r="AA5" s="153"/>
      <c r="AB5" s="169"/>
      <c r="AC5" s="169"/>
      <c r="AD5" s="169"/>
      <c r="AE5" s="169"/>
      <c r="AF5" s="169"/>
      <c r="AG5" s="139"/>
    </row>
    <row r="6" ht="13.15" customHeight="1" spans="1:33">
      <c r="A6" s="138"/>
      <c r="B6" s="139"/>
      <c r="C6" s="140"/>
      <c r="D6" s="138"/>
      <c r="E6" s="139"/>
      <c r="F6" s="140"/>
      <c r="G6" s="138"/>
      <c r="H6" s="138"/>
      <c r="I6" s="151"/>
      <c r="J6" s="151"/>
      <c r="K6" s="138"/>
      <c r="L6" s="138"/>
      <c r="M6" s="138"/>
      <c r="N6" s="138"/>
      <c r="O6" s="153"/>
      <c r="P6" s="154"/>
      <c r="Q6" s="153" t="s">
        <v>99</v>
      </c>
      <c r="R6" s="165"/>
      <c r="S6" s="163"/>
      <c r="T6" s="163"/>
      <c r="U6" s="152"/>
      <c r="V6" s="164"/>
      <c r="W6" s="152"/>
      <c r="X6" s="152"/>
      <c r="Y6" s="152"/>
      <c r="Z6" s="152"/>
      <c r="AA6" s="153"/>
      <c r="AB6" s="169"/>
      <c r="AC6" s="169"/>
      <c r="AD6" s="169"/>
      <c r="AE6" s="169"/>
      <c r="AF6" s="169"/>
      <c r="AG6" s="139"/>
    </row>
    <row r="7" ht="13.15" customHeight="1" spans="1:33">
      <c r="A7" s="138"/>
      <c r="B7" s="139"/>
      <c r="C7" s="140"/>
      <c r="D7" s="138"/>
      <c r="E7" s="139"/>
      <c r="F7" s="140"/>
      <c r="G7" s="138"/>
      <c r="H7" s="138"/>
      <c r="I7" s="151"/>
      <c r="J7" s="151"/>
      <c r="K7" s="138"/>
      <c r="L7" s="138"/>
      <c r="M7" s="138"/>
      <c r="N7" s="138"/>
      <c r="O7" s="153"/>
      <c r="P7" s="154"/>
      <c r="Q7" s="153" t="s">
        <v>100</v>
      </c>
      <c r="R7" s="165"/>
      <c r="S7" s="163"/>
      <c r="T7" s="163"/>
      <c r="U7" s="152"/>
      <c r="V7" s="164"/>
      <c r="W7" s="152"/>
      <c r="X7" s="152"/>
      <c r="Y7" s="152"/>
      <c r="Z7" s="152"/>
      <c r="AA7" s="153"/>
      <c r="AB7" s="169"/>
      <c r="AC7" s="169"/>
      <c r="AD7" s="169"/>
      <c r="AE7" s="169"/>
      <c r="AF7" s="169"/>
      <c r="AG7" s="139"/>
    </row>
    <row r="8" ht="13.15" customHeight="1" spans="1:33">
      <c r="A8" s="138"/>
      <c r="B8" s="139"/>
      <c r="C8" s="140"/>
      <c r="D8" s="138"/>
      <c r="E8" s="139"/>
      <c r="F8" s="140"/>
      <c r="G8" s="138"/>
      <c r="H8" s="138"/>
      <c r="I8" s="151"/>
      <c r="J8" s="151"/>
      <c r="K8" s="138"/>
      <c r="L8" s="138"/>
      <c r="M8" s="138"/>
      <c r="N8" s="138"/>
      <c r="O8" s="153"/>
      <c r="P8" s="154"/>
      <c r="Q8" s="153" t="s">
        <v>101</v>
      </c>
      <c r="R8" s="165" t="s">
        <v>102</v>
      </c>
      <c r="S8" s="163" t="s">
        <v>103</v>
      </c>
      <c r="T8" s="163" t="s">
        <v>104</v>
      </c>
      <c r="U8" s="152"/>
      <c r="V8" s="164">
        <v>1</v>
      </c>
      <c r="W8" s="152">
        <v>800</v>
      </c>
      <c r="X8" s="152">
        <v>700</v>
      </c>
      <c r="Y8" s="152">
        <v>450</v>
      </c>
      <c r="Z8" s="152">
        <v>0.5</v>
      </c>
      <c r="AA8" s="153">
        <f>W8*X8*Y8*0.00785/1000/1000*Z8</f>
        <v>0.9891</v>
      </c>
      <c r="AB8" s="169">
        <f>AA8*35000</f>
        <v>34618.5</v>
      </c>
      <c r="AC8" s="169"/>
      <c r="AD8" s="169"/>
      <c r="AE8" s="169"/>
      <c r="AF8" s="169"/>
      <c r="AG8" s="139"/>
    </row>
    <row r="9" ht="13.15" customHeight="1" spans="1:33">
      <c r="A9" s="138"/>
      <c r="B9" s="139"/>
      <c r="C9" s="140"/>
      <c r="D9" s="138"/>
      <c r="E9" s="139"/>
      <c r="F9" s="140"/>
      <c r="G9" s="138"/>
      <c r="H9" s="138"/>
      <c r="I9" s="151"/>
      <c r="J9" s="151"/>
      <c r="K9" s="138"/>
      <c r="L9" s="138"/>
      <c r="M9" s="138"/>
      <c r="N9" s="138"/>
      <c r="O9" s="153"/>
      <c r="P9" s="154"/>
      <c r="Q9" s="153"/>
      <c r="R9" s="165"/>
      <c r="S9" s="163"/>
      <c r="T9" s="163"/>
      <c r="U9" s="152"/>
      <c r="V9" s="164"/>
      <c r="W9" s="152"/>
      <c r="X9" s="152"/>
      <c r="Y9" s="152"/>
      <c r="Z9" s="152"/>
      <c r="AA9" s="153"/>
      <c r="AB9" s="169"/>
      <c r="AC9" s="169"/>
      <c r="AD9" s="169"/>
      <c r="AE9" s="169"/>
      <c r="AF9" s="169"/>
      <c r="AG9" s="139"/>
    </row>
    <row r="10" ht="13.15" customHeight="1" spans="1:33">
      <c r="A10" s="138"/>
      <c r="B10" s="139"/>
      <c r="C10" s="140"/>
      <c r="D10" s="138"/>
      <c r="E10" s="139"/>
      <c r="F10" s="140"/>
      <c r="G10" s="138"/>
      <c r="H10" s="138"/>
      <c r="I10" s="151"/>
      <c r="J10" s="151"/>
      <c r="K10" s="138"/>
      <c r="L10" s="138"/>
      <c r="M10" s="138"/>
      <c r="N10" s="138"/>
      <c r="O10" s="153"/>
      <c r="P10" s="154"/>
      <c r="Q10" s="153"/>
      <c r="R10" s="165"/>
      <c r="S10" s="163"/>
      <c r="T10" s="163"/>
      <c r="U10" s="152"/>
      <c r="V10" s="164"/>
      <c r="W10" s="152"/>
      <c r="X10" s="152"/>
      <c r="Y10" s="152"/>
      <c r="Z10" s="152"/>
      <c r="AA10" s="153"/>
      <c r="AB10" s="169"/>
      <c r="AC10" s="169"/>
      <c r="AD10" s="169"/>
      <c r="AE10" s="169"/>
      <c r="AF10" s="169"/>
      <c r="AG10" s="139"/>
    </row>
    <row r="11" ht="13.15" customHeight="1" spans="1:33">
      <c r="A11" s="138"/>
      <c r="B11" s="139"/>
      <c r="C11" s="140"/>
      <c r="D11" s="138"/>
      <c r="E11" s="139"/>
      <c r="F11" s="140"/>
      <c r="G11" s="138"/>
      <c r="H11" s="138"/>
      <c r="I11" s="151"/>
      <c r="J11" s="151"/>
      <c r="K11" s="138"/>
      <c r="L11" s="138"/>
      <c r="M11" s="138"/>
      <c r="N11" s="138"/>
      <c r="O11" s="153"/>
      <c r="P11" s="154"/>
      <c r="Q11" s="153" t="s">
        <v>105</v>
      </c>
      <c r="R11" s="165"/>
      <c r="S11" s="163"/>
      <c r="T11" s="163"/>
      <c r="U11" s="152"/>
      <c r="V11" s="164"/>
      <c r="W11" s="152"/>
      <c r="X11" s="152"/>
      <c r="Y11" s="152"/>
      <c r="Z11" s="152"/>
      <c r="AA11" s="153"/>
      <c r="AB11" s="169"/>
      <c r="AC11" s="169"/>
      <c r="AD11" s="169"/>
      <c r="AE11" s="169"/>
      <c r="AF11" s="169"/>
      <c r="AG11" s="139"/>
    </row>
    <row r="12" ht="13.15" customHeight="1" spans="1:33">
      <c r="A12" s="138"/>
      <c r="B12" s="139"/>
      <c r="C12" s="140"/>
      <c r="D12" s="138"/>
      <c r="E12" s="139"/>
      <c r="F12" s="140"/>
      <c r="G12" s="138"/>
      <c r="H12" s="138"/>
      <c r="I12" s="151"/>
      <c r="J12" s="151"/>
      <c r="K12" s="138"/>
      <c r="L12" s="138"/>
      <c r="M12" s="138"/>
      <c r="N12" s="138"/>
      <c r="O12" s="153"/>
      <c r="P12" s="154"/>
      <c r="Q12" s="153"/>
      <c r="R12" s="165"/>
      <c r="S12" s="163"/>
      <c r="T12" s="163"/>
      <c r="U12" s="152"/>
      <c r="V12" s="164"/>
      <c r="W12" s="152"/>
      <c r="X12" s="152"/>
      <c r="Y12" s="152"/>
      <c r="Z12" s="152"/>
      <c r="AA12" s="153"/>
      <c r="AB12" s="169"/>
      <c r="AC12" s="169"/>
      <c r="AD12" s="169"/>
      <c r="AE12" s="169"/>
      <c r="AF12" s="169"/>
      <c r="AG12" s="139"/>
    </row>
    <row r="13" ht="13.15" customHeight="1" spans="1:33">
      <c r="A13" s="138"/>
      <c r="B13" s="139"/>
      <c r="C13" s="140"/>
      <c r="D13" s="138"/>
      <c r="E13" s="139"/>
      <c r="F13" s="140"/>
      <c r="G13" s="138"/>
      <c r="H13" s="138"/>
      <c r="I13" s="151"/>
      <c r="J13" s="151"/>
      <c r="K13" s="138"/>
      <c r="L13" s="138"/>
      <c r="M13" s="138"/>
      <c r="N13" s="138"/>
      <c r="O13" s="153"/>
      <c r="P13" s="154"/>
      <c r="Q13" s="153"/>
      <c r="R13" s="165"/>
      <c r="S13" s="163"/>
      <c r="T13" s="163"/>
      <c r="U13" s="152"/>
      <c r="V13" s="164"/>
      <c r="W13" s="152"/>
      <c r="X13" s="152"/>
      <c r="Y13" s="152"/>
      <c r="Z13" s="152"/>
      <c r="AA13" s="152"/>
      <c r="AB13" s="169"/>
      <c r="AC13" s="169"/>
      <c r="AD13" s="169"/>
      <c r="AE13" s="169"/>
      <c r="AF13" s="169"/>
      <c r="AG13" s="139"/>
    </row>
    <row r="14" ht="13.15" customHeight="1" spans="1:33">
      <c r="A14" s="138">
        <v>2</v>
      </c>
      <c r="B14" s="139" t="s">
        <v>106</v>
      </c>
      <c r="C14" s="140" t="s">
        <v>107</v>
      </c>
      <c r="D14" s="138" t="str">
        <f>_xlfn.DISPIMG("ID_32A28100BD544017A956098E9F9FE4CD",1)</f>
        <v>=DISPIMG("ID_32A28100BD544017A956098E9F9FE4CD",1)</v>
      </c>
      <c r="E14" s="139" t="s">
        <v>96</v>
      </c>
      <c r="F14" s="140">
        <v>2</v>
      </c>
      <c r="G14" s="138"/>
      <c r="H14" s="138"/>
      <c r="I14" s="151"/>
      <c r="J14" s="152" t="str">
        <f>_xlfn.DISPIMG("ID_DEB3124DE0ED4956826E0AF0BFEFED88",1)</f>
        <v>=DISPIMG("ID_DEB3124DE0ED4956826E0AF0BFEFED88",1)</v>
      </c>
      <c r="K14" s="138">
        <v>365</v>
      </c>
      <c r="L14" s="138"/>
      <c r="M14" s="138">
        <v>274</v>
      </c>
      <c r="N14" s="138">
        <v>1</v>
      </c>
      <c r="O14" s="153"/>
      <c r="P14" s="154">
        <v>0.7467</v>
      </c>
      <c r="Q14" s="153" t="s">
        <v>97</v>
      </c>
      <c r="R14" s="162"/>
      <c r="S14" s="163"/>
      <c r="T14" s="163"/>
      <c r="U14" s="152"/>
      <c r="V14" s="164"/>
      <c r="W14" s="152"/>
      <c r="X14" s="152"/>
      <c r="Y14" s="152"/>
      <c r="Z14" s="152"/>
      <c r="AA14" s="153"/>
      <c r="AB14" s="169"/>
      <c r="AC14" s="169"/>
      <c r="AD14" s="169"/>
      <c r="AE14" s="169"/>
      <c r="AF14" s="169"/>
      <c r="AG14" s="139"/>
    </row>
    <row r="15" ht="13.15" customHeight="1" spans="1:33">
      <c r="A15" s="138"/>
      <c r="B15" s="139"/>
      <c r="C15" s="140"/>
      <c r="D15" s="138"/>
      <c r="E15" s="139"/>
      <c r="F15" s="140"/>
      <c r="G15" s="138"/>
      <c r="H15" s="138"/>
      <c r="I15" s="151"/>
      <c r="J15" s="151"/>
      <c r="K15" s="138"/>
      <c r="L15" s="138"/>
      <c r="M15" s="138"/>
      <c r="N15" s="138"/>
      <c r="O15" s="153"/>
      <c r="P15" s="154"/>
      <c r="Q15" s="153" t="s">
        <v>98</v>
      </c>
      <c r="R15" s="165"/>
      <c r="S15" s="163"/>
      <c r="T15" s="163"/>
      <c r="U15" s="152"/>
      <c r="V15" s="164"/>
      <c r="W15" s="152"/>
      <c r="X15" s="152"/>
      <c r="Y15" s="152"/>
      <c r="Z15" s="152"/>
      <c r="AA15" s="153"/>
      <c r="AB15" s="169"/>
      <c r="AC15" s="169"/>
      <c r="AD15" s="169"/>
      <c r="AE15" s="169"/>
      <c r="AF15" s="169"/>
      <c r="AG15" s="139"/>
    </row>
    <row r="16" ht="13.15" customHeight="1" spans="1:33">
      <c r="A16" s="138"/>
      <c r="B16" s="139"/>
      <c r="C16" s="140"/>
      <c r="D16" s="138"/>
      <c r="E16" s="139"/>
      <c r="F16" s="140"/>
      <c r="G16" s="138"/>
      <c r="H16" s="138"/>
      <c r="I16" s="151"/>
      <c r="J16" s="151"/>
      <c r="K16" s="138"/>
      <c r="L16" s="138"/>
      <c r="M16" s="138"/>
      <c r="N16" s="138"/>
      <c r="O16" s="153"/>
      <c r="P16" s="154"/>
      <c r="Q16" s="153" t="s">
        <v>99</v>
      </c>
      <c r="R16" s="165"/>
      <c r="S16" s="163"/>
      <c r="T16" s="163"/>
      <c r="U16" s="152"/>
      <c r="V16" s="164"/>
      <c r="W16" s="152"/>
      <c r="X16" s="152"/>
      <c r="Y16" s="152"/>
      <c r="Z16" s="152"/>
      <c r="AA16" s="153"/>
      <c r="AB16" s="169"/>
      <c r="AC16" s="169"/>
      <c r="AD16" s="169"/>
      <c r="AE16" s="169"/>
      <c r="AF16" s="169"/>
      <c r="AG16" s="139"/>
    </row>
    <row r="17" ht="13.15" customHeight="1" spans="1:33">
      <c r="A17" s="138"/>
      <c r="B17" s="139"/>
      <c r="C17" s="140"/>
      <c r="D17" s="138"/>
      <c r="E17" s="139"/>
      <c r="F17" s="140"/>
      <c r="G17" s="138"/>
      <c r="H17" s="138"/>
      <c r="I17" s="151"/>
      <c r="J17" s="151"/>
      <c r="K17" s="138"/>
      <c r="L17" s="138"/>
      <c r="M17" s="138"/>
      <c r="N17" s="138"/>
      <c r="O17" s="153"/>
      <c r="P17" s="154"/>
      <c r="Q17" s="153" t="s">
        <v>100</v>
      </c>
      <c r="R17" s="165"/>
      <c r="S17" s="163"/>
      <c r="T17" s="163"/>
      <c r="U17" s="152"/>
      <c r="V17" s="164"/>
      <c r="W17" s="152"/>
      <c r="X17" s="152"/>
      <c r="Y17" s="152"/>
      <c r="Z17" s="152"/>
      <c r="AA17" s="153"/>
      <c r="AB17" s="169"/>
      <c r="AC17" s="169"/>
      <c r="AD17" s="169"/>
      <c r="AE17" s="169"/>
      <c r="AF17" s="169"/>
      <c r="AG17" s="139"/>
    </row>
    <row r="18" ht="13.15" customHeight="1" spans="1:33">
      <c r="A18" s="138"/>
      <c r="B18" s="139"/>
      <c r="C18" s="140"/>
      <c r="D18" s="138"/>
      <c r="E18" s="139"/>
      <c r="F18" s="140"/>
      <c r="G18" s="138"/>
      <c r="H18" s="138"/>
      <c r="I18" s="151"/>
      <c r="J18" s="151"/>
      <c r="K18" s="138"/>
      <c r="L18" s="138"/>
      <c r="M18" s="138"/>
      <c r="N18" s="138"/>
      <c r="O18" s="153"/>
      <c r="P18" s="154"/>
      <c r="Q18" s="153" t="s">
        <v>101</v>
      </c>
      <c r="R18" s="165" t="s">
        <v>102</v>
      </c>
      <c r="S18" s="163" t="s">
        <v>103</v>
      </c>
      <c r="T18" s="163" t="s">
        <v>104</v>
      </c>
      <c r="U18" s="152"/>
      <c r="V18" s="164">
        <v>1</v>
      </c>
      <c r="W18" s="152">
        <v>875</v>
      </c>
      <c r="X18" s="152">
        <v>700</v>
      </c>
      <c r="Y18" s="152">
        <v>450</v>
      </c>
      <c r="Z18" s="152">
        <v>0.5</v>
      </c>
      <c r="AA18" s="153">
        <f>W18*X18*Y18*0.00785/1000/1000*Z18</f>
        <v>1.081828125</v>
      </c>
      <c r="AB18" s="169">
        <f>AA18*35000</f>
        <v>37863.984375</v>
      </c>
      <c r="AC18" s="169"/>
      <c r="AD18" s="169"/>
      <c r="AE18" s="169"/>
      <c r="AF18" s="169"/>
      <c r="AG18" s="139"/>
    </row>
    <row r="19" ht="13.15" customHeight="1" spans="1:33">
      <c r="A19" s="138"/>
      <c r="B19" s="139"/>
      <c r="C19" s="140"/>
      <c r="D19" s="138"/>
      <c r="E19" s="139"/>
      <c r="F19" s="140"/>
      <c r="G19" s="138"/>
      <c r="H19" s="138"/>
      <c r="I19" s="151"/>
      <c r="J19" s="151"/>
      <c r="K19" s="138"/>
      <c r="L19" s="138"/>
      <c r="M19" s="138"/>
      <c r="N19" s="138"/>
      <c r="O19" s="153"/>
      <c r="P19" s="154"/>
      <c r="Q19" s="153"/>
      <c r="R19" s="165"/>
      <c r="S19" s="163"/>
      <c r="T19" s="163"/>
      <c r="U19" s="152"/>
      <c r="V19" s="164"/>
      <c r="W19" s="152"/>
      <c r="X19" s="152"/>
      <c r="Y19" s="152"/>
      <c r="Z19" s="152"/>
      <c r="AA19" s="153"/>
      <c r="AB19" s="169"/>
      <c r="AC19" s="169"/>
      <c r="AD19" s="169"/>
      <c r="AE19" s="169"/>
      <c r="AF19" s="169"/>
      <c r="AG19" s="139"/>
    </row>
    <row r="20" ht="13.15" customHeight="1" spans="1:33">
      <c r="A20" s="138"/>
      <c r="B20" s="139"/>
      <c r="C20" s="140"/>
      <c r="D20" s="138"/>
      <c r="E20" s="139"/>
      <c r="F20" s="140"/>
      <c r="G20" s="138"/>
      <c r="H20" s="138"/>
      <c r="I20" s="151"/>
      <c r="J20" s="151"/>
      <c r="K20" s="138"/>
      <c r="L20" s="138"/>
      <c r="M20" s="138"/>
      <c r="N20" s="138"/>
      <c r="O20" s="153"/>
      <c r="P20" s="154"/>
      <c r="Q20" s="153"/>
      <c r="R20" s="165"/>
      <c r="S20" s="163"/>
      <c r="T20" s="163"/>
      <c r="U20" s="152"/>
      <c r="V20" s="164"/>
      <c r="W20" s="152"/>
      <c r="X20" s="152"/>
      <c r="Y20" s="152"/>
      <c r="Z20" s="152"/>
      <c r="AA20" s="153"/>
      <c r="AB20" s="169"/>
      <c r="AC20" s="169"/>
      <c r="AD20" s="169"/>
      <c r="AE20" s="169"/>
      <c r="AF20" s="169"/>
      <c r="AG20" s="139"/>
    </row>
    <row r="21" ht="13.15" customHeight="1" spans="1:33">
      <c r="A21" s="138"/>
      <c r="B21" s="139"/>
      <c r="C21" s="140"/>
      <c r="D21" s="138"/>
      <c r="E21" s="139"/>
      <c r="F21" s="140"/>
      <c r="G21" s="138"/>
      <c r="H21" s="138"/>
      <c r="I21" s="151"/>
      <c r="J21" s="151"/>
      <c r="K21" s="138"/>
      <c r="L21" s="138"/>
      <c r="M21" s="138"/>
      <c r="N21" s="138"/>
      <c r="O21" s="153"/>
      <c r="P21" s="154"/>
      <c r="Q21" s="153" t="s">
        <v>105</v>
      </c>
      <c r="R21" s="165"/>
      <c r="S21" s="163"/>
      <c r="T21" s="163"/>
      <c r="U21" s="152"/>
      <c r="V21" s="164"/>
      <c r="W21" s="152"/>
      <c r="X21" s="152"/>
      <c r="Y21" s="152"/>
      <c r="Z21" s="152"/>
      <c r="AA21" s="153"/>
      <c r="AB21" s="169"/>
      <c r="AC21" s="169"/>
      <c r="AD21" s="169"/>
      <c r="AE21" s="169"/>
      <c r="AF21" s="169"/>
      <c r="AG21" s="139"/>
    </row>
    <row r="22" ht="13.15" customHeight="1" spans="1:33">
      <c r="A22" s="138"/>
      <c r="B22" s="139"/>
      <c r="C22" s="140"/>
      <c r="D22" s="138"/>
      <c r="E22" s="139"/>
      <c r="F22" s="140"/>
      <c r="G22" s="138"/>
      <c r="H22" s="138"/>
      <c r="I22" s="151"/>
      <c r="J22" s="151"/>
      <c r="K22" s="138"/>
      <c r="L22" s="138"/>
      <c r="M22" s="138"/>
      <c r="N22" s="138"/>
      <c r="O22" s="153"/>
      <c r="P22" s="154"/>
      <c r="Q22" s="153"/>
      <c r="R22" s="165"/>
      <c r="S22" s="163"/>
      <c r="T22" s="163"/>
      <c r="U22" s="152"/>
      <c r="V22" s="164"/>
      <c r="W22" s="152"/>
      <c r="X22" s="152"/>
      <c r="Y22" s="152"/>
      <c r="Z22" s="152"/>
      <c r="AA22" s="153"/>
      <c r="AB22" s="169"/>
      <c r="AC22" s="169"/>
      <c r="AD22" s="169"/>
      <c r="AE22" s="169"/>
      <c r="AF22" s="169"/>
      <c r="AG22" s="139"/>
    </row>
    <row r="23" ht="13.15" customHeight="1" spans="1:33">
      <c r="A23" s="138"/>
      <c r="B23" s="139"/>
      <c r="C23" s="140"/>
      <c r="D23" s="138"/>
      <c r="E23" s="139"/>
      <c r="F23" s="140"/>
      <c r="G23" s="138"/>
      <c r="H23" s="138"/>
      <c r="I23" s="151"/>
      <c r="J23" s="151"/>
      <c r="K23" s="138"/>
      <c r="L23" s="138"/>
      <c r="M23" s="138"/>
      <c r="N23" s="138"/>
      <c r="O23" s="153"/>
      <c r="P23" s="154"/>
      <c r="Q23" s="153"/>
      <c r="R23" s="165"/>
      <c r="S23" s="163"/>
      <c r="T23" s="163"/>
      <c r="U23" s="152"/>
      <c r="V23" s="164"/>
      <c r="W23" s="152"/>
      <c r="X23" s="152"/>
      <c r="Y23" s="152"/>
      <c r="Z23" s="152"/>
      <c r="AA23" s="152"/>
      <c r="AB23" s="169"/>
      <c r="AC23" s="169"/>
      <c r="AD23" s="169"/>
      <c r="AE23" s="169"/>
      <c r="AF23" s="169"/>
      <c r="AG23" s="139"/>
    </row>
    <row r="24" ht="13.15" customHeight="1" spans="1:33">
      <c r="A24" s="138">
        <v>3</v>
      </c>
      <c r="B24" s="139" t="s">
        <v>108</v>
      </c>
      <c r="C24" s="140" t="s">
        <v>109</v>
      </c>
      <c r="D24" s="138" t="str">
        <f>_xlfn.DISPIMG("ID_E10FEDCDBE4B4BFAB3190921DF83C53F",1)</f>
        <v>=DISPIMG("ID_E10FEDCDBE4B4BFAB3190921DF83C53F",1)</v>
      </c>
      <c r="E24" s="139" t="s">
        <v>96</v>
      </c>
      <c r="F24" s="140">
        <v>2.5</v>
      </c>
      <c r="G24" s="138"/>
      <c r="H24" s="138"/>
      <c r="I24" s="151"/>
      <c r="J24" s="152" t="str">
        <f>_xlfn.DISPIMG("ID_CF6F5503EAB24782B621B8FFFD86DE3A",1)</f>
        <v>=DISPIMG("ID_CF6F5503EAB24782B621B8FFFD86DE3A",1)</v>
      </c>
      <c r="K24" s="138">
        <v>246</v>
      </c>
      <c r="L24" s="138"/>
      <c r="M24" s="138">
        <v>140</v>
      </c>
      <c r="N24" s="138">
        <v>1</v>
      </c>
      <c r="O24" s="153"/>
      <c r="P24" s="154">
        <v>0.6538</v>
      </c>
      <c r="Q24" s="153" t="s">
        <v>97</v>
      </c>
      <c r="R24" s="162"/>
      <c r="S24" s="163"/>
      <c r="T24" s="163"/>
      <c r="U24" s="152"/>
      <c r="V24" s="164"/>
      <c r="W24" s="152"/>
      <c r="X24" s="152"/>
      <c r="Y24" s="152"/>
      <c r="Z24" s="152"/>
      <c r="AA24" s="153"/>
      <c r="AB24" s="169"/>
      <c r="AC24" s="169"/>
      <c r="AD24" s="169"/>
      <c r="AE24" s="169"/>
      <c r="AF24" s="169"/>
      <c r="AG24" s="139"/>
    </row>
    <row r="25" ht="13.15" customHeight="1" spans="1:33">
      <c r="A25" s="138"/>
      <c r="B25" s="139"/>
      <c r="C25" s="140"/>
      <c r="D25" s="138"/>
      <c r="E25" s="139"/>
      <c r="F25" s="140"/>
      <c r="G25" s="138"/>
      <c r="H25" s="138"/>
      <c r="I25" s="151"/>
      <c r="J25" s="151"/>
      <c r="K25" s="138"/>
      <c r="L25" s="138"/>
      <c r="M25" s="138"/>
      <c r="N25" s="138"/>
      <c r="O25" s="153"/>
      <c r="P25" s="154"/>
      <c r="Q25" s="153" t="s">
        <v>98</v>
      </c>
      <c r="R25" s="165"/>
      <c r="S25" s="163"/>
      <c r="T25" s="163"/>
      <c r="U25" s="152"/>
      <c r="V25" s="164"/>
      <c r="W25" s="152"/>
      <c r="X25" s="152"/>
      <c r="Y25" s="152"/>
      <c r="Z25" s="152"/>
      <c r="AA25" s="153"/>
      <c r="AB25" s="169"/>
      <c r="AC25" s="169"/>
      <c r="AD25" s="169"/>
      <c r="AE25" s="169"/>
      <c r="AF25" s="169"/>
      <c r="AG25" s="139"/>
    </row>
    <row r="26" ht="13.15" customHeight="1" spans="1:33">
      <c r="A26" s="138"/>
      <c r="B26" s="139"/>
      <c r="C26" s="140"/>
      <c r="D26" s="138"/>
      <c r="E26" s="139"/>
      <c r="F26" s="140"/>
      <c r="G26" s="138"/>
      <c r="H26" s="138"/>
      <c r="I26" s="151"/>
      <c r="J26" s="151"/>
      <c r="K26" s="138"/>
      <c r="L26" s="138"/>
      <c r="M26" s="138"/>
      <c r="N26" s="138"/>
      <c r="O26" s="153"/>
      <c r="P26" s="154"/>
      <c r="Q26" s="153" t="s">
        <v>99</v>
      </c>
      <c r="R26" s="165" t="s">
        <v>110</v>
      </c>
      <c r="S26" s="163" t="s">
        <v>103</v>
      </c>
      <c r="T26" s="163" t="s">
        <v>104</v>
      </c>
      <c r="U26" s="152"/>
      <c r="V26" s="164">
        <v>1</v>
      </c>
      <c r="W26" s="152">
        <v>650</v>
      </c>
      <c r="X26" s="152">
        <v>600</v>
      </c>
      <c r="Y26" s="152">
        <v>400</v>
      </c>
      <c r="Z26" s="152">
        <v>0.5</v>
      </c>
      <c r="AA26" s="153">
        <f t="shared" ref="AA24:AA26" si="0">W26*X26*Y26*0.00785/1000/1000*Z26</f>
        <v>0.6123</v>
      </c>
      <c r="AB26" s="169">
        <f>AA26*35000</f>
        <v>21430.5</v>
      </c>
      <c r="AC26" s="169"/>
      <c r="AD26" s="169"/>
      <c r="AE26" s="169"/>
      <c r="AF26" s="169"/>
      <c r="AG26" s="139"/>
    </row>
    <row r="27" ht="13.15" customHeight="1" spans="1:33">
      <c r="A27" s="138"/>
      <c r="B27" s="139"/>
      <c r="C27" s="140"/>
      <c r="D27" s="138"/>
      <c r="E27" s="139"/>
      <c r="F27" s="140"/>
      <c r="G27" s="138"/>
      <c r="H27" s="138"/>
      <c r="I27" s="151"/>
      <c r="J27" s="151"/>
      <c r="K27" s="138"/>
      <c r="L27" s="138"/>
      <c r="M27" s="138"/>
      <c r="N27" s="138"/>
      <c r="O27" s="153"/>
      <c r="P27" s="154"/>
      <c r="Q27" s="153"/>
      <c r="R27" s="165"/>
      <c r="S27" s="163"/>
      <c r="T27" s="163"/>
      <c r="U27" s="152"/>
      <c r="V27" s="164"/>
      <c r="W27" s="152"/>
      <c r="X27" s="152"/>
      <c r="Y27" s="152"/>
      <c r="Z27" s="152"/>
      <c r="AA27" s="153"/>
      <c r="AB27" s="169"/>
      <c r="AC27" s="169"/>
      <c r="AD27" s="169"/>
      <c r="AE27" s="169"/>
      <c r="AF27" s="169"/>
      <c r="AG27" s="139"/>
    </row>
    <row r="28" ht="13.15" customHeight="1" spans="1:33">
      <c r="A28" s="138"/>
      <c r="B28" s="139"/>
      <c r="C28" s="140"/>
      <c r="D28" s="138"/>
      <c r="E28" s="139"/>
      <c r="F28" s="140"/>
      <c r="G28" s="138"/>
      <c r="H28" s="138"/>
      <c r="I28" s="151"/>
      <c r="J28" s="151"/>
      <c r="K28" s="138"/>
      <c r="L28" s="138"/>
      <c r="M28" s="138"/>
      <c r="N28" s="138"/>
      <c r="O28" s="153"/>
      <c r="P28" s="154"/>
      <c r="Q28" s="153"/>
      <c r="R28" s="165"/>
      <c r="S28" s="163"/>
      <c r="T28" s="163"/>
      <c r="U28" s="152"/>
      <c r="V28" s="164"/>
      <c r="W28" s="152"/>
      <c r="X28" s="152"/>
      <c r="Y28" s="152"/>
      <c r="Z28" s="152"/>
      <c r="AA28" s="153"/>
      <c r="AB28" s="169"/>
      <c r="AC28" s="169"/>
      <c r="AD28" s="169"/>
      <c r="AE28" s="169"/>
      <c r="AF28" s="169"/>
      <c r="AG28" s="139"/>
    </row>
    <row r="29" ht="13.15" customHeight="1" spans="1:33">
      <c r="A29" s="138"/>
      <c r="B29" s="139"/>
      <c r="C29" s="140"/>
      <c r="D29" s="138"/>
      <c r="E29" s="139"/>
      <c r="F29" s="140"/>
      <c r="G29" s="138"/>
      <c r="H29" s="138"/>
      <c r="I29" s="151"/>
      <c r="J29" s="151"/>
      <c r="K29" s="138"/>
      <c r="L29" s="138"/>
      <c r="M29" s="138"/>
      <c r="N29" s="138"/>
      <c r="O29" s="153"/>
      <c r="P29" s="154"/>
      <c r="Q29" s="153"/>
      <c r="R29" s="165"/>
      <c r="S29" s="163"/>
      <c r="T29" s="163"/>
      <c r="U29" s="152"/>
      <c r="V29" s="164"/>
      <c r="W29" s="152"/>
      <c r="X29" s="152"/>
      <c r="Y29" s="152"/>
      <c r="Z29" s="152"/>
      <c r="AA29" s="153"/>
      <c r="AB29" s="169"/>
      <c r="AC29" s="169"/>
      <c r="AD29" s="169"/>
      <c r="AE29" s="169"/>
      <c r="AF29" s="169"/>
      <c r="AG29" s="139"/>
    </row>
    <row r="30" ht="13.15" customHeight="1" spans="1:33">
      <c r="A30" s="138"/>
      <c r="B30" s="139"/>
      <c r="C30" s="140"/>
      <c r="D30" s="138"/>
      <c r="E30" s="139"/>
      <c r="F30" s="140"/>
      <c r="G30" s="138"/>
      <c r="H30" s="138"/>
      <c r="I30" s="151"/>
      <c r="J30" s="151"/>
      <c r="K30" s="138"/>
      <c r="L30" s="138"/>
      <c r="M30" s="138"/>
      <c r="N30" s="138"/>
      <c r="O30" s="153"/>
      <c r="P30" s="154"/>
      <c r="Q30" s="153"/>
      <c r="R30" s="165"/>
      <c r="S30" s="163"/>
      <c r="T30" s="163"/>
      <c r="U30" s="152"/>
      <c r="V30" s="164"/>
      <c r="W30" s="152"/>
      <c r="X30" s="152"/>
      <c r="Y30" s="152"/>
      <c r="Z30" s="152"/>
      <c r="AA30" s="153"/>
      <c r="AB30" s="169"/>
      <c r="AC30" s="169"/>
      <c r="AD30" s="169"/>
      <c r="AE30" s="169"/>
      <c r="AF30" s="169"/>
      <c r="AG30" s="139"/>
    </row>
    <row r="31" ht="13.15" customHeight="1" spans="1:33">
      <c r="A31" s="138"/>
      <c r="B31" s="139"/>
      <c r="C31" s="140"/>
      <c r="D31" s="138"/>
      <c r="E31" s="139"/>
      <c r="F31" s="140"/>
      <c r="G31" s="138"/>
      <c r="H31" s="138"/>
      <c r="I31" s="151"/>
      <c r="J31" s="151"/>
      <c r="K31" s="138"/>
      <c r="L31" s="138"/>
      <c r="M31" s="138"/>
      <c r="N31" s="138"/>
      <c r="O31" s="153"/>
      <c r="P31" s="154"/>
      <c r="Q31" s="153" t="s">
        <v>105</v>
      </c>
      <c r="R31" s="165"/>
      <c r="S31" s="163"/>
      <c r="T31" s="163"/>
      <c r="U31" s="152"/>
      <c r="V31" s="164"/>
      <c r="W31" s="152"/>
      <c r="X31" s="152"/>
      <c r="Y31" s="152"/>
      <c r="Z31" s="152"/>
      <c r="AA31" s="153"/>
      <c r="AB31" s="169"/>
      <c r="AC31" s="169"/>
      <c r="AD31" s="169"/>
      <c r="AE31" s="169"/>
      <c r="AF31" s="169"/>
      <c r="AG31" s="139"/>
    </row>
    <row r="32" ht="13.15" customHeight="1" spans="1:33">
      <c r="A32" s="138"/>
      <c r="B32" s="139"/>
      <c r="C32" s="140"/>
      <c r="D32" s="138"/>
      <c r="E32" s="139"/>
      <c r="F32" s="140"/>
      <c r="G32" s="138"/>
      <c r="H32" s="138"/>
      <c r="I32" s="151"/>
      <c r="J32" s="151"/>
      <c r="K32" s="138"/>
      <c r="L32" s="138"/>
      <c r="M32" s="138"/>
      <c r="N32" s="138"/>
      <c r="O32" s="153"/>
      <c r="P32" s="154"/>
      <c r="Q32" s="153"/>
      <c r="R32" s="165"/>
      <c r="S32" s="163"/>
      <c r="T32" s="163"/>
      <c r="U32" s="152"/>
      <c r="V32" s="164"/>
      <c r="W32" s="152"/>
      <c r="X32" s="152"/>
      <c r="Y32" s="152"/>
      <c r="Z32" s="152"/>
      <c r="AA32" s="153"/>
      <c r="AB32" s="169"/>
      <c r="AC32" s="169"/>
      <c r="AD32" s="169"/>
      <c r="AE32" s="169"/>
      <c r="AF32" s="169"/>
      <c r="AG32" s="139"/>
    </row>
    <row r="33" ht="13.15" customHeight="1" spans="1:33">
      <c r="A33" s="138"/>
      <c r="B33" s="139"/>
      <c r="C33" s="140"/>
      <c r="D33" s="138"/>
      <c r="E33" s="139"/>
      <c r="F33" s="140"/>
      <c r="G33" s="138"/>
      <c r="H33" s="138"/>
      <c r="I33" s="151"/>
      <c r="J33" s="151"/>
      <c r="K33" s="138"/>
      <c r="L33" s="138"/>
      <c r="M33" s="138"/>
      <c r="N33" s="138"/>
      <c r="O33" s="153"/>
      <c r="P33" s="154"/>
      <c r="Q33" s="153"/>
      <c r="R33" s="165"/>
      <c r="S33" s="163"/>
      <c r="T33" s="163"/>
      <c r="U33" s="152"/>
      <c r="V33" s="164"/>
      <c r="W33" s="152"/>
      <c r="X33" s="152"/>
      <c r="Y33" s="152"/>
      <c r="Z33" s="152"/>
      <c r="AA33" s="152"/>
      <c r="AB33" s="169"/>
      <c r="AC33" s="169"/>
      <c r="AD33" s="169"/>
      <c r="AE33" s="169"/>
      <c r="AF33" s="169"/>
      <c r="AG33" s="139"/>
    </row>
    <row r="34" ht="13.15" customHeight="1" spans="1:33">
      <c r="A34" s="138">
        <v>4</v>
      </c>
      <c r="B34" s="139" t="s">
        <v>111</v>
      </c>
      <c r="C34" s="140" t="s">
        <v>112</v>
      </c>
      <c r="D34" s="138" t="str">
        <f>_xlfn.DISPIMG("ID_44A72BEBCBF54D559BE6EDD92EB14866",1)</f>
        <v>=DISPIMG("ID_44A72BEBCBF54D559BE6EDD92EB14866",1)</v>
      </c>
      <c r="E34" s="139" t="s">
        <v>96</v>
      </c>
      <c r="F34" s="140">
        <v>2</v>
      </c>
      <c r="G34" s="138"/>
      <c r="H34" s="138"/>
      <c r="I34" s="151"/>
      <c r="J34" s="152" t="str">
        <f>_xlfn.DISPIMG("ID_BC81B33450094248B6798397C3C1017A",1)</f>
        <v>=DISPIMG("ID_BC81B33450094248B6798397C3C1017A",1)</v>
      </c>
      <c r="K34" s="138">
        <v>255</v>
      </c>
      <c r="L34" s="138"/>
      <c r="M34" s="138">
        <v>147</v>
      </c>
      <c r="N34" s="138">
        <v>1</v>
      </c>
      <c r="O34" s="153"/>
      <c r="P34" s="154">
        <v>0.7052</v>
      </c>
      <c r="Q34" s="153" t="s">
        <v>97</v>
      </c>
      <c r="R34" s="162"/>
      <c r="S34" s="163"/>
      <c r="T34" s="163"/>
      <c r="U34" s="152"/>
      <c r="V34" s="164"/>
      <c r="W34" s="152"/>
      <c r="X34" s="152"/>
      <c r="Y34" s="152"/>
      <c r="Z34" s="152"/>
      <c r="AA34" s="153"/>
      <c r="AB34" s="169"/>
      <c r="AC34" s="169"/>
      <c r="AD34" s="169"/>
      <c r="AE34" s="169"/>
      <c r="AF34" s="169"/>
      <c r="AG34" s="139"/>
    </row>
    <row r="35" ht="13.15" customHeight="1" spans="1:33">
      <c r="A35" s="138"/>
      <c r="B35" s="139"/>
      <c r="C35" s="140"/>
      <c r="D35" s="138"/>
      <c r="E35" s="139"/>
      <c r="F35" s="140"/>
      <c r="G35" s="138"/>
      <c r="H35" s="138"/>
      <c r="I35" s="151"/>
      <c r="J35" s="151"/>
      <c r="K35" s="138"/>
      <c r="L35" s="138"/>
      <c r="M35" s="138"/>
      <c r="N35" s="138"/>
      <c r="O35" s="153"/>
      <c r="P35" s="154"/>
      <c r="Q35" s="153" t="s">
        <v>98</v>
      </c>
      <c r="R35" s="165"/>
      <c r="S35" s="163"/>
      <c r="T35" s="163"/>
      <c r="U35" s="152"/>
      <c r="V35" s="164"/>
      <c r="W35" s="152"/>
      <c r="X35" s="152"/>
      <c r="Y35" s="152"/>
      <c r="Z35" s="152"/>
      <c r="AA35" s="153"/>
      <c r="AB35" s="169"/>
      <c r="AC35" s="169"/>
      <c r="AD35" s="169"/>
      <c r="AE35" s="169"/>
      <c r="AF35" s="169"/>
      <c r="AG35" s="139"/>
    </row>
    <row r="36" ht="13.15" customHeight="1" spans="1:33">
      <c r="A36" s="138"/>
      <c r="B36" s="139"/>
      <c r="C36" s="140"/>
      <c r="D36" s="138"/>
      <c r="E36" s="139"/>
      <c r="F36" s="140"/>
      <c r="G36" s="138"/>
      <c r="H36" s="138"/>
      <c r="I36" s="151"/>
      <c r="J36" s="151"/>
      <c r="K36" s="138"/>
      <c r="L36" s="138"/>
      <c r="M36" s="138"/>
      <c r="N36" s="138"/>
      <c r="O36" s="153"/>
      <c r="P36" s="154"/>
      <c r="Q36" s="153" t="s">
        <v>99</v>
      </c>
      <c r="R36" s="165" t="s">
        <v>110</v>
      </c>
      <c r="S36" s="163" t="s">
        <v>103</v>
      </c>
      <c r="T36" s="163" t="s">
        <v>104</v>
      </c>
      <c r="U36" s="152"/>
      <c r="V36" s="164">
        <v>1</v>
      </c>
      <c r="W36" s="152">
        <v>650</v>
      </c>
      <c r="X36" s="152">
        <v>500</v>
      </c>
      <c r="Y36" s="152">
        <v>400</v>
      </c>
      <c r="Z36" s="152">
        <v>0.5</v>
      </c>
      <c r="AA36" s="153">
        <f t="shared" ref="AA34:AA37" si="1">W36*X36*Y36*0.00785/1000/1000*Z36</f>
        <v>0.51025</v>
      </c>
      <c r="AB36" s="169">
        <f>AA36*35000</f>
        <v>17858.75</v>
      </c>
      <c r="AC36" s="169"/>
      <c r="AD36" s="169"/>
      <c r="AE36" s="169"/>
      <c r="AF36" s="169"/>
      <c r="AG36" s="139"/>
    </row>
    <row r="37" ht="13.15" customHeight="1" spans="1:33">
      <c r="A37" s="138"/>
      <c r="B37" s="139"/>
      <c r="C37" s="140"/>
      <c r="D37" s="138"/>
      <c r="E37" s="139"/>
      <c r="F37" s="140"/>
      <c r="G37" s="138"/>
      <c r="H37" s="138"/>
      <c r="I37" s="151"/>
      <c r="J37" s="151"/>
      <c r="K37" s="138"/>
      <c r="L37" s="138"/>
      <c r="M37" s="138"/>
      <c r="N37" s="138"/>
      <c r="O37" s="153"/>
      <c r="P37" s="154"/>
      <c r="Q37" s="153" t="s">
        <v>100</v>
      </c>
      <c r="R37" s="165" t="s">
        <v>113</v>
      </c>
      <c r="S37" s="163" t="s">
        <v>103</v>
      </c>
      <c r="T37" s="163" t="s">
        <v>104</v>
      </c>
      <c r="U37" s="152"/>
      <c r="V37" s="164">
        <v>1</v>
      </c>
      <c r="W37" s="152">
        <v>650</v>
      </c>
      <c r="X37" s="152">
        <v>500</v>
      </c>
      <c r="Y37" s="152">
        <v>400</v>
      </c>
      <c r="Z37" s="152">
        <v>0.5</v>
      </c>
      <c r="AA37" s="153">
        <f t="shared" si="1"/>
        <v>0.51025</v>
      </c>
      <c r="AB37" s="169">
        <f>AA37*35000</f>
        <v>17858.75</v>
      </c>
      <c r="AC37" s="169"/>
      <c r="AD37" s="169"/>
      <c r="AE37" s="169"/>
      <c r="AF37" s="169"/>
      <c r="AG37" s="139"/>
    </row>
    <row r="38" ht="13.15" customHeight="1" spans="1:33">
      <c r="A38" s="138"/>
      <c r="B38" s="139"/>
      <c r="C38" s="140"/>
      <c r="D38" s="138"/>
      <c r="E38" s="139"/>
      <c r="F38" s="140"/>
      <c r="G38" s="138"/>
      <c r="H38" s="138"/>
      <c r="I38" s="151"/>
      <c r="J38" s="151"/>
      <c r="K38" s="138"/>
      <c r="L38" s="138"/>
      <c r="M38" s="138"/>
      <c r="N38" s="138"/>
      <c r="O38" s="153"/>
      <c r="P38" s="154"/>
      <c r="Q38" s="153"/>
      <c r="R38" s="165"/>
      <c r="S38" s="163"/>
      <c r="T38" s="163"/>
      <c r="U38" s="152"/>
      <c r="V38" s="164"/>
      <c r="W38" s="152"/>
      <c r="X38" s="152"/>
      <c r="Y38" s="152"/>
      <c r="Z38" s="152"/>
      <c r="AA38" s="153"/>
      <c r="AB38" s="169"/>
      <c r="AC38" s="169"/>
      <c r="AD38" s="169"/>
      <c r="AE38" s="169"/>
      <c r="AF38" s="169"/>
      <c r="AG38" s="139"/>
    </row>
    <row r="39" ht="13.15" customHeight="1" spans="1:33">
      <c r="A39" s="138"/>
      <c r="B39" s="139"/>
      <c r="C39" s="140"/>
      <c r="D39" s="138"/>
      <c r="E39" s="139"/>
      <c r="F39" s="140"/>
      <c r="G39" s="138"/>
      <c r="H39" s="138"/>
      <c r="I39" s="151"/>
      <c r="J39" s="151"/>
      <c r="K39" s="138"/>
      <c r="L39" s="138"/>
      <c r="M39" s="138"/>
      <c r="N39" s="138"/>
      <c r="O39" s="153"/>
      <c r="P39" s="154"/>
      <c r="Q39" s="153"/>
      <c r="R39" s="165"/>
      <c r="S39" s="163"/>
      <c r="T39" s="163"/>
      <c r="U39" s="152"/>
      <c r="V39" s="164"/>
      <c r="W39" s="152"/>
      <c r="X39" s="152"/>
      <c r="Y39" s="152"/>
      <c r="Z39" s="152"/>
      <c r="AA39" s="153"/>
      <c r="AB39" s="169"/>
      <c r="AC39" s="169"/>
      <c r="AD39" s="169"/>
      <c r="AE39" s="169"/>
      <c r="AF39" s="169"/>
      <c r="AG39" s="139"/>
    </row>
    <row r="40" ht="13.15" customHeight="1" spans="1:33">
      <c r="A40" s="138"/>
      <c r="B40" s="139"/>
      <c r="C40" s="140"/>
      <c r="D40" s="138"/>
      <c r="E40" s="139"/>
      <c r="F40" s="140"/>
      <c r="G40" s="138"/>
      <c r="H40" s="138"/>
      <c r="I40" s="151"/>
      <c r="J40" s="151"/>
      <c r="K40" s="138"/>
      <c r="L40" s="138"/>
      <c r="M40" s="138"/>
      <c r="N40" s="138"/>
      <c r="O40" s="153"/>
      <c r="P40" s="154"/>
      <c r="Q40" s="153"/>
      <c r="R40" s="165"/>
      <c r="S40" s="163"/>
      <c r="T40" s="163"/>
      <c r="U40" s="152"/>
      <c r="V40" s="164"/>
      <c r="W40" s="152"/>
      <c r="X40" s="152"/>
      <c r="Y40" s="152"/>
      <c r="Z40" s="152"/>
      <c r="AA40" s="153"/>
      <c r="AB40" s="169"/>
      <c r="AC40" s="169"/>
      <c r="AD40" s="169"/>
      <c r="AE40" s="169"/>
      <c r="AF40" s="169"/>
      <c r="AG40" s="139"/>
    </row>
    <row r="41" ht="13.15" customHeight="1" spans="1:33">
      <c r="A41" s="138"/>
      <c r="B41" s="139"/>
      <c r="C41" s="140"/>
      <c r="D41" s="138"/>
      <c r="E41" s="139"/>
      <c r="F41" s="140"/>
      <c r="G41" s="138"/>
      <c r="H41" s="138"/>
      <c r="I41" s="151"/>
      <c r="J41" s="151"/>
      <c r="K41" s="138"/>
      <c r="L41" s="138"/>
      <c r="M41" s="138"/>
      <c r="N41" s="138"/>
      <c r="O41" s="153"/>
      <c r="P41" s="154"/>
      <c r="Q41" s="153" t="s">
        <v>105</v>
      </c>
      <c r="R41" s="165"/>
      <c r="S41" s="163"/>
      <c r="T41" s="163"/>
      <c r="U41" s="152"/>
      <c r="V41" s="164"/>
      <c r="W41" s="152"/>
      <c r="X41" s="152"/>
      <c r="Y41" s="152"/>
      <c r="Z41" s="152"/>
      <c r="AA41" s="153"/>
      <c r="AB41" s="169"/>
      <c r="AC41" s="169"/>
      <c r="AD41" s="169"/>
      <c r="AE41" s="169"/>
      <c r="AF41" s="169"/>
      <c r="AG41" s="139"/>
    </row>
    <row r="42" ht="13.15" customHeight="1" spans="1:33">
      <c r="A42" s="138"/>
      <c r="B42" s="139"/>
      <c r="C42" s="140"/>
      <c r="D42" s="138"/>
      <c r="E42" s="139"/>
      <c r="F42" s="140"/>
      <c r="G42" s="138"/>
      <c r="H42" s="138"/>
      <c r="I42" s="151"/>
      <c r="J42" s="151"/>
      <c r="K42" s="138"/>
      <c r="L42" s="138"/>
      <c r="M42" s="138"/>
      <c r="N42" s="138"/>
      <c r="O42" s="153"/>
      <c r="P42" s="154"/>
      <c r="Q42" s="153"/>
      <c r="R42" s="165"/>
      <c r="S42" s="163"/>
      <c r="T42" s="163"/>
      <c r="U42" s="152"/>
      <c r="V42" s="164"/>
      <c r="W42" s="152"/>
      <c r="X42" s="152"/>
      <c r="Y42" s="152"/>
      <c r="Z42" s="152"/>
      <c r="AA42" s="153"/>
      <c r="AB42" s="169"/>
      <c r="AC42" s="169"/>
      <c r="AD42" s="169"/>
      <c r="AE42" s="169"/>
      <c r="AF42" s="169"/>
      <c r="AG42" s="139"/>
    </row>
    <row r="43" ht="13.15" customHeight="1" spans="1:33">
      <c r="A43" s="138"/>
      <c r="B43" s="139"/>
      <c r="C43" s="140"/>
      <c r="D43" s="138"/>
      <c r="E43" s="139"/>
      <c r="F43" s="140"/>
      <c r="G43" s="138"/>
      <c r="H43" s="138"/>
      <c r="I43" s="151"/>
      <c r="J43" s="151"/>
      <c r="K43" s="138"/>
      <c r="L43" s="138"/>
      <c r="M43" s="138"/>
      <c r="N43" s="138"/>
      <c r="O43" s="153"/>
      <c r="P43" s="154"/>
      <c r="Q43" s="153"/>
      <c r="R43" s="165" t="s">
        <v>114</v>
      </c>
      <c r="S43" s="163"/>
      <c r="T43" s="163"/>
      <c r="U43" s="152"/>
      <c r="V43" s="164"/>
      <c r="W43" s="152"/>
      <c r="X43" s="152"/>
      <c r="Y43" s="152"/>
      <c r="Z43" s="152"/>
      <c r="AA43" s="152"/>
      <c r="AB43" s="169"/>
      <c r="AC43" s="169"/>
      <c r="AD43" s="169"/>
      <c r="AE43" s="169"/>
      <c r="AF43" s="169"/>
      <c r="AG43" s="139"/>
    </row>
    <row r="50" spans="14:16">
      <c r="N50" s="155"/>
      <c r="P50" s="155"/>
    </row>
    <row r="53" ht="80.1" customHeight="1" spans="2:27">
      <c r="B53" s="141" t="s">
        <v>115</v>
      </c>
      <c r="C53" s="142" t="s">
        <v>116</v>
      </c>
      <c r="D53" s="143"/>
      <c r="E53" s="143"/>
      <c r="F53" s="143"/>
      <c r="G53" s="143"/>
      <c r="H53" s="143"/>
      <c r="I53" s="143"/>
      <c r="J53" s="143"/>
      <c r="U53" s="155"/>
      <c r="W53" s="155"/>
      <c r="X53" s="155"/>
      <c r="Y53" s="155"/>
      <c r="Z53" s="155"/>
      <c r="AA53" s="170"/>
    </row>
    <row r="59" spans="14:16">
      <c r="N59" s="155"/>
      <c r="P59" s="155"/>
    </row>
  </sheetData>
  <mergeCells count="101">
    <mergeCell ref="A1:B1"/>
    <mergeCell ref="C1:K1"/>
    <mergeCell ref="L1:N1"/>
    <mergeCell ref="O1:P1"/>
    <mergeCell ref="G2:H2"/>
    <mergeCell ref="K2:N2"/>
    <mergeCell ref="W2:Y2"/>
    <mergeCell ref="C53:J53"/>
    <mergeCell ref="A2:A3"/>
    <mergeCell ref="A4:A13"/>
    <mergeCell ref="A14:A23"/>
    <mergeCell ref="A24:A33"/>
    <mergeCell ref="A34:A43"/>
    <mergeCell ref="B2:B3"/>
    <mergeCell ref="B4:B13"/>
    <mergeCell ref="B14:B23"/>
    <mergeCell ref="B24:B33"/>
    <mergeCell ref="B34:B43"/>
    <mergeCell ref="C2:C3"/>
    <mergeCell ref="C4:C13"/>
    <mergeCell ref="C14:C23"/>
    <mergeCell ref="C24:C33"/>
    <mergeCell ref="C34:C43"/>
    <mergeCell ref="D2:D3"/>
    <mergeCell ref="D4:D13"/>
    <mergeCell ref="D14:D23"/>
    <mergeCell ref="D24:D33"/>
    <mergeCell ref="D34:D43"/>
    <mergeCell ref="E2:E3"/>
    <mergeCell ref="E4:E13"/>
    <mergeCell ref="E14:E23"/>
    <mergeCell ref="E24:E33"/>
    <mergeCell ref="E34:E43"/>
    <mergeCell ref="F2:F3"/>
    <mergeCell ref="F4:F13"/>
    <mergeCell ref="F14:F23"/>
    <mergeCell ref="F24:F33"/>
    <mergeCell ref="F34:F43"/>
    <mergeCell ref="G4:G13"/>
    <mergeCell ref="G14:G23"/>
    <mergeCell ref="G24:G33"/>
    <mergeCell ref="G34:G43"/>
    <mergeCell ref="H4:H13"/>
    <mergeCell ref="H14:H23"/>
    <mergeCell ref="H24:H33"/>
    <mergeCell ref="H34:H43"/>
    <mergeCell ref="I2:I3"/>
    <mergeCell ref="I4:I13"/>
    <mergeCell ref="I14:I23"/>
    <mergeCell ref="I24:I33"/>
    <mergeCell ref="I34:I43"/>
    <mergeCell ref="J2:J3"/>
    <mergeCell ref="J4:J13"/>
    <mergeCell ref="J14:J23"/>
    <mergeCell ref="J24:J33"/>
    <mergeCell ref="J34:J43"/>
    <mergeCell ref="K4:K13"/>
    <mergeCell ref="K14:K23"/>
    <mergeCell ref="K24:K33"/>
    <mergeCell ref="K34:K43"/>
    <mergeCell ref="L4:L13"/>
    <mergeCell ref="L14:L23"/>
    <mergeCell ref="L24:L33"/>
    <mergeCell ref="L34:L43"/>
    <mergeCell ref="M4:M13"/>
    <mergeCell ref="M14:M23"/>
    <mergeCell ref="M24:M33"/>
    <mergeCell ref="M34:M43"/>
    <mergeCell ref="N4:N13"/>
    <mergeCell ref="N14:N23"/>
    <mergeCell ref="N24:N33"/>
    <mergeCell ref="N34:N43"/>
    <mergeCell ref="O2:O3"/>
    <mergeCell ref="O4:O13"/>
    <mergeCell ref="O14:O23"/>
    <mergeCell ref="O24:O33"/>
    <mergeCell ref="O34:O43"/>
    <mergeCell ref="P2:P3"/>
    <mergeCell ref="P4:P13"/>
    <mergeCell ref="P14:P23"/>
    <mergeCell ref="P24:P33"/>
    <mergeCell ref="P34:P43"/>
    <mergeCell ref="Q2:Q3"/>
    <mergeCell ref="R2:R3"/>
    <mergeCell ref="S2:S3"/>
    <mergeCell ref="T2:T3"/>
    <mergeCell ref="U2:U3"/>
    <mergeCell ref="V2:V3"/>
    <mergeCell ref="Z2:Z3"/>
    <mergeCell ref="AA2:AA3"/>
    <mergeCell ref="AB2:AB3"/>
    <mergeCell ref="AC2:AC3"/>
    <mergeCell ref="AD2:AD3"/>
    <mergeCell ref="AE2:AE3"/>
    <mergeCell ref="AF2:AF3"/>
    <mergeCell ref="AG2:AG3"/>
    <mergeCell ref="AG4:AG13"/>
    <mergeCell ref="AG14:AG23"/>
    <mergeCell ref="AG24:AG33"/>
    <mergeCell ref="AG34:AG43"/>
    <mergeCell ref="AH2:AH3"/>
  </mergeCells>
  <pageMargins left="0.314583333333333" right="0.314583333333333" top="0.590277777777778" bottom="0.196527777777778" header="0.314583333333333" footer="0.118055555555556"/>
  <pageSetup paperSize="9" scale="7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91"/>
  <sheetViews>
    <sheetView zoomScale="80" zoomScaleNormal="80" workbookViewId="0">
      <selection activeCell="E197" sqref="E197"/>
    </sheetView>
  </sheetViews>
  <sheetFormatPr defaultColWidth="9" defaultRowHeight="14.25"/>
  <cols>
    <col min="1" max="1" width="3.375" customWidth="1"/>
    <col min="4" max="4" width="23.875" customWidth="1"/>
    <col min="5" max="5" width="9" customWidth="1"/>
    <col min="6" max="6" width="5.50833333333333" customWidth="1"/>
    <col min="7" max="7" width="9" customWidth="1"/>
    <col min="8" max="8" width="5.25" customWidth="1"/>
    <col min="9" max="9" width="9.875" customWidth="1"/>
    <col min="10" max="10" width="6.50833333333333" customWidth="1"/>
    <col min="11" max="11" width="5.375" customWidth="1"/>
    <col min="12" max="13" width="6.50833333333333" customWidth="1"/>
    <col min="14" max="16" width="7.50833333333333" customWidth="1"/>
    <col min="17" max="17" width="7.50833333333333" style="29" customWidth="1"/>
    <col min="22" max="22" width="7.125" customWidth="1"/>
  </cols>
  <sheetData>
    <row r="1" ht="18" spans="1:23">
      <c r="A1" s="30" t="s">
        <v>117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</row>
    <row r="2" spans="1:23">
      <c r="A2" s="31" t="s">
        <v>118</v>
      </c>
      <c r="B2" s="31" t="s">
        <v>119</v>
      </c>
      <c r="C2" s="32" t="s">
        <v>61</v>
      </c>
      <c r="D2" s="33" t="s">
        <v>120</v>
      </c>
      <c r="E2" s="33" t="s">
        <v>121</v>
      </c>
      <c r="F2" s="33" t="s">
        <v>63</v>
      </c>
      <c r="G2" s="33" t="s">
        <v>122</v>
      </c>
      <c r="H2" s="33" t="s">
        <v>123</v>
      </c>
      <c r="I2" s="55" t="s">
        <v>124</v>
      </c>
      <c r="J2" s="55"/>
      <c r="K2" s="55"/>
      <c r="L2" s="56" t="s">
        <v>125</v>
      </c>
      <c r="M2" s="57"/>
      <c r="N2" s="58" t="s">
        <v>126</v>
      </c>
      <c r="O2" s="59"/>
      <c r="P2" s="60"/>
      <c r="Q2" s="75" t="s">
        <v>127</v>
      </c>
      <c r="R2" s="56" t="s">
        <v>128</v>
      </c>
      <c r="S2" s="76"/>
      <c r="T2" s="76"/>
      <c r="U2" s="76"/>
      <c r="V2" s="76"/>
      <c r="W2" s="57"/>
    </row>
    <row r="3" spans="1:23">
      <c r="A3" s="34" t="s">
        <v>129</v>
      </c>
      <c r="B3" s="34"/>
      <c r="C3" s="35"/>
      <c r="D3" s="36"/>
      <c r="E3" s="37"/>
      <c r="F3" s="36"/>
      <c r="G3" s="37"/>
      <c r="H3" s="37"/>
      <c r="I3" s="61" t="s">
        <v>85</v>
      </c>
      <c r="J3" s="61" t="s">
        <v>86</v>
      </c>
      <c r="K3" s="61" t="s">
        <v>130</v>
      </c>
      <c r="L3" s="62" t="s">
        <v>131</v>
      </c>
      <c r="M3" s="63" t="s">
        <v>132</v>
      </c>
      <c r="N3" s="64" t="s">
        <v>133</v>
      </c>
      <c r="O3" s="65" t="s">
        <v>134</v>
      </c>
      <c r="P3" s="64" t="s">
        <v>132</v>
      </c>
      <c r="Q3" s="77"/>
      <c r="R3" s="78" t="s">
        <v>135</v>
      </c>
      <c r="S3" s="78" t="s">
        <v>136</v>
      </c>
      <c r="T3" s="79" t="s">
        <v>137</v>
      </c>
      <c r="U3" s="63" t="s">
        <v>138</v>
      </c>
      <c r="V3" s="80" t="s">
        <v>139</v>
      </c>
      <c r="W3" s="81" t="s">
        <v>140</v>
      </c>
    </row>
    <row r="4" ht="16.5" spans="1:25">
      <c r="A4" s="31">
        <v>1</v>
      </c>
      <c r="B4" s="38" t="s">
        <v>18</v>
      </c>
      <c r="C4" s="39" t="s">
        <v>141</v>
      </c>
      <c r="D4" s="40" t="s">
        <v>142</v>
      </c>
      <c r="E4" s="39" t="s">
        <v>143</v>
      </c>
      <c r="F4" s="39">
        <v>590</v>
      </c>
      <c r="G4" s="40"/>
      <c r="H4" s="39">
        <v>1</v>
      </c>
      <c r="I4" s="66">
        <f>340+K4*1.5*2</f>
        <v>346</v>
      </c>
      <c r="J4" s="66">
        <f>262+K4*1.5*2</f>
        <v>268</v>
      </c>
      <c r="K4" s="66">
        <v>2</v>
      </c>
      <c r="L4" s="67">
        <v>5.13</v>
      </c>
      <c r="M4" s="68">
        <v>2.5</v>
      </c>
      <c r="N4" s="69">
        <f>I4*J4*K4*7.85/1000000</f>
        <v>1.4558296</v>
      </c>
      <c r="O4" s="70">
        <v>1.089</v>
      </c>
      <c r="P4" s="69">
        <f>N4-O4</f>
        <v>0.3668296</v>
      </c>
      <c r="Q4" s="82">
        <f>(L4*N4-M4*P4)*H4</f>
        <v>6.551331848</v>
      </c>
      <c r="R4" s="70" t="s">
        <v>144</v>
      </c>
      <c r="S4" s="70"/>
      <c r="T4" s="83">
        <v>1</v>
      </c>
      <c r="U4" s="68">
        <v>0.22</v>
      </c>
      <c r="V4" s="40">
        <v>4</v>
      </c>
      <c r="W4" s="68">
        <f>U4*T4/V4</f>
        <v>0.055</v>
      </c>
      <c r="X4" s="84">
        <v>0.1</v>
      </c>
      <c r="Y4" s="49"/>
    </row>
    <row r="5" ht="16.5" spans="1:25">
      <c r="A5" s="41"/>
      <c r="B5" s="42"/>
      <c r="C5" s="39"/>
      <c r="D5" s="40"/>
      <c r="E5" s="39"/>
      <c r="F5" s="39"/>
      <c r="G5" s="40"/>
      <c r="H5" s="39"/>
      <c r="I5" s="66"/>
      <c r="J5" s="66"/>
      <c r="K5" s="66"/>
      <c r="L5" s="67"/>
      <c r="M5" s="68"/>
      <c r="N5" s="69"/>
      <c r="O5" s="70"/>
      <c r="P5" s="69"/>
      <c r="Q5" s="82"/>
      <c r="R5" s="70" t="s">
        <v>145</v>
      </c>
      <c r="S5" s="70">
        <v>315</v>
      </c>
      <c r="T5" s="83">
        <v>1</v>
      </c>
      <c r="U5" s="68">
        <v>0.2</v>
      </c>
      <c r="V5" s="40">
        <v>1</v>
      </c>
      <c r="W5" s="68">
        <f t="shared" ref="W5:W13" si="0">U5*T5/V5</f>
        <v>0.2</v>
      </c>
      <c r="X5" s="41"/>
      <c r="Y5" s="49"/>
    </row>
    <row r="6" ht="16.5" spans="1:25">
      <c r="A6" s="41"/>
      <c r="B6" s="42"/>
      <c r="C6" s="39"/>
      <c r="D6" s="40"/>
      <c r="E6" s="39"/>
      <c r="F6" s="39"/>
      <c r="G6" s="40"/>
      <c r="H6" s="39"/>
      <c r="I6" s="66"/>
      <c r="J6" s="66"/>
      <c r="K6" s="66"/>
      <c r="L6" s="67"/>
      <c r="M6" s="68"/>
      <c r="N6" s="69"/>
      <c r="O6" s="70"/>
      <c r="P6" s="69"/>
      <c r="Q6" s="82"/>
      <c r="R6" s="70" t="s">
        <v>146</v>
      </c>
      <c r="S6" s="70">
        <v>40</v>
      </c>
      <c r="T6" s="83">
        <v>1</v>
      </c>
      <c r="U6" s="68">
        <v>0.03</v>
      </c>
      <c r="V6" s="40">
        <v>1</v>
      </c>
      <c r="W6" s="68">
        <f t="shared" si="0"/>
        <v>0.03</v>
      </c>
      <c r="X6" s="41"/>
      <c r="Y6" s="49"/>
    </row>
    <row r="7" ht="16.5" spans="1:25">
      <c r="A7" s="41"/>
      <c r="B7" s="42"/>
      <c r="C7" s="39"/>
      <c r="D7" s="39"/>
      <c r="E7" s="39"/>
      <c r="F7" s="39"/>
      <c r="G7" s="39"/>
      <c r="H7" s="39"/>
      <c r="I7" s="66"/>
      <c r="J7" s="66"/>
      <c r="K7" s="66"/>
      <c r="L7" s="67"/>
      <c r="M7" s="68"/>
      <c r="N7" s="69"/>
      <c r="O7" s="70"/>
      <c r="P7" s="69"/>
      <c r="Q7" s="82"/>
      <c r="R7" s="70" t="s">
        <v>147</v>
      </c>
      <c r="S7" s="70">
        <v>200</v>
      </c>
      <c r="T7" s="83">
        <v>1</v>
      </c>
      <c r="U7" s="68">
        <v>0.2</v>
      </c>
      <c r="V7" s="40">
        <v>1</v>
      </c>
      <c r="W7" s="68">
        <f t="shared" si="0"/>
        <v>0.2</v>
      </c>
      <c r="X7" s="41"/>
      <c r="Y7" s="49"/>
    </row>
    <row r="8" ht="16.5" spans="1:25">
      <c r="A8" s="41"/>
      <c r="B8" s="42"/>
      <c r="C8" s="39"/>
      <c r="D8" s="39"/>
      <c r="E8" s="39"/>
      <c r="F8" s="39"/>
      <c r="G8" s="39"/>
      <c r="H8" s="39"/>
      <c r="I8" s="66"/>
      <c r="J8" s="66"/>
      <c r="K8" s="66"/>
      <c r="L8" s="67"/>
      <c r="M8" s="68"/>
      <c r="N8" s="69"/>
      <c r="O8" s="70"/>
      <c r="P8" s="69"/>
      <c r="Q8" s="82"/>
      <c r="R8" s="70" t="s">
        <v>147</v>
      </c>
      <c r="S8" s="70">
        <v>40</v>
      </c>
      <c r="T8" s="83">
        <v>1</v>
      </c>
      <c r="U8" s="68">
        <v>0.03</v>
      </c>
      <c r="V8" s="40">
        <v>1</v>
      </c>
      <c r="W8" s="68">
        <f t="shared" si="0"/>
        <v>0.03</v>
      </c>
      <c r="X8" s="41"/>
      <c r="Y8" s="49"/>
    </row>
    <row r="9" ht="16.5" spans="1:25">
      <c r="A9" s="41"/>
      <c r="B9" s="42"/>
      <c r="C9" s="39"/>
      <c r="D9" s="39"/>
      <c r="E9" s="39"/>
      <c r="F9" s="39"/>
      <c r="G9" s="39"/>
      <c r="H9" s="39"/>
      <c r="I9" s="66"/>
      <c r="J9" s="66"/>
      <c r="K9" s="66"/>
      <c r="L9" s="67"/>
      <c r="M9" s="68"/>
      <c r="N9" s="69"/>
      <c r="O9" s="70"/>
      <c r="P9" s="69"/>
      <c r="Q9" s="82"/>
      <c r="R9" s="70" t="s">
        <v>148</v>
      </c>
      <c r="S9" s="70">
        <v>40</v>
      </c>
      <c r="T9" s="83">
        <v>1</v>
      </c>
      <c r="U9" s="68">
        <v>0.03</v>
      </c>
      <c r="V9" s="40">
        <v>1</v>
      </c>
      <c r="W9" s="68">
        <f t="shared" si="0"/>
        <v>0.03</v>
      </c>
      <c r="X9" s="41"/>
      <c r="Y9" s="49"/>
    </row>
    <row r="10" ht="16.5" spans="1:25">
      <c r="A10" s="41"/>
      <c r="B10" s="42"/>
      <c r="C10" s="39"/>
      <c r="D10" s="39"/>
      <c r="E10" s="39"/>
      <c r="F10" s="39"/>
      <c r="G10" s="39"/>
      <c r="H10" s="39"/>
      <c r="I10" s="66"/>
      <c r="J10" s="66"/>
      <c r="K10" s="66"/>
      <c r="L10" s="67"/>
      <c r="M10" s="68"/>
      <c r="N10" s="69"/>
      <c r="O10" s="70"/>
      <c r="P10" s="69"/>
      <c r="Q10" s="82"/>
      <c r="R10" s="70" t="s">
        <v>149</v>
      </c>
      <c r="S10" s="70">
        <v>40</v>
      </c>
      <c r="T10" s="83">
        <v>1</v>
      </c>
      <c r="U10" s="68">
        <v>0.03</v>
      </c>
      <c r="V10" s="40">
        <v>1</v>
      </c>
      <c r="W10" s="68">
        <f t="shared" si="0"/>
        <v>0.03</v>
      </c>
      <c r="X10" s="41"/>
      <c r="Y10" s="49"/>
    </row>
    <row r="11" ht="16.5" spans="1:25">
      <c r="A11" s="41"/>
      <c r="B11" s="42"/>
      <c r="C11" s="39"/>
      <c r="D11" s="43"/>
      <c r="E11" s="39"/>
      <c r="F11" s="39"/>
      <c r="G11" s="43"/>
      <c r="H11" s="39"/>
      <c r="I11" s="66"/>
      <c r="J11" s="66"/>
      <c r="K11" s="66"/>
      <c r="L11" s="67"/>
      <c r="M11" s="68"/>
      <c r="N11" s="69"/>
      <c r="O11" s="70"/>
      <c r="P11" s="69"/>
      <c r="Q11" s="82"/>
      <c r="R11" s="70" t="s">
        <v>150</v>
      </c>
      <c r="S11" s="70">
        <v>25</v>
      </c>
      <c r="T11" s="83">
        <v>1</v>
      </c>
      <c r="U11" s="68">
        <v>0.03</v>
      </c>
      <c r="V11" s="40">
        <v>1</v>
      </c>
      <c r="W11" s="68">
        <f t="shared" si="0"/>
        <v>0.03</v>
      </c>
      <c r="X11" s="41"/>
      <c r="Y11" s="49"/>
    </row>
    <row r="12" ht="16.5" spans="1:25">
      <c r="A12" s="41"/>
      <c r="B12" s="42"/>
      <c r="C12" s="39"/>
      <c r="D12" s="43" t="s">
        <v>151</v>
      </c>
      <c r="E12" s="40" t="s">
        <v>143</v>
      </c>
      <c r="F12" s="39">
        <v>590</v>
      </c>
      <c r="G12" s="43"/>
      <c r="H12" s="39">
        <v>1</v>
      </c>
      <c r="I12" s="66">
        <f>346+K12*1.5*2</f>
        <v>352</v>
      </c>
      <c r="J12" s="66">
        <f>262+K12*1.5*2</f>
        <v>268</v>
      </c>
      <c r="K12" s="66">
        <v>2</v>
      </c>
      <c r="L12" s="67">
        <v>5.13</v>
      </c>
      <c r="M12" s="68">
        <v>2.5</v>
      </c>
      <c r="N12" s="69">
        <f>I12*J12*K12*7.85/1000000</f>
        <v>1.4810752</v>
      </c>
      <c r="O12" s="70">
        <v>1.092</v>
      </c>
      <c r="P12" s="69">
        <f>N12-O12</f>
        <v>0.3890752</v>
      </c>
      <c r="Q12" s="82">
        <f>(L12*N12-M12*P12)*H12</f>
        <v>6.625227776</v>
      </c>
      <c r="R12" s="70" t="s">
        <v>144</v>
      </c>
      <c r="S12" s="70"/>
      <c r="T12" s="83">
        <v>1</v>
      </c>
      <c r="U12" s="68">
        <v>0.22</v>
      </c>
      <c r="V12" s="40">
        <v>4</v>
      </c>
      <c r="W12" s="68">
        <f t="shared" si="0"/>
        <v>0.055</v>
      </c>
      <c r="X12" s="41"/>
      <c r="Y12" s="49"/>
    </row>
    <row r="13" ht="16.5" spans="1:25">
      <c r="A13" s="41"/>
      <c r="B13" s="42"/>
      <c r="C13" s="39"/>
      <c r="D13" s="43"/>
      <c r="E13" s="40"/>
      <c r="F13" s="39"/>
      <c r="G13" s="43"/>
      <c r="H13" s="39"/>
      <c r="I13" s="66"/>
      <c r="J13" s="66"/>
      <c r="K13" s="66"/>
      <c r="L13" s="67"/>
      <c r="M13" s="68"/>
      <c r="N13" s="69"/>
      <c r="O13" s="70"/>
      <c r="P13" s="69"/>
      <c r="Q13" s="82"/>
      <c r="R13" s="70" t="s">
        <v>145</v>
      </c>
      <c r="S13" s="70">
        <v>315</v>
      </c>
      <c r="T13" s="83">
        <v>1</v>
      </c>
      <c r="U13" s="68">
        <v>0.2</v>
      </c>
      <c r="V13" s="40">
        <v>1</v>
      </c>
      <c r="W13" s="68">
        <f t="shared" si="0"/>
        <v>0.2</v>
      </c>
      <c r="X13" s="41"/>
      <c r="Y13" s="49"/>
    </row>
    <row r="14" ht="16.5" spans="1:25">
      <c r="A14" s="41"/>
      <c r="B14" s="42"/>
      <c r="C14" s="39"/>
      <c r="D14" s="43"/>
      <c r="E14" s="40"/>
      <c r="F14" s="39"/>
      <c r="G14" s="43"/>
      <c r="H14" s="39"/>
      <c r="I14" s="66"/>
      <c r="J14" s="66"/>
      <c r="K14" s="66"/>
      <c r="L14" s="67"/>
      <c r="M14" s="68"/>
      <c r="N14" s="69"/>
      <c r="O14" s="70"/>
      <c r="P14" s="69"/>
      <c r="Q14" s="82"/>
      <c r="R14" s="70" t="s">
        <v>146</v>
      </c>
      <c r="S14" s="70">
        <v>40</v>
      </c>
      <c r="T14" s="83">
        <v>1</v>
      </c>
      <c r="U14" s="68">
        <v>0.03</v>
      </c>
      <c r="V14" s="40">
        <v>1</v>
      </c>
      <c r="W14" s="68">
        <f t="shared" ref="W14:W28" si="1">U14*T14/V14</f>
        <v>0.03</v>
      </c>
      <c r="X14" s="41"/>
      <c r="Y14" s="49"/>
    </row>
    <row r="15" ht="16.5" spans="1:25">
      <c r="A15" s="41"/>
      <c r="B15" s="42"/>
      <c r="C15" s="39"/>
      <c r="D15" s="43"/>
      <c r="E15" s="40"/>
      <c r="F15" s="39"/>
      <c r="G15" s="43"/>
      <c r="H15" s="39"/>
      <c r="I15" s="66"/>
      <c r="J15" s="66"/>
      <c r="K15" s="66"/>
      <c r="L15" s="67"/>
      <c r="M15" s="68"/>
      <c r="N15" s="69"/>
      <c r="O15" s="70"/>
      <c r="P15" s="69"/>
      <c r="Q15" s="82"/>
      <c r="R15" s="70" t="s">
        <v>152</v>
      </c>
      <c r="S15" s="70">
        <v>200</v>
      </c>
      <c r="T15" s="83">
        <v>1</v>
      </c>
      <c r="U15" s="68">
        <v>0.2</v>
      </c>
      <c r="V15" s="40">
        <v>1</v>
      </c>
      <c r="W15" s="68">
        <f t="shared" si="1"/>
        <v>0.2</v>
      </c>
      <c r="X15" s="41"/>
      <c r="Y15" s="49"/>
    </row>
    <row r="16" ht="16.5" spans="1:25">
      <c r="A16" s="41"/>
      <c r="B16" s="42"/>
      <c r="C16" s="39"/>
      <c r="D16" s="43"/>
      <c r="E16" s="40"/>
      <c r="F16" s="39"/>
      <c r="G16" s="43"/>
      <c r="H16" s="39"/>
      <c r="I16" s="66"/>
      <c r="J16" s="66"/>
      <c r="K16" s="66"/>
      <c r="L16" s="67"/>
      <c r="M16" s="68"/>
      <c r="N16" s="69"/>
      <c r="O16" s="70"/>
      <c r="P16" s="69"/>
      <c r="Q16" s="82"/>
      <c r="R16" s="70" t="s">
        <v>153</v>
      </c>
      <c r="S16" s="70">
        <v>40</v>
      </c>
      <c r="T16" s="83">
        <v>1</v>
      </c>
      <c r="U16" s="68">
        <v>0.03</v>
      </c>
      <c r="V16" s="40">
        <v>1</v>
      </c>
      <c r="W16" s="68">
        <f t="shared" si="1"/>
        <v>0.03</v>
      </c>
      <c r="X16" s="41"/>
      <c r="Y16" s="49"/>
    </row>
    <row r="17" ht="16.5" spans="1:25">
      <c r="A17" s="41"/>
      <c r="B17" s="42"/>
      <c r="C17" s="39"/>
      <c r="D17" s="43"/>
      <c r="E17" s="40"/>
      <c r="F17" s="39"/>
      <c r="G17" s="43"/>
      <c r="H17" s="39"/>
      <c r="I17" s="66"/>
      <c r="J17" s="66"/>
      <c r="K17" s="66"/>
      <c r="L17" s="67"/>
      <c r="M17" s="68"/>
      <c r="N17" s="69"/>
      <c r="O17" s="70"/>
      <c r="P17" s="69"/>
      <c r="Q17" s="82"/>
      <c r="R17" s="70" t="s">
        <v>154</v>
      </c>
      <c r="S17" s="70">
        <v>40</v>
      </c>
      <c r="T17" s="83">
        <v>1</v>
      </c>
      <c r="U17" s="68">
        <v>0.03</v>
      </c>
      <c r="V17" s="40">
        <v>1</v>
      </c>
      <c r="W17" s="68">
        <f t="shared" si="1"/>
        <v>0.03</v>
      </c>
      <c r="X17" s="41"/>
      <c r="Y17" s="49"/>
    </row>
    <row r="18" ht="16.5" spans="1:25">
      <c r="A18" s="41"/>
      <c r="B18" s="42"/>
      <c r="C18" s="39"/>
      <c r="D18" s="43"/>
      <c r="E18" s="40"/>
      <c r="F18" s="39"/>
      <c r="G18" s="43"/>
      <c r="H18" s="39"/>
      <c r="I18" s="66"/>
      <c r="J18" s="66"/>
      <c r="K18" s="66"/>
      <c r="L18" s="67"/>
      <c r="M18" s="68"/>
      <c r="N18" s="69"/>
      <c r="O18" s="70"/>
      <c r="P18" s="69"/>
      <c r="Q18" s="82"/>
      <c r="R18" s="70" t="s">
        <v>155</v>
      </c>
      <c r="S18" s="70">
        <v>25</v>
      </c>
      <c r="T18" s="83">
        <v>1</v>
      </c>
      <c r="U18" s="68">
        <v>0.03</v>
      </c>
      <c r="V18" s="40">
        <v>1</v>
      </c>
      <c r="W18" s="68">
        <f t="shared" si="1"/>
        <v>0.03</v>
      </c>
      <c r="X18" s="41"/>
      <c r="Y18" s="49"/>
    </row>
    <row r="19" ht="16.5" spans="1:25">
      <c r="A19" s="41"/>
      <c r="B19" s="42"/>
      <c r="C19" s="39"/>
      <c r="D19" s="43" t="s">
        <v>156</v>
      </c>
      <c r="E19" s="40" t="s">
        <v>143</v>
      </c>
      <c r="F19" s="39" t="s">
        <v>157</v>
      </c>
      <c r="G19" s="43"/>
      <c r="H19" s="39">
        <v>1</v>
      </c>
      <c r="I19" s="66" t="s">
        <v>158</v>
      </c>
      <c r="J19" s="66"/>
      <c r="K19" s="66">
        <v>2</v>
      </c>
      <c r="L19" s="67">
        <v>4.6</v>
      </c>
      <c r="M19" s="68"/>
      <c r="N19" s="69">
        <f>K19*(40*2+20*2-4*K19)*0.00785*0.372</f>
        <v>0.6541248</v>
      </c>
      <c r="O19" s="70">
        <v>0.625</v>
      </c>
      <c r="P19" s="69"/>
      <c r="Q19" s="82">
        <f>L19*N19*H19</f>
        <v>3.00897408</v>
      </c>
      <c r="R19" s="70" t="s">
        <v>159</v>
      </c>
      <c r="S19" s="70" t="s">
        <v>160</v>
      </c>
      <c r="T19" s="83">
        <v>2</v>
      </c>
      <c r="U19" s="68">
        <v>0.04</v>
      </c>
      <c r="V19" s="40">
        <v>1</v>
      </c>
      <c r="W19" s="68">
        <f t="shared" si="1"/>
        <v>0.08</v>
      </c>
      <c r="X19" s="41"/>
      <c r="Y19" s="49"/>
    </row>
    <row r="20" ht="16.5" spans="1:25">
      <c r="A20" s="41"/>
      <c r="B20" s="42"/>
      <c r="C20" s="39"/>
      <c r="D20" s="43"/>
      <c r="E20" s="40"/>
      <c r="F20" s="39"/>
      <c r="G20" s="43"/>
      <c r="H20" s="39"/>
      <c r="I20" s="66"/>
      <c r="J20" s="66"/>
      <c r="K20" s="66"/>
      <c r="L20" s="67"/>
      <c r="M20" s="68"/>
      <c r="N20" s="69"/>
      <c r="O20" s="70"/>
      <c r="P20" s="69"/>
      <c r="Q20" s="82"/>
      <c r="R20" s="70" t="s">
        <v>161</v>
      </c>
      <c r="S20" s="70">
        <v>40</v>
      </c>
      <c r="T20" s="83">
        <v>1</v>
      </c>
      <c r="U20" s="68">
        <v>0.03</v>
      </c>
      <c r="V20" s="40">
        <v>1</v>
      </c>
      <c r="W20" s="68">
        <f t="shared" si="1"/>
        <v>0.03</v>
      </c>
      <c r="X20" s="41"/>
      <c r="Y20" s="49"/>
    </row>
    <row r="21" ht="16.5" spans="1:25">
      <c r="A21" s="41"/>
      <c r="B21" s="42"/>
      <c r="C21" s="39"/>
      <c r="D21" s="44" t="s">
        <v>162</v>
      </c>
      <c r="E21" s="45" t="s">
        <v>143</v>
      </c>
      <c r="F21" s="46" t="s">
        <v>157</v>
      </c>
      <c r="G21" s="44"/>
      <c r="H21" s="39">
        <v>1</v>
      </c>
      <c r="I21" s="66" t="s">
        <v>163</v>
      </c>
      <c r="J21" s="66"/>
      <c r="K21" s="66">
        <v>2</v>
      </c>
      <c r="L21" s="67">
        <v>4.6</v>
      </c>
      <c r="M21" s="68"/>
      <c r="N21" s="69">
        <f>4*K21*(20-K21)*0.00785*0.372</f>
        <v>0.4205088</v>
      </c>
      <c r="O21" s="70">
        <v>0.339</v>
      </c>
      <c r="P21" s="69"/>
      <c r="Q21" s="82">
        <f>L21*N21*H21</f>
        <v>1.93434048</v>
      </c>
      <c r="R21" s="70" t="s">
        <v>159</v>
      </c>
      <c r="S21" s="70" t="s">
        <v>160</v>
      </c>
      <c r="T21" s="83">
        <v>2</v>
      </c>
      <c r="U21" s="68">
        <v>0.03</v>
      </c>
      <c r="V21" s="40">
        <v>1</v>
      </c>
      <c r="W21" s="68">
        <f t="shared" si="1"/>
        <v>0.06</v>
      </c>
      <c r="X21" s="41"/>
      <c r="Y21" s="49"/>
    </row>
    <row r="22" ht="16.5" spans="1:25">
      <c r="A22" s="41"/>
      <c r="B22" s="42"/>
      <c r="C22" s="39"/>
      <c r="D22" s="43" t="s">
        <v>164</v>
      </c>
      <c r="E22" s="40"/>
      <c r="F22" s="39"/>
      <c r="G22" s="43"/>
      <c r="H22" s="39">
        <v>1</v>
      </c>
      <c r="I22" s="66"/>
      <c r="J22" s="66"/>
      <c r="K22" s="66"/>
      <c r="L22" s="67">
        <v>0.0092</v>
      </c>
      <c r="M22" s="68"/>
      <c r="N22" s="69"/>
      <c r="O22" s="70"/>
      <c r="P22" s="69"/>
      <c r="Q22" s="82">
        <f>H22*L22</f>
        <v>0.0092</v>
      </c>
      <c r="R22" s="70" t="s">
        <v>161</v>
      </c>
      <c r="S22" s="70">
        <v>40</v>
      </c>
      <c r="T22" s="83">
        <v>1</v>
      </c>
      <c r="U22" s="68">
        <v>0.03</v>
      </c>
      <c r="V22" s="40">
        <v>1</v>
      </c>
      <c r="W22" s="68">
        <f t="shared" si="1"/>
        <v>0.03</v>
      </c>
      <c r="X22" s="41"/>
      <c r="Y22" s="49"/>
    </row>
    <row r="23" ht="16.5" spans="1:25">
      <c r="A23" s="41"/>
      <c r="B23" s="42"/>
      <c r="C23" s="39"/>
      <c r="D23" s="43" t="s">
        <v>165</v>
      </c>
      <c r="E23" s="40" t="s">
        <v>166</v>
      </c>
      <c r="F23" s="39"/>
      <c r="G23" s="43" t="s">
        <v>167</v>
      </c>
      <c r="H23" s="39">
        <v>1</v>
      </c>
      <c r="I23" s="66"/>
      <c r="J23" s="66"/>
      <c r="K23" s="66"/>
      <c r="L23" s="67">
        <f>5.2/1.13</f>
        <v>4.60176991150443</v>
      </c>
      <c r="M23" s="68"/>
      <c r="N23" s="69"/>
      <c r="O23" s="71"/>
      <c r="P23" s="69"/>
      <c r="Q23" s="82">
        <f>H23*L23</f>
        <v>4.60176991150443</v>
      </c>
      <c r="R23" s="85" t="s">
        <v>168</v>
      </c>
      <c r="S23" s="71" t="s">
        <v>169</v>
      </c>
      <c r="T23" s="83">
        <v>157</v>
      </c>
      <c r="U23" s="68">
        <v>0.04</v>
      </c>
      <c r="V23" s="40">
        <v>1</v>
      </c>
      <c r="W23" s="68">
        <f t="shared" si="1"/>
        <v>6.28</v>
      </c>
      <c r="X23" s="41"/>
      <c r="Y23" s="49"/>
    </row>
    <row r="24" ht="16.5" spans="1:25">
      <c r="A24" s="41"/>
      <c r="B24" s="42"/>
      <c r="C24" s="39"/>
      <c r="D24" s="43" t="s">
        <v>170</v>
      </c>
      <c r="E24" s="40" t="s">
        <v>166</v>
      </c>
      <c r="F24" s="39"/>
      <c r="G24" s="43" t="s">
        <v>171</v>
      </c>
      <c r="H24" s="39">
        <v>1</v>
      </c>
      <c r="I24" s="66"/>
      <c r="J24" s="66"/>
      <c r="K24" s="66"/>
      <c r="L24" s="67">
        <f>4.7/1.13</f>
        <v>4.15929203539823</v>
      </c>
      <c r="M24" s="68"/>
      <c r="N24" s="69"/>
      <c r="O24" s="71"/>
      <c r="P24" s="69"/>
      <c r="Q24" s="82">
        <f t="shared" ref="Q24:Q40" si="2">H24*L24</f>
        <v>4.15929203539823</v>
      </c>
      <c r="R24" s="86" t="s">
        <v>172</v>
      </c>
      <c r="S24" s="86" t="s">
        <v>173</v>
      </c>
      <c r="T24" s="87">
        <v>0.693</v>
      </c>
      <c r="U24" s="67">
        <v>15</v>
      </c>
      <c r="V24" s="88">
        <v>1</v>
      </c>
      <c r="W24" s="67">
        <f t="shared" si="1"/>
        <v>10.395</v>
      </c>
      <c r="X24" s="41"/>
      <c r="Y24" s="49"/>
    </row>
    <row r="25" ht="16.5" spans="1:25">
      <c r="A25" s="41"/>
      <c r="B25" s="42"/>
      <c r="C25" s="39"/>
      <c r="D25" s="43" t="s">
        <v>174</v>
      </c>
      <c r="E25" s="40" t="s">
        <v>166</v>
      </c>
      <c r="F25" s="39"/>
      <c r="G25" s="43" t="s">
        <v>175</v>
      </c>
      <c r="H25" s="39">
        <v>1</v>
      </c>
      <c r="I25" s="66"/>
      <c r="J25" s="66"/>
      <c r="K25" s="66"/>
      <c r="L25" s="67">
        <f>2.65/1.13</f>
        <v>2.34513274336283</v>
      </c>
      <c r="M25" s="68"/>
      <c r="N25" s="69"/>
      <c r="O25" s="71"/>
      <c r="P25" s="69"/>
      <c r="Q25" s="82">
        <f t="shared" si="2"/>
        <v>2.34513274336283</v>
      </c>
      <c r="R25" s="70" t="s">
        <v>176</v>
      </c>
      <c r="S25" s="70" t="s">
        <v>177</v>
      </c>
      <c r="T25" s="83">
        <v>1</v>
      </c>
      <c r="U25" s="68">
        <v>4.5</v>
      </c>
      <c r="V25" s="40">
        <v>1</v>
      </c>
      <c r="W25" s="68">
        <f t="shared" si="1"/>
        <v>4.5</v>
      </c>
      <c r="X25" s="41"/>
      <c r="Y25" s="49"/>
    </row>
    <row r="26" ht="16.5" spans="1:25">
      <c r="A26" s="41"/>
      <c r="B26" s="42"/>
      <c r="C26" s="39"/>
      <c r="D26" s="43" t="s">
        <v>178</v>
      </c>
      <c r="E26" s="40" t="s">
        <v>166</v>
      </c>
      <c r="F26" s="39"/>
      <c r="G26" s="43" t="s">
        <v>179</v>
      </c>
      <c r="H26" s="39">
        <v>1</v>
      </c>
      <c r="I26" s="66"/>
      <c r="J26" s="66"/>
      <c r="K26" s="66"/>
      <c r="L26" s="67">
        <f>2.88/1.13</f>
        <v>2.54867256637168</v>
      </c>
      <c r="M26" s="68"/>
      <c r="N26" s="69"/>
      <c r="O26" s="71"/>
      <c r="P26" s="69"/>
      <c r="Q26" s="82">
        <f t="shared" si="2"/>
        <v>2.54867256637168</v>
      </c>
      <c r="R26" s="85" t="s">
        <v>180</v>
      </c>
      <c r="S26" s="89"/>
      <c r="T26" s="83">
        <v>1</v>
      </c>
      <c r="U26" s="68">
        <v>2.163</v>
      </c>
      <c r="V26" s="40">
        <v>1</v>
      </c>
      <c r="W26" s="68">
        <f t="shared" si="1"/>
        <v>2.163</v>
      </c>
      <c r="X26" s="41"/>
      <c r="Y26" s="49"/>
    </row>
    <row r="27" ht="16.5" spans="1:25">
      <c r="A27" s="41"/>
      <c r="B27" s="42"/>
      <c r="C27" s="39"/>
      <c r="D27" s="43" t="s">
        <v>181</v>
      </c>
      <c r="E27" s="40" t="s">
        <v>166</v>
      </c>
      <c r="F27" s="39"/>
      <c r="G27" s="43" t="s">
        <v>182</v>
      </c>
      <c r="H27" s="39">
        <v>1</v>
      </c>
      <c r="I27" s="66"/>
      <c r="J27" s="66"/>
      <c r="K27" s="66"/>
      <c r="L27" s="67">
        <f>1.15/1.13</f>
        <v>1.01769911504425</v>
      </c>
      <c r="M27" s="68"/>
      <c r="N27" s="69"/>
      <c r="O27" s="71"/>
      <c r="P27" s="69"/>
      <c r="Q27" s="82">
        <f t="shared" si="2"/>
        <v>1.01769911504425</v>
      </c>
      <c r="R27" s="85" t="s">
        <v>183</v>
      </c>
      <c r="S27" s="71">
        <v>5.45</v>
      </c>
      <c r="T27" s="83">
        <v>1</v>
      </c>
      <c r="U27" s="68">
        <f>S27*0.1</f>
        <v>0.545</v>
      </c>
      <c r="V27" s="40">
        <v>1</v>
      </c>
      <c r="W27" s="68">
        <f t="shared" si="1"/>
        <v>0.545</v>
      </c>
      <c r="X27" s="41"/>
      <c r="Y27" s="49"/>
    </row>
    <row r="28" ht="16.5" spans="1:25">
      <c r="A28" s="41"/>
      <c r="B28" s="42"/>
      <c r="C28" s="39"/>
      <c r="D28" s="43" t="s">
        <v>184</v>
      </c>
      <c r="E28" s="40" t="s">
        <v>166</v>
      </c>
      <c r="F28" s="39"/>
      <c r="G28" s="43" t="s">
        <v>185</v>
      </c>
      <c r="H28" s="39">
        <v>1</v>
      </c>
      <c r="I28" s="66"/>
      <c r="J28" s="66"/>
      <c r="K28" s="66"/>
      <c r="L28" s="67">
        <f>2.01/1.13</f>
        <v>1.7787610619469</v>
      </c>
      <c r="M28" s="68"/>
      <c r="N28" s="69"/>
      <c r="O28" s="71"/>
      <c r="P28" s="69"/>
      <c r="Q28" s="82">
        <f t="shared" si="2"/>
        <v>1.7787610619469</v>
      </c>
      <c r="R28" s="85" t="s">
        <v>186</v>
      </c>
      <c r="S28" s="71"/>
      <c r="T28" s="83">
        <v>1</v>
      </c>
      <c r="U28" s="68">
        <v>0.5</v>
      </c>
      <c r="V28" s="40">
        <v>1</v>
      </c>
      <c r="W28" s="68">
        <f t="shared" si="1"/>
        <v>0.5</v>
      </c>
      <c r="X28" s="41"/>
      <c r="Y28" s="49"/>
    </row>
    <row r="29" ht="33" spans="1:25">
      <c r="A29" s="41"/>
      <c r="B29" s="42"/>
      <c r="C29" s="39"/>
      <c r="D29" s="47" t="s">
        <v>187</v>
      </c>
      <c r="E29" s="40" t="s">
        <v>166</v>
      </c>
      <c r="F29" s="39"/>
      <c r="G29" s="43" t="s">
        <v>188</v>
      </c>
      <c r="H29" s="39">
        <v>1</v>
      </c>
      <c r="I29" s="66"/>
      <c r="J29" s="66"/>
      <c r="K29" s="66"/>
      <c r="L29" s="67">
        <f>3.45/1.13</f>
        <v>3.05309734513274</v>
      </c>
      <c r="M29" s="68"/>
      <c r="N29" s="69"/>
      <c r="O29" s="71"/>
      <c r="P29" s="69"/>
      <c r="Q29" s="82">
        <f t="shared" si="2"/>
        <v>3.05309734513274</v>
      </c>
      <c r="R29" s="85"/>
      <c r="S29" s="71"/>
      <c r="T29" s="83"/>
      <c r="U29" s="68"/>
      <c r="V29" s="40"/>
      <c r="W29" s="68"/>
      <c r="X29" s="41"/>
      <c r="Y29" s="49"/>
    </row>
    <row r="30" ht="16.5" spans="1:25">
      <c r="A30" s="41"/>
      <c r="B30" s="42"/>
      <c r="C30" s="39"/>
      <c r="D30" s="43" t="s">
        <v>189</v>
      </c>
      <c r="E30" s="40" t="s">
        <v>166</v>
      </c>
      <c r="F30" s="39"/>
      <c r="G30" s="43" t="s">
        <v>190</v>
      </c>
      <c r="H30" s="39">
        <v>1</v>
      </c>
      <c r="I30" s="66"/>
      <c r="J30" s="66"/>
      <c r="K30" s="66"/>
      <c r="L30" s="67">
        <f>0.23/1.13</f>
        <v>0.20353982300885</v>
      </c>
      <c r="M30" s="68"/>
      <c r="N30" s="69"/>
      <c r="O30" s="71"/>
      <c r="P30" s="69"/>
      <c r="Q30" s="82">
        <f t="shared" si="2"/>
        <v>0.20353982300885</v>
      </c>
      <c r="R30" s="85"/>
      <c r="S30" s="71"/>
      <c r="T30" s="83"/>
      <c r="U30" s="68"/>
      <c r="V30" s="40"/>
      <c r="W30" s="68"/>
      <c r="X30" s="41"/>
      <c r="Y30" s="49"/>
    </row>
    <row r="31" ht="16.5" spans="1:25">
      <c r="A31" s="41"/>
      <c r="B31" s="42"/>
      <c r="C31" s="39"/>
      <c r="D31" s="43" t="s">
        <v>191</v>
      </c>
      <c r="E31" s="40" t="s">
        <v>166</v>
      </c>
      <c r="F31" s="39"/>
      <c r="G31" s="43" t="s">
        <v>192</v>
      </c>
      <c r="H31" s="39">
        <v>1</v>
      </c>
      <c r="I31" s="66"/>
      <c r="J31" s="66"/>
      <c r="K31" s="66"/>
      <c r="L31" s="67">
        <f>0.6/1.13</f>
        <v>0.530973451327434</v>
      </c>
      <c r="M31" s="68"/>
      <c r="N31" s="69"/>
      <c r="O31" s="71"/>
      <c r="P31" s="69"/>
      <c r="Q31" s="82">
        <f t="shared" si="2"/>
        <v>0.530973451327434</v>
      </c>
      <c r="R31" s="85"/>
      <c r="S31" s="71"/>
      <c r="T31" s="83"/>
      <c r="U31" s="68"/>
      <c r="V31" s="40"/>
      <c r="W31" s="68"/>
      <c r="X31" s="41"/>
      <c r="Y31" s="49"/>
    </row>
    <row r="32" ht="16.5" spans="1:25">
      <c r="A32" s="41"/>
      <c r="B32" s="42"/>
      <c r="C32" s="39"/>
      <c r="D32" s="43" t="s">
        <v>193</v>
      </c>
      <c r="E32" s="40" t="s">
        <v>166</v>
      </c>
      <c r="F32" s="39"/>
      <c r="G32" s="43" t="s">
        <v>194</v>
      </c>
      <c r="H32" s="39">
        <v>1</v>
      </c>
      <c r="I32" s="66"/>
      <c r="J32" s="66"/>
      <c r="K32" s="66"/>
      <c r="L32" s="67">
        <f>0.14/1.13</f>
        <v>0.123893805309735</v>
      </c>
      <c r="M32" s="68"/>
      <c r="N32" s="69"/>
      <c r="O32" s="71"/>
      <c r="P32" s="69"/>
      <c r="Q32" s="82">
        <f t="shared" si="2"/>
        <v>0.123893805309735</v>
      </c>
      <c r="R32" s="85"/>
      <c r="S32" s="71"/>
      <c r="T32" s="83"/>
      <c r="U32" s="68"/>
      <c r="V32" s="40"/>
      <c r="W32" s="68"/>
      <c r="X32" s="41"/>
      <c r="Y32" s="49"/>
    </row>
    <row r="33" ht="16.5" spans="1:25">
      <c r="A33" s="41"/>
      <c r="B33" s="42"/>
      <c r="C33" s="39"/>
      <c r="D33" s="43" t="s">
        <v>195</v>
      </c>
      <c r="E33" s="40" t="s">
        <v>166</v>
      </c>
      <c r="F33" s="39"/>
      <c r="G33" s="43" t="s">
        <v>196</v>
      </c>
      <c r="H33" s="39">
        <v>2</v>
      </c>
      <c r="I33" s="66"/>
      <c r="J33" s="66"/>
      <c r="K33" s="66"/>
      <c r="L33" s="67">
        <f>0.32/1.13</f>
        <v>0.283185840707965</v>
      </c>
      <c r="M33" s="68"/>
      <c r="N33" s="69"/>
      <c r="O33" s="71"/>
      <c r="P33" s="69"/>
      <c r="Q33" s="82">
        <f t="shared" si="2"/>
        <v>0.566371681415929</v>
      </c>
      <c r="R33" s="85"/>
      <c r="S33" s="71"/>
      <c r="T33" s="83"/>
      <c r="U33" s="68"/>
      <c r="V33" s="40"/>
      <c r="W33" s="68"/>
      <c r="X33" s="41"/>
      <c r="Y33" s="49"/>
    </row>
    <row r="34" ht="16.5" spans="1:25">
      <c r="A34" s="41"/>
      <c r="B34" s="42"/>
      <c r="C34" s="39"/>
      <c r="D34" s="43" t="s">
        <v>197</v>
      </c>
      <c r="E34" s="40" t="s">
        <v>166</v>
      </c>
      <c r="F34" s="39"/>
      <c r="G34" s="43" t="s">
        <v>198</v>
      </c>
      <c r="H34" s="39">
        <v>1</v>
      </c>
      <c r="I34" s="66"/>
      <c r="J34" s="66"/>
      <c r="K34" s="66"/>
      <c r="L34" s="67">
        <f>0.6/1.13</f>
        <v>0.530973451327434</v>
      </c>
      <c r="M34" s="68"/>
      <c r="N34" s="69"/>
      <c r="O34" s="71"/>
      <c r="P34" s="69"/>
      <c r="Q34" s="82">
        <f t="shared" si="2"/>
        <v>0.530973451327434</v>
      </c>
      <c r="R34" s="85"/>
      <c r="S34" s="71"/>
      <c r="T34" s="83"/>
      <c r="U34" s="68"/>
      <c r="V34" s="40"/>
      <c r="W34" s="68"/>
      <c r="X34" s="41"/>
      <c r="Y34" s="49"/>
    </row>
    <row r="35" ht="16.5" spans="1:25">
      <c r="A35" s="41"/>
      <c r="B35" s="42"/>
      <c r="C35" s="39"/>
      <c r="D35" s="43" t="s">
        <v>199</v>
      </c>
      <c r="E35" s="40" t="s">
        <v>166</v>
      </c>
      <c r="F35" s="39"/>
      <c r="G35" s="43" t="s">
        <v>200</v>
      </c>
      <c r="H35" s="39">
        <v>2</v>
      </c>
      <c r="I35" s="66"/>
      <c r="J35" s="66"/>
      <c r="K35" s="66"/>
      <c r="L35" s="67">
        <f>0.045/1.13</f>
        <v>0.0398230088495575</v>
      </c>
      <c r="M35" s="68"/>
      <c r="N35" s="69"/>
      <c r="O35" s="71"/>
      <c r="P35" s="69"/>
      <c r="Q35" s="82">
        <f t="shared" si="2"/>
        <v>0.079646017699115</v>
      </c>
      <c r="R35" s="85"/>
      <c r="S35" s="71"/>
      <c r="T35" s="83"/>
      <c r="U35" s="68"/>
      <c r="V35" s="40"/>
      <c r="W35" s="68"/>
      <c r="X35" s="41"/>
      <c r="Y35" s="49"/>
    </row>
    <row r="36" ht="16.5" spans="1:25">
      <c r="A36" s="41"/>
      <c r="B36" s="42"/>
      <c r="C36" s="39"/>
      <c r="D36" s="43" t="s">
        <v>201</v>
      </c>
      <c r="E36" s="40" t="s">
        <v>166</v>
      </c>
      <c r="F36" s="39"/>
      <c r="G36" s="43" t="s">
        <v>202</v>
      </c>
      <c r="H36" s="39">
        <v>4</v>
      </c>
      <c r="I36" s="66"/>
      <c r="J36" s="66"/>
      <c r="K36" s="66"/>
      <c r="L36" s="67">
        <f>0.11/1.13</f>
        <v>0.0973451327433628</v>
      </c>
      <c r="M36" s="68"/>
      <c r="N36" s="69"/>
      <c r="O36" s="71"/>
      <c r="P36" s="69"/>
      <c r="Q36" s="82">
        <f t="shared" si="2"/>
        <v>0.389380530973451</v>
      </c>
      <c r="R36" s="85"/>
      <c r="S36" s="71"/>
      <c r="T36" s="83"/>
      <c r="U36" s="68"/>
      <c r="V36" s="40"/>
      <c r="W36" s="68"/>
      <c r="X36" s="41"/>
      <c r="Y36" s="49"/>
    </row>
    <row r="37" ht="16.5" spans="1:25">
      <c r="A37" s="41"/>
      <c r="B37" s="42"/>
      <c r="C37" s="39"/>
      <c r="D37" s="43" t="s">
        <v>203</v>
      </c>
      <c r="E37" s="40" t="s">
        <v>166</v>
      </c>
      <c r="F37" s="39"/>
      <c r="G37" s="43" t="s">
        <v>204</v>
      </c>
      <c r="H37" s="39">
        <v>1</v>
      </c>
      <c r="I37" s="66"/>
      <c r="J37" s="66"/>
      <c r="K37" s="66"/>
      <c r="L37" s="67">
        <f>0.95/1.13</f>
        <v>0.84070796460177</v>
      </c>
      <c r="M37" s="68"/>
      <c r="N37" s="69"/>
      <c r="O37" s="71"/>
      <c r="P37" s="69"/>
      <c r="Q37" s="82">
        <f t="shared" si="2"/>
        <v>0.84070796460177</v>
      </c>
      <c r="R37" s="85"/>
      <c r="S37" s="71"/>
      <c r="T37" s="83"/>
      <c r="U37" s="68"/>
      <c r="V37" s="40"/>
      <c r="W37" s="68"/>
      <c r="X37" s="41"/>
      <c r="Y37" s="49"/>
    </row>
    <row r="38" ht="16.5" spans="1:25">
      <c r="A38" s="41"/>
      <c r="B38" s="42"/>
      <c r="C38" s="39"/>
      <c r="D38" s="48" t="s">
        <v>205</v>
      </c>
      <c r="E38" s="40" t="s">
        <v>166</v>
      </c>
      <c r="F38" s="39"/>
      <c r="G38" s="43" t="s">
        <v>198</v>
      </c>
      <c r="H38" s="39">
        <v>2</v>
      </c>
      <c r="I38" s="66"/>
      <c r="J38" s="66"/>
      <c r="K38" s="66"/>
      <c r="L38" s="67">
        <f>0.22/1.13</f>
        <v>0.194690265486726</v>
      </c>
      <c r="M38" s="68"/>
      <c r="N38" s="69"/>
      <c r="O38" s="71"/>
      <c r="P38" s="69"/>
      <c r="Q38" s="82">
        <f t="shared" si="2"/>
        <v>0.389380530973451</v>
      </c>
      <c r="R38" s="85"/>
      <c r="S38" s="71"/>
      <c r="T38" s="83"/>
      <c r="U38" s="68"/>
      <c r="V38" s="40"/>
      <c r="W38" s="68"/>
      <c r="X38" s="41"/>
      <c r="Y38" s="49"/>
    </row>
    <row r="39" ht="16.5" spans="1:25">
      <c r="A39" s="41"/>
      <c r="B39" s="42"/>
      <c r="C39" s="39"/>
      <c r="D39" s="49" t="s">
        <v>206</v>
      </c>
      <c r="E39" s="40" t="s">
        <v>166</v>
      </c>
      <c r="F39" s="49"/>
      <c r="G39" s="43" t="s">
        <v>207</v>
      </c>
      <c r="H39" s="40">
        <v>1</v>
      </c>
      <c r="I39" s="66"/>
      <c r="J39" s="66"/>
      <c r="K39" s="66"/>
      <c r="L39" s="67">
        <f>0.23/1.13</f>
        <v>0.20353982300885</v>
      </c>
      <c r="M39" s="68"/>
      <c r="N39" s="72"/>
      <c r="O39" s="73"/>
      <c r="P39" s="72"/>
      <c r="Q39" s="82">
        <f t="shared" si="2"/>
        <v>0.20353982300885</v>
      </c>
      <c r="R39" s="85"/>
      <c r="S39" s="71"/>
      <c r="T39" s="71"/>
      <c r="U39" s="68"/>
      <c r="V39" s="40"/>
      <c r="W39" s="68"/>
      <c r="X39" s="41"/>
      <c r="Y39" s="49"/>
    </row>
    <row r="40" ht="16.5" spans="1:25">
      <c r="A40" s="41"/>
      <c r="B40" s="42"/>
      <c r="C40" s="39"/>
      <c r="D40" s="49" t="s">
        <v>208</v>
      </c>
      <c r="E40" s="40" t="s">
        <v>166</v>
      </c>
      <c r="F40" s="39"/>
      <c r="G40" s="43" t="s">
        <v>209</v>
      </c>
      <c r="H40" s="39">
        <v>1</v>
      </c>
      <c r="I40" s="66"/>
      <c r="J40" s="66"/>
      <c r="K40" s="66"/>
      <c r="L40" s="67">
        <f>0.045/1.13</f>
        <v>0.0398230088495575</v>
      </c>
      <c r="M40" s="68"/>
      <c r="N40" s="40"/>
      <c r="O40" s="71"/>
      <c r="P40" s="40"/>
      <c r="Q40" s="82">
        <f t="shared" si="2"/>
        <v>0.0398230088495575</v>
      </c>
      <c r="R40" s="85"/>
      <c r="S40" s="71"/>
      <c r="T40" s="71"/>
      <c r="U40" s="68"/>
      <c r="V40" s="40"/>
      <c r="W40" s="68"/>
      <c r="X40" s="34"/>
      <c r="Y40" s="49"/>
    </row>
    <row r="41" spans="1:26">
      <c r="A41" s="34"/>
      <c r="B41" s="50"/>
      <c r="C41" s="39"/>
      <c r="D41" s="51" t="s">
        <v>210</v>
      </c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82">
        <f>SUM(Q4:Q40)</f>
        <v>41.5317290512566</v>
      </c>
      <c r="R41" s="90" t="s">
        <v>211</v>
      </c>
      <c r="S41" s="90"/>
      <c r="T41" s="90"/>
      <c r="U41" s="90"/>
      <c r="V41" s="90"/>
      <c r="W41" s="91">
        <f>SUM(W4:W40)</f>
        <v>25.763</v>
      </c>
      <c r="X41" s="92">
        <f>(Q41+W41)*X4</f>
        <v>6.72947290512566</v>
      </c>
      <c r="Y41" s="98">
        <f>Q41+W41+X41</f>
        <v>74.0242019563823</v>
      </c>
      <c r="Z41">
        <f>(Q4+Q12+Q19+Q21+W41-W27-W28)*1.12+SUM(Q22:Q40)*1.03+W27+W28</f>
        <v>73.1376295993543</v>
      </c>
    </row>
    <row r="42" ht="16.5" spans="1:25">
      <c r="A42" s="31">
        <v>2</v>
      </c>
      <c r="B42" s="38" t="s">
        <v>46</v>
      </c>
      <c r="C42" s="39" t="s">
        <v>212</v>
      </c>
      <c r="D42" s="39" t="s">
        <v>213</v>
      </c>
      <c r="E42" s="39" t="s">
        <v>143</v>
      </c>
      <c r="F42" s="39">
        <v>590</v>
      </c>
      <c r="G42" s="39"/>
      <c r="H42" s="39">
        <v>1</v>
      </c>
      <c r="I42" s="66">
        <f>430+K42*1.5*2</f>
        <v>436</v>
      </c>
      <c r="J42" s="66">
        <f>160+K42*1.5*2</f>
        <v>166</v>
      </c>
      <c r="K42" s="66">
        <v>2</v>
      </c>
      <c r="L42" s="67">
        <v>5.13</v>
      </c>
      <c r="M42" s="68">
        <v>2.5</v>
      </c>
      <c r="N42" s="69">
        <f>I42*J42*K42*7.85/1000000</f>
        <v>1.1363032</v>
      </c>
      <c r="O42" s="74">
        <v>0.783</v>
      </c>
      <c r="P42" s="69">
        <f>N42-O42</f>
        <v>0.3533032</v>
      </c>
      <c r="Q42" s="82">
        <f>(L42*N42-M42*P42)*H42</f>
        <v>4.945977416</v>
      </c>
      <c r="R42" s="93" t="s">
        <v>144</v>
      </c>
      <c r="S42" s="70"/>
      <c r="T42" s="83">
        <v>1</v>
      </c>
      <c r="U42" s="68">
        <v>0.22</v>
      </c>
      <c r="V42" s="40">
        <v>7</v>
      </c>
      <c r="W42" s="68">
        <f>U42*T42/V42</f>
        <v>0.0314285714285714</v>
      </c>
      <c r="X42" s="84">
        <v>0.1</v>
      </c>
      <c r="Y42" s="49"/>
    </row>
    <row r="43" ht="16.5" spans="1:25">
      <c r="A43" s="41"/>
      <c r="B43" s="42"/>
      <c r="C43" s="39"/>
      <c r="D43" s="49"/>
      <c r="E43" s="39"/>
      <c r="F43" s="39"/>
      <c r="G43" s="49"/>
      <c r="H43" s="39"/>
      <c r="I43" s="66"/>
      <c r="J43" s="66"/>
      <c r="K43" s="66"/>
      <c r="L43" s="67"/>
      <c r="M43" s="68"/>
      <c r="N43" s="69"/>
      <c r="O43" s="74"/>
      <c r="P43" s="69"/>
      <c r="Q43" s="82"/>
      <c r="R43" s="93" t="s">
        <v>214</v>
      </c>
      <c r="S43" s="70" t="s">
        <v>215</v>
      </c>
      <c r="T43" s="83">
        <v>1</v>
      </c>
      <c r="U43" s="68">
        <v>0.15</v>
      </c>
      <c r="V43" s="40">
        <v>1</v>
      </c>
      <c r="W43" s="68">
        <f t="shared" ref="W43:W65" si="3">U43*T43/V43</f>
        <v>0.15</v>
      </c>
      <c r="X43" s="94"/>
      <c r="Y43" s="49"/>
    </row>
    <row r="44" ht="16.5" spans="1:25">
      <c r="A44" s="41"/>
      <c r="B44" s="42"/>
      <c r="C44" s="39"/>
      <c r="D44" s="49"/>
      <c r="E44" s="39"/>
      <c r="F44" s="39"/>
      <c r="G44" s="49"/>
      <c r="H44" s="39"/>
      <c r="I44" s="66"/>
      <c r="J44" s="66"/>
      <c r="K44" s="66"/>
      <c r="L44" s="67"/>
      <c r="M44" s="68"/>
      <c r="N44" s="69"/>
      <c r="O44" s="74"/>
      <c r="P44" s="69"/>
      <c r="Q44" s="82"/>
      <c r="R44" s="93" t="s">
        <v>216</v>
      </c>
      <c r="S44" s="70" t="s">
        <v>217</v>
      </c>
      <c r="T44" s="83">
        <v>1</v>
      </c>
      <c r="U44" s="68">
        <v>0.07</v>
      </c>
      <c r="V44" s="40">
        <v>1</v>
      </c>
      <c r="W44" s="68">
        <f t="shared" ref="W44" si="4">U44*T44/V44</f>
        <v>0.07</v>
      </c>
      <c r="X44" s="94"/>
      <c r="Y44" s="49"/>
    </row>
    <row r="45" ht="16.5" spans="1:25">
      <c r="A45" s="41"/>
      <c r="B45" s="42"/>
      <c r="C45" s="39"/>
      <c r="D45" s="49"/>
      <c r="E45" s="39"/>
      <c r="F45" s="39"/>
      <c r="G45" s="49"/>
      <c r="H45" s="39"/>
      <c r="I45" s="66"/>
      <c r="J45" s="66"/>
      <c r="K45" s="66"/>
      <c r="L45" s="67"/>
      <c r="M45" s="68"/>
      <c r="N45" s="69"/>
      <c r="O45" s="74"/>
      <c r="P45" s="69"/>
      <c r="Q45" s="82"/>
      <c r="R45" s="93" t="s">
        <v>147</v>
      </c>
      <c r="S45" s="70" t="s">
        <v>218</v>
      </c>
      <c r="T45" s="83">
        <v>1</v>
      </c>
      <c r="U45" s="68">
        <v>0.03</v>
      </c>
      <c r="V45" s="40">
        <v>1</v>
      </c>
      <c r="W45" s="68">
        <f t="shared" si="3"/>
        <v>0.03</v>
      </c>
      <c r="X45" s="94"/>
      <c r="Y45" s="49"/>
    </row>
    <row r="46" ht="16.5" spans="1:25">
      <c r="A46" s="41"/>
      <c r="B46" s="42"/>
      <c r="C46" s="39"/>
      <c r="D46" s="49"/>
      <c r="E46" s="39"/>
      <c r="F46" s="39"/>
      <c r="G46" s="49"/>
      <c r="H46" s="39"/>
      <c r="I46" s="66"/>
      <c r="J46" s="66"/>
      <c r="K46" s="66"/>
      <c r="L46" s="67"/>
      <c r="M46" s="68"/>
      <c r="N46" s="69"/>
      <c r="O46" s="74"/>
      <c r="P46" s="69"/>
      <c r="Q46" s="82"/>
      <c r="R46" s="93" t="s">
        <v>219</v>
      </c>
      <c r="S46" s="70" t="s">
        <v>215</v>
      </c>
      <c r="T46" s="83">
        <v>1</v>
      </c>
      <c r="U46" s="68">
        <v>0.15</v>
      </c>
      <c r="V46" s="40">
        <v>1</v>
      </c>
      <c r="W46" s="68">
        <f t="shared" si="3"/>
        <v>0.15</v>
      </c>
      <c r="X46" s="94"/>
      <c r="Y46" s="49"/>
    </row>
    <row r="47" ht="16.5" spans="1:25">
      <c r="A47" s="41"/>
      <c r="B47" s="42"/>
      <c r="C47" s="39"/>
      <c r="D47" s="11" t="s">
        <v>220</v>
      </c>
      <c r="E47" s="39" t="s">
        <v>143</v>
      </c>
      <c r="F47" s="39">
        <v>590</v>
      </c>
      <c r="G47" s="11"/>
      <c r="H47" s="39">
        <v>1</v>
      </c>
      <c r="I47" s="66">
        <f>440+K47*1.5*2</f>
        <v>446</v>
      </c>
      <c r="J47" s="66">
        <f>185+K47*1.5*2</f>
        <v>191</v>
      </c>
      <c r="K47" s="66">
        <v>2</v>
      </c>
      <c r="L47" s="67">
        <v>5.13</v>
      </c>
      <c r="M47" s="68">
        <v>2.5</v>
      </c>
      <c r="N47" s="69">
        <f>I47*J47*K47*7.85/1000000</f>
        <v>1.3374202</v>
      </c>
      <c r="O47" s="74">
        <v>0.877</v>
      </c>
      <c r="P47" s="69">
        <f>N47-O47</f>
        <v>0.4604202</v>
      </c>
      <c r="Q47" s="82">
        <f>(L47*N47-M47*P47)*H47</f>
        <v>5.709915126</v>
      </c>
      <c r="R47" s="93" t="s">
        <v>144</v>
      </c>
      <c r="S47" s="70"/>
      <c r="T47" s="83">
        <v>1</v>
      </c>
      <c r="U47" s="68">
        <v>0.22</v>
      </c>
      <c r="V47" s="40">
        <v>6</v>
      </c>
      <c r="W47" s="68">
        <f t="shared" si="3"/>
        <v>0.0366666666666667</v>
      </c>
      <c r="X47" s="94"/>
      <c r="Y47" s="49"/>
    </row>
    <row r="48" ht="16.5" spans="1:25">
      <c r="A48" s="41"/>
      <c r="B48" s="42"/>
      <c r="C48" s="39"/>
      <c r="D48" s="39"/>
      <c r="E48" s="39"/>
      <c r="F48" s="39"/>
      <c r="G48" s="39"/>
      <c r="H48" s="39"/>
      <c r="I48" s="66"/>
      <c r="J48" s="66"/>
      <c r="K48" s="66"/>
      <c r="L48" s="67"/>
      <c r="M48" s="68"/>
      <c r="N48" s="69"/>
      <c r="O48" s="74"/>
      <c r="P48" s="69"/>
      <c r="Q48" s="82"/>
      <c r="R48" s="93" t="s">
        <v>214</v>
      </c>
      <c r="S48" s="70" t="s">
        <v>215</v>
      </c>
      <c r="T48" s="83">
        <v>1</v>
      </c>
      <c r="U48" s="68">
        <v>0.15</v>
      </c>
      <c r="V48" s="40">
        <v>1</v>
      </c>
      <c r="W48" s="68">
        <f t="shared" si="3"/>
        <v>0.15</v>
      </c>
      <c r="X48" s="94"/>
      <c r="Y48" s="49"/>
    </row>
    <row r="49" ht="16.5" spans="1:25">
      <c r="A49" s="41"/>
      <c r="B49" s="42"/>
      <c r="C49" s="39"/>
      <c r="D49" s="39"/>
      <c r="E49" s="39"/>
      <c r="F49" s="39"/>
      <c r="G49" s="39"/>
      <c r="H49" s="39"/>
      <c r="I49" s="66"/>
      <c r="J49" s="66"/>
      <c r="K49" s="66"/>
      <c r="L49" s="67"/>
      <c r="M49" s="68"/>
      <c r="N49" s="69"/>
      <c r="O49" s="74"/>
      <c r="P49" s="69"/>
      <c r="Q49" s="82"/>
      <c r="R49" s="93" t="s">
        <v>216</v>
      </c>
      <c r="S49" s="70" t="s">
        <v>217</v>
      </c>
      <c r="T49" s="83">
        <v>1</v>
      </c>
      <c r="U49" s="68">
        <v>0.07</v>
      </c>
      <c r="V49" s="40">
        <v>1</v>
      </c>
      <c r="W49" s="68">
        <f t="shared" si="3"/>
        <v>0.07</v>
      </c>
      <c r="X49" s="94"/>
      <c r="Y49" s="49"/>
    </row>
    <row r="50" ht="16.5" spans="1:25">
      <c r="A50" s="41"/>
      <c r="B50" s="42"/>
      <c r="C50" s="39"/>
      <c r="D50" s="39"/>
      <c r="E50" s="39"/>
      <c r="F50" s="39"/>
      <c r="G50" s="39"/>
      <c r="H50" s="39"/>
      <c r="I50" s="66"/>
      <c r="J50" s="66"/>
      <c r="K50" s="66"/>
      <c r="L50" s="67"/>
      <c r="M50" s="68"/>
      <c r="N50" s="69"/>
      <c r="O50" s="74"/>
      <c r="P50" s="69"/>
      <c r="Q50" s="82"/>
      <c r="R50" s="93" t="s">
        <v>147</v>
      </c>
      <c r="S50" s="70" t="s">
        <v>218</v>
      </c>
      <c r="T50" s="83">
        <v>1</v>
      </c>
      <c r="U50" s="68">
        <v>0.03</v>
      </c>
      <c r="V50" s="40">
        <v>1</v>
      </c>
      <c r="W50" s="68">
        <f t="shared" si="3"/>
        <v>0.03</v>
      </c>
      <c r="X50" s="94"/>
      <c r="Y50" s="49"/>
    </row>
    <row r="51" ht="16.5" spans="1:25">
      <c r="A51" s="41"/>
      <c r="B51" s="42"/>
      <c r="C51" s="39"/>
      <c r="D51" s="39"/>
      <c r="E51" s="39"/>
      <c r="F51" s="39"/>
      <c r="G51" s="39"/>
      <c r="H51" s="39"/>
      <c r="I51" s="66"/>
      <c r="J51" s="66"/>
      <c r="K51" s="66"/>
      <c r="L51" s="67"/>
      <c r="M51" s="68"/>
      <c r="N51" s="69"/>
      <c r="O51" s="74"/>
      <c r="P51" s="69"/>
      <c r="Q51" s="82"/>
      <c r="R51" s="93" t="s">
        <v>146</v>
      </c>
      <c r="S51" s="70" t="s">
        <v>215</v>
      </c>
      <c r="T51" s="83">
        <v>1</v>
      </c>
      <c r="U51" s="68">
        <v>0.15</v>
      </c>
      <c r="V51" s="40">
        <v>1</v>
      </c>
      <c r="W51" s="68">
        <f t="shared" ref="W51" si="5">U51*T51/V51</f>
        <v>0.15</v>
      </c>
      <c r="X51" s="94"/>
      <c r="Y51" s="49"/>
    </row>
    <row r="52" ht="16.5" spans="1:25">
      <c r="A52" s="41"/>
      <c r="B52" s="42"/>
      <c r="C52" s="39"/>
      <c r="D52" s="52" t="s">
        <v>221</v>
      </c>
      <c r="E52" s="39" t="s">
        <v>143</v>
      </c>
      <c r="F52" s="39">
        <v>590</v>
      </c>
      <c r="G52" s="52"/>
      <c r="H52" s="39">
        <v>1</v>
      </c>
      <c r="I52" s="66">
        <f>336+K52*1.5*2</f>
        <v>342</v>
      </c>
      <c r="J52" s="66">
        <f>180+K52*1.5*2</f>
        <v>186</v>
      </c>
      <c r="K52" s="66">
        <v>2</v>
      </c>
      <c r="L52" s="67">
        <v>5.13</v>
      </c>
      <c r="M52" s="68">
        <v>2.5</v>
      </c>
      <c r="N52" s="69">
        <f>I52*J52*K52*7.85/1000000</f>
        <v>0.9987084</v>
      </c>
      <c r="O52" s="74">
        <v>0.71</v>
      </c>
      <c r="P52" s="69">
        <f>N52-O52</f>
        <v>0.2887084</v>
      </c>
      <c r="Q52" s="82">
        <f>(L52*N52-M52*P52)*H52</f>
        <v>4.401603092</v>
      </c>
      <c r="R52" s="93" t="s">
        <v>144</v>
      </c>
      <c r="S52" s="70"/>
      <c r="T52" s="83">
        <v>1</v>
      </c>
      <c r="U52" s="68">
        <v>0.22</v>
      </c>
      <c r="V52" s="40">
        <v>6</v>
      </c>
      <c r="W52" s="68">
        <f t="shared" si="3"/>
        <v>0.0366666666666667</v>
      </c>
      <c r="X52" s="94"/>
      <c r="Y52" s="49"/>
    </row>
    <row r="53" ht="16.5" spans="1:25">
      <c r="A53" s="41"/>
      <c r="B53" s="42"/>
      <c r="C53" s="39"/>
      <c r="D53" s="53"/>
      <c r="E53" s="39"/>
      <c r="F53" s="39"/>
      <c r="G53" s="53"/>
      <c r="H53" s="39"/>
      <c r="I53" s="66"/>
      <c r="J53" s="66"/>
      <c r="K53" s="66"/>
      <c r="L53" s="67"/>
      <c r="M53" s="68"/>
      <c r="N53" s="69"/>
      <c r="O53" s="74"/>
      <c r="P53" s="69"/>
      <c r="Q53" s="82"/>
      <c r="R53" s="93" t="s">
        <v>214</v>
      </c>
      <c r="S53" s="70" t="s">
        <v>215</v>
      </c>
      <c r="T53" s="83">
        <v>1</v>
      </c>
      <c r="U53" s="68">
        <v>0.15</v>
      </c>
      <c r="V53" s="40">
        <v>1</v>
      </c>
      <c r="W53" s="68">
        <f t="shared" si="3"/>
        <v>0.15</v>
      </c>
      <c r="X53" s="94"/>
      <c r="Y53" s="49"/>
    </row>
    <row r="54" ht="16.5" spans="1:25">
      <c r="A54" s="41"/>
      <c r="B54" s="42"/>
      <c r="C54" s="39"/>
      <c r="D54" s="53"/>
      <c r="E54" s="39"/>
      <c r="F54" s="39"/>
      <c r="G54" s="53"/>
      <c r="H54" s="39"/>
      <c r="I54" s="66"/>
      <c r="J54" s="66"/>
      <c r="K54" s="66"/>
      <c r="L54" s="67"/>
      <c r="M54" s="68"/>
      <c r="N54" s="69"/>
      <c r="O54" s="74"/>
      <c r="P54" s="69"/>
      <c r="Q54" s="82"/>
      <c r="R54" s="93" t="s">
        <v>155</v>
      </c>
      <c r="S54" s="70" t="s">
        <v>222</v>
      </c>
      <c r="T54" s="83">
        <v>2</v>
      </c>
      <c r="U54" s="68">
        <v>0.04</v>
      </c>
      <c r="V54" s="40">
        <v>1</v>
      </c>
      <c r="W54" s="68">
        <f t="shared" si="3"/>
        <v>0.08</v>
      </c>
      <c r="X54" s="94"/>
      <c r="Y54" s="49"/>
    </row>
    <row r="55" ht="16.5" spans="1:25">
      <c r="A55" s="41"/>
      <c r="B55" s="42"/>
      <c r="C55" s="39"/>
      <c r="D55" s="53"/>
      <c r="E55" s="39"/>
      <c r="F55" s="39"/>
      <c r="G55" s="53"/>
      <c r="H55" s="39"/>
      <c r="I55" s="66"/>
      <c r="J55" s="66"/>
      <c r="K55" s="66"/>
      <c r="L55" s="67"/>
      <c r="M55" s="68"/>
      <c r="N55" s="69"/>
      <c r="O55" s="74"/>
      <c r="P55" s="69"/>
      <c r="Q55" s="82"/>
      <c r="R55" s="93" t="s">
        <v>147</v>
      </c>
      <c r="S55" s="70" t="s">
        <v>218</v>
      </c>
      <c r="T55" s="83">
        <v>1</v>
      </c>
      <c r="U55" s="68">
        <v>0.03</v>
      </c>
      <c r="V55" s="40">
        <v>1</v>
      </c>
      <c r="W55" s="68">
        <f t="shared" si="3"/>
        <v>0.03</v>
      </c>
      <c r="X55" s="94"/>
      <c r="Y55" s="49"/>
    </row>
    <row r="56" ht="16.5" spans="1:25">
      <c r="A56" s="41"/>
      <c r="B56" s="42"/>
      <c r="C56" s="39"/>
      <c r="D56" s="53"/>
      <c r="E56" s="39"/>
      <c r="F56" s="39"/>
      <c r="G56" s="53"/>
      <c r="H56" s="39"/>
      <c r="I56" s="66"/>
      <c r="J56" s="66"/>
      <c r="K56" s="66"/>
      <c r="L56" s="67"/>
      <c r="M56" s="68"/>
      <c r="N56" s="69"/>
      <c r="O56" s="74"/>
      <c r="P56" s="69"/>
      <c r="Q56" s="82"/>
      <c r="R56" s="93" t="s">
        <v>223</v>
      </c>
      <c r="S56" s="70" t="s">
        <v>224</v>
      </c>
      <c r="T56" s="83">
        <v>1</v>
      </c>
      <c r="U56" s="68">
        <v>0.05</v>
      </c>
      <c r="V56" s="40">
        <v>1</v>
      </c>
      <c r="W56" s="68">
        <f t="shared" si="3"/>
        <v>0.05</v>
      </c>
      <c r="X56" s="94"/>
      <c r="Y56" s="49"/>
    </row>
    <row r="57" ht="16.5" spans="1:25">
      <c r="A57" s="41"/>
      <c r="B57" s="42"/>
      <c r="C57" s="39"/>
      <c r="D57" s="53"/>
      <c r="E57" s="39"/>
      <c r="F57" s="39"/>
      <c r="G57" s="53"/>
      <c r="H57" s="39"/>
      <c r="I57" s="66"/>
      <c r="J57" s="66"/>
      <c r="K57" s="66"/>
      <c r="L57" s="67"/>
      <c r="M57" s="68"/>
      <c r="N57" s="69"/>
      <c r="O57" s="74"/>
      <c r="P57" s="69"/>
      <c r="Q57" s="82"/>
      <c r="R57" s="93" t="s">
        <v>225</v>
      </c>
      <c r="S57" s="70" t="s">
        <v>218</v>
      </c>
      <c r="T57" s="83">
        <v>1</v>
      </c>
      <c r="U57" s="68">
        <v>0.03</v>
      </c>
      <c r="V57" s="40">
        <v>1</v>
      </c>
      <c r="W57" s="68">
        <f t="shared" si="3"/>
        <v>0.03</v>
      </c>
      <c r="X57" s="94"/>
      <c r="Y57" s="49"/>
    </row>
    <row r="58" ht="16.5" spans="1:25">
      <c r="A58" s="41"/>
      <c r="B58" s="42"/>
      <c r="C58" s="39"/>
      <c r="D58" s="53" t="s">
        <v>226</v>
      </c>
      <c r="E58" s="39" t="s">
        <v>166</v>
      </c>
      <c r="F58" s="39"/>
      <c r="G58" s="53"/>
      <c r="H58" s="39">
        <v>1</v>
      </c>
      <c r="I58" s="66"/>
      <c r="J58" s="66"/>
      <c r="K58" s="66"/>
      <c r="L58" s="67">
        <v>0.25</v>
      </c>
      <c r="M58" s="68"/>
      <c r="N58" s="69"/>
      <c r="O58" s="74"/>
      <c r="P58" s="69"/>
      <c r="Q58" s="82">
        <f>H58*L58</f>
        <v>0.25</v>
      </c>
      <c r="R58" s="93" t="s">
        <v>149</v>
      </c>
      <c r="S58" s="70" t="s">
        <v>218</v>
      </c>
      <c r="T58" s="83">
        <v>1</v>
      </c>
      <c r="U58" s="68">
        <v>0.03</v>
      </c>
      <c r="V58" s="40">
        <v>1</v>
      </c>
      <c r="W58" s="68">
        <f t="shared" si="3"/>
        <v>0.03</v>
      </c>
      <c r="X58" s="94"/>
      <c r="Y58" s="49"/>
    </row>
    <row r="59" ht="16.5" spans="1:25">
      <c r="A59" s="41"/>
      <c r="B59" s="42"/>
      <c r="C59" s="39"/>
      <c r="D59" s="52" t="s">
        <v>227</v>
      </c>
      <c r="E59" s="39" t="s">
        <v>166</v>
      </c>
      <c r="F59" s="39"/>
      <c r="G59" s="43" t="s">
        <v>228</v>
      </c>
      <c r="H59" s="39">
        <v>1</v>
      </c>
      <c r="I59" s="66">
        <v>290</v>
      </c>
      <c r="J59" s="66">
        <v>205</v>
      </c>
      <c r="K59" s="66">
        <v>2</v>
      </c>
      <c r="L59" s="67">
        <f>6.1065/1.13</f>
        <v>5.40398230088496</v>
      </c>
      <c r="M59" s="68"/>
      <c r="N59" s="69"/>
      <c r="O59" s="74"/>
      <c r="P59" s="69"/>
      <c r="Q59" s="82">
        <f>H59*L59</f>
        <v>5.40398230088496</v>
      </c>
      <c r="R59" s="95" t="s">
        <v>229</v>
      </c>
      <c r="S59" s="70" t="s">
        <v>230</v>
      </c>
      <c r="T59" s="83">
        <v>1</v>
      </c>
      <c r="U59" s="68">
        <v>0.07</v>
      </c>
      <c r="V59" s="40">
        <v>1</v>
      </c>
      <c r="W59" s="68">
        <f t="shared" si="3"/>
        <v>0.07</v>
      </c>
      <c r="X59" s="94"/>
      <c r="Y59" s="49"/>
    </row>
    <row r="60" spans="1:25">
      <c r="A60" s="41"/>
      <c r="B60" s="42"/>
      <c r="C60" s="39"/>
      <c r="D60" s="52" t="s">
        <v>231</v>
      </c>
      <c r="E60" s="39" t="s">
        <v>166</v>
      </c>
      <c r="F60" s="39"/>
      <c r="G60" s="52"/>
      <c r="H60" s="39">
        <v>2</v>
      </c>
      <c r="I60" s="66"/>
      <c r="J60" s="66"/>
      <c r="K60" s="66"/>
      <c r="L60" s="67">
        <v>4.22</v>
      </c>
      <c r="M60" s="68"/>
      <c r="N60" s="69"/>
      <c r="O60" s="74"/>
      <c r="P60" s="69"/>
      <c r="Q60" s="82">
        <f>H60*L60</f>
        <v>8.44</v>
      </c>
      <c r="R60" s="95" t="s">
        <v>232</v>
      </c>
      <c r="S60" s="66">
        <v>121</v>
      </c>
      <c r="T60" s="83">
        <v>121</v>
      </c>
      <c r="U60" s="68">
        <v>0.04</v>
      </c>
      <c r="V60" s="40">
        <v>1</v>
      </c>
      <c r="W60" s="68">
        <f t="shared" si="3"/>
        <v>4.84</v>
      </c>
      <c r="X60" s="94"/>
      <c r="Y60" s="49"/>
    </row>
    <row r="61" ht="16.5" spans="1:25">
      <c r="A61" s="41"/>
      <c r="B61" s="42"/>
      <c r="C61" s="39"/>
      <c r="D61" s="54" t="s">
        <v>233</v>
      </c>
      <c r="E61" s="40" t="s">
        <v>166</v>
      </c>
      <c r="F61" s="39"/>
      <c r="G61" s="43" t="s">
        <v>234</v>
      </c>
      <c r="H61" s="39">
        <v>2</v>
      </c>
      <c r="I61" s="66"/>
      <c r="J61" s="66"/>
      <c r="K61" s="66"/>
      <c r="L61" s="67">
        <f>0.22/1.13</f>
        <v>0.194690265486726</v>
      </c>
      <c r="M61" s="68"/>
      <c r="N61" s="69"/>
      <c r="O61" s="71"/>
      <c r="P61" s="69"/>
      <c r="Q61" s="82">
        <f t="shared" ref="Q61:Q65" si="6">H61*L61</f>
        <v>0.389380530973451</v>
      </c>
      <c r="R61" s="96" t="s">
        <v>235</v>
      </c>
      <c r="S61" s="71"/>
      <c r="T61" s="83">
        <v>1</v>
      </c>
      <c r="U61" s="68">
        <v>0.3</v>
      </c>
      <c r="V61" s="40">
        <v>1</v>
      </c>
      <c r="W61" s="68">
        <f t="shared" si="3"/>
        <v>0.3</v>
      </c>
      <c r="X61" s="94"/>
      <c r="Y61" s="49"/>
    </row>
    <row r="62" ht="16.5" spans="1:25">
      <c r="A62" s="41"/>
      <c r="B62" s="42"/>
      <c r="C62" s="39"/>
      <c r="D62" s="43" t="s">
        <v>236</v>
      </c>
      <c r="E62" s="40" t="s">
        <v>166</v>
      </c>
      <c r="F62" s="39"/>
      <c r="G62" s="43" t="s">
        <v>237</v>
      </c>
      <c r="H62" s="39">
        <v>6</v>
      </c>
      <c r="I62" s="66"/>
      <c r="J62" s="66"/>
      <c r="K62" s="66"/>
      <c r="L62" s="67">
        <f>0.055/1.13</f>
        <v>0.0486725663716814</v>
      </c>
      <c r="M62" s="68"/>
      <c r="N62" s="40"/>
      <c r="O62" s="71"/>
      <c r="P62" s="40"/>
      <c r="Q62" s="82">
        <f t="shared" si="6"/>
        <v>0.292035398230089</v>
      </c>
      <c r="R62" s="97" t="s">
        <v>172</v>
      </c>
      <c r="S62" s="88" t="s">
        <v>238</v>
      </c>
      <c r="T62" s="87">
        <v>0.454</v>
      </c>
      <c r="U62" s="67">
        <v>15</v>
      </c>
      <c r="V62" s="88">
        <v>1</v>
      </c>
      <c r="W62" s="67">
        <f t="shared" si="3"/>
        <v>6.81</v>
      </c>
      <c r="X62" s="94"/>
      <c r="Y62" s="49"/>
    </row>
    <row r="63" ht="16.5" spans="1:25">
      <c r="A63" s="41"/>
      <c r="B63" s="42"/>
      <c r="C63" s="39"/>
      <c r="D63" s="43" t="s">
        <v>208</v>
      </c>
      <c r="E63" s="40" t="s">
        <v>166</v>
      </c>
      <c r="F63" s="39"/>
      <c r="G63" s="43" t="s">
        <v>209</v>
      </c>
      <c r="H63" s="39">
        <v>2</v>
      </c>
      <c r="I63" s="66"/>
      <c r="J63" s="66"/>
      <c r="K63" s="66"/>
      <c r="L63" s="67">
        <f>0.045/1.13</f>
        <v>0.0398230088495575</v>
      </c>
      <c r="M63" s="68"/>
      <c r="N63" s="40"/>
      <c r="O63" s="71"/>
      <c r="P63" s="40"/>
      <c r="Q63" s="82">
        <f t="shared" si="6"/>
        <v>0.079646017699115</v>
      </c>
      <c r="R63" s="96" t="s">
        <v>180</v>
      </c>
      <c r="S63" s="89"/>
      <c r="T63" s="83">
        <v>1</v>
      </c>
      <c r="U63" s="68">
        <v>1.11</v>
      </c>
      <c r="V63" s="40">
        <v>1</v>
      </c>
      <c r="W63" s="68">
        <f t="shared" si="3"/>
        <v>1.11</v>
      </c>
      <c r="X63" s="94"/>
      <c r="Y63" s="49"/>
    </row>
    <row r="64" spans="1:25">
      <c r="A64" s="41"/>
      <c r="B64" s="42"/>
      <c r="C64" s="39"/>
      <c r="D64" s="40" t="s">
        <v>239</v>
      </c>
      <c r="E64" s="40"/>
      <c r="F64" s="39"/>
      <c r="G64" s="40"/>
      <c r="H64" s="39">
        <v>1</v>
      </c>
      <c r="I64" s="66"/>
      <c r="J64" s="66"/>
      <c r="K64" s="66"/>
      <c r="L64" s="67">
        <v>0.165</v>
      </c>
      <c r="M64" s="68"/>
      <c r="N64" s="40"/>
      <c r="O64" s="71"/>
      <c r="P64" s="40"/>
      <c r="Q64" s="82">
        <f t="shared" si="6"/>
        <v>0.165</v>
      </c>
      <c r="R64" s="95" t="s">
        <v>183</v>
      </c>
      <c r="S64" s="71"/>
      <c r="T64" s="83">
        <v>1</v>
      </c>
      <c r="U64" s="68">
        <v>0.2</v>
      </c>
      <c r="V64" s="40">
        <v>1</v>
      </c>
      <c r="W64" s="68">
        <f t="shared" si="3"/>
        <v>0.2</v>
      </c>
      <c r="X64" s="94"/>
      <c r="Y64" s="49"/>
    </row>
    <row r="65" spans="1:25">
      <c r="A65" s="41"/>
      <c r="B65" s="42"/>
      <c r="C65" s="39"/>
      <c r="D65" s="40" t="s">
        <v>240</v>
      </c>
      <c r="E65" s="40"/>
      <c r="F65" s="39"/>
      <c r="G65" s="40"/>
      <c r="H65" s="39">
        <v>1</v>
      </c>
      <c r="I65" s="66"/>
      <c r="J65" s="66"/>
      <c r="K65" s="66"/>
      <c r="L65" s="67">
        <v>0.24</v>
      </c>
      <c r="M65" s="68"/>
      <c r="N65" s="40"/>
      <c r="O65" s="71"/>
      <c r="P65" s="40"/>
      <c r="Q65" s="82">
        <f t="shared" si="6"/>
        <v>0.24</v>
      </c>
      <c r="R65" s="95" t="s">
        <v>241</v>
      </c>
      <c r="S65" s="71"/>
      <c r="T65" s="83">
        <v>1</v>
      </c>
      <c r="U65" s="68">
        <v>0.15</v>
      </c>
      <c r="V65" s="40">
        <v>1</v>
      </c>
      <c r="W65" s="68">
        <f t="shared" si="3"/>
        <v>0.15</v>
      </c>
      <c r="X65" s="105"/>
      <c r="Y65" s="49"/>
    </row>
    <row r="66" spans="1:26">
      <c r="A66" s="34"/>
      <c r="B66" s="50"/>
      <c r="C66" s="39"/>
      <c r="D66" s="51" t="s">
        <v>210</v>
      </c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106">
        <f>SUM(Q42:Q65)</f>
        <v>30.3175398817876</v>
      </c>
      <c r="R66" s="90" t="s">
        <v>211</v>
      </c>
      <c r="S66" s="90"/>
      <c r="T66" s="90"/>
      <c r="U66" s="90"/>
      <c r="V66" s="90"/>
      <c r="W66" s="91">
        <f>SUM(W42:W65)</f>
        <v>14.7547619047619</v>
      </c>
      <c r="X66" s="107">
        <f>(Q66+W66)*X42</f>
        <v>4.50723017865495</v>
      </c>
      <c r="Y66" s="98">
        <f>Q66+W66+X66</f>
        <v>49.5795319652045</v>
      </c>
      <c r="Z66">
        <f>(Q42+Q47+Q52+W66-W60-W64-W65)*1.12+(SUM(Q58:Q65)+W60)*1.03+W64+W65</f>
        <v>48.6299740186346</v>
      </c>
    </row>
    <row r="67" spans="1:25">
      <c r="A67" s="31">
        <v>3</v>
      </c>
      <c r="B67" s="38" t="s">
        <v>21</v>
      </c>
      <c r="C67" s="39" t="s">
        <v>242</v>
      </c>
      <c r="D67" s="39" t="s">
        <v>243</v>
      </c>
      <c r="E67" s="39" t="s">
        <v>143</v>
      </c>
      <c r="F67" s="39">
        <v>590</v>
      </c>
      <c r="G67" s="39"/>
      <c r="H67" s="39">
        <v>1</v>
      </c>
      <c r="I67" s="66">
        <f>445+K67*1.5*2</f>
        <v>452.5</v>
      </c>
      <c r="J67" s="66">
        <f>240+K67*1.5*2</f>
        <v>247.5</v>
      </c>
      <c r="K67" s="66">
        <v>2.5</v>
      </c>
      <c r="L67" s="67">
        <v>5.13</v>
      </c>
      <c r="M67" s="68">
        <v>2.5</v>
      </c>
      <c r="N67" s="69">
        <f>I67*J67*K67*7.85/1000000</f>
        <v>2.19787734375</v>
      </c>
      <c r="O67" s="74">
        <v>1.632</v>
      </c>
      <c r="P67" s="69">
        <f>N67-O67</f>
        <v>0.56587734375</v>
      </c>
      <c r="Q67" s="82">
        <f>(L67*N67-M67*P67)*H67</f>
        <v>9.8604174140625</v>
      </c>
      <c r="R67" s="95" t="s">
        <v>144</v>
      </c>
      <c r="S67" s="108"/>
      <c r="T67" s="83">
        <v>1</v>
      </c>
      <c r="U67" s="52">
        <v>0.22</v>
      </c>
      <c r="V67" s="40">
        <v>5</v>
      </c>
      <c r="W67" s="68">
        <f>U67*T67/V67</f>
        <v>0.044</v>
      </c>
      <c r="X67" s="84">
        <v>0.1</v>
      </c>
      <c r="Y67" s="49"/>
    </row>
    <row r="68" spans="1:25">
      <c r="A68" s="41"/>
      <c r="B68" s="42"/>
      <c r="C68" s="39"/>
      <c r="D68" s="49"/>
      <c r="E68" s="39"/>
      <c r="F68" s="39"/>
      <c r="G68" s="49"/>
      <c r="H68" s="39"/>
      <c r="I68" s="66"/>
      <c r="J68" s="66"/>
      <c r="K68" s="66"/>
      <c r="L68" s="67"/>
      <c r="M68" s="68"/>
      <c r="N68" s="69"/>
      <c r="O68" s="74"/>
      <c r="P68" s="69"/>
      <c r="Q68" s="82"/>
      <c r="R68" s="95" t="s">
        <v>244</v>
      </c>
      <c r="S68" s="108">
        <v>200</v>
      </c>
      <c r="T68" s="83">
        <v>1</v>
      </c>
      <c r="U68" s="52">
        <v>0.15</v>
      </c>
      <c r="V68" s="40">
        <v>1</v>
      </c>
      <c r="W68" s="68">
        <f t="shared" ref="W68:W82" si="7">U68*T68/V68</f>
        <v>0.15</v>
      </c>
      <c r="X68" s="41"/>
      <c r="Y68" s="49"/>
    </row>
    <row r="69" spans="1:25">
      <c r="A69" s="41"/>
      <c r="B69" s="42"/>
      <c r="C69" s="39"/>
      <c r="D69" s="49"/>
      <c r="E69" s="39"/>
      <c r="F69" s="39"/>
      <c r="G69" s="49"/>
      <c r="H69" s="39"/>
      <c r="I69" s="66"/>
      <c r="J69" s="66"/>
      <c r="K69" s="66"/>
      <c r="L69" s="67"/>
      <c r="M69" s="68"/>
      <c r="N69" s="69"/>
      <c r="O69" s="74"/>
      <c r="P69" s="69"/>
      <c r="Q69" s="82"/>
      <c r="R69" s="95" t="s">
        <v>223</v>
      </c>
      <c r="S69" s="108" t="s">
        <v>245</v>
      </c>
      <c r="T69" s="83">
        <v>1</v>
      </c>
      <c r="U69" s="52">
        <v>0.2</v>
      </c>
      <c r="V69" s="40">
        <v>1</v>
      </c>
      <c r="W69" s="68">
        <f t="shared" si="7"/>
        <v>0.2</v>
      </c>
      <c r="X69" s="41"/>
      <c r="Y69" s="49"/>
    </row>
    <row r="70" spans="1:25">
      <c r="A70" s="41"/>
      <c r="B70" s="42"/>
      <c r="C70" s="39"/>
      <c r="D70" s="49"/>
      <c r="E70" s="39"/>
      <c r="F70" s="39"/>
      <c r="G70" s="49"/>
      <c r="H70" s="39"/>
      <c r="I70" s="66"/>
      <c r="J70" s="66"/>
      <c r="K70" s="66"/>
      <c r="L70" s="67"/>
      <c r="M70" s="68"/>
      <c r="N70" s="69"/>
      <c r="O70" s="74"/>
      <c r="P70" s="69"/>
      <c r="Q70" s="82"/>
      <c r="R70" s="95" t="s">
        <v>147</v>
      </c>
      <c r="S70" s="108">
        <v>80</v>
      </c>
      <c r="T70" s="83">
        <v>1</v>
      </c>
      <c r="U70" s="52">
        <v>0.05</v>
      </c>
      <c r="V70" s="40">
        <v>1</v>
      </c>
      <c r="W70" s="68">
        <f t="shared" si="7"/>
        <v>0.05</v>
      </c>
      <c r="X70" s="41"/>
      <c r="Y70" s="49"/>
    </row>
    <row r="71" spans="1:25">
      <c r="A71" s="41"/>
      <c r="B71" s="42"/>
      <c r="C71" s="39"/>
      <c r="D71" s="39"/>
      <c r="E71" s="39"/>
      <c r="F71" s="39"/>
      <c r="G71" s="39"/>
      <c r="H71" s="39"/>
      <c r="I71" s="66"/>
      <c r="J71" s="66"/>
      <c r="K71" s="66"/>
      <c r="L71" s="67"/>
      <c r="M71" s="68"/>
      <c r="N71" s="69"/>
      <c r="O71" s="74"/>
      <c r="P71" s="69"/>
      <c r="Q71" s="82"/>
      <c r="R71" s="95" t="s">
        <v>246</v>
      </c>
      <c r="S71" s="108"/>
      <c r="T71" s="83">
        <v>4</v>
      </c>
      <c r="U71" s="52">
        <v>0.05</v>
      </c>
      <c r="V71" s="40">
        <v>1</v>
      </c>
      <c r="W71" s="68">
        <f t="shared" si="7"/>
        <v>0.2</v>
      </c>
      <c r="X71" s="41"/>
      <c r="Y71" s="49"/>
    </row>
    <row r="72" spans="1:25">
      <c r="A72" s="41"/>
      <c r="B72" s="42"/>
      <c r="C72" s="39"/>
      <c r="D72" s="39" t="s">
        <v>247</v>
      </c>
      <c r="E72" s="39" t="s">
        <v>143</v>
      </c>
      <c r="F72" s="39">
        <v>590</v>
      </c>
      <c r="G72" s="39"/>
      <c r="H72" s="39">
        <v>1</v>
      </c>
      <c r="I72" s="66">
        <f>510+K72*1.5*2</f>
        <v>517.5</v>
      </c>
      <c r="J72" s="66">
        <f>275+K72*1.5*2</f>
        <v>282.5</v>
      </c>
      <c r="K72" s="66">
        <v>2.5</v>
      </c>
      <c r="L72" s="67">
        <v>5.13</v>
      </c>
      <c r="M72" s="68">
        <v>2.5</v>
      </c>
      <c r="N72" s="69">
        <f>I72*J72*K72*7.85/1000000</f>
        <v>2.86905234375</v>
      </c>
      <c r="O72" s="74">
        <v>2.357</v>
      </c>
      <c r="P72" s="69">
        <f>N72-O72</f>
        <v>0.51205234375</v>
      </c>
      <c r="Q72" s="82">
        <f>(L72*N72-M72*P72)*H72</f>
        <v>13.4381076640625</v>
      </c>
      <c r="R72" s="93" t="s">
        <v>144</v>
      </c>
      <c r="S72" s="93"/>
      <c r="T72" s="83">
        <v>1</v>
      </c>
      <c r="U72" s="52">
        <v>0.22</v>
      </c>
      <c r="V72" s="40">
        <v>4</v>
      </c>
      <c r="W72" s="68">
        <f t="shared" si="7"/>
        <v>0.055</v>
      </c>
      <c r="X72" s="41"/>
      <c r="Y72" s="49"/>
    </row>
    <row r="73" spans="1:25">
      <c r="A73" s="41"/>
      <c r="B73" s="42"/>
      <c r="C73" s="39"/>
      <c r="D73" s="52"/>
      <c r="E73" s="39"/>
      <c r="F73" s="39"/>
      <c r="G73" s="52"/>
      <c r="H73" s="39"/>
      <c r="I73" s="66"/>
      <c r="J73" s="66"/>
      <c r="K73" s="66"/>
      <c r="L73" s="67"/>
      <c r="M73" s="68"/>
      <c r="N73" s="69"/>
      <c r="O73" s="74"/>
      <c r="P73" s="69"/>
      <c r="Q73" s="82"/>
      <c r="R73" s="93" t="s">
        <v>248</v>
      </c>
      <c r="S73" s="108" t="s">
        <v>245</v>
      </c>
      <c r="T73" s="83">
        <v>1</v>
      </c>
      <c r="U73" s="52">
        <v>0.2</v>
      </c>
      <c r="V73" s="40">
        <v>1</v>
      </c>
      <c r="W73" s="68">
        <f t="shared" si="7"/>
        <v>0.2</v>
      </c>
      <c r="X73" s="41"/>
      <c r="Y73" s="49"/>
    </row>
    <row r="74" spans="1:25">
      <c r="A74" s="41"/>
      <c r="B74" s="42"/>
      <c r="C74" s="39"/>
      <c r="D74" s="52"/>
      <c r="E74" s="40"/>
      <c r="F74" s="39"/>
      <c r="G74" s="52"/>
      <c r="H74" s="39"/>
      <c r="I74" s="66"/>
      <c r="J74" s="66"/>
      <c r="K74" s="66"/>
      <c r="L74" s="67"/>
      <c r="M74" s="68"/>
      <c r="N74" s="69"/>
      <c r="O74" s="71"/>
      <c r="P74" s="69"/>
      <c r="Q74" s="82"/>
      <c r="R74" s="93" t="s">
        <v>249</v>
      </c>
      <c r="S74" s="108" t="s">
        <v>250</v>
      </c>
      <c r="T74" s="83">
        <v>1</v>
      </c>
      <c r="U74" s="52">
        <v>0.15</v>
      </c>
      <c r="V74" s="40">
        <v>1</v>
      </c>
      <c r="W74" s="68">
        <f t="shared" si="7"/>
        <v>0.15</v>
      </c>
      <c r="X74" s="41"/>
      <c r="Y74" s="49"/>
    </row>
    <row r="75" spans="1:25">
      <c r="A75" s="41"/>
      <c r="B75" s="42"/>
      <c r="C75" s="39"/>
      <c r="D75" s="52"/>
      <c r="E75" s="40"/>
      <c r="F75" s="39"/>
      <c r="G75" s="52"/>
      <c r="H75" s="39"/>
      <c r="I75" s="66"/>
      <c r="J75" s="66"/>
      <c r="K75" s="66"/>
      <c r="L75" s="67"/>
      <c r="M75" s="68"/>
      <c r="N75" s="69"/>
      <c r="O75" s="74"/>
      <c r="P75" s="69"/>
      <c r="Q75" s="82"/>
      <c r="R75" s="93" t="s">
        <v>147</v>
      </c>
      <c r="S75" s="108">
        <v>80</v>
      </c>
      <c r="T75" s="83">
        <v>1</v>
      </c>
      <c r="U75" s="52">
        <v>0.05</v>
      </c>
      <c r="V75" s="40">
        <v>1</v>
      </c>
      <c r="W75" s="68">
        <f t="shared" si="7"/>
        <v>0.05</v>
      </c>
      <c r="X75" s="41"/>
      <c r="Y75" s="49"/>
    </row>
    <row r="76" ht="16.5" spans="1:25">
      <c r="A76" s="41"/>
      <c r="B76" s="42"/>
      <c r="C76" s="39"/>
      <c r="D76" s="43"/>
      <c r="E76" s="40"/>
      <c r="F76" s="39"/>
      <c r="G76" s="43"/>
      <c r="H76" s="39"/>
      <c r="I76" s="66"/>
      <c r="J76" s="66"/>
      <c r="K76" s="66"/>
      <c r="L76" s="67"/>
      <c r="M76" s="68"/>
      <c r="N76" s="40"/>
      <c r="O76" s="71"/>
      <c r="P76" s="40"/>
      <c r="Q76" s="82"/>
      <c r="R76" s="93" t="s">
        <v>251</v>
      </c>
      <c r="S76" s="108">
        <v>80</v>
      </c>
      <c r="T76" s="83">
        <v>1</v>
      </c>
      <c r="U76" s="52">
        <v>0.05</v>
      </c>
      <c r="V76" s="40">
        <v>1</v>
      </c>
      <c r="W76" s="68">
        <f t="shared" si="7"/>
        <v>0.05</v>
      </c>
      <c r="X76" s="41"/>
      <c r="Y76" s="49"/>
    </row>
    <row r="77" spans="1:25">
      <c r="A77" s="41"/>
      <c r="B77" s="42"/>
      <c r="C77" s="39"/>
      <c r="D77" s="40"/>
      <c r="E77" s="40"/>
      <c r="F77" s="39"/>
      <c r="G77" s="40"/>
      <c r="H77" s="39"/>
      <c r="I77" s="66"/>
      <c r="J77" s="66"/>
      <c r="K77" s="66"/>
      <c r="L77" s="67"/>
      <c r="M77" s="68"/>
      <c r="N77" s="40"/>
      <c r="O77" s="71"/>
      <c r="P77" s="40"/>
      <c r="Q77" s="82"/>
      <c r="R77" s="93" t="s">
        <v>149</v>
      </c>
      <c r="S77" s="108">
        <v>40</v>
      </c>
      <c r="T77" s="83">
        <v>1</v>
      </c>
      <c r="U77" s="52">
        <v>0.03</v>
      </c>
      <c r="V77" s="40">
        <v>1</v>
      </c>
      <c r="W77" s="68">
        <f t="shared" si="7"/>
        <v>0.03</v>
      </c>
      <c r="X77" s="41"/>
      <c r="Y77" s="49"/>
    </row>
    <row r="78" spans="1:25">
      <c r="A78" s="41"/>
      <c r="B78" s="42"/>
      <c r="C78" s="39"/>
      <c r="D78" s="40"/>
      <c r="E78" s="40"/>
      <c r="F78" s="39"/>
      <c r="G78" s="40"/>
      <c r="H78" s="39"/>
      <c r="I78" s="66"/>
      <c r="J78" s="66"/>
      <c r="K78" s="66"/>
      <c r="L78" s="67"/>
      <c r="M78" s="68"/>
      <c r="N78" s="40"/>
      <c r="O78" s="71"/>
      <c r="P78" s="40"/>
      <c r="Q78" s="82"/>
      <c r="R78" s="93" t="s">
        <v>252</v>
      </c>
      <c r="S78" s="108"/>
      <c r="T78" s="83">
        <v>1</v>
      </c>
      <c r="U78" s="52">
        <v>0.07</v>
      </c>
      <c r="V78" s="40">
        <v>1</v>
      </c>
      <c r="W78" s="68">
        <f t="shared" si="7"/>
        <v>0.07</v>
      </c>
      <c r="X78" s="41"/>
      <c r="Y78" s="49"/>
    </row>
    <row r="79" ht="16.5" spans="1:25">
      <c r="A79" s="41"/>
      <c r="B79" s="42"/>
      <c r="C79" s="39"/>
      <c r="D79" s="43"/>
      <c r="E79" s="39"/>
      <c r="F79" s="39"/>
      <c r="G79" s="43"/>
      <c r="H79" s="39"/>
      <c r="I79" s="66"/>
      <c r="J79" s="66"/>
      <c r="K79" s="66"/>
      <c r="L79" s="67"/>
      <c r="M79" s="68"/>
      <c r="N79" s="69"/>
      <c r="O79" s="74"/>
      <c r="P79" s="69"/>
      <c r="Q79" s="82"/>
      <c r="R79" s="93" t="s">
        <v>253</v>
      </c>
      <c r="S79" s="108">
        <v>40</v>
      </c>
      <c r="T79" s="83">
        <v>1</v>
      </c>
      <c r="U79" s="52">
        <v>0.03</v>
      </c>
      <c r="V79" s="40">
        <v>1</v>
      </c>
      <c r="W79" s="68">
        <f t="shared" si="7"/>
        <v>0.03</v>
      </c>
      <c r="X79" s="41"/>
      <c r="Y79" s="49"/>
    </row>
    <row r="80" ht="16.5" spans="1:25">
      <c r="A80" s="41"/>
      <c r="B80" s="42"/>
      <c r="C80" s="39"/>
      <c r="D80" s="52" t="s">
        <v>254</v>
      </c>
      <c r="E80" s="39" t="s">
        <v>166</v>
      </c>
      <c r="F80" s="39"/>
      <c r="G80" s="43" t="s">
        <v>255</v>
      </c>
      <c r="H80" s="39">
        <v>3</v>
      </c>
      <c r="I80" s="66"/>
      <c r="J80" s="66"/>
      <c r="K80" s="66"/>
      <c r="L80" s="67">
        <f>0.5635/1.13</f>
        <v>0.498672566371681</v>
      </c>
      <c r="M80" s="68"/>
      <c r="N80" s="40"/>
      <c r="O80" s="71"/>
      <c r="P80" s="40"/>
      <c r="Q80" s="82">
        <f>H80*L80</f>
        <v>1.49601769911504</v>
      </c>
      <c r="R80" s="96" t="s">
        <v>168</v>
      </c>
      <c r="S80" s="66" t="s">
        <v>256</v>
      </c>
      <c r="T80" s="83">
        <v>58</v>
      </c>
      <c r="U80" s="68">
        <v>0.04</v>
      </c>
      <c r="V80" s="40">
        <v>1</v>
      </c>
      <c r="W80" s="68">
        <f t="shared" si="7"/>
        <v>2.32</v>
      </c>
      <c r="X80" s="41"/>
      <c r="Y80" s="49"/>
    </row>
    <row r="81" ht="16.5" spans="1:25">
      <c r="A81" s="41"/>
      <c r="B81" s="42"/>
      <c r="C81" s="39"/>
      <c r="D81" s="52" t="s">
        <v>257</v>
      </c>
      <c r="E81" s="40" t="s">
        <v>166</v>
      </c>
      <c r="F81" s="39"/>
      <c r="G81" s="43" t="s">
        <v>237</v>
      </c>
      <c r="H81" s="39">
        <v>1</v>
      </c>
      <c r="I81" s="66"/>
      <c r="J81" s="66"/>
      <c r="K81" s="66"/>
      <c r="L81" s="67">
        <f>0.1/1.13</f>
        <v>0.088495575221239</v>
      </c>
      <c r="M81" s="68"/>
      <c r="N81" s="40"/>
      <c r="O81" s="71"/>
      <c r="P81" s="40"/>
      <c r="Q81" s="82">
        <f t="shared" ref="Q81:Q83" si="8">H81*L81</f>
        <v>0.088495575221239</v>
      </c>
      <c r="R81" s="93" t="s">
        <v>258</v>
      </c>
      <c r="S81" s="71"/>
      <c r="T81" s="83">
        <v>1</v>
      </c>
      <c r="U81" s="52">
        <v>1</v>
      </c>
      <c r="V81" s="40">
        <v>1</v>
      </c>
      <c r="W81" s="68">
        <f t="shared" si="7"/>
        <v>1</v>
      </c>
      <c r="X81" s="41"/>
      <c r="Y81" s="49"/>
    </row>
    <row r="82" ht="16.5" spans="1:25">
      <c r="A82" s="41"/>
      <c r="B82" s="42"/>
      <c r="C82" s="39"/>
      <c r="D82" s="52" t="s">
        <v>259</v>
      </c>
      <c r="E82" s="40" t="s">
        <v>166</v>
      </c>
      <c r="F82" s="39"/>
      <c r="G82" s="43" t="s">
        <v>209</v>
      </c>
      <c r="H82" s="39">
        <v>4</v>
      </c>
      <c r="I82" s="66"/>
      <c r="J82" s="66"/>
      <c r="K82" s="66"/>
      <c r="L82" s="67">
        <f>0.045/1.13</f>
        <v>0.0398230088495575</v>
      </c>
      <c r="M82" s="68"/>
      <c r="N82" s="69"/>
      <c r="O82" s="74"/>
      <c r="P82" s="69"/>
      <c r="Q82" s="82">
        <f t="shared" si="8"/>
        <v>0.15929203539823</v>
      </c>
      <c r="R82" s="93" t="s">
        <v>260</v>
      </c>
      <c r="S82" s="71" t="s">
        <v>245</v>
      </c>
      <c r="T82" s="83">
        <v>1</v>
      </c>
      <c r="U82" s="52">
        <v>0.2</v>
      </c>
      <c r="V82" s="40">
        <v>1</v>
      </c>
      <c r="W82" s="68">
        <f t="shared" si="7"/>
        <v>0.2</v>
      </c>
      <c r="X82" s="41"/>
      <c r="Y82" s="49"/>
    </row>
    <row r="83" spans="1:25">
      <c r="A83" s="41"/>
      <c r="B83" s="42"/>
      <c r="C83" s="39"/>
      <c r="D83" s="99" t="s">
        <v>261</v>
      </c>
      <c r="E83" s="100" t="s">
        <v>166</v>
      </c>
      <c r="F83" s="101"/>
      <c r="G83" s="99" t="s">
        <v>262</v>
      </c>
      <c r="H83" s="39">
        <v>1</v>
      </c>
      <c r="I83" s="66"/>
      <c r="J83" s="66"/>
      <c r="K83" s="66"/>
      <c r="L83" s="67">
        <f>0.2/1.13</f>
        <v>0.176991150442478</v>
      </c>
      <c r="M83" s="68"/>
      <c r="N83" s="69"/>
      <c r="O83" s="74"/>
      <c r="P83" s="69"/>
      <c r="Q83" s="82">
        <f t="shared" si="8"/>
        <v>0.176991150442478</v>
      </c>
      <c r="R83" s="96" t="s">
        <v>263</v>
      </c>
      <c r="S83" s="89"/>
      <c r="T83" s="71">
        <v>1</v>
      </c>
      <c r="U83" s="68">
        <v>1.76</v>
      </c>
      <c r="V83" s="40">
        <v>1</v>
      </c>
      <c r="W83" s="68">
        <f t="shared" ref="W83" si="9">U83*T83/V83</f>
        <v>1.76</v>
      </c>
      <c r="X83" s="41"/>
      <c r="Y83" s="49"/>
    </row>
    <row r="84" spans="1:25">
      <c r="A84" s="41"/>
      <c r="B84" s="42"/>
      <c r="C84" s="39"/>
      <c r="D84" s="40"/>
      <c r="E84" s="40"/>
      <c r="F84" s="39"/>
      <c r="G84" s="40"/>
      <c r="H84" s="39"/>
      <c r="I84" s="66"/>
      <c r="J84" s="66"/>
      <c r="K84" s="66"/>
      <c r="L84" s="67"/>
      <c r="M84" s="68"/>
      <c r="N84" s="40"/>
      <c r="O84" s="71"/>
      <c r="P84" s="40"/>
      <c r="Q84" s="82"/>
      <c r="R84" s="109" t="s">
        <v>172</v>
      </c>
      <c r="S84" s="110">
        <v>0.42</v>
      </c>
      <c r="T84" s="88">
        <v>1</v>
      </c>
      <c r="U84" s="67">
        <v>15</v>
      </c>
      <c r="V84" s="88">
        <v>1</v>
      </c>
      <c r="W84" s="67">
        <f>S84*T84*U84/V84</f>
        <v>6.3</v>
      </c>
      <c r="X84" s="41"/>
      <c r="Y84" s="49"/>
    </row>
    <row r="85" spans="1:25">
      <c r="A85" s="41"/>
      <c r="B85" s="42"/>
      <c r="C85" s="39"/>
      <c r="D85" s="40"/>
      <c r="E85" s="40"/>
      <c r="F85" s="39"/>
      <c r="G85" s="40"/>
      <c r="H85" s="39"/>
      <c r="I85" s="66"/>
      <c r="J85" s="66"/>
      <c r="K85" s="66"/>
      <c r="L85" s="67"/>
      <c r="M85" s="68"/>
      <c r="N85" s="40"/>
      <c r="O85" s="71"/>
      <c r="P85" s="40"/>
      <c r="Q85" s="82"/>
      <c r="R85" s="95" t="s">
        <v>183</v>
      </c>
      <c r="S85" s="111" t="s">
        <v>264</v>
      </c>
      <c r="T85" s="83">
        <v>1</v>
      </c>
      <c r="U85" s="68">
        <v>0.45</v>
      </c>
      <c r="V85" s="40">
        <v>1</v>
      </c>
      <c r="W85" s="68">
        <f t="shared" ref="W85" si="10">U85*T85/V85</f>
        <v>0.45</v>
      </c>
      <c r="X85" s="41"/>
      <c r="Y85" s="49"/>
    </row>
    <row r="86" spans="1:26">
      <c r="A86" s="34"/>
      <c r="B86" s="50"/>
      <c r="C86" s="39"/>
      <c r="D86" s="51" t="s">
        <v>210</v>
      </c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82">
        <f>SUM(Q67:Q85)</f>
        <v>25.219321538302</v>
      </c>
      <c r="R86" s="90" t="s">
        <v>211</v>
      </c>
      <c r="S86" s="90"/>
      <c r="T86" s="90"/>
      <c r="U86" s="90"/>
      <c r="V86" s="90"/>
      <c r="W86" s="91">
        <f>SUM(W67:W85)</f>
        <v>13.309</v>
      </c>
      <c r="X86" s="107">
        <f>(Q86+W86)*X67</f>
        <v>3.8528321538302</v>
      </c>
      <c r="Y86" s="98">
        <f>Q86+W86+X86</f>
        <v>42.3811536921322</v>
      </c>
      <c r="Z86">
        <f>(Q67+Q72+W86-W85)*1.15+(Q80+Q81+Q82+Q83)*1.03+W85</f>
        <v>44.009574193826</v>
      </c>
    </row>
    <row r="87" spans="1:25">
      <c r="A87" s="31">
        <v>4</v>
      </c>
      <c r="B87" s="38" t="s">
        <v>32</v>
      </c>
      <c r="C87" s="39" t="s">
        <v>265</v>
      </c>
      <c r="D87" s="39" t="s">
        <v>266</v>
      </c>
      <c r="E87" s="39" t="s">
        <v>143</v>
      </c>
      <c r="F87" s="39" t="s">
        <v>267</v>
      </c>
      <c r="G87" s="39"/>
      <c r="H87" s="39">
        <v>1</v>
      </c>
      <c r="I87" s="102">
        <f>(154+1500)/3</f>
        <v>551.333333333333</v>
      </c>
      <c r="J87" s="66">
        <v>500</v>
      </c>
      <c r="K87" s="66">
        <v>1</v>
      </c>
      <c r="L87" s="67">
        <v>4.76</v>
      </c>
      <c r="M87" s="68">
        <v>2.5</v>
      </c>
      <c r="N87" s="69">
        <f>I87*J87*K87*7.85/1000000</f>
        <v>2.16398333333333</v>
      </c>
      <c r="O87" s="74">
        <v>1.558</v>
      </c>
      <c r="P87" s="69">
        <f>N87-O87</f>
        <v>0.605983333333333</v>
      </c>
      <c r="Q87" s="82">
        <f>(L87*N87-M87*P87)*H87</f>
        <v>8.78560233333333</v>
      </c>
      <c r="R87" s="112" t="s">
        <v>268</v>
      </c>
      <c r="S87" s="83" t="s">
        <v>269</v>
      </c>
      <c r="T87" s="83">
        <v>1</v>
      </c>
      <c r="U87" s="68">
        <f>0.2+5000/26/8/3600*13</f>
        <v>0.286805555555556</v>
      </c>
      <c r="V87" s="40">
        <v>1</v>
      </c>
      <c r="W87" s="68">
        <f>U87*T87/V87</f>
        <v>0.286805555555556</v>
      </c>
      <c r="X87" s="84">
        <v>0.1</v>
      </c>
      <c r="Y87" s="115"/>
    </row>
    <row r="88" spans="1:25">
      <c r="A88" s="41"/>
      <c r="B88" s="42"/>
      <c r="C88" s="39"/>
      <c r="D88" s="39"/>
      <c r="E88" s="39"/>
      <c r="F88" s="39"/>
      <c r="G88" s="39"/>
      <c r="H88" s="39"/>
      <c r="I88" s="66"/>
      <c r="J88" s="66"/>
      <c r="K88" s="66"/>
      <c r="L88" s="67"/>
      <c r="M88" s="68"/>
      <c r="N88" s="69"/>
      <c r="O88" s="74"/>
      <c r="P88" s="69"/>
      <c r="Q88" s="82"/>
      <c r="R88" s="112" t="s">
        <v>270</v>
      </c>
      <c r="S88" s="83" t="s">
        <v>215</v>
      </c>
      <c r="T88" s="83">
        <v>1</v>
      </c>
      <c r="U88" s="68">
        <v>0.15</v>
      </c>
      <c r="V88" s="40">
        <v>1</v>
      </c>
      <c r="W88" s="68">
        <f t="shared" ref="W88:W95" si="11">U88*T88/V88</f>
        <v>0.15</v>
      </c>
      <c r="X88" s="41"/>
      <c r="Y88" s="49"/>
    </row>
    <row r="89" spans="1:25">
      <c r="A89" s="41"/>
      <c r="B89" s="42"/>
      <c r="C89" s="39"/>
      <c r="D89" s="39"/>
      <c r="E89" s="39"/>
      <c r="F89" s="39"/>
      <c r="G89" s="39"/>
      <c r="H89" s="39"/>
      <c r="I89" s="66"/>
      <c r="J89" s="66"/>
      <c r="K89" s="66"/>
      <c r="L89" s="67"/>
      <c r="M89" s="68"/>
      <c r="N89" s="69"/>
      <c r="O89" s="74"/>
      <c r="P89" s="69"/>
      <c r="Q89" s="82"/>
      <c r="R89" s="112" t="s">
        <v>271</v>
      </c>
      <c r="S89" s="83" t="s">
        <v>224</v>
      </c>
      <c r="T89" s="83">
        <v>1</v>
      </c>
      <c r="U89" s="68">
        <v>0.05</v>
      </c>
      <c r="V89" s="40">
        <v>1</v>
      </c>
      <c r="W89" s="68">
        <f t="shared" si="11"/>
        <v>0.05</v>
      </c>
      <c r="X89" s="41"/>
      <c r="Y89" s="49"/>
    </row>
    <row r="90" spans="1:25">
      <c r="A90" s="41"/>
      <c r="B90" s="42"/>
      <c r="C90" s="39"/>
      <c r="D90" s="39"/>
      <c r="E90" s="39"/>
      <c r="F90" s="39"/>
      <c r="G90" s="39"/>
      <c r="H90" s="39"/>
      <c r="I90" s="66"/>
      <c r="J90" s="66"/>
      <c r="K90" s="66"/>
      <c r="L90" s="67"/>
      <c r="M90" s="68"/>
      <c r="N90" s="69"/>
      <c r="O90" s="74"/>
      <c r="P90" s="69"/>
      <c r="Q90" s="82"/>
      <c r="R90" s="112" t="s">
        <v>272</v>
      </c>
      <c r="S90" s="83" t="s">
        <v>215</v>
      </c>
      <c r="T90" s="83">
        <v>1</v>
      </c>
      <c r="U90" s="68">
        <v>0.15</v>
      </c>
      <c r="V90" s="40">
        <v>1</v>
      </c>
      <c r="W90" s="68">
        <f t="shared" si="11"/>
        <v>0.15</v>
      </c>
      <c r="X90" s="41"/>
      <c r="Y90" s="49"/>
    </row>
    <row r="91" spans="1:25">
      <c r="A91" s="41"/>
      <c r="B91" s="42"/>
      <c r="C91" s="39"/>
      <c r="D91" s="39"/>
      <c r="E91" s="39"/>
      <c r="F91" s="39"/>
      <c r="G91" s="39"/>
      <c r="H91" s="39"/>
      <c r="I91" s="66"/>
      <c r="J91" s="66"/>
      <c r="K91" s="66"/>
      <c r="L91" s="67"/>
      <c r="M91" s="68"/>
      <c r="N91" s="69"/>
      <c r="O91" s="74"/>
      <c r="P91" s="69"/>
      <c r="Q91" s="82"/>
      <c r="R91" s="112" t="s">
        <v>147</v>
      </c>
      <c r="S91" s="83" t="s">
        <v>273</v>
      </c>
      <c r="T91" s="83">
        <v>1</v>
      </c>
      <c r="U91" s="68">
        <v>0.1</v>
      </c>
      <c r="V91" s="40">
        <v>1</v>
      </c>
      <c r="W91" s="68">
        <f t="shared" si="11"/>
        <v>0.1</v>
      </c>
      <c r="X91" s="41"/>
      <c r="Y91" s="49"/>
    </row>
    <row r="92" spans="1:25">
      <c r="A92" s="41"/>
      <c r="B92" s="42"/>
      <c r="C92" s="39"/>
      <c r="D92" s="39"/>
      <c r="E92" s="39"/>
      <c r="F92" s="39"/>
      <c r="G92" s="39"/>
      <c r="H92" s="39"/>
      <c r="I92" s="66"/>
      <c r="J92" s="66"/>
      <c r="K92" s="66"/>
      <c r="L92" s="67"/>
      <c r="M92" s="68"/>
      <c r="N92" s="69"/>
      <c r="O92" s="74"/>
      <c r="P92" s="69"/>
      <c r="Q92" s="82"/>
      <c r="R92" s="112" t="s">
        <v>274</v>
      </c>
      <c r="S92" s="83" t="s">
        <v>224</v>
      </c>
      <c r="T92" s="83">
        <v>1</v>
      </c>
      <c r="U92" s="68">
        <v>0.05</v>
      </c>
      <c r="V92" s="40">
        <v>1</v>
      </c>
      <c r="W92" s="68">
        <f t="shared" si="11"/>
        <v>0.05</v>
      </c>
      <c r="X92" s="41"/>
      <c r="Y92" s="49"/>
    </row>
    <row r="93" spans="1:25">
      <c r="A93" s="41"/>
      <c r="B93" s="42"/>
      <c r="C93" s="39"/>
      <c r="D93" s="39"/>
      <c r="E93" s="39"/>
      <c r="F93" s="39"/>
      <c r="G93" s="39"/>
      <c r="H93" s="39"/>
      <c r="I93" s="66"/>
      <c r="J93" s="66"/>
      <c r="K93" s="66"/>
      <c r="L93" s="67"/>
      <c r="M93" s="68"/>
      <c r="N93" s="69"/>
      <c r="O93" s="74"/>
      <c r="P93" s="69"/>
      <c r="Q93" s="82"/>
      <c r="R93" s="112"/>
      <c r="S93" s="83"/>
      <c r="T93" s="83"/>
      <c r="U93" s="68"/>
      <c r="V93" s="40"/>
      <c r="W93" s="68"/>
      <c r="X93" s="41"/>
      <c r="Y93" s="49"/>
    </row>
    <row r="94" spans="1:25">
      <c r="A94" s="41"/>
      <c r="B94" s="42"/>
      <c r="C94" s="39"/>
      <c r="D94" s="40" t="s">
        <v>275</v>
      </c>
      <c r="E94" s="40" t="s">
        <v>166</v>
      </c>
      <c r="F94" s="39"/>
      <c r="G94" s="52" t="s">
        <v>276</v>
      </c>
      <c r="H94" s="39">
        <v>6</v>
      </c>
      <c r="I94" s="66"/>
      <c r="J94" s="66"/>
      <c r="K94" s="66"/>
      <c r="L94" s="67">
        <f>0.022/1.13</f>
        <v>0.0194690265486726</v>
      </c>
      <c r="M94" s="68"/>
      <c r="N94" s="40"/>
      <c r="O94" s="71"/>
      <c r="P94" s="40"/>
      <c r="Q94" s="82">
        <f>L94*H94</f>
        <v>0.116814159292035</v>
      </c>
      <c r="R94" s="85" t="s">
        <v>235</v>
      </c>
      <c r="S94" s="71"/>
      <c r="T94" s="83">
        <v>1</v>
      </c>
      <c r="U94" s="68">
        <v>0.2</v>
      </c>
      <c r="V94" s="40">
        <v>1</v>
      </c>
      <c r="W94" s="68">
        <f t="shared" si="11"/>
        <v>0.2</v>
      </c>
      <c r="X94" s="41"/>
      <c r="Y94" s="49"/>
    </row>
    <row r="95" spans="1:25">
      <c r="A95" s="41"/>
      <c r="B95" s="42"/>
      <c r="C95" s="39"/>
      <c r="D95" s="40" t="s">
        <v>277</v>
      </c>
      <c r="E95" s="40" t="s">
        <v>166</v>
      </c>
      <c r="F95" s="39"/>
      <c r="G95" s="40" t="s">
        <v>278</v>
      </c>
      <c r="H95" s="39">
        <v>2</v>
      </c>
      <c r="I95" s="66"/>
      <c r="J95" s="66"/>
      <c r="K95" s="66"/>
      <c r="L95" s="67">
        <f>0.3565/1.13</f>
        <v>0.315486725663717</v>
      </c>
      <c r="M95" s="68"/>
      <c r="N95" s="40"/>
      <c r="O95" s="71"/>
      <c r="P95" s="40"/>
      <c r="Q95" s="82">
        <f t="shared" ref="Q95:Q96" si="12">L95*H95</f>
        <v>0.630973451327434</v>
      </c>
      <c r="R95" s="108" t="s">
        <v>279</v>
      </c>
      <c r="S95" s="71" t="s">
        <v>280</v>
      </c>
      <c r="T95" s="71">
        <v>6</v>
      </c>
      <c r="U95" s="40">
        <v>0.07</v>
      </c>
      <c r="V95" s="40">
        <v>1</v>
      </c>
      <c r="W95" s="68">
        <f t="shared" si="11"/>
        <v>0.42</v>
      </c>
      <c r="X95" s="41"/>
      <c r="Y95" s="49"/>
    </row>
    <row r="96" spans="1:25">
      <c r="A96" s="41"/>
      <c r="B96" s="42"/>
      <c r="C96" s="39"/>
      <c r="D96" s="40" t="s">
        <v>281</v>
      </c>
      <c r="E96" s="40" t="s">
        <v>166</v>
      </c>
      <c r="F96" s="39"/>
      <c r="G96" s="40" t="s">
        <v>282</v>
      </c>
      <c r="H96" s="39">
        <v>2</v>
      </c>
      <c r="I96" s="66"/>
      <c r="J96" s="66"/>
      <c r="K96" s="66"/>
      <c r="L96" s="67">
        <f>0.46/1.13</f>
        <v>0.407079646017699</v>
      </c>
      <c r="M96" s="68"/>
      <c r="N96" s="40"/>
      <c r="O96" s="71"/>
      <c r="P96" s="40"/>
      <c r="Q96" s="82">
        <f t="shared" si="12"/>
        <v>0.814159292035398</v>
      </c>
      <c r="R96" s="108"/>
      <c r="S96" s="71"/>
      <c r="T96" s="71"/>
      <c r="U96" s="40"/>
      <c r="V96" s="40"/>
      <c r="W96" s="68"/>
      <c r="X96" s="41"/>
      <c r="Y96" s="49"/>
    </row>
    <row r="97" spans="1:25">
      <c r="A97" s="41"/>
      <c r="B97" s="42"/>
      <c r="C97" s="39"/>
      <c r="D97" s="40"/>
      <c r="E97" s="40"/>
      <c r="F97" s="39"/>
      <c r="G97" s="40"/>
      <c r="H97" s="39"/>
      <c r="I97" s="66"/>
      <c r="J97" s="66"/>
      <c r="K97" s="66"/>
      <c r="L97" s="67"/>
      <c r="M97" s="68"/>
      <c r="N97" s="40"/>
      <c r="O97" s="71"/>
      <c r="P97" s="40"/>
      <c r="Q97" s="82"/>
      <c r="R97" s="113" t="s">
        <v>172</v>
      </c>
      <c r="S97" s="88" t="s">
        <v>283</v>
      </c>
      <c r="T97" s="88">
        <v>1</v>
      </c>
      <c r="U97" s="67">
        <f>0.51*15</f>
        <v>7.65</v>
      </c>
      <c r="V97" s="88">
        <v>1</v>
      </c>
      <c r="W97" s="67">
        <v>7.65</v>
      </c>
      <c r="X97" s="41"/>
      <c r="Y97" s="49"/>
    </row>
    <row r="98" spans="1:25">
      <c r="A98" s="41"/>
      <c r="B98" s="42"/>
      <c r="C98" s="39"/>
      <c r="D98" s="40"/>
      <c r="E98" s="40"/>
      <c r="F98" s="39"/>
      <c r="G98" s="40"/>
      <c r="H98" s="39"/>
      <c r="I98" s="66"/>
      <c r="J98" s="66"/>
      <c r="K98" s="66"/>
      <c r="L98" s="67"/>
      <c r="M98" s="68"/>
      <c r="N98" s="40"/>
      <c r="O98" s="71"/>
      <c r="P98" s="40"/>
      <c r="Q98" s="82"/>
      <c r="R98" s="85" t="s">
        <v>180</v>
      </c>
      <c r="S98" s="89"/>
      <c r="T98" s="71">
        <v>1</v>
      </c>
      <c r="U98" s="68">
        <v>0.2</v>
      </c>
      <c r="V98" s="40">
        <v>1</v>
      </c>
      <c r="W98" s="68">
        <f>U98*T98/V98</f>
        <v>0.2</v>
      </c>
      <c r="X98" s="41"/>
      <c r="Y98" s="49"/>
    </row>
    <row r="99" spans="1:25">
      <c r="A99" s="41"/>
      <c r="B99" s="42"/>
      <c r="C99" s="39"/>
      <c r="D99" s="40"/>
      <c r="E99" s="40"/>
      <c r="F99" s="39"/>
      <c r="G99" s="40"/>
      <c r="H99" s="39"/>
      <c r="I99" s="66"/>
      <c r="J99" s="66"/>
      <c r="K99" s="66"/>
      <c r="L99" s="67"/>
      <c r="M99" s="68"/>
      <c r="N99" s="40"/>
      <c r="O99" s="71"/>
      <c r="P99" s="40"/>
      <c r="Q99" s="82"/>
      <c r="R99" s="85" t="s">
        <v>183</v>
      </c>
      <c r="S99" s="89">
        <v>1.69</v>
      </c>
      <c r="T99" s="71">
        <v>1</v>
      </c>
      <c r="U99" s="68">
        <f>S99*0.1</f>
        <v>0.169</v>
      </c>
      <c r="V99" s="40">
        <v>1</v>
      </c>
      <c r="W99" s="68">
        <f>U99*T99/V99</f>
        <v>0.169</v>
      </c>
      <c r="X99" s="34"/>
      <c r="Y99" s="49"/>
    </row>
    <row r="100" spans="1:26">
      <c r="A100" s="34"/>
      <c r="B100" s="50"/>
      <c r="C100" s="39"/>
      <c r="D100" s="51" t="s">
        <v>210</v>
      </c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106">
        <f>SUM(Q87:Q99)</f>
        <v>10.3475492359882</v>
      </c>
      <c r="R100" s="90" t="s">
        <v>211</v>
      </c>
      <c r="S100" s="90"/>
      <c r="T100" s="90"/>
      <c r="U100" s="90"/>
      <c r="V100" s="90"/>
      <c r="W100" s="91">
        <f>SUM(W87:W99)</f>
        <v>9.42580555555556</v>
      </c>
      <c r="X100" s="92">
        <f>(Q100+W100)*X87</f>
        <v>1.97733547915438</v>
      </c>
      <c r="Y100" s="98">
        <f>Q100+W100+X100</f>
        <v>21.7506902706981</v>
      </c>
      <c r="Z100">
        <f>(Q87+W100-W98-W99)*1.12+(Q94+Q95+Q96)*1.03+W98+W99</f>
        <v>21.9613021452901</v>
      </c>
    </row>
    <row r="101" spans="1:25">
      <c r="A101" s="31">
        <v>5</v>
      </c>
      <c r="B101" s="38" t="s">
        <v>34</v>
      </c>
      <c r="C101" s="39" t="s">
        <v>284</v>
      </c>
      <c r="D101" s="39" t="s">
        <v>285</v>
      </c>
      <c r="E101" s="39" t="s">
        <v>143</v>
      </c>
      <c r="F101" s="39" t="s">
        <v>267</v>
      </c>
      <c r="G101" s="39"/>
      <c r="H101" s="39">
        <v>1</v>
      </c>
      <c r="I101" s="66">
        <v>540</v>
      </c>
      <c r="J101" s="66">
        <v>505</v>
      </c>
      <c r="K101" s="66">
        <v>1</v>
      </c>
      <c r="L101" s="67">
        <v>4.76</v>
      </c>
      <c r="M101" s="68">
        <v>2.5</v>
      </c>
      <c r="N101" s="69">
        <f>I101*J101*K101*7.85/1000000</f>
        <v>2.140695</v>
      </c>
      <c r="O101" s="74">
        <v>1.506</v>
      </c>
      <c r="P101" s="69">
        <f>N101-O101</f>
        <v>0.634695</v>
      </c>
      <c r="Q101" s="82">
        <f>(L101*N101-M101*P101)*H101</f>
        <v>8.6029707</v>
      </c>
      <c r="R101" s="93" t="s">
        <v>145</v>
      </c>
      <c r="S101" s="83" t="s">
        <v>269</v>
      </c>
      <c r="T101" s="83">
        <v>1</v>
      </c>
      <c r="U101" s="68">
        <v>0.286805555555556</v>
      </c>
      <c r="V101" s="40">
        <v>1</v>
      </c>
      <c r="W101" s="68">
        <f>U101*T101/V101</f>
        <v>0.286805555555556</v>
      </c>
      <c r="X101" s="84">
        <v>0.1</v>
      </c>
      <c r="Y101" s="49"/>
    </row>
    <row r="102" ht="16.5" spans="1:25">
      <c r="A102" s="41"/>
      <c r="B102" s="42"/>
      <c r="C102" s="39"/>
      <c r="D102" s="49"/>
      <c r="E102" s="39"/>
      <c r="F102" s="39"/>
      <c r="G102" s="49"/>
      <c r="H102" s="39"/>
      <c r="I102" s="66"/>
      <c r="J102" s="66"/>
      <c r="K102" s="66"/>
      <c r="L102" s="67"/>
      <c r="M102" s="68"/>
      <c r="N102" s="69"/>
      <c r="O102" s="74"/>
      <c r="P102" s="69"/>
      <c r="Q102" s="82"/>
      <c r="R102" s="93" t="s">
        <v>286</v>
      </c>
      <c r="S102" s="70">
        <v>200</v>
      </c>
      <c r="T102" s="83">
        <v>1</v>
      </c>
      <c r="U102" s="68">
        <v>0.15</v>
      </c>
      <c r="V102" s="40">
        <v>1</v>
      </c>
      <c r="W102" s="68">
        <f t="shared" ref="W102:W114" si="13">U102*T102/V102</f>
        <v>0.15</v>
      </c>
      <c r="X102" s="41"/>
      <c r="Y102" s="49"/>
    </row>
    <row r="103" ht="16.5" spans="1:25">
      <c r="A103" s="41"/>
      <c r="B103" s="42"/>
      <c r="C103" s="39"/>
      <c r="D103" s="49"/>
      <c r="E103" s="39"/>
      <c r="F103" s="39"/>
      <c r="G103" s="49"/>
      <c r="H103" s="39"/>
      <c r="I103" s="66"/>
      <c r="J103" s="66"/>
      <c r="K103" s="66"/>
      <c r="L103" s="67"/>
      <c r="M103" s="68"/>
      <c r="N103" s="69"/>
      <c r="O103" s="74"/>
      <c r="P103" s="69"/>
      <c r="Q103" s="82"/>
      <c r="R103" s="93" t="s">
        <v>287</v>
      </c>
      <c r="S103" s="70">
        <v>160</v>
      </c>
      <c r="T103" s="83">
        <v>1</v>
      </c>
      <c r="U103" s="68">
        <v>0.1</v>
      </c>
      <c r="V103" s="40">
        <v>1</v>
      </c>
      <c r="W103" s="68">
        <f t="shared" si="13"/>
        <v>0.1</v>
      </c>
      <c r="X103" s="41"/>
      <c r="Y103" s="49"/>
    </row>
    <row r="104" ht="16.5" spans="1:25">
      <c r="A104" s="41"/>
      <c r="B104" s="42"/>
      <c r="C104" s="39"/>
      <c r="D104" s="49"/>
      <c r="E104" s="39"/>
      <c r="F104" s="39"/>
      <c r="G104" s="49"/>
      <c r="H104" s="39"/>
      <c r="I104" s="66"/>
      <c r="J104" s="66"/>
      <c r="K104" s="66"/>
      <c r="L104" s="67"/>
      <c r="M104" s="68"/>
      <c r="N104" s="69"/>
      <c r="O104" s="74"/>
      <c r="P104" s="69"/>
      <c r="Q104" s="82"/>
      <c r="R104" s="93" t="s">
        <v>288</v>
      </c>
      <c r="S104" s="70">
        <v>200</v>
      </c>
      <c r="T104" s="83">
        <v>1</v>
      </c>
      <c r="U104" s="68">
        <v>0.15</v>
      </c>
      <c r="V104" s="40">
        <v>1</v>
      </c>
      <c r="W104" s="68">
        <f t="shared" si="13"/>
        <v>0.15</v>
      </c>
      <c r="X104" s="41"/>
      <c r="Y104" s="49"/>
    </row>
    <row r="105" ht="16.5" spans="1:25">
      <c r="A105" s="41"/>
      <c r="B105" s="42"/>
      <c r="C105" s="39"/>
      <c r="D105" s="39"/>
      <c r="E105" s="39"/>
      <c r="F105" s="39"/>
      <c r="G105" s="39"/>
      <c r="H105" s="39"/>
      <c r="I105" s="66"/>
      <c r="J105" s="66"/>
      <c r="K105" s="66"/>
      <c r="L105" s="67"/>
      <c r="M105" s="68"/>
      <c r="N105" s="69"/>
      <c r="O105" s="74"/>
      <c r="P105" s="69"/>
      <c r="Q105" s="82"/>
      <c r="R105" s="93" t="s">
        <v>272</v>
      </c>
      <c r="S105" s="70">
        <v>200</v>
      </c>
      <c r="T105" s="83">
        <v>1</v>
      </c>
      <c r="U105" s="68">
        <v>0.15</v>
      </c>
      <c r="V105" s="40">
        <v>1</v>
      </c>
      <c r="W105" s="68">
        <f t="shared" si="13"/>
        <v>0.15</v>
      </c>
      <c r="X105" s="41"/>
      <c r="Y105" s="49"/>
    </row>
    <row r="106" ht="16.5" spans="1:25">
      <c r="A106" s="41"/>
      <c r="B106" s="42"/>
      <c r="C106" s="39"/>
      <c r="D106" s="39"/>
      <c r="E106" s="39"/>
      <c r="F106" s="39"/>
      <c r="G106" s="39"/>
      <c r="H106" s="39"/>
      <c r="I106" s="66"/>
      <c r="J106" s="66"/>
      <c r="K106" s="66"/>
      <c r="L106" s="67"/>
      <c r="M106" s="68"/>
      <c r="N106" s="69"/>
      <c r="O106" s="74"/>
      <c r="P106" s="69"/>
      <c r="Q106" s="82"/>
      <c r="R106" s="93" t="s">
        <v>289</v>
      </c>
      <c r="S106" s="70">
        <v>80</v>
      </c>
      <c r="T106" s="83">
        <v>1</v>
      </c>
      <c r="U106" s="68">
        <v>0.05</v>
      </c>
      <c r="V106" s="40">
        <v>1</v>
      </c>
      <c r="W106" s="68">
        <f t="shared" si="13"/>
        <v>0.05</v>
      </c>
      <c r="X106" s="41"/>
      <c r="Y106" s="49"/>
    </row>
    <row r="107" ht="16.5" spans="1:25">
      <c r="A107" s="41"/>
      <c r="B107" s="42"/>
      <c r="C107" s="39"/>
      <c r="D107" s="39"/>
      <c r="E107" s="39"/>
      <c r="F107" s="39"/>
      <c r="G107" s="39"/>
      <c r="H107" s="39"/>
      <c r="I107" s="66"/>
      <c r="J107" s="66"/>
      <c r="K107" s="66"/>
      <c r="L107" s="67"/>
      <c r="M107" s="68"/>
      <c r="N107" s="69"/>
      <c r="O107" s="74"/>
      <c r="P107" s="69"/>
      <c r="Q107" s="82"/>
      <c r="R107" s="93" t="s">
        <v>290</v>
      </c>
      <c r="S107" s="70">
        <v>80</v>
      </c>
      <c r="T107" s="83">
        <v>1</v>
      </c>
      <c r="U107" s="68">
        <v>0.05</v>
      </c>
      <c r="V107" s="40">
        <v>1</v>
      </c>
      <c r="W107" s="68">
        <f t="shared" si="13"/>
        <v>0.05</v>
      </c>
      <c r="X107" s="41"/>
      <c r="Y107" s="49"/>
    </row>
    <row r="108" ht="16.5" spans="1:25">
      <c r="A108" s="41"/>
      <c r="B108" s="42"/>
      <c r="C108" s="39"/>
      <c r="D108" s="39"/>
      <c r="E108" s="39"/>
      <c r="F108" s="39"/>
      <c r="G108" s="39"/>
      <c r="H108" s="39"/>
      <c r="I108" s="66"/>
      <c r="J108" s="66"/>
      <c r="K108" s="66"/>
      <c r="L108" s="67"/>
      <c r="M108" s="68"/>
      <c r="N108" s="69"/>
      <c r="O108" s="74"/>
      <c r="P108" s="69"/>
      <c r="Q108" s="82"/>
      <c r="R108" s="93" t="s">
        <v>291</v>
      </c>
      <c r="S108" s="70">
        <v>40</v>
      </c>
      <c r="T108" s="83">
        <v>1</v>
      </c>
      <c r="U108" s="68">
        <v>0.03</v>
      </c>
      <c r="V108" s="40">
        <v>1</v>
      </c>
      <c r="W108" s="68">
        <f t="shared" si="13"/>
        <v>0.03</v>
      </c>
      <c r="X108" s="41"/>
      <c r="Y108" s="49"/>
    </row>
    <row r="109" ht="16.5" spans="1:25">
      <c r="A109" s="41"/>
      <c r="B109" s="42"/>
      <c r="C109" s="39"/>
      <c r="D109" s="52" t="s">
        <v>208</v>
      </c>
      <c r="E109" s="39" t="s">
        <v>166</v>
      </c>
      <c r="F109" s="39"/>
      <c r="G109" s="43" t="s">
        <v>209</v>
      </c>
      <c r="H109" s="39">
        <v>4</v>
      </c>
      <c r="I109" s="66"/>
      <c r="J109" s="66"/>
      <c r="K109" s="66"/>
      <c r="L109" s="67">
        <f>0.045/1.13</f>
        <v>0.0398230088495575</v>
      </c>
      <c r="M109" s="68"/>
      <c r="N109" s="69"/>
      <c r="O109" s="74"/>
      <c r="P109" s="69"/>
      <c r="Q109" s="82">
        <f>H109*L109</f>
        <v>0.15929203539823</v>
      </c>
      <c r="R109" s="95" t="s">
        <v>168</v>
      </c>
      <c r="S109" s="83" t="s">
        <v>292</v>
      </c>
      <c r="T109" s="83">
        <v>1</v>
      </c>
      <c r="U109" s="68">
        <v>0.2</v>
      </c>
      <c r="V109" s="40">
        <v>1</v>
      </c>
      <c r="W109" s="68">
        <f t="shared" si="13"/>
        <v>0.2</v>
      </c>
      <c r="X109" s="41"/>
      <c r="Y109" s="49"/>
    </row>
    <row r="110" ht="16.5" spans="1:25">
      <c r="A110" s="41"/>
      <c r="B110" s="42"/>
      <c r="C110" s="39"/>
      <c r="D110" s="43"/>
      <c r="E110" s="40"/>
      <c r="F110" s="39"/>
      <c r="G110" s="43"/>
      <c r="H110" s="39"/>
      <c r="I110" s="66"/>
      <c r="J110" s="66"/>
      <c r="K110" s="66"/>
      <c r="L110" s="67"/>
      <c r="M110" s="68"/>
      <c r="N110" s="69"/>
      <c r="O110" s="71"/>
      <c r="P110" s="69"/>
      <c r="Q110" s="82"/>
      <c r="R110" s="95" t="s">
        <v>235</v>
      </c>
      <c r="S110" s="71"/>
      <c r="T110" s="83">
        <v>1</v>
      </c>
      <c r="U110" s="68">
        <v>0.3</v>
      </c>
      <c r="V110" s="40">
        <v>1</v>
      </c>
      <c r="W110" s="68">
        <f t="shared" si="13"/>
        <v>0.3</v>
      </c>
      <c r="X110" s="41"/>
      <c r="Y110" s="49"/>
    </row>
    <row r="111" ht="16.5" spans="1:25">
      <c r="A111" s="41"/>
      <c r="B111" s="42"/>
      <c r="C111" s="39"/>
      <c r="D111" s="43"/>
      <c r="E111" s="40"/>
      <c r="F111" s="39"/>
      <c r="G111" s="43"/>
      <c r="H111" s="39"/>
      <c r="I111" s="66"/>
      <c r="J111" s="66"/>
      <c r="K111" s="66"/>
      <c r="L111" s="67"/>
      <c r="M111" s="68"/>
      <c r="N111" s="40"/>
      <c r="O111" s="71"/>
      <c r="P111" s="40"/>
      <c r="Q111" s="82"/>
      <c r="R111" s="109" t="s">
        <v>172</v>
      </c>
      <c r="S111" s="86" t="s">
        <v>293</v>
      </c>
      <c r="T111" s="87">
        <v>1</v>
      </c>
      <c r="U111" s="67">
        <v>6.81</v>
      </c>
      <c r="V111" s="88">
        <v>1</v>
      </c>
      <c r="W111" s="67">
        <f t="shared" si="13"/>
        <v>6.81</v>
      </c>
      <c r="X111" s="41"/>
      <c r="Y111" s="49"/>
    </row>
    <row r="112" ht="16.5" spans="1:25">
      <c r="A112" s="41"/>
      <c r="B112" s="42"/>
      <c r="C112" s="39"/>
      <c r="D112" s="40"/>
      <c r="E112" s="40"/>
      <c r="F112" s="39"/>
      <c r="G112" s="40"/>
      <c r="H112" s="39"/>
      <c r="I112" s="66"/>
      <c r="J112" s="66"/>
      <c r="K112" s="66"/>
      <c r="L112" s="67"/>
      <c r="M112" s="68"/>
      <c r="N112" s="40"/>
      <c r="O112" s="71"/>
      <c r="P112" s="40"/>
      <c r="Q112" s="82"/>
      <c r="R112" s="95" t="s">
        <v>180</v>
      </c>
      <c r="S112" s="114"/>
      <c r="T112" s="83">
        <v>1</v>
      </c>
      <c r="U112" s="68">
        <v>0.2</v>
      </c>
      <c r="V112" s="40">
        <v>1</v>
      </c>
      <c r="W112" s="68">
        <f t="shared" si="13"/>
        <v>0.2</v>
      </c>
      <c r="X112" s="41"/>
      <c r="Y112" s="49"/>
    </row>
    <row r="113" ht="16.5" spans="1:25">
      <c r="A113" s="41"/>
      <c r="B113" s="42"/>
      <c r="C113" s="39"/>
      <c r="D113" s="40"/>
      <c r="E113" s="40"/>
      <c r="F113" s="39"/>
      <c r="G113" s="40"/>
      <c r="H113" s="39"/>
      <c r="I113" s="66"/>
      <c r="J113" s="66"/>
      <c r="K113" s="66"/>
      <c r="L113" s="67"/>
      <c r="M113" s="68"/>
      <c r="N113" s="40"/>
      <c r="O113" s="71"/>
      <c r="P113" s="40"/>
      <c r="Q113" s="82"/>
      <c r="R113" s="95" t="s">
        <v>183</v>
      </c>
      <c r="S113" s="70">
        <v>1.54</v>
      </c>
      <c r="T113" s="83">
        <v>1</v>
      </c>
      <c r="U113" s="68">
        <f>S113*0.1</f>
        <v>0.154</v>
      </c>
      <c r="V113" s="40">
        <v>1</v>
      </c>
      <c r="W113" s="68">
        <f t="shared" si="13"/>
        <v>0.154</v>
      </c>
      <c r="X113" s="41"/>
      <c r="Y113" s="49"/>
    </row>
    <row r="114" spans="1:25">
      <c r="A114" s="41"/>
      <c r="B114" s="42"/>
      <c r="C114" s="39"/>
      <c r="D114" s="40"/>
      <c r="E114" s="40"/>
      <c r="F114" s="39"/>
      <c r="G114" s="40"/>
      <c r="H114" s="39"/>
      <c r="I114" s="66"/>
      <c r="J114" s="66"/>
      <c r="K114" s="66"/>
      <c r="L114" s="67"/>
      <c r="M114" s="68"/>
      <c r="N114" s="40"/>
      <c r="O114" s="71"/>
      <c r="P114" s="40"/>
      <c r="Q114" s="82"/>
      <c r="R114" s="95" t="s">
        <v>294</v>
      </c>
      <c r="S114" s="89"/>
      <c r="T114" s="83">
        <v>1</v>
      </c>
      <c r="U114" s="68">
        <v>0.2</v>
      </c>
      <c r="V114" s="40">
        <v>1</v>
      </c>
      <c r="W114" s="68">
        <f t="shared" si="13"/>
        <v>0.2</v>
      </c>
      <c r="X114" s="34"/>
      <c r="Y114" s="49"/>
    </row>
    <row r="115" spans="1:26">
      <c r="A115" s="34"/>
      <c r="B115" s="50"/>
      <c r="C115" s="39"/>
      <c r="D115" s="51" t="s">
        <v>210</v>
      </c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106">
        <f>SUM(Q101:Q114)</f>
        <v>8.76226273539823</v>
      </c>
      <c r="R115" s="90" t="s">
        <v>211</v>
      </c>
      <c r="S115" s="90"/>
      <c r="T115" s="90"/>
      <c r="U115" s="90"/>
      <c r="V115" s="90"/>
      <c r="W115" s="91">
        <f>SUM(W101:W114)</f>
        <v>8.83080555555555</v>
      </c>
      <c r="X115" s="107">
        <f>(Q115+W115)*X101</f>
        <v>1.75930682909538</v>
      </c>
      <c r="Y115" s="98">
        <f>Q115+W115+X115</f>
        <v>19.3523751200492</v>
      </c>
      <c r="Z115">
        <f>(Q101+W115-W113-W114)*1.12+Q109*1.03+W113+W114</f>
        <v>19.6474202026824</v>
      </c>
    </row>
    <row r="116" spans="1:25">
      <c r="A116" s="31">
        <v>6</v>
      </c>
      <c r="B116" s="38" t="s">
        <v>37</v>
      </c>
      <c r="C116" s="39" t="s">
        <v>295</v>
      </c>
      <c r="D116" s="39" t="s">
        <v>266</v>
      </c>
      <c r="E116" s="39" t="s">
        <v>143</v>
      </c>
      <c r="F116" s="39" t="s">
        <v>267</v>
      </c>
      <c r="G116" s="39"/>
      <c r="H116" s="39">
        <v>1</v>
      </c>
      <c r="I116" s="102">
        <f>(154+1500)/3</f>
        <v>551.333333333333</v>
      </c>
      <c r="J116" s="66">
        <v>500</v>
      </c>
      <c r="K116" s="66">
        <v>1</v>
      </c>
      <c r="L116" s="67">
        <v>4.76</v>
      </c>
      <c r="M116" s="103">
        <v>2.5</v>
      </c>
      <c r="N116" s="69">
        <f>I116*J116*K116*7.85/1000000</f>
        <v>2.16398333333333</v>
      </c>
      <c r="O116" s="74">
        <v>1.564</v>
      </c>
      <c r="P116" s="69">
        <f>N116-O116</f>
        <v>0.599983333333333</v>
      </c>
      <c r="Q116" s="82">
        <f>(L116*N116-M116*P116)*H116</f>
        <v>8.80060233333333</v>
      </c>
      <c r="R116" s="112" t="s">
        <v>268</v>
      </c>
      <c r="S116" s="83" t="s">
        <v>269</v>
      </c>
      <c r="T116" s="83">
        <v>1</v>
      </c>
      <c r="U116" s="68">
        <f>0.2+5000/26/8/3600*13</f>
        <v>0.286805555555556</v>
      </c>
      <c r="V116" s="40">
        <v>1</v>
      </c>
      <c r="W116" s="68">
        <f>U116*T116/V116</f>
        <v>0.286805555555556</v>
      </c>
      <c r="X116" s="84">
        <v>0.1</v>
      </c>
      <c r="Y116" s="31"/>
    </row>
    <row r="117" spans="1:25">
      <c r="A117" s="41"/>
      <c r="B117" s="42"/>
      <c r="C117" s="39"/>
      <c r="D117" s="39"/>
      <c r="E117" s="39"/>
      <c r="F117" s="39"/>
      <c r="G117" s="39"/>
      <c r="H117" s="39"/>
      <c r="I117" s="66"/>
      <c r="J117" s="66"/>
      <c r="K117" s="66"/>
      <c r="L117" s="67"/>
      <c r="M117" s="68"/>
      <c r="N117" s="69"/>
      <c r="O117" s="74"/>
      <c r="P117" s="69"/>
      <c r="Q117" s="82"/>
      <c r="R117" s="112" t="s">
        <v>296</v>
      </c>
      <c r="S117" s="83" t="s">
        <v>215</v>
      </c>
      <c r="T117" s="83">
        <v>1</v>
      </c>
      <c r="U117" s="68">
        <v>0.15</v>
      </c>
      <c r="V117" s="40">
        <v>1</v>
      </c>
      <c r="W117" s="68">
        <f t="shared" ref="W117:W136" si="14">U117*T117/V117</f>
        <v>0.15</v>
      </c>
      <c r="X117" s="41"/>
      <c r="Y117" s="41"/>
    </row>
    <row r="118" spans="1:25">
      <c r="A118" s="41"/>
      <c r="B118" s="42"/>
      <c r="C118" s="39"/>
      <c r="D118" s="39"/>
      <c r="E118" s="39"/>
      <c r="F118" s="39"/>
      <c r="G118" s="39"/>
      <c r="H118" s="39"/>
      <c r="I118" s="66"/>
      <c r="J118" s="66"/>
      <c r="K118" s="66"/>
      <c r="L118" s="67"/>
      <c r="M118" s="68"/>
      <c r="N118" s="69"/>
      <c r="O118" s="74"/>
      <c r="P118" s="104"/>
      <c r="Q118" s="82"/>
      <c r="R118" s="112" t="s">
        <v>297</v>
      </c>
      <c r="S118" s="83" t="s">
        <v>215</v>
      </c>
      <c r="T118" s="83">
        <v>1</v>
      </c>
      <c r="U118" s="68">
        <v>0.15</v>
      </c>
      <c r="V118" s="40">
        <v>1</v>
      </c>
      <c r="W118" s="68">
        <f t="shared" si="14"/>
        <v>0.15</v>
      </c>
      <c r="X118" s="41"/>
      <c r="Y118" s="41"/>
    </row>
    <row r="119" spans="1:25">
      <c r="A119" s="41"/>
      <c r="B119" s="42"/>
      <c r="C119" s="39"/>
      <c r="D119" s="39"/>
      <c r="E119" s="39"/>
      <c r="F119" s="39"/>
      <c r="G119" s="39"/>
      <c r="H119" s="39"/>
      <c r="I119" s="66"/>
      <c r="J119" s="66"/>
      <c r="K119" s="66"/>
      <c r="L119" s="67"/>
      <c r="M119" s="68"/>
      <c r="N119" s="69"/>
      <c r="O119" s="74"/>
      <c r="P119" s="69"/>
      <c r="Q119" s="82"/>
      <c r="R119" s="112" t="s">
        <v>298</v>
      </c>
      <c r="S119" s="83" t="s">
        <v>273</v>
      </c>
      <c r="T119" s="83">
        <v>1</v>
      </c>
      <c r="U119" s="68">
        <v>0.1</v>
      </c>
      <c r="V119" s="40">
        <v>1</v>
      </c>
      <c r="W119" s="68">
        <f t="shared" si="14"/>
        <v>0.1</v>
      </c>
      <c r="X119" s="41"/>
      <c r="Y119" s="41"/>
    </row>
    <row r="120" spans="1:25">
      <c r="A120" s="41"/>
      <c r="B120" s="42"/>
      <c r="C120" s="39"/>
      <c r="D120" s="39"/>
      <c r="E120" s="39"/>
      <c r="F120" s="39"/>
      <c r="G120" s="39"/>
      <c r="H120" s="39"/>
      <c r="I120" s="66"/>
      <c r="J120" s="66"/>
      <c r="K120" s="66"/>
      <c r="L120" s="67"/>
      <c r="M120" s="68"/>
      <c r="N120" s="69"/>
      <c r="O120" s="74"/>
      <c r="P120" s="69"/>
      <c r="Q120" s="82"/>
      <c r="R120" s="112" t="s">
        <v>153</v>
      </c>
      <c r="S120" s="83" t="s">
        <v>224</v>
      </c>
      <c r="T120" s="83">
        <v>1</v>
      </c>
      <c r="U120" s="68">
        <v>0.05</v>
      </c>
      <c r="V120" s="40">
        <v>1</v>
      </c>
      <c r="W120" s="68">
        <f t="shared" si="14"/>
        <v>0.05</v>
      </c>
      <c r="X120" s="41"/>
      <c r="Y120" s="41"/>
    </row>
    <row r="121" spans="1:25">
      <c r="A121" s="41"/>
      <c r="B121" s="42"/>
      <c r="C121" s="39"/>
      <c r="D121" s="39"/>
      <c r="E121" s="39"/>
      <c r="F121" s="39"/>
      <c r="G121" s="39"/>
      <c r="H121" s="39"/>
      <c r="I121" s="66"/>
      <c r="J121" s="66"/>
      <c r="K121" s="66"/>
      <c r="L121" s="67"/>
      <c r="M121" s="68"/>
      <c r="N121" s="69"/>
      <c r="O121" s="74"/>
      <c r="P121" s="69"/>
      <c r="Q121" s="82"/>
      <c r="R121" s="112" t="s">
        <v>154</v>
      </c>
      <c r="S121" s="83" t="s">
        <v>218</v>
      </c>
      <c r="T121" s="83">
        <v>1</v>
      </c>
      <c r="U121" s="68">
        <v>0.03</v>
      </c>
      <c r="V121" s="40">
        <v>1</v>
      </c>
      <c r="W121" s="68">
        <f t="shared" si="14"/>
        <v>0.03</v>
      </c>
      <c r="X121" s="41"/>
      <c r="Y121" s="41"/>
    </row>
    <row r="122" spans="1:25">
      <c r="A122" s="41"/>
      <c r="B122" s="42"/>
      <c r="C122" s="39"/>
      <c r="D122" s="39"/>
      <c r="E122" s="39"/>
      <c r="F122" s="39"/>
      <c r="G122" s="39"/>
      <c r="H122" s="39"/>
      <c r="I122" s="66"/>
      <c r="J122" s="66"/>
      <c r="K122" s="66"/>
      <c r="L122" s="67"/>
      <c r="M122" s="68"/>
      <c r="N122" s="69"/>
      <c r="O122" s="74"/>
      <c r="P122" s="69"/>
      <c r="Q122" s="82"/>
      <c r="R122" s="112" t="s">
        <v>299</v>
      </c>
      <c r="S122" s="83" t="s">
        <v>224</v>
      </c>
      <c r="T122" s="83">
        <v>4</v>
      </c>
      <c r="U122" s="68">
        <v>0.05</v>
      </c>
      <c r="V122" s="40">
        <v>1</v>
      </c>
      <c r="W122" s="68">
        <f t="shared" si="14"/>
        <v>0.2</v>
      </c>
      <c r="X122" s="41"/>
      <c r="Y122" s="41"/>
    </row>
    <row r="123" spans="1:25">
      <c r="A123" s="41"/>
      <c r="B123" s="42"/>
      <c r="C123" s="39"/>
      <c r="D123" s="39"/>
      <c r="E123" s="39"/>
      <c r="F123" s="39"/>
      <c r="G123" s="39"/>
      <c r="H123" s="39"/>
      <c r="I123" s="66"/>
      <c r="J123" s="66"/>
      <c r="K123" s="66"/>
      <c r="L123" s="67"/>
      <c r="M123" s="68"/>
      <c r="N123" s="69"/>
      <c r="O123" s="74"/>
      <c r="P123" s="69"/>
      <c r="Q123" s="82"/>
      <c r="R123" s="112" t="s">
        <v>300</v>
      </c>
      <c r="S123" s="83" t="s">
        <v>224</v>
      </c>
      <c r="T123" s="83">
        <v>1</v>
      </c>
      <c r="U123" s="68">
        <v>0.05</v>
      </c>
      <c r="V123" s="40">
        <v>1</v>
      </c>
      <c r="W123" s="68">
        <f t="shared" si="14"/>
        <v>0.05</v>
      </c>
      <c r="X123" s="41"/>
      <c r="Y123" s="41"/>
    </row>
    <row r="124" spans="1:25">
      <c r="A124" s="41"/>
      <c r="B124" s="42"/>
      <c r="C124" s="39"/>
      <c r="D124" s="39"/>
      <c r="E124" s="39"/>
      <c r="F124" s="39"/>
      <c r="G124" s="39"/>
      <c r="H124" s="39"/>
      <c r="I124" s="66"/>
      <c r="J124" s="66"/>
      <c r="K124" s="66"/>
      <c r="L124" s="67"/>
      <c r="M124" s="68"/>
      <c r="N124" s="69"/>
      <c r="O124" s="74"/>
      <c r="P124" s="69"/>
      <c r="Q124" s="82"/>
      <c r="R124" s="85" t="s">
        <v>149</v>
      </c>
      <c r="S124" s="83" t="s">
        <v>224</v>
      </c>
      <c r="T124" s="83">
        <v>1</v>
      </c>
      <c r="U124" s="68">
        <v>0.05</v>
      </c>
      <c r="V124" s="40">
        <v>1</v>
      </c>
      <c r="W124" s="68">
        <f t="shared" si="14"/>
        <v>0.05</v>
      </c>
      <c r="X124" s="41"/>
      <c r="Y124" s="34"/>
    </row>
    <row r="125" spans="1:25">
      <c r="A125" s="41"/>
      <c r="B125" s="42"/>
      <c r="C125" s="39"/>
      <c r="D125" s="45" t="s">
        <v>301</v>
      </c>
      <c r="E125" s="45" t="s">
        <v>143</v>
      </c>
      <c r="F125" s="46" t="s">
        <v>302</v>
      </c>
      <c r="G125" s="45"/>
      <c r="H125" s="39">
        <v>1</v>
      </c>
      <c r="I125" s="66">
        <v>250</v>
      </c>
      <c r="J125" s="66">
        <v>55</v>
      </c>
      <c r="K125" s="66">
        <v>2</v>
      </c>
      <c r="L125" s="67">
        <v>7.08</v>
      </c>
      <c r="M125" s="103">
        <v>2.5</v>
      </c>
      <c r="N125" s="69">
        <f>I125*J125*K125*7.85/1000000</f>
        <v>0.215875</v>
      </c>
      <c r="O125" s="71">
        <v>0.101</v>
      </c>
      <c r="P125" s="69">
        <f>N125-O125</f>
        <v>0.114875</v>
      </c>
      <c r="Q125" s="82">
        <f>(L125*N125-M125*P125)*H125</f>
        <v>1.2412075</v>
      </c>
      <c r="R125" s="85" t="s">
        <v>244</v>
      </c>
      <c r="S125" s="71" t="s">
        <v>273</v>
      </c>
      <c r="T125" s="83">
        <v>1</v>
      </c>
      <c r="U125" s="68">
        <v>0.1</v>
      </c>
      <c r="V125" s="40">
        <v>1</v>
      </c>
      <c r="W125" s="68">
        <f t="shared" si="14"/>
        <v>0.1</v>
      </c>
      <c r="X125" s="41"/>
      <c r="Y125" s="31"/>
    </row>
    <row r="126" spans="1:25">
      <c r="A126" s="41"/>
      <c r="B126" s="42"/>
      <c r="C126" s="39"/>
      <c r="D126" s="40"/>
      <c r="E126" s="40"/>
      <c r="F126" s="39"/>
      <c r="G126" s="40"/>
      <c r="H126" s="39"/>
      <c r="I126" s="66"/>
      <c r="J126" s="66"/>
      <c r="K126" s="66"/>
      <c r="L126" s="67"/>
      <c r="M126" s="68"/>
      <c r="N126" s="40"/>
      <c r="O126" s="71"/>
      <c r="P126" s="40"/>
      <c r="Q126" s="82"/>
      <c r="R126" s="85" t="s">
        <v>251</v>
      </c>
      <c r="S126" s="71" t="s">
        <v>224</v>
      </c>
      <c r="T126" s="83">
        <v>1</v>
      </c>
      <c r="U126" s="68">
        <v>0.05</v>
      </c>
      <c r="V126" s="40">
        <v>1</v>
      </c>
      <c r="W126" s="68">
        <f t="shared" si="14"/>
        <v>0.05</v>
      </c>
      <c r="X126" s="41"/>
      <c r="Y126" s="41"/>
    </row>
    <row r="127" spans="1:25">
      <c r="A127" s="41"/>
      <c r="B127" s="42"/>
      <c r="C127" s="39"/>
      <c r="D127" s="40"/>
      <c r="E127" s="40"/>
      <c r="F127" s="39"/>
      <c r="G127" s="40"/>
      <c r="H127" s="39"/>
      <c r="I127" s="66"/>
      <c r="J127" s="66"/>
      <c r="K127" s="66"/>
      <c r="L127" s="67"/>
      <c r="M127" s="68"/>
      <c r="N127" s="40"/>
      <c r="O127" s="71"/>
      <c r="P127" s="40"/>
      <c r="Q127" s="82"/>
      <c r="R127" s="85" t="s">
        <v>303</v>
      </c>
      <c r="S127" s="71" t="s">
        <v>218</v>
      </c>
      <c r="T127" s="83">
        <v>1</v>
      </c>
      <c r="U127" s="68">
        <v>0.03</v>
      </c>
      <c r="V127" s="40">
        <v>1</v>
      </c>
      <c r="W127" s="68">
        <f t="shared" si="14"/>
        <v>0.03</v>
      </c>
      <c r="X127" s="41"/>
      <c r="Y127" s="41"/>
    </row>
    <row r="128" spans="1:25">
      <c r="A128" s="41"/>
      <c r="B128" s="42"/>
      <c r="C128" s="39"/>
      <c r="D128" s="40"/>
      <c r="E128" s="40"/>
      <c r="F128" s="39"/>
      <c r="G128" s="40"/>
      <c r="H128" s="39"/>
      <c r="I128" s="66"/>
      <c r="J128" s="66"/>
      <c r="K128" s="66"/>
      <c r="L128" s="67"/>
      <c r="M128" s="68"/>
      <c r="N128" s="40"/>
      <c r="O128" s="71"/>
      <c r="P128" s="40"/>
      <c r="Q128" s="82"/>
      <c r="R128" s="85" t="s">
        <v>304</v>
      </c>
      <c r="S128" s="71" t="s">
        <v>218</v>
      </c>
      <c r="T128" s="83">
        <v>4</v>
      </c>
      <c r="U128" s="68">
        <v>0.03</v>
      </c>
      <c r="V128" s="40">
        <v>1</v>
      </c>
      <c r="W128" s="68">
        <f t="shared" si="14"/>
        <v>0.12</v>
      </c>
      <c r="X128" s="41"/>
      <c r="Y128" s="41"/>
    </row>
    <row r="129" spans="1:25">
      <c r="A129" s="41"/>
      <c r="B129" s="42"/>
      <c r="C129" s="39"/>
      <c r="D129" s="40" t="s">
        <v>305</v>
      </c>
      <c r="E129" s="40"/>
      <c r="F129" s="39"/>
      <c r="G129" s="40"/>
      <c r="H129" s="39"/>
      <c r="I129" s="66"/>
      <c r="J129" s="66"/>
      <c r="K129" s="66"/>
      <c r="L129" s="67"/>
      <c r="M129" s="68"/>
      <c r="N129" s="40"/>
      <c r="O129" s="71"/>
      <c r="P129" s="40"/>
      <c r="Q129" s="82"/>
      <c r="R129" s="85" t="s">
        <v>306</v>
      </c>
      <c r="S129" s="71" t="s">
        <v>307</v>
      </c>
      <c r="T129" s="83">
        <v>1</v>
      </c>
      <c r="U129" s="68">
        <f>3.8*0.101</f>
        <v>0.3838</v>
      </c>
      <c r="V129" s="40">
        <v>1</v>
      </c>
      <c r="W129" s="68">
        <f t="shared" si="14"/>
        <v>0.3838</v>
      </c>
      <c r="X129" s="41"/>
      <c r="Y129" s="41"/>
    </row>
    <row r="130" spans="1:25">
      <c r="A130" s="41"/>
      <c r="B130" s="42"/>
      <c r="C130" s="39"/>
      <c r="D130" s="40"/>
      <c r="E130" s="40"/>
      <c r="F130" s="39"/>
      <c r="G130" s="40"/>
      <c r="H130" s="39"/>
      <c r="I130" s="66"/>
      <c r="J130" s="66"/>
      <c r="K130" s="66"/>
      <c r="L130" s="67"/>
      <c r="M130" s="68"/>
      <c r="N130" s="40"/>
      <c r="O130" s="71"/>
      <c r="P130" s="40"/>
      <c r="Q130" s="82"/>
      <c r="R130" s="85" t="s">
        <v>308</v>
      </c>
      <c r="S130" s="71"/>
      <c r="T130" s="83">
        <v>1</v>
      </c>
      <c r="U130" s="68">
        <v>0.2</v>
      </c>
      <c r="V130" s="40">
        <v>1</v>
      </c>
      <c r="W130" s="68">
        <f t="shared" si="14"/>
        <v>0.2</v>
      </c>
      <c r="X130" s="41"/>
      <c r="Y130" s="34"/>
    </row>
    <row r="131" spans="1:25">
      <c r="A131" s="41"/>
      <c r="B131" s="42"/>
      <c r="C131" s="39"/>
      <c r="D131" s="39" t="s">
        <v>309</v>
      </c>
      <c r="E131" s="39" t="s">
        <v>166</v>
      </c>
      <c r="F131" s="39" t="s">
        <v>302</v>
      </c>
      <c r="G131" s="187" t="s">
        <v>310</v>
      </c>
      <c r="H131" s="39">
        <v>1</v>
      </c>
      <c r="I131" s="66">
        <v>80</v>
      </c>
      <c r="J131" s="66">
        <v>65</v>
      </c>
      <c r="K131" s="66">
        <v>1</v>
      </c>
      <c r="L131" s="67">
        <f>0.47/1.13</f>
        <v>0.415929203539823</v>
      </c>
      <c r="M131" s="68"/>
      <c r="N131" s="69"/>
      <c r="O131" s="74"/>
      <c r="P131" s="69"/>
      <c r="Q131" s="82">
        <f>L131*H131</f>
        <v>0.415929203539823</v>
      </c>
      <c r="R131" s="85" t="s">
        <v>311</v>
      </c>
      <c r="S131" s="71"/>
      <c r="T131" s="83">
        <v>1</v>
      </c>
      <c r="U131" s="68">
        <v>0.2</v>
      </c>
      <c r="V131" s="40">
        <v>1</v>
      </c>
      <c r="W131" s="68">
        <f t="shared" si="14"/>
        <v>0.2</v>
      </c>
      <c r="X131" s="41"/>
      <c r="Y131" s="49"/>
    </row>
    <row r="132" spans="1:25">
      <c r="A132" s="41"/>
      <c r="B132" s="42"/>
      <c r="C132" s="39"/>
      <c r="D132" s="45" t="s">
        <v>275</v>
      </c>
      <c r="E132" s="45" t="s">
        <v>166</v>
      </c>
      <c r="F132" s="46"/>
      <c r="G132" s="45"/>
      <c r="H132" s="39">
        <v>1</v>
      </c>
      <c r="I132" s="66"/>
      <c r="J132" s="66"/>
      <c r="K132" s="66"/>
      <c r="L132" s="67">
        <f>0.7/1.13</f>
        <v>0.619469026548673</v>
      </c>
      <c r="M132" s="68"/>
      <c r="N132" s="40"/>
      <c r="O132" s="71"/>
      <c r="P132" s="40"/>
      <c r="Q132" s="82">
        <f>L132*H132</f>
        <v>0.619469026548673</v>
      </c>
      <c r="R132" s="85" t="s">
        <v>312</v>
      </c>
      <c r="S132" s="71"/>
      <c r="T132" s="83">
        <v>1</v>
      </c>
      <c r="U132" s="68">
        <v>0.1</v>
      </c>
      <c r="V132" s="40">
        <v>1</v>
      </c>
      <c r="W132" s="68">
        <f t="shared" si="14"/>
        <v>0.1</v>
      </c>
      <c r="X132" s="41"/>
      <c r="Y132" s="49"/>
    </row>
    <row r="133" spans="1:25">
      <c r="A133" s="41"/>
      <c r="B133" s="42"/>
      <c r="C133" s="39"/>
      <c r="D133" s="40"/>
      <c r="E133" s="40"/>
      <c r="F133" s="39"/>
      <c r="G133" s="40"/>
      <c r="H133" s="39"/>
      <c r="I133" s="66"/>
      <c r="J133" s="66"/>
      <c r="K133" s="66"/>
      <c r="L133" s="67"/>
      <c r="M133" s="68"/>
      <c r="N133" s="40"/>
      <c r="O133" s="71"/>
      <c r="P133" s="40"/>
      <c r="Q133" s="82"/>
      <c r="R133" s="85" t="s">
        <v>235</v>
      </c>
      <c r="S133" s="71"/>
      <c r="T133" s="83">
        <v>1</v>
      </c>
      <c r="U133" s="68">
        <v>0.3</v>
      </c>
      <c r="V133" s="40">
        <v>1</v>
      </c>
      <c r="W133" s="68">
        <f t="shared" si="14"/>
        <v>0.3</v>
      </c>
      <c r="X133" s="41"/>
      <c r="Y133" s="49"/>
    </row>
    <row r="134" spans="1:25">
      <c r="A134" s="41"/>
      <c r="B134" s="42"/>
      <c r="C134" s="39"/>
      <c r="D134" s="40"/>
      <c r="E134" s="40"/>
      <c r="F134" s="39"/>
      <c r="G134" s="40"/>
      <c r="H134" s="39"/>
      <c r="I134" s="66"/>
      <c r="J134" s="66"/>
      <c r="K134" s="66"/>
      <c r="L134" s="67"/>
      <c r="M134" s="68"/>
      <c r="N134" s="40"/>
      <c r="O134" s="71"/>
      <c r="P134" s="40"/>
      <c r="Q134" s="82"/>
      <c r="R134" s="113" t="s">
        <v>172</v>
      </c>
      <c r="S134" s="88" t="s">
        <v>283</v>
      </c>
      <c r="T134" s="88">
        <v>1</v>
      </c>
      <c r="U134" s="67">
        <f>0.51*15</f>
        <v>7.65</v>
      </c>
      <c r="V134" s="88">
        <v>1</v>
      </c>
      <c r="W134" s="67">
        <f t="shared" si="14"/>
        <v>7.65</v>
      </c>
      <c r="X134" s="41"/>
      <c r="Y134" s="124"/>
    </row>
    <row r="135" spans="1:25">
      <c r="A135" s="41"/>
      <c r="B135" s="42"/>
      <c r="C135" s="39"/>
      <c r="D135" s="49"/>
      <c r="E135" s="40"/>
      <c r="F135" s="39"/>
      <c r="G135" s="49"/>
      <c r="H135" s="39"/>
      <c r="I135" s="66"/>
      <c r="J135" s="66"/>
      <c r="K135" s="66"/>
      <c r="L135" s="67"/>
      <c r="M135" s="68"/>
      <c r="N135" s="40"/>
      <c r="O135" s="71"/>
      <c r="P135" s="40"/>
      <c r="Q135" s="82"/>
      <c r="R135" s="85" t="s">
        <v>180</v>
      </c>
      <c r="S135" s="89"/>
      <c r="T135" s="71">
        <v>1</v>
      </c>
      <c r="U135" s="68">
        <v>0.11</v>
      </c>
      <c r="V135" s="40">
        <v>1</v>
      </c>
      <c r="W135" s="68">
        <f t="shared" si="14"/>
        <v>0.11</v>
      </c>
      <c r="X135" s="41"/>
      <c r="Y135" s="49"/>
    </row>
    <row r="136" spans="1:25">
      <c r="A136" s="41"/>
      <c r="B136" s="42"/>
      <c r="C136" s="39"/>
      <c r="D136" s="40"/>
      <c r="E136" s="40"/>
      <c r="F136" s="39"/>
      <c r="G136" s="40"/>
      <c r="H136" s="39"/>
      <c r="I136" s="66"/>
      <c r="J136" s="66"/>
      <c r="K136" s="66"/>
      <c r="L136" s="67"/>
      <c r="M136" s="68"/>
      <c r="N136" s="40"/>
      <c r="O136" s="71"/>
      <c r="P136" s="40"/>
      <c r="Q136" s="82"/>
      <c r="R136" s="85" t="s">
        <v>183</v>
      </c>
      <c r="S136" s="66">
        <v>1.711</v>
      </c>
      <c r="T136" s="71">
        <v>1</v>
      </c>
      <c r="U136" s="68">
        <f>S136*0.1</f>
        <v>0.1711</v>
      </c>
      <c r="V136" s="40">
        <v>1</v>
      </c>
      <c r="W136" s="68">
        <f t="shared" si="14"/>
        <v>0.1711</v>
      </c>
      <c r="X136" s="41"/>
      <c r="Y136" s="49"/>
    </row>
    <row r="137" spans="1:26">
      <c r="A137" s="34"/>
      <c r="B137" s="50"/>
      <c r="C137" s="39"/>
      <c r="D137" s="51" t="s">
        <v>210</v>
      </c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121">
        <f>SUM(Q116:Q136)</f>
        <v>11.0772080634218</v>
      </c>
      <c r="R137" s="90" t="s">
        <v>211</v>
      </c>
      <c r="S137" s="90"/>
      <c r="T137" s="90"/>
      <c r="U137" s="90"/>
      <c r="V137" s="90"/>
      <c r="W137" s="91">
        <f>SUM(W116:W136)</f>
        <v>10.4817055555556</v>
      </c>
      <c r="X137" s="92">
        <f>(Q137+W137)*X116</f>
        <v>2.15589136189774</v>
      </c>
      <c r="Y137" s="98">
        <f>Q137+W137+X137</f>
        <v>23.7148049808751</v>
      </c>
      <c r="Z137">
        <f>(Q116+Q125+W137-W136)*1.12+(Q131+Q132)*1.03+W136</f>
        <v>24.0322654125467</v>
      </c>
    </row>
    <row r="138" spans="1:25">
      <c r="A138" s="31">
        <v>7</v>
      </c>
      <c r="B138" s="38" t="s">
        <v>313</v>
      </c>
      <c r="C138" s="39" t="s">
        <v>314</v>
      </c>
      <c r="D138" s="11" t="s">
        <v>285</v>
      </c>
      <c r="E138" s="39" t="s">
        <v>143</v>
      </c>
      <c r="F138" s="39" t="s">
        <v>267</v>
      </c>
      <c r="G138" s="11"/>
      <c r="H138" s="39">
        <v>1</v>
      </c>
      <c r="I138" s="66">
        <f>1620/3</f>
        <v>540</v>
      </c>
      <c r="J138" s="66">
        <v>438</v>
      </c>
      <c r="K138" s="66">
        <v>1</v>
      </c>
      <c r="L138" s="67">
        <v>4.76</v>
      </c>
      <c r="M138" s="68">
        <v>2.5</v>
      </c>
      <c r="N138" s="69">
        <f>I138*J138*K138*7.85/1000000</f>
        <v>1.856682</v>
      </c>
      <c r="O138" s="74">
        <v>1.386</v>
      </c>
      <c r="P138" s="69">
        <f>N138-O138</f>
        <v>0.470682</v>
      </c>
      <c r="Q138" s="82">
        <f>(L138*N138-M138*P138)*H138</f>
        <v>7.66110132</v>
      </c>
      <c r="R138" s="122" t="s">
        <v>315</v>
      </c>
      <c r="S138" s="83" t="s">
        <v>269</v>
      </c>
      <c r="T138" s="83">
        <v>1</v>
      </c>
      <c r="U138" s="68">
        <f>0.2+5000/26/8/3600*13</f>
        <v>0.286805555555556</v>
      </c>
      <c r="V138" s="40">
        <v>1</v>
      </c>
      <c r="W138" s="68">
        <f t="shared" ref="W138:W147" si="15">U138*T138/V138</f>
        <v>0.286805555555556</v>
      </c>
      <c r="X138" s="84">
        <v>0.1</v>
      </c>
      <c r="Y138" s="49"/>
    </row>
    <row r="139" ht="16.5" spans="1:25">
      <c r="A139" s="41"/>
      <c r="B139" s="42"/>
      <c r="C139" s="39"/>
      <c r="D139" s="49"/>
      <c r="E139" s="49"/>
      <c r="F139" s="49"/>
      <c r="G139" s="49"/>
      <c r="H139" s="49"/>
      <c r="I139" s="118"/>
      <c r="J139" s="118"/>
      <c r="K139" s="118"/>
      <c r="L139" s="67"/>
      <c r="M139" s="68"/>
      <c r="N139" s="69"/>
      <c r="O139" s="74"/>
      <c r="P139" s="69"/>
      <c r="Q139" s="82"/>
      <c r="R139" s="93" t="s">
        <v>288</v>
      </c>
      <c r="S139" s="70" t="s">
        <v>215</v>
      </c>
      <c r="T139" s="83">
        <v>1</v>
      </c>
      <c r="U139" s="68">
        <v>0.15</v>
      </c>
      <c r="V139" s="40">
        <v>1</v>
      </c>
      <c r="W139" s="68">
        <f t="shared" si="15"/>
        <v>0.15</v>
      </c>
      <c r="X139" s="41"/>
      <c r="Y139" s="49"/>
    </row>
    <row r="140" ht="16.5" spans="1:25">
      <c r="A140" s="41"/>
      <c r="B140" s="42"/>
      <c r="C140" s="39"/>
      <c r="D140" s="49"/>
      <c r="E140" s="39"/>
      <c r="F140" s="39"/>
      <c r="G140" s="49"/>
      <c r="H140" s="39"/>
      <c r="I140" s="66"/>
      <c r="J140" s="66"/>
      <c r="K140" s="66"/>
      <c r="L140" s="67"/>
      <c r="M140" s="68"/>
      <c r="N140" s="69"/>
      <c r="O140" s="74"/>
      <c r="P140" s="69"/>
      <c r="Q140" s="82"/>
      <c r="R140" s="93" t="s">
        <v>316</v>
      </c>
      <c r="S140" s="70">
        <v>40</v>
      </c>
      <c r="T140" s="83">
        <v>1</v>
      </c>
      <c r="U140" s="68">
        <v>0.03</v>
      </c>
      <c r="V140" s="40">
        <v>1</v>
      </c>
      <c r="W140" s="68">
        <f t="shared" si="15"/>
        <v>0.03</v>
      </c>
      <c r="X140" s="41"/>
      <c r="Y140" s="49"/>
    </row>
    <row r="141" ht="16.5" spans="1:25">
      <c r="A141" s="41"/>
      <c r="B141" s="42"/>
      <c r="C141" s="39"/>
      <c r="D141" s="49"/>
      <c r="E141" s="39"/>
      <c r="F141" s="39"/>
      <c r="G141" s="49"/>
      <c r="H141" s="39"/>
      <c r="I141" s="66"/>
      <c r="J141" s="66"/>
      <c r="K141" s="66"/>
      <c r="L141" s="67"/>
      <c r="M141" s="68"/>
      <c r="N141" s="69"/>
      <c r="O141" s="74"/>
      <c r="P141" s="69"/>
      <c r="Q141" s="82"/>
      <c r="R141" s="93" t="s">
        <v>272</v>
      </c>
      <c r="S141" s="70" t="s">
        <v>215</v>
      </c>
      <c r="T141" s="83">
        <v>1</v>
      </c>
      <c r="U141" s="68">
        <v>0.15</v>
      </c>
      <c r="V141" s="40">
        <v>1</v>
      </c>
      <c r="W141" s="68">
        <f t="shared" si="15"/>
        <v>0.15</v>
      </c>
      <c r="X141" s="41"/>
      <c r="Y141" s="49"/>
    </row>
    <row r="142" ht="16.5" spans="1:25">
      <c r="A142" s="41"/>
      <c r="B142" s="42"/>
      <c r="C142" s="39"/>
      <c r="D142" s="11"/>
      <c r="E142" s="39"/>
      <c r="F142" s="39"/>
      <c r="G142" s="11"/>
      <c r="H142" s="39"/>
      <c r="I142" s="66"/>
      <c r="J142" s="66"/>
      <c r="K142" s="66"/>
      <c r="L142" s="67"/>
      <c r="M142" s="68"/>
      <c r="N142" s="69"/>
      <c r="O142" s="74"/>
      <c r="P142" s="69"/>
      <c r="Q142" s="82"/>
      <c r="R142" s="93" t="s">
        <v>317</v>
      </c>
      <c r="S142" s="70">
        <v>40</v>
      </c>
      <c r="T142" s="83">
        <v>1</v>
      </c>
      <c r="U142" s="68">
        <v>0.03</v>
      </c>
      <c r="V142" s="40">
        <v>1</v>
      </c>
      <c r="W142" s="68">
        <f t="shared" si="15"/>
        <v>0.03</v>
      </c>
      <c r="X142" s="41"/>
      <c r="Y142" s="49"/>
    </row>
    <row r="143" ht="16.5" spans="1:25">
      <c r="A143" s="41"/>
      <c r="B143" s="42"/>
      <c r="C143" s="39"/>
      <c r="D143" s="39"/>
      <c r="E143" s="39"/>
      <c r="F143" s="39"/>
      <c r="G143" s="39"/>
      <c r="H143" s="39"/>
      <c r="I143" s="66"/>
      <c r="J143" s="66"/>
      <c r="K143" s="66"/>
      <c r="L143" s="67"/>
      <c r="M143" s="68"/>
      <c r="N143" s="69"/>
      <c r="O143" s="74"/>
      <c r="P143" s="69"/>
      <c r="Q143" s="82"/>
      <c r="R143" s="93" t="s">
        <v>318</v>
      </c>
      <c r="S143" s="70">
        <v>16</v>
      </c>
      <c r="T143" s="83">
        <v>1</v>
      </c>
      <c r="U143" s="68">
        <v>0.02</v>
      </c>
      <c r="V143" s="40">
        <v>1</v>
      </c>
      <c r="W143" s="68">
        <f t="shared" si="15"/>
        <v>0.02</v>
      </c>
      <c r="X143" s="41"/>
      <c r="Y143" s="49"/>
    </row>
    <row r="144" ht="30" spans="1:25">
      <c r="A144" s="41"/>
      <c r="B144" s="42"/>
      <c r="C144" s="39"/>
      <c r="D144" s="11" t="s">
        <v>319</v>
      </c>
      <c r="E144" s="39" t="s">
        <v>143</v>
      </c>
      <c r="F144" s="39" t="s">
        <v>157</v>
      </c>
      <c r="G144" s="11"/>
      <c r="H144" s="39">
        <v>2</v>
      </c>
      <c r="I144" s="119" t="s">
        <v>320</v>
      </c>
      <c r="J144" s="66"/>
      <c r="K144" s="66">
        <v>1.5</v>
      </c>
      <c r="L144" s="67">
        <f>5.5/1.13</f>
        <v>4.86725663716814</v>
      </c>
      <c r="M144" s="68"/>
      <c r="N144" s="120">
        <f>0.02466*(12-1.5)*1.5*0.37</f>
        <v>0.14370615</v>
      </c>
      <c r="O144" s="74">
        <v>0.116</v>
      </c>
      <c r="P144" s="69">
        <f>N144-O144</f>
        <v>0.02770615</v>
      </c>
      <c r="Q144" s="82">
        <f>(L144*N144-M144*P144)*H144</f>
        <v>1.39890942477876</v>
      </c>
      <c r="R144" s="93" t="s">
        <v>159</v>
      </c>
      <c r="S144" s="70" t="s">
        <v>160</v>
      </c>
      <c r="T144" s="83">
        <v>2</v>
      </c>
      <c r="U144" s="52">
        <v>0.06</v>
      </c>
      <c r="V144" s="40">
        <v>1</v>
      </c>
      <c r="W144" s="68">
        <f t="shared" si="15"/>
        <v>0.12</v>
      </c>
      <c r="X144" s="41"/>
      <c r="Y144" s="49"/>
    </row>
    <row r="145" ht="16.5" spans="1:25">
      <c r="A145" s="41"/>
      <c r="B145" s="42"/>
      <c r="C145" s="39"/>
      <c r="D145" s="11"/>
      <c r="E145" s="39"/>
      <c r="F145" s="39"/>
      <c r="G145" s="11"/>
      <c r="H145" s="39"/>
      <c r="I145" s="66"/>
      <c r="J145" s="66"/>
      <c r="K145" s="66"/>
      <c r="L145" s="67"/>
      <c r="M145" s="68"/>
      <c r="N145" s="69"/>
      <c r="O145" s="74"/>
      <c r="P145" s="69"/>
      <c r="Q145" s="82"/>
      <c r="R145" s="93" t="s">
        <v>251</v>
      </c>
      <c r="S145" s="70" t="s">
        <v>224</v>
      </c>
      <c r="T145" s="83">
        <v>2</v>
      </c>
      <c r="U145" s="52">
        <v>0.06</v>
      </c>
      <c r="V145" s="40">
        <v>1</v>
      </c>
      <c r="W145" s="68">
        <f t="shared" si="15"/>
        <v>0.12</v>
      </c>
      <c r="X145" s="41"/>
      <c r="Y145" s="49"/>
    </row>
    <row r="146" ht="16.5" spans="1:25">
      <c r="A146" s="41"/>
      <c r="B146" s="42"/>
      <c r="C146" s="39"/>
      <c r="D146" s="11"/>
      <c r="E146" s="39"/>
      <c r="F146" s="39"/>
      <c r="G146" s="11"/>
      <c r="H146" s="39"/>
      <c r="I146" s="66"/>
      <c r="J146" s="66"/>
      <c r="K146" s="66"/>
      <c r="L146" s="67"/>
      <c r="M146" s="68"/>
      <c r="N146" s="69"/>
      <c r="O146" s="74"/>
      <c r="P146" s="69"/>
      <c r="Q146" s="82"/>
      <c r="R146" s="93" t="s">
        <v>321</v>
      </c>
      <c r="S146" s="70" t="s">
        <v>218</v>
      </c>
      <c r="T146" s="83">
        <v>2</v>
      </c>
      <c r="U146" s="52">
        <v>0.06</v>
      </c>
      <c r="V146" s="40">
        <v>1</v>
      </c>
      <c r="W146" s="68">
        <f t="shared" si="15"/>
        <v>0.12</v>
      </c>
      <c r="X146" s="41"/>
      <c r="Y146" s="49"/>
    </row>
    <row r="147" spans="1:25">
      <c r="A147" s="41"/>
      <c r="B147" s="42"/>
      <c r="C147" s="39"/>
      <c r="D147" s="52" t="s">
        <v>322</v>
      </c>
      <c r="E147" s="52" t="s">
        <v>166</v>
      </c>
      <c r="F147" s="39"/>
      <c r="G147" s="52" t="s">
        <v>276</v>
      </c>
      <c r="H147" s="39">
        <v>4</v>
      </c>
      <c r="I147" s="66"/>
      <c r="J147" s="66"/>
      <c r="K147" s="66"/>
      <c r="L147" s="67">
        <f>0.022/1.13</f>
        <v>0.0194690265486726</v>
      </c>
      <c r="M147" s="68"/>
      <c r="N147" s="69"/>
      <c r="O147" s="74"/>
      <c r="P147" s="69"/>
      <c r="Q147" s="82">
        <f>H147*L147</f>
        <v>0.0778761061946903</v>
      </c>
      <c r="R147" s="93" t="s">
        <v>279</v>
      </c>
      <c r="S147" s="93"/>
      <c r="T147" s="83">
        <v>4</v>
      </c>
      <c r="U147" s="52">
        <v>0.05</v>
      </c>
      <c r="V147" s="40">
        <v>1</v>
      </c>
      <c r="W147" s="68">
        <f t="shared" si="15"/>
        <v>0.2</v>
      </c>
      <c r="X147" s="41"/>
      <c r="Y147" s="49"/>
    </row>
    <row r="148" ht="16.5" spans="1:25">
      <c r="A148" s="41"/>
      <c r="B148" s="42"/>
      <c r="C148" s="39"/>
      <c r="D148" s="52" t="s">
        <v>323</v>
      </c>
      <c r="E148" s="52" t="s">
        <v>166</v>
      </c>
      <c r="F148" s="39"/>
      <c r="G148" s="52" t="s">
        <v>324</v>
      </c>
      <c r="H148" s="39">
        <v>2</v>
      </c>
      <c r="I148" s="66"/>
      <c r="J148" s="66"/>
      <c r="K148" s="66"/>
      <c r="L148" s="67">
        <f>0.3565/1.13</f>
        <v>0.315486725663717</v>
      </c>
      <c r="M148" s="68"/>
      <c r="N148" s="69"/>
      <c r="O148" s="74"/>
      <c r="P148" s="69"/>
      <c r="Q148" s="82">
        <f t="shared" ref="Q148:Q149" si="16">H148*L148</f>
        <v>0.630973451327434</v>
      </c>
      <c r="R148" s="118" t="s">
        <v>168</v>
      </c>
      <c r="S148" s="70" t="s">
        <v>325</v>
      </c>
      <c r="T148" s="83">
        <v>16</v>
      </c>
      <c r="U148" s="68">
        <v>0.05</v>
      </c>
      <c r="V148" s="40">
        <v>1</v>
      </c>
      <c r="W148" s="68">
        <f t="shared" ref="W148:W153" si="17">U148*T148/V148</f>
        <v>0.8</v>
      </c>
      <c r="X148" s="41"/>
      <c r="Y148" s="49"/>
    </row>
    <row r="149" ht="16.5" spans="1:25">
      <c r="A149" s="41"/>
      <c r="B149" s="42"/>
      <c r="C149" s="39"/>
      <c r="D149" s="52" t="s">
        <v>326</v>
      </c>
      <c r="E149" s="52" t="s">
        <v>166</v>
      </c>
      <c r="F149" s="39"/>
      <c r="G149" s="52" t="s">
        <v>327</v>
      </c>
      <c r="H149" s="39">
        <v>2</v>
      </c>
      <c r="I149" s="66"/>
      <c r="J149" s="66"/>
      <c r="K149" s="66"/>
      <c r="L149" s="67">
        <f>0.28/1.13</f>
        <v>0.247787610619469</v>
      </c>
      <c r="M149" s="68"/>
      <c r="N149" s="69"/>
      <c r="O149" s="74"/>
      <c r="P149" s="69"/>
      <c r="Q149" s="82">
        <f t="shared" si="16"/>
        <v>0.495575221238938</v>
      </c>
      <c r="R149" s="118" t="s">
        <v>180</v>
      </c>
      <c r="S149" s="70" t="s">
        <v>328</v>
      </c>
      <c r="T149" s="83">
        <v>1</v>
      </c>
      <c r="U149" s="68">
        <v>0.2</v>
      </c>
      <c r="V149" s="40">
        <v>1</v>
      </c>
      <c r="W149" s="68">
        <f t="shared" si="17"/>
        <v>0.2</v>
      </c>
      <c r="X149" s="41"/>
      <c r="Y149" s="49"/>
    </row>
    <row r="150" ht="16.5" spans="1:25">
      <c r="A150" s="41"/>
      <c r="B150" s="42"/>
      <c r="C150" s="39"/>
      <c r="D150" s="11"/>
      <c r="E150" s="39"/>
      <c r="F150" s="39"/>
      <c r="G150" s="11"/>
      <c r="H150" s="39"/>
      <c r="I150" s="66"/>
      <c r="J150" s="66"/>
      <c r="K150" s="66"/>
      <c r="L150" s="67"/>
      <c r="M150" s="68"/>
      <c r="N150" s="69"/>
      <c r="O150" s="74"/>
      <c r="P150" s="69"/>
      <c r="Q150" s="82"/>
      <c r="R150" s="118" t="s">
        <v>183</v>
      </c>
      <c r="S150" s="123">
        <v>1.741</v>
      </c>
      <c r="T150" s="83">
        <v>1</v>
      </c>
      <c r="U150" s="68">
        <f>S150*0.1</f>
        <v>0.1741</v>
      </c>
      <c r="V150" s="40">
        <v>1</v>
      </c>
      <c r="W150" s="68">
        <f t="shared" si="17"/>
        <v>0.1741</v>
      </c>
      <c r="X150" s="41"/>
      <c r="Y150" s="49"/>
    </row>
    <row r="151" ht="16.5" spans="1:25">
      <c r="A151" s="41"/>
      <c r="B151" s="42"/>
      <c r="C151" s="39"/>
      <c r="D151" s="11"/>
      <c r="E151" s="39"/>
      <c r="F151" s="39"/>
      <c r="G151" s="11"/>
      <c r="H151" s="39"/>
      <c r="I151" s="66"/>
      <c r="J151" s="66"/>
      <c r="K151" s="66"/>
      <c r="L151" s="67"/>
      <c r="M151" s="68"/>
      <c r="N151" s="69"/>
      <c r="O151" s="74"/>
      <c r="P151" s="69"/>
      <c r="Q151" s="82"/>
      <c r="R151" s="124" t="s">
        <v>329</v>
      </c>
      <c r="S151" s="86"/>
      <c r="T151" s="87">
        <v>0.4486</v>
      </c>
      <c r="U151" s="67">
        <v>10</v>
      </c>
      <c r="V151" s="88">
        <v>1</v>
      </c>
      <c r="W151" s="67">
        <f t="shared" si="17"/>
        <v>4.486</v>
      </c>
      <c r="X151" s="41"/>
      <c r="Y151" s="49"/>
    </row>
    <row r="152" ht="16.5" spans="1:25">
      <c r="A152" s="41"/>
      <c r="B152" s="42"/>
      <c r="C152" s="39"/>
      <c r="D152" s="11"/>
      <c r="E152" s="39"/>
      <c r="F152" s="39"/>
      <c r="G152" s="11"/>
      <c r="H152" s="39"/>
      <c r="I152" s="66"/>
      <c r="J152" s="66"/>
      <c r="K152" s="66"/>
      <c r="L152" s="67"/>
      <c r="M152" s="68"/>
      <c r="N152" s="69"/>
      <c r="O152" s="74"/>
      <c r="P152" s="69"/>
      <c r="Q152" s="82"/>
      <c r="R152" s="93" t="s">
        <v>235</v>
      </c>
      <c r="S152" s="70"/>
      <c r="T152" s="83">
        <v>1</v>
      </c>
      <c r="U152" s="68">
        <v>0.3</v>
      </c>
      <c r="V152" s="40">
        <v>1</v>
      </c>
      <c r="W152" s="68">
        <f t="shared" si="17"/>
        <v>0.3</v>
      </c>
      <c r="X152" s="41"/>
      <c r="Y152" s="49"/>
    </row>
    <row r="153" ht="16.5" spans="1:25">
      <c r="A153" s="41"/>
      <c r="B153" s="42"/>
      <c r="C153" s="39"/>
      <c r="D153" s="52"/>
      <c r="E153" s="39"/>
      <c r="F153" s="39"/>
      <c r="G153" s="52"/>
      <c r="H153" s="39"/>
      <c r="I153" s="66"/>
      <c r="J153" s="66"/>
      <c r="K153" s="66"/>
      <c r="L153" s="67"/>
      <c r="M153" s="68"/>
      <c r="N153" s="69"/>
      <c r="O153" s="74"/>
      <c r="P153" s="69"/>
      <c r="Q153" s="82"/>
      <c r="R153" s="93" t="s">
        <v>330</v>
      </c>
      <c r="S153" s="70"/>
      <c r="T153" s="83">
        <v>1</v>
      </c>
      <c r="U153" s="68">
        <v>0.2</v>
      </c>
      <c r="V153" s="40">
        <v>1</v>
      </c>
      <c r="W153" s="68">
        <f t="shared" si="17"/>
        <v>0.2</v>
      </c>
      <c r="X153" s="41"/>
      <c r="Y153" s="49"/>
    </row>
    <row r="154" spans="1:26">
      <c r="A154" s="34"/>
      <c r="B154" s="50"/>
      <c r="C154" s="39"/>
      <c r="D154" s="51" t="s">
        <v>210</v>
      </c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106">
        <f>SUM(Q138:Q153)</f>
        <v>10.2644355235398</v>
      </c>
      <c r="R154" s="90" t="s">
        <v>211</v>
      </c>
      <c r="S154" s="90"/>
      <c r="T154" s="90"/>
      <c r="U154" s="90"/>
      <c r="V154" s="90"/>
      <c r="W154" s="91">
        <f>SUM(W138:W153)</f>
        <v>7.38690555555556</v>
      </c>
      <c r="X154" s="107">
        <f>(Q154+W154)*X138</f>
        <v>1.76513410790954</v>
      </c>
      <c r="Y154" s="98">
        <f>Q154+W154+X154</f>
        <v>19.4164751870049</v>
      </c>
      <c r="Z154">
        <f>(Q138+Q144+W154-W153-W150)*1.12+(Q147+Q148+Q149)*1.03+W150+W153</f>
        <v>19.6162117784983</v>
      </c>
    </row>
    <row r="155" ht="16.5" spans="1:25">
      <c r="A155" s="31">
        <v>8</v>
      </c>
      <c r="B155" s="38" t="s">
        <v>49</v>
      </c>
      <c r="C155" s="39" t="s">
        <v>331</v>
      </c>
      <c r="D155" s="11" t="s">
        <v>142</v>
      </c>
      <c r="E155" s="39" t="s">
        <v>143</v>
      </c>
      <c r="F155" s="39" t="s">
        <v>332</v>
      </c>
      <c r="G155" s="11"/>
      <c r="H155" s="39">
        <v>1</v>
      </c>
      <c r="I155" s="66">
        <f>375+K155*1.5*2</f>
        <v>384</v>
      </c>
      <c r="J155" s="66">
        <f>135+K155*1.5*2</f>
        <v>144</v>
      </c>
      <c r="K155" s="66">
        <v>3</v>
      </c>
      <c r="L155" s="67">
        <v>4.76</v>
      </c>
      <c r="M155" s="68">
        <v>2.5</v>
      </c>
      <c r="N155" s="69">
        <f>I155*J155*K155*7.85/1000000</f>
        <v>1.3022208</v>
      </c>
      <c r="O155" s="74">
        <v>0.839</v>
      </c>
      <c r="P155" s="69">
        <f>N155-O155</f>
        <v>0.4632208</v>
      </c>
      <c r="Q155" s="82">
        <f>(L155*N155-M155*P155)*H155</f>
        <v>5.040519008</v>
      </c>
      <c r="R155" s="93" t="s">
        <v>333</v>
      </c>
      <c r="S155" s="70"/>
      <c r="T155" s="83">
        <v>1</v>
      </c>
      <c r="U155" s="68">
        <v>0.22</v>
      </c>
      <c r="V155" s="40">
        <v>8</v>
      </c>
      <c r="W155" s="68">
        <f t="shared" ref="W155:W176" si="18">U155*T155/V155</f>
        <v>0.0275</v>
      </c>
      <c r="X155" s="84">
        <v>0.1</v>
      </c>
      <c r="Y155" s="49"/>
    </row>
    <row r="156" ht="16.5" spans="1:25">
      <c r="A156" s="41"/>
      <c r="B156" s="42"/>
      <c r="C156" s="39"/>
      <c r="D156" s="49"/>
      <c r="E156" s="49"/>
      <c r="F156" s="49"/>
      <c r="G156" s="49"/>
      <c r="H156" s="49"/>
      <c r="I156" s="118"/>
      <c r="J156" s="118"/>
      <c r="K156" s="118"/>
      <c r="L156" s="67"/>
      <c r="M156" s="68"/>
      <c r="N156" s="69"/>
      <c r="O156" s="74"/>
      <c r="P156" s="69"/>
      <c r="Q156" s="82"/>
      <c r="R156" s="93" t="s">
        <v>145</v>
      </c>
      <c r="S156" s="70" t="s">
        <v>215</v>
      </c>
      <c r="T156" s="83">
        <v>1</v>
      </c>
      <c r="U156" s="68">
        <v>0.2</v>
      </c>
      <c r="V156" s="40">
        <v>1</v>
      </c>
      <c r="W156" s="68">
        <f t="shared" si="18"/>
        <v>0.2</v>
      </c>
      <c r="X156" s="41"/>
      <c r="Y156" s="49"/>
    </row>
    <row r="157" ht="16.5" spans="1:25">
      <c r="A157" s="41"/>
      <c r="B157" s="42"/>
      <c r="C157" s="39"/>
      <c r="D157" s="49"/>
      <c r="E157" s="39"/>
      <c r="F157" s="39"/>
      <c r="G157" s="49"/>
      <c r="H157" s="39"/>
      <c r="I157" s="66"/>
      <c r="J157" s="66"/>
      <c r="K157" s="66"/>
      <c r="L157" s="67"/>
      <c r="M157" s="68"/>
      <c r="N157" s="69"/>
      <c r="O157" s="74"/>
      <c r="P157" s="69"/>
      <c r="Q157" s="82"/>
      <c r="R157" s="93" t="s">
        <v>334</v>
      </c>
      <c r="S157" s="70" t="s">
        <v>218</v>
      </c>
      <c r="T157" s="83">
        <v>2</v>
      </c>
      <c r="U157" s="68">
        <v>0.03</v>
      </c>
      <c r="V157" s="40">
        <v>1</v>
      </c>
      <c r="W157" s="68">
        <f t="shared" si="18"/>
        <v>0.06</v>
      </c>
      <c r="X157" s="41"/>
      <c r="Y157" s="49"/>
    </row>
    <row r="158" ht="16.5" spans="1:25">
      <c r="A158" s="41"/>
      <c r="B158" s="42"/>
      <c r="C158" s="39"/>
      <c r="D158" s="49"/>
      <c r="E158" s="39"/>
      <c r="F158" s="39"/>
      <c r="G158" s="49"/>
      <c r="H158" s="39"/>
      <c r="I158" s="66"/>
      <c r="J158" s="66"/>
      <c r="K158" s="66"/>
      <c r="L158" s="67"/>
      <c r="M158" s="68"/>
      <c r="N158" s="69"/>
      <c r="O158" s="74"/>
      <c r="P158" s="69"/>
      <c r="Q158" s="82"/>
      <c r="R158" s="93" t="s">
        <v>335</v>
      </c>
      <c r="S158" s="70" t="s">
        <v>224</v>
      </c>
      <c r="T158" s="83">
        <v>1</v>
      </c>
      <c r="U158" s="68">
        <v>0.05</v>
      </c>
      <c r="V158" s="40">
        <v>1</v>
      </c>
      <c r="W158" s="68">
        <f t="shared" si="18"/>
        <v>0.05</v>
      </c>
      <c r="X158" s="41"/>
      <c r="Y158" s="49"/>
    </row>
    <row r="159" ht="16.5" spans="1:25">
      <c r="A159" s="41"/>
      <c r="B159" s="42"/>
      <c r="C159" s="39"/>
      <c r="D159" s="11"/>
      <c r="E159" s="39"/>
      <c r="F159" s="39"/>
      <c r="G159" s="11"/>
      <c r="H159" s="39"/>
      <c r="I159" s="66"/>
      <c r="J159" s="66"/>
      <c r="K159" s="66"/>
      <c r="L159" s="67"/>
      <c r="M159" s="68"/>
      <c r="N159" s="69"/>
      <c r="O159" s="74"/>
      <c r="P159" s="69"/>
      <c r="Q159" s="82"/>
      <c r="R159" s="93" t="s">
        <v>336</v>
      </c>
      <c r="S159" s="70" t="s">
        <v>224</v>
      </c>
      <c r="T159" s="83">
        <v>2</v>
      </c>
      <c r="U159" s="68">
        <v>0.05</v>
      </c>
      <c r="V159" s="40">
        <v>1</v>
      </c>
      <c r="W159" s="68">
        <f t="shared" si="18"/>
        <v>0.1</v>
      </c>
      <c r="X159" s="41"/>
      <c r="Y159" s="49"/>
    </row>
    <row r="160" ht="16.5" spans="1:25">
      <c r="A160" s="41"/>
      <c r="B160" s="42"/>
      <c r="C160" s="39"/>
      <c r="D160" s="39"/>
      <c r="E160" s="39"/>
      <c r="F160" s="39"/>
      <c r="G160" s="39"/>
      <c r="H160" s="39"/>
      <c r="I160" s="66"/>
      <c r="J160" s="66"/>
      <c r="K160" s="66"/>
      <c r="L160" s="67"/>
      <c r="M160" s="68"/>
      <c r="N160" s="69"/>
      <c r="O160" s="74"/>
      <c r="P160" s="69"/>
      <c r="Q160" s="82"/>
      <c r="R160" s="93" t="s">
        <v>337</v>
      </c>
      <c r="S160" s="70" t="s">
        <v>224</v>
      </c>
      <c r="T160" s="83">
        <v>1</v>
      </c>
      <c r="U160" s="68">
        <v>0.05</v>
      </c>
      <c r="V160" s="40">
        <v>2</v>
      </c>
      <c r="W160" s="68">
        <f t="shared" si="18"/>
        <v>0.025</v>
      </c>
      <c r="X160" s="41"/>
      <c r="Y160" s="49"/>
    </row>
    <row r="161" ht="16.5" spans="1:25">
      <c r="A161" s="41"/>
      <c r="B161" s="42"/>
      <c r="C161" s="39"/>
      <c r="D161" s="11" t="s">
        <v>151</v>
      </c>
      <c r="E161" s="39" t="s">
        <v>143</v>
      </c>
      <c r="F161" s="39" t="s">
        <v>332</v>
      </c>
      <c r="G161" s="11"/>
      <c r="H161" s="39">
        <v>1</v>
      </c>
      <c r="I161" s="66">
        <f>375+K161*1.5*2</f>
        <v>384</v>
      </c>
      <c r="J161" s="66">
        <f>135+K161*1.5*2</f>
        <v>144</v>
      </c>
      <c r="K161" s="66">
        <v>3</v>
      </c>
      <c r="L161" s="67">
        <v>4.76</v>
      </c>
      <c r="M161" s="68">
        <v>2.5</v>
      </c>
      <c r="N161" s="69">
        <f>I161*J161*K161*7.85/1000000</f>
        <v>1.3022208</v>
      </c>
      <c r="O161" s="74">
        <v>0.839</v>
      </c>
      <c r="P161" s="69">
        <f>N161-O161</f>
        <v>0.4632208</v>
      </c>
      <c r="Q161" s="82">
        <f>(L161*N161-M161*P161)*H161</f>
        <v>5.040519008</v>
      </c>
      <c r="R161" s="93" t="s">
        <v>333</v>
      </c>
      <c r="S161" s="70"/>
      <c r="T161" s="83">
        <v>1</v>
      </c>
      <c r="U161" s="68">
        <v>0.22</v>
      </c>
      <c r="V161" s="40">
        <v>8</v>
      </c>
      <c r="W161" s="68">
        <f t="shared" si="18"/>
        <v>0.0275</v>
      </c>
      <c r="X161" s="41"/>
      <c r="Y161" s="49"/>
    </row>
    <row r="162" ht="16.5" spans="1:25">
      <c r="A162" s="41"/>
      <c r="B162" s="42"/>
      <c r="C162" s="39"/>
      <c r="D162" s="11"/>
      <c r="E162" s="39"/>
      <c r="F162" s="39"/>
      <c r="G162" s="11"/>
      <c r="H162" s="39"/>
      <c r="I162" s="66"/>
      <c r="J162" s="66"/>
      <c r="K162" s="66"/>
      <c r="L162" s="67"/>
      <c r="M162" s="68"/>
      <c r="N162" s="69"/>
      <c r="O162" s="74"/>
      <c r="P162" s="69"/>
      <c r="Q162" s="82"/>
      <c r="R162" s="93" t="s">
        <v>145</v>
      </c>
      <c r="S162" s="70" t="s">
        <v>215</v>
      </c>
      <c r="T162" s="83">
        <v>1</v>
      </c>
      <c r="U162" s="68">
        <v>0.2</v>
      </c>
      <c r="V162" s="40">
        <v>1</v>
      </c>
      <c r="W162" s="68">
        <f t="shared" si="18"/>
        <v>0.2</v>
      </c>
      <c r="X162" s="41"/>
      <c r="Y162" s="49"/>
    </row>
    <row r="163" ht="16.5" spans="1:25">
      <c r="A163" s="41"/>
      <c r="B163" s="42"/>
      <c r="C163" s="39"/>
      <c r="D163" s="11"/>
      <c r="E163" s="39"/>
      <c r="F163" s="39"/>
      <c r="G163" s="11"/>
      <c r="H163" s="39"/>
      <c r="I163" s="66"/>
      <c r="J163" s="66"/>
      <c r="K163" s="66"/>
      <c r="L163" s="67"/>
      <c r="M163" s="68"/>
      <c r="N163" s="69"/>
      <c r="O163" s="74"/>
      <c r="P163" s="69"/>
      <c r="Q163" s="82"/>
      <c r="R163" s="93" t="s">
        <v>334</v>
      </c>
      <c r="S163" s="70" t="s">
        <v>218</v>
      </c>
      <c r="T163" s="83">
        <v>2</v>
      </c>
      <c r="U163" s="68">
        <v>0.03</v>
      </c>
      <c r="V163" s="40">
        <v>1</v>
      </c>
      <c r="W163" s="68">
        <f t="shared" si="18"/>
        <v>0.06</v>
      </c>
      <c r="X163" s="41"/>
      <c r="Y163" s="49"/>
    </row>
    <row r="164" ht="16.5" spans="1:25">
      <c r="A164" s="41"/>
      <c r="B164" s="42"/>
      <c r="C164" s="39"/>
      <c r="D164" s="11"/>
      <c r="E164" s="39"/>
      <c r="F164" s="39"/>
      <c r="G164" s="11"/>
      <c r="H164" s="39"/>
      <c r="I164" s="66"/>
      <c r="J164" s="66"/>
      <c r="K164" s="66"/>
      <c r="L164" s="67"/>
      <c r="M164" s="68"/>
      <c r="N164" s="69"/>
      <c r="O164" s="74"/>
      <c r="P164" s="69"/>
      <c r="Q164" s="82"/>
      <c r="R164" s="93" t="s">
        <v>335</v>
      </c>
      <c r="S164" s="70" t="s">
        <v>224</v>
      </c>
      <c r="T164" s="83">
        <v>1</v>
      </c>
      <c r="U164" s="68">
        <v>0.05</v>
      </c>
      <c r="V164" s="40">
        <v>1</v>
      </c>
      <c r="W164" s="68">
        <f t="shared" si="18"/>
        <v>0.05</v>
      </c>
      <c r="X164" s="41"/>
      <c r="Y164" s="49"/>
    </row>
    <row r="165" ht="16.5" spans="1:25">
      <c r="A165" s="41"/>
      <c r="B165" s="42"/>
      <c r="C165" s="39"/>
      <c r="D165" s="11"/>
      <c r="E165" s="39"/>
      <c r="F165" s="39"/>
      <c r="G165" s="11"/>
      <c r="H165" s="39"/>
      <c r="I165" s="66"/>
      <c r="J165" s="66"/>
      <c r="K165" s="66"/>
      <c r="L165" s="67"/>
      <c r="M165" s="68"/>
      <c r="N165" s="69"/>
      <c r="O165" s="74"/>
      <c r="P165" s="69"/>
      <c r="Q165" s="82"/>
      <c r="R165" s="93" t="s">
        <v>336</v>
      </c>
      <c r="S165" s="70" t="s">
        <v>224</v>
      </c>
      <c r="T165" s="83">
        <v>2</v>
      </c>
      <c r="U165" s="68">
        <v>0.05</v>
      </c>
      <c r="V165" s="40">
        <v>1</v>
      </c>
      <c r="W165" s="68">
        <f t="shared" si="18"/>
        <v>0.1</v>
      </c>
      <c r="X165" s="41"/>
      <c r="Y165" s="49"/>
    </row>
    <row r="166" ht="16.5" spans="1:25">
      <c r="A166" s="41"/>
      <c r="B166" s="42"/>
      <c r="C166" s="39"/>
      <c r="D166" s="11"/>
      <c r="E166" s="39"/>
      <c r="F166" s="39"/>
      <c r="G166" s="11"/>
      <c r="H166" s="39"/>
      <c r="I166" s="66"/>
      <c r="J166" s="66"/>
      <c r="K166" s="66"/>
      <c r="L166" s="67"/>
      <c r="M166" s="68"/>
      <c r="N166" s="69"/>
      <c r="O166" s="74"/>
      <c r="P166" s="69"/>
      <c r="Q166" s="82"/>
      <c r="R166" s="93" t="s">
        <v>337</v>
      </c>
      <c r="S166" s="70" t="s">
        <v>224</v>
      </c>
      <c r="T166" s="83">
        <v>1</v>
      </c>
      <c r="U166" s="68">
        <v>0.05</v>
      </c>
      <c r="V166" s="40">
        <v>2</v>
      </c>
      <c r="W166" s="68">
        <f t="shared" si="18"/>
        <v>0.025</v>
      </c>
      <c r="X166" s="41"/>
      <c r="Y166" s="49"/>
    </row>
    <row r="167" ht="16.5" spans="1:25">
      <c r="A167" s="41"/>
      <c r="B167" s="42"/>
      <c r="C167" s="39"/>
      <c r="D167" s="53" t="s">
        <v>338</v>
      </c>
      <c r="E167" s="39" t="s">
        <v>166</v>
      </c>
      <c r="F167" s="39"/>
      <c r="G167" s="52" t="s">
        <v>339</v>
      </c>
      <c r="H167" s="39">
        <v>1</v>
      </c>
      <c r="I167" s="66"/>
      <c r="J167" s="66"/>
      <c r="K167" s="66"/>
      <c r="L167" s="67">
        <f>4.508/1.13</f>
        <v>3.98938053097345</v>
      </c>
      <c r="M167" s="68"/>
      <c r="N167" s="69"/>
      <c r="O167" s="74">
        <v>0.622</v>
      </c>
      <c r="P167" s="69">
        <f>270*110*3*7.85/1000000</f>
        <v>0.699435</v>
      </c>
      <c r="Q167" s="82">
        <f>H167*L167</f>
        <v>3.98938053097345</v>
      </c>
      <c r="R167" s="108" t="s">
        <v>168</v>
      </c>
      <c r="S167" s="70" t="s">
        <v>340</v>
      </c>
      <c r="T167" s="83">
        <v>39</v>
      </c>
      <c r="U167" s="68">
        <v>0.04</v>
      </c>
      <c r="V167" s="40">
        <v>1</v>
      </c>
      <c r="W167" s="68">
        <f t="shared" si="18"/>
        <v>1.56</v>
      </c>
      <c r="X167" s="41"/>
      <c r="Y167" s="49"/>
    </row>
    <row r="168" ht="16.5" spans="1:25">
      <c r="A168" s="41"/>
      <c r="B168" s="42"/>
      <c r="C168" s="39"/>
      <c r="D168" s="116" t="s">
        <v>341</v>
      </c>
      <c r="E168" s="39" t="s">
        <v>166</v>
      </c>
      <c r="F168" s="39"/>
      <c r="G168" s="52" t="s">
        <v>342</v>
      </c>
      <c r="H168" s="39">
        <v>1</v>
      </c>
      <c r="I168" s="66"/>
      <c r="J168" s="66"/>
      <c r="K168" s="66"/>
      <c r="L168" s="67">
        <f>2.14/1.13</f>
        <v>1.89380530973451</v>
      </c>
      <c r="M168" s="68"/>
      <c r="N168" s="69"/>
      <c r="O168" s="74">
        <f>270*50*2*7.85/1000000</f>
        <v>0.21195</v>
      </c>
      <c r="P168" s="69"/>
      <c r="Q168" s="82">
        <f t="shared" ref="Q168:Q170" si="19">H168*L168</f>
        <v>1.89380530973451</v>
      </c>
      <c r="R168" s="108" t="s">
        <v>343</v>
      </c>
      <c r="S168" s="70" t="s">
        <v>230</v>
      </c>
      <c r="T168" s="83">
        <v>1</v>
      </c>
      <c r="U168" s="68">
        <v>0.07</v>
      </c>
      <c r="V168" s="40">
        <v>1</v>
      </c>
      <c r="W168" s="68">
        <f t="shared" si="18"/>
        <v>0.07</v>
      </c>
      <c r="X168" s="41"/>
      <c r="Y168" s="49"/>
    </row>
    <row r="169" ht="16.5" spans="1:25">
      <c r="A169" s="41"/>
      <c r="B169" s="42"/>
      <c r="C169" s="39"/>
      <c r="D169" s="117" t="s">
        <v>344</v>
      </c>
      <c r="E169" s="46" t="s">
        <v>166</v>
      </c>
      <c r="F169" s="46"/>
      <c r="G169" s="117"/>
      <c r="H169" s="39">
        <v>1</v>
      </c>
      <c r="I169" s="66"/>
      <c r="J169" s="66"/>
      <c r="K169" s="66"/>
      <c r="L169" s="67">
        <f>0.86/1.13</f>
        <v>0.761061946902655</v>
      </c>
      <c r="M169" s="68"/>
      <c r="N169" s="69"/>
      <c r="O169" s="74">
        <f>270*25*2*7.85/1000000</f>
        <v>0.105975</v>
      </c>
      <c r="P169" s="69"/>
      <c r="Q169" s="82">
        <f t="shared" si="19"/>
        <v>0.761061946902655</v>
      </c>
      <c r="R169" s="108" t="s">
        <v>345</v>
      </c>
      <c r="S169" s="70" t="s">
        <v>224</v>
      </c>
      <c r="T169" s="83">
        <v>1</v>
      </c>
      <c r="U169" s="68">
        <v>0.05</v>
      </c>
      <c r="V169" s="40">
        <v>1</v>
      </c>
      <c r="W169" s="68">
        <f t="shared" si="18"/>
        <v>0.05</v>
      </c>
      <c r="X169" s="41"/>
      <c r="Y169" s="49"/>
    </row>
    <row r="170" spans="1:25">
      <c r="A170" s="41"/>
      <c r="B170" s="42"/>
      <c r="C170" s="39"/>
      <c r="D170" s="116" t="s">
        <v>346</v>
      </c>
      <c r="E170" s="39" t="s">
        <v>166</v>
      </c>
      <c r="F170" s="39"/>
      <c r="G170" s="52" t="s">
        <v>347</v>
      </c>
      <c r="H170" s="39">
        <v>4</v>
      </c>
      <c r="I170" s="66"/>
      <c r="J170" s="66"/>
      <c r="K170" s="66"/>
      <c r="L170" s="67">
        <f>0.1/1.13</f>
        <v>0.088495575221239</v>
      </c>
      <c r="M170" s="68"/>
      <c r="N170" s="69"/>
      <c r="O170" s="74"/>
      <c r="P170" s="69"/>
      <c r="Q170" s="82">
        <f t="shared" si="19"/>
        <v>0.353982300884956</v>
      </c>
      <c r="R170" s="108" t="s">
        <v>348</v>
      </c>
      <c r="S170" s="83" t="s">
        <v>349</v>
      </c>
      <c r="T170" s="83">
        <v>4</v>
      </c>
      <c r="U170" s="68">
        <v>0.07</v>
      </c>
      <c r="V170" s="40">
        <v>1</v>
      </c>
      <c r="W170" s="68">
        <f t="shared" si="18"/>
        <v>0.28</v>
      </c>
      <c r="X170" s="41"/>
      <c r="Y170" s="49"/>
    </row>
    <row r="171" spans="1:25">
      <c r="A171" s="41"/>
      <c r="B171" s="42"/>
      <c r="C171" s="39"/>
      <c r="D171" s="53"/>
      <c r="E171" s="39"/>
      <c r="F171" s="39"/>
      <c r="G171" s="53"/>
      <c r="H171" s="39"/>
      <c r="I171" s="66"/>
      <c r="J171" s="66"/>
      <c r="K171" s="66"/>
      <c r="L171" s="67"/>
      <c r="M171" s="68"/>
      <c r="N171" s="69"/>
      <c r="O171" s="74"/>
      <c r="P171" s="69"/>
      <c r="Q171" s="82"/>
      <c r="R171" s="108" t="s">
        <v>350</v>
      </c>
      <c r="S171" s="71"/>
      <c r="T171" s="83">
        <v>1</v>
      </c>
      <c r="U171" s="68">
        <v>0.5</v>
      </c>
      <c r="V171" s="40">
        <v>1</v>
      </c>
      <c r="W171" s="68">
        <f t="shared" si="18"/>
        <v>0.5</v>
      </c>
      <c r="X171" s="41"/>
      <c r="Y171" s="49"/>
    </row>
    <row r="172" ht="16.5" spans="1:25">
      <c r="A172" s="41"/>
      <c r="B172" s="42"/>
      <c r="C172" s="39"/>
      <c r="D172" s="53"/>
      <c r="E172" s="39"/>
      <c r="F172" s="39"/>
      <c r="G172" s="53"/>
      <c r="H172" s="39"/>
      <c r="I172" s="66"/>
      <c r="J172" s="66"/>
      <c r="K172" s="66"/>
      <c r="L172" s="67"/>
      <c r="M172" s="68"/>
      <c r="N172" s="69"/>
      <c r="O172" s="74"/>
      <c r="P172" s="69"/>
      <c r="Q172" s="82"/>
      <c r="R172" s="125" t="s">
        <v>172</v>
      </c>
      <c r="S172" s="86"/>
      <c r="T172" s="87">
        <v>1</v>
      </c>
      <c r="U172" s="67">
        <v>3.26</v>
      </c>
      <c r="V172" s="88">
        <v>1</v>
      </c>
      <c r="W172" s="67">
        <f t="shared" si="18"/>
        <v>3.26</v>
      </c>
      <c r="X172" s="41"/>
      <c r="Y172" s="49"/>
    </row>
    <row r="173" ht="16.5" spans="1:25">
      <c r="A173" s="41"/>
      <c r="B173" s="42"/>
      <c r="C173" s="39"/>
      <c r="D173" s="52"/>
      <c r="E173" s="39"/>
      <c r="F173" s="39"/>
      <c r="G173" s="52"/>
      <c r="H173" s="39"/>
      <c r="I173" s="66"/>
      <c r="J173" s="66"/>
      <c r="K173" s="66"/>
      <c r="L173" s="67"/>
      <c r="M173" s="68"/>
      <c r="N173" s="69"/>
      <c r="O173" s="74"/>
      <c r="P173" s="69"/>
      <c r="Q173" s="82"/>
      <c r="R173" s="126" t="s">
        <v>235</v>
      </c>
      <c r="S173" s="70"/>
      <c r="T173" s="83">
        <v>1</v>
      </c>
      <c r="U173" s="68">
        <v>0.12</v>
      </c>
      <c r="V173" s="40">
        <v>1</v>
      </c>
      <c r="W173" s="68">
        <f t="shared" si="18"/>
        <v>0.12</v>
      </c>
      <c r="X173" s="41"/>
      <c r="Y173" s="49"/>
    </row>
    <row r="174" ht="16.5" spans="1:25">
      <c r="A174" s="41"/>
      <c r="B174" s="42"/>
      <c r="C174" s="39"/>
      <c r="D174" s="52"/>
      <c r="E174" s="39"/>
      <c r="F174" s="39"/>
      <c r="G174" s="52"/>
      <c r="H174" s="39"/>
      <c r="I174" s="66"/>
      <c r="J174" s="66"/>
      <c r="K174" s="66"/>
      <c r="L174" s="67"/>
      <c r="M174" s="68"/>
      <c r="N174" s="69"/>
      <c r="O174" s="74"/>
      <c r="P174" s="69"/>
      <c r="Q174" s="82"/>
      <c r="R174" s="126" t="s">
        <v>180</v>
      </c>
      <c r="S174" s="114"/>
      <c r="T174" s="83">
        <v>1</v>
      </c>
      <c r="U174" s="68">
        <v>1.15</v>
      </c>
      <c r="V174" s="40">
        <v>1</v>
      </c>
      <c r="W174" s="68">
        <f t="shared" si="18"/>
        <v>1.15</v>
      </c>
      <c r="X174" s="41"/>
      <c r="Y174" s="49"/>
    </row>
    <row r="175" ht="16.5" spans="1:25">
      <c r="A175" s="41"/>
      <c r="B175" s="42"/>
      <c r="C175" s="39"/>
      <c r="D175" s="54"/>
      <c r="E175" s="40"/>
      <c r="F175" s="39"/>
      <c r="G175" s="54"/>
      <c r="H175" s="39"/>
      <c r="I175" s="66"/>
      <c r="J175" s="66"/>
      <c r="K175" s="66"/>
      <c r="L175" s="67"/>
      <c r="M175" s="68"/>
      <c r="N175" s="69"/>
      <c r="O175" s="71"/>
      <c r="P175" s="69"/>
      <c r="Q175" s="82"/>
      <c r="R175" s="108" t="s">
        <v>183</v>
      </c>
      <c r="S175" s="70">
        <v>2.483</v>
      </c>
      <c r="T175" s="83">
        <v>1</v>
      </c>
      <c r="U175" s="52">
        <f>S175*0.1</f>
        <v>0.2483</v>
      </c>
      <c r="V175" s="40">
        <v>1</v>
      </c>
      <c r="W175" s="68">
        <f t="shared" si="18"/>
        <v>0.2483</v>
      </c>
      <c r="X175" s="41"/>
      <c r="Y175" s="49"/>
    </row>
    <row r="176" ht="16.5" spans="1:25">
      <c r="A176" s="41"/>
      <c r="B176" s="42"/>
      <c r="C176" s="39"/>
      <c r="D176" s="43"/>
      <c r="E176" s="40"/>
      <c r="F176" s="39"/>
      <c r="G176" s="43"/>
      <c r="H176" s="39"/>
      <c r="I176" s="66"/>
      <c r="J176" s="66"/>
      <c r="K176" s="66"/>
      <c r="L176" s="67"/>
      <c r="M176" s="68"/>
      <c r="N176" s="40"/>
      <c r="O176" s="71"/>
      <c r="P176" s="40"/>
      <c r="Q176" s="82"/>
      <c r="R176" s="108" t="s">
        <v>294</v>
      </c>
      <c r="S176" s="70"/>
      <c r="T176" s="83">
        <v>1</v>
      </c>
      <c r="U176" s="52"/>
      <c r="V176" s="40">
        <v>1</v>
      </c>
      <c r="W176" s="68">
        <f t="shared" si="18"/>
        <v>0</v>
      </c>
      <c r="X176" s="41"/>
      <c r="Y176" s="49"/>
    </row>
    <row r="177" spans="1:26">
      <c r="A177" s="34"/>
      <c r="B177" s="50"/>
      <c r="C177" s="39"/>
      <c r="D177" s="51" t="s">
        <v>210</v>
      </c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106">
        <f>SUM(Q155:Q176)</f>
        <v>17.0792681044956</v>
      </c>
      <c r="R177" s="90" t="s">
        <v>211</v>
      </c>
      <c r="S177" s="90"/>
      <c r="T177" s="90"/>
      <c r="U177" s="90"/>
      <c r="V177" s="90"/>
      <c r="W177" s="91">
        <f>SUM(W155:W176)</f>
        <v>8.1633</v>
      </c>
      <c r="X177" s="107">
        <f>(Q177+W177)*X155</f>
        <v>2.52425681044956</v>
      </c>
      <c r="Y177" s="98">
        <f>Q177+W177+X177</f>
        <v>27.7668249149451</v>
      </c>
      <c r="Z177">
        <f>(Q155+Q161+W177-W175-W176)*1.12+(Q167+Q168+Q169+Q170)*1.03+W175+W176</f>
        <v>27.6120395690704</v>
      </c>
    </row>
    <row r="178" spans="1:25">
      <c r="A178" s="31">
        <v>9</v>
      </c>
      <c r="B178" s="38" t="s">
        <v>24</v>
      </c>
      <c r="C178" s="39" t="s">
        <v>351</v>
      </c>
      <c r="D178" s="39" t="s">
        <v>266</v>
      </c>
      <c r="E178" s="39" t="s">
        <v>143</v>
      </c>
      <c r="F178" s="39" t="s">
        <v>267</v>
      </c>
      <c r="G178" s="39"/>
      <c r="H178" s="39">
        <v>1</v>
      </c>
      <c r="I178" s="102">
        <f>(154+1500)/3</f>
        <v>551.333333333333</v>
      </c>
      <c r="J178" s="66">
        <v>500</v>
      </c>
      <c r="K178" s="66">
        <v>1</v>
      </c>
      <c r="L178" s="67">
        <v>4.76</v>
      </c>
      <c r="M178" s="68">
        <v>2.5</v>
      </c>
      <c r="N178" s="69">
        <f>I178*J178*K178*7.85/1000000</f>
        <v>2.16398333333333</v>
      </c>
      <c r="O178" s="74">
        <v>1.558</v>
      </c>
      <c r="P178" s="69">
        <f>N178-O178</f>
        <v>0.605983333333333</v>
      </c>
      <c r="Q178" s="82">
        <f>(L178*N178-M178*P178)*H178</f>
        <v>8.78560233333333</v>
      </c>
      <c r="R178" s="112" t="s">
        <v>268</v>
      </c>
      <c r="S178" s="83" t="s">
        <v>269</v>
      </c>
      <c r="T178" s="83">
        <v>1</v>
      </c>
      <c r="U178" s="68">
        <f>0.2+5000/26/8/3600*13</f>
        <v>0.286805555555556</v>
      </c>
      <c r="V178" s="40">
        <v>1</v>
      </c>
      <c r="W178" s="68">
        <f>U178*T178/V178</f>
        <v>0.286805555555556</v>
      </c>
      <c r="X178" s="84">
        <v>0.1</v>
      </c>
      <c r="Y178" s="115"/>
    </row>
    <row r="179" spans="1:25">
      <c r="A179" s="41"/>
      <c r="B179" s="42"/>
      <c r="C179" s="39"/>
      <c r="D179" s="39"/>
      <c r="E179" s="39"/>
      <c r="F179" s="39"/>
      <c r="G179" s="39"/>
      <c r="H179" s="39"/>
      <c r="I179" s="66"/>
      <c r="J179" s="66"/>
      <c r="K179" s="66"/>
      <c r="L179" s="67"/>
      <c r="M179" s="68"/>
      <c r="N179" s="69"/>
      <c r="O179" s="74"/>
      <c r="P179" s="69"/>
      <c r="Q179" s="82"/>
      <c r="R179" s="112" t="s">
        <v>270</v>
      </c>
      <c r="S179" s="83" t="s">
        <v>215</v>
      </c>
      <c r="T179" s="83">
        <v>1</v>
      </c>
      <c r="U179" s="68">
        <v>0.15</v>
      </c>
      <c r="V179" s="40">
        <v>1</v>
      </c>
      <c r="W179" s="68">
        <f t="shared" ref="W179:W186" si="20">U179*T179/V179</f>
        <v>0.15</v>
      </c>
      <c r="X179" s="41"/>
      <c r="Y179" s="49"/>
    </row>
    <row r="180" spans="1:25">
      <c r="A180" s="41"/>
      <c r="B180" s="42"/>
      <c r="C180" s="39"/>
      <c r="D180" s="39"/>
      <c r="E180" s="39"/>
      <c r="F180" s="39"/>
      <c r="G180" s="39"/>
      <c r="H180" s="39"/>
      <c r="I180" s="66"/>
      <c r="J180" s="66"/>
      <c r="K180" s="66"/>
      <c r="L180" s="67"/>
      <c r="M180" s="68"/>
      <c r="N180" s="69"/>
      <c r="O180" s="74"/>
      <c r="P180" s="69"/>
      <c r="Q180" s="82"/>
      <c r="R180" s="112" t="s">
        <v>271</v>
      </c>
      <c r="S180" s="83" t="s">
        <v>224</v>
      </c>
      <c r="T180" s="83">
        <v>1</v>
      </c>
      <c r="U180" s="68">
        <v>0.05</v>
      </c>
      <c r="V180" s="40">
        <v>1</v>
      </c>
      <c r="W180" s="68">
        <f t="shared" si="20"/>
        <v>0.05</v>
      </c>
      <c r="X180" s="41"/>
      <c r="Y180" s="49"/>
    </row>
    <row r="181" spans="1:25">
      <c r="A181" s="41"/>
      <c r="B181" s="42"/>
      <c r="C181" s="39"/>
      <c r="D181" s="39"/>
      <c r="E181" s="39"/>
      <c r="F181" s="39"/>
      <c r="G181" s="39"/>
      <c r="H181" s="39"/>
      <c r="I181" s="66"/>
      <c r="J181" s="66"/>
      <c r="K181" s="66"/>
      <c r="L181" s="67"/>
      <c r="M181" s="68"/>
      <c r="N181" s="69"/>
      <c r="O181" s="74"/>
      <c r="P181" s="69"/>
      <c r="Q181" s="82"/>
      <c r="R181" s="112" t="s">
        <v>272</v>
      </c>
      <c r="S181" s="83" t="s">
        <v>215</v>
      </c>
      <c r="T181" s="83">
        <v>1</v>
      </c>
      <c r="U181" s="68">
        <v>0.15</v>
      </c>
      <c r="V181" s="40">
        <v>1</v>
      </c>
      <c r="W181" s="68">
        <f t="shared" si="20"/>
        <v>0.15</v>
      </c>
      <c r="X181" s="41"/>
      <c r="Y181" s="49"/>
    </row>
    <row r="182" spans="1:25">
      <c r="A182" s="41"/>
      <c r="B182" s="42"/>
      <c r="C182" s="39"/>
      <c r="D182" s="39"/>
      <c r="E182" s="39"/>
      <c r="F182" s="39"/>
      <c r="G182" s="39"/>
      <c r="H182" s="39"/>
      <c r="I182" s="66"/>
      <c r="J182" s="66"/>
      <c r="K182" s="66"/>
      <c r="L182" s="67"/>
      <c r="M182" s="68"/>
      <c r="N182" s="69"/>
      <c r="O182" s="74"/>
      <c r="P182" s="69"/>
      <c r="Q182" s="82"/>
      <c r="R182" s="112" t="s">
        <v>147</v>
      </c>
      <c r="S182" s="83" t="s">
        <v>273</v>
      </c>
      <c r="T182" s="83">
        <v>1</v>
      </c>
      <c r="U182" s="68">
        <v>0.1</v>
      </c>
      <c r="V182" s="40">
        <v>1</v>
      </c>
      <c r="W182" s="68">
        <f t="shared" si="20"/>
        <v>0.1</v>
      </c>
      <c r="X182" s="41"/>
      <c r="Y182" s="49"/>
    </row>
    <row r="183" spans="1:25">
      <c r="A183" s="41"/>
      <c r="B183" s="42"/>
      <c r="C183" s="39"/>
      <c r="D183" s="39"/>
      <c r="E183" s="39"/>
      <c r="F183" s="39"/>
      <c r="G183" s="39"/>
      <c r="H183" s="39"/>
      <c r="I183" s="66"/>
      <c r="J183" s="66"/>
      <c r="K183" s="66"/>
      <c r="L183" s="67"/>
      <c r="M183" s="68"/>
      <c r="N183" s="69"/>
      <c r="O183" s="74"/>
      <c r="P183" s="69"/>
      <c r="Q183" s="82"/>
      <c r="R183" s="112" t="s">
        <v>274</v>
      </c>
      <c r="S183" s="83" t="s">
        <v>224</v>
      </c>
      <c r="T183" s="83">
        <v>1</v>
      </c>
      <c r="U183" s="68">
        <v>0.05</v>
      </c>
      <c r="V183" s="40">
        <v>1</v>
      </c>
      <c r="W183" s="68">
        <f t="shared" si="20"/>
        <v>0.05</v>
      </c>
      <c r="X183" s="41"/>
      <c r="Y183" s="49"/>
    </row>
    <row r="184" spans="1:25">
      <c r="A184" s="41"/>
      <c r="B184" s="42"/>
      <c r="C184" s="39"/>
      <c r="D184" s="39"/>
      <c r="E184" s="39"/>
      <c r="F184" s="39"/>
      <c r="G184" s="39"/>
      <c r="H184" s="39"/>
      <c r="I184" s="66"/>
      <c r="J184" s="66"/>
      <c r="K184" s="66"/>
      <c r="L184" s="67"/>
      <c r="M184" s="68"/>
      <c r="N184" s="69"/>
      <c r="O184" s="74"/>
      <c r="P184" s="69"/>
      <c r="Q184" s="82"/>
      <c r="R184" s="112"/>
      <c r="S184" s="83"/>
      <c r="T184" s="83"/>
      <c r="U184" s="68"/>
      <c r="V184" s="40"/>
      <c r="W184" s="68"/>
      <c r="X184" s="41"/>
      <c r="Y184" s="49"/>
    </row>
    <row r="185" spans="1:25">
      <c r="A185" s="41"/>
      <c r="B185" s="42"/>
      <c r="C185" s="39"/>
      <c r="D185" s="40" t="s">
        <v>275</v>
      </c>
      <c r="E185" s="40" t="s">
        <v>166</v>
      </c>
      <c r="F185" s="39"/>
      <c r="G185" s="52" t="s">
        <v>276</v>
      </c>
      <c r="H185" s="39">
        <v>2</v>
      </c>
      <c r="I185" s="66"/>
      <c r="J185" s="66"/>
      <c r="K185" s="66"/>
      <c r="L185" s="67">
        <f>0.022/1.13</f>
        <v>0.0194690265486726</v>
      </c>
      <c r="M185" s="68"/>
      <c r="N185" s="40"/>
      <c r="O185" s="71"/>
      <c r="P185" s="40"/>
      <c r="Q185" s="82">
        <f>L185*H185</f>
        <v>0.0389380530973451</v>
      </c>
      <c r="R185" s="85" t="s">
        <v>235</v>
      </c>
      <c r="S185" s="71"/>
      <c r="T185" s="83">
        <v>1</v>
      </c>
      <c r="U185" s="68">
        <v>0.2</v>
      </c>
      <c r="V185" s="40">
        <v>1</v>
      </c>
      <c r="W185" s="68">
        <f t="shared" si="20"/>
        <v>0.2</v>
      </c>
      <c r="X185" s="41"/>
      <c r="Y185" s="49"/>
    </row>
    <row r="186" spans="1:25">
      <c r="A186" s="41"/>
      <c r="B186" s="42"/>
      <c r="C186" s="39"/>
      <c r="D186" s="40" t="s">
        <v>277</v>
      </c>
      <c r="E186" s="40" t="s">
        <v>166</v>
      </c>
      <c r="F186" s="39"/>
      <c r="G186" s="40" t="s">
        <v>278</v>
      </c>
      <c r="H186" s="39"/>
      <c r="I186" s="66"/>
      <c r="J186" s="66"/>
      <c r="K186" s="66"/>
      <c r="L186" s="67">
        <f>0.3565/1.13</f>
        <v>0.315486725663717</v>
      </c>
      <c r="M186" s="68"/>
      <c r="N186" s="40"/>
      <c r="O186" s="71"/>
      <c r="P186" s="40"/>
      <c r="Q186" s="82">
        <f t="shared" ref="Q186:Q187" si="21">L186*H186</f>
        <v>0</v>
      </c>
      <c r="R186" s="108" t="s">
        <v>279</v>
      </c>
      <c r="S186" s="71" t="s">
        <v>280</v>
      </c>
      <c r="T186" s="71">
        <v>6</v>
      </c>
      <c r="U186" s="40">
        <v>0.07</v>
      </c>
      <c r="V186" s="40">
        <v>1</v>
      </c>
      <c r="W186" s="68">
        <f t="shared" si="20"/>
        <v>0.42</v>
      </c>
      <c r="X186" s="41"/>
      <c r="Y186" s="49"/>
    </row>
    <row r="187" spans="1:25">
      <c r="A187" s="41"/>
      <c r="B187" s="42"/>
      <c r="C187" s="39"/>
      <c r="D187" s="40" t="s">
        <v>281</v>
      </c>
      <c r="E187" s="40" t="s">
        <v>166</v>
      </c>
      <c r="F187" s="39"/>
      <c r="G187" s="40" t="s">
        <v>282</v>
      </c>
      <c r="H187" s="39">
        <v>1</v>
      </c>
      <c r="I187" s="66"/>
      <c r="J187" s="66"/>
      <c r="K187" s="66"/>
      <c r="L187" s="67">
        <f>0.46/1.13</f>
        <v>0.407079646017699</v>
      </c>
      <c r="M187" s="68"/>
      <c r="N187" s="40"/>
      <c r="O187" s="71"/>
      <c r="P187" s="40"/>
      <c r="Q187" s="82">
        <f t="shared" si="21"/>
        <v>0.407079646017699</v>
      </c>
      <c r="R187" s="108"/>
      <c r="S187" s="71"/>
      <c r="T187" s="71"/>
      <c r="U187" s="40"/>
      <c r="V187" s="40"/>
      <c r="W187" s="68"/>
      <c r="X187" s="41"/>
      <c r="Y187" s="49"/>
    </row>
    <row r="188" spans="1:25">
      <c r="A188" s="41"/>
      <c r="B188" s="42"/>
      <c r="C188" s="39"/>
      <c r="D188" s="40"/>
      <c r="E188" s="40"/>
      <c r="F188" s="39"/>
      <c r="G188" s="40"/>
      <c r="H188" s="39"/>
      <c r="I188" s="66"/>
      <c r="J188" s="66"/>
      <c r="K188" s="66"/>
      <c r="L188" s="67"/>
      <c r="M188" s="68"/>
      <c r="N188" s="40"/>
      <c r="O188" s="71"/>
      <c r="P188" s="40"/>
      <c r="Q188" s="82"/>
      <c r="R188" s="113" t="s">
        <v>172</v>
      </c>
      <c r="S188" s="88" t="s">
        <v>283</v>
      </c>
      <c r="T188" s="88">
        <v>1</v>
      </c>
      <c r="U188" s="67">
        <f>0.51*15</f>
        <v>7.65</v>
      </c>
      <c r="V188" s="88">
        <v>1</v>
      </c>
      <c r="W188" s="67">
        <v>7.65</v>
      </c>
      <c r="X188" s="41"/>
      <c r="Y188" s="49"/>
    </row>
    <row r="189" spans="1:25">
      <c r="A189" s="41"/>
      <c r="B189" s="42"/>
      <c r="C189" s="39"/>
      <c r="D189" s="40"/>
      <c r="E189" s="40"/>
      <c r="F189" s="39"/>
      <c r="G189" s="40"/>
      <c r="H189" s="39"/>
      <c r="I189" s="66"/>
      <c r="J189" s="66"/>
      <c r="K189" s="66"/>
      <c r="L189" s="67"/>
      <c r="M189" s="68"/>
      <c r="N189" s="40"/>
      <c r="O189" s="71"/>
      <c r="P189" s="40"/>
      <c r="Q189" s="82"/>
      <c r="R189" s="85" t="s">
        <v>180</v>
      </c>
      <c r="S189" s="89"/>
      <c r="T189" s="71">
        <v>1</v>
      </c>
      <c r="U189" s="68">
        <v>0.2</v>
      </c>
      <c r="V189" s="40">
        <v>1</v>
      </c>
      <c r="W189" s="68">
        <f>U189*T189/V189</f>
        <v>0.2</v>
      </c>
      <c r="X189" s="41"/>
      <c r="Y189" s="49"/>
    </row>
    <row r="190" spans="1:25">
      <c r="A190" s="41"/>
      <c r="B190" s="42"/>
      <c r="C190" s="39"/>
      <c r="D190" s="40"/>
      <c r="E190" s="40"/>
      <c r="F190" s="39"/>
      <c r="G190" s="40"/>
      <c r="H190" s="39"/>
      <c r="I190" s="66"/>
      <c r="J190" s="66"/>
      <c r="K190" s="66"/>
      <c r="L190" s="67"/>
      <c r="M190" s="68"/>
      <c r="N190" s="40"/>
      <c r="O190" s="71"/>
      <c r="P190" s="40"/>
      <c r="Q190" s="82"/>
      <c r="R190" s="85" t="s">
        <v>183</v>
      </c>
      <c r="S190" s="89">
        <v>1.598</v>
      </c>
      <c r="T190" s="71">
        <v>1</v>
      </c>
      <c r="U190" s="68">
        <f>S190*0.1</f>
        <v>0.1598</v>
      </c>
      <c r="V190" s="40">
        <v>1</v>
      </c>
      <c r="W190" s="68">
        <f>U190*T190/V190</f>
        <v>0.1598</v>
      </c>
      <c r="X190" s="34"/>
      <c r="Y190" s="49"/>
    </row>
    <row r="191" spans="1:26">
      <c r="A191" s="34"/>
      <c r="B191" s="50"/>
      <c r="C191" s="39"/>
      <c r="D191" s="51" t="s">
        <v>210</v>
      </c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106">
        <f>SUM(Q178:Q190)</f>
        <v>9.23162003244838</v>
      </c>
      <c r="R191" s="90" t="s">
        <v>211</v>
      </c>
      <c r="S191" s="90"/>
      <c r="T191" s="90"/>
      <c r="U191" s="90"/>
      <c r="V191" s="90"/>
      <c r="W191" s="91">
        <f>SUM(W178:W190)</f>
        <v>9.41660555555556</v>
      </c>
      <c r="X191" s="92">
        <f>(Q191+W191)*X178</f>
        <v>1.86482255880039</v>
      </c>
      <c r="Y191" s="98">
        <f>Q191+W191+X191</f>
        <v>20.5130481468043</v>
      </c>
      <c r="Z191">
        <f>(Q178+W191-W189-W190)*1.12+(Q185+Q186+Q187)*1.03+W189+W190</f>
        <v>20.8026950656441</v>
      </c>
    </row>
  </sheetData>
  <mergeCells count="69">
    <mergeCell ref="A1:W1"/>
    <mergeCell ref="I2:K2"/>
    <mergeCell ref="L2:M2"/>
    <mergeCell ref="N2:P2"/>
    <mergeCell ref="R2:W2"/>
    <mergeCell ref="D41:P41"/>
    <mergeCell ref="R41:V41"/>
    <mergeCell ref="D66:P66"/>
    <mergeCell ref="R66:V66"/>
    <mergeCell ref="D86:P86"/>
    <mergeCell ref="R86:V86"/>
    <mergeCell ref="D100:P100"/>
    <mergeCell ref="R100:V100"/>
    <mergeCell ref="D115:P115"/>
    <mergeCell ref="R115:V115"/>
    <mergeCell ref="D137:P137"/>
    <mergeCell ref="R137:V137"/>
    <mergeCell ref="D154:P154"/>
    <mergeCell ref="R154:V154"/>
    <mergeCell ref="D177:P177"/>
    <mergeCell ref="R177:V177"/>
    <mergeCell ref="D191:P191"/>
    <mergeCell ref="R191:V191"/>
    <mergeCell ref="A4:A41"/>
    <mergeCell ref="A42:A66"/>
    <mergeCell ref="A67:A86"/>
    <mergeCell ref="A87:A100"/>
    <mergeCell ref="A101:A115"/>
    <mergeCell ref="A116:A137"/>
    <mergeCell ref="A138:A154"/>
    <mergeCell ref="A155:A177"/>
    <mergeCell ref="A178:A191"/>
    <mergeCell ref="B2:B3"/>
    <mergeCell ref="B4:B41"/>
    <mergeCell ref="B42:B66"/>
    <mergeCell ref="B67:B86"/>
    <mergeCell ref="B87:B100"/>
    <mergeCell ref="B101:B115"/>
    <mergeCell ref="B116:B137"/>
    <mergeCell ref="B138:B154"/>
    <mergeCell ref="B155:B177"/>
    <mergeCell ref="B178:B191"/>
    <mergeCell ref="C2:C3"/>
    <mergeCell ref="C4:C41"/>
    <mergeCell ref="C42:C66"/>
    <mergeCell ref="C67:C86"/>
    <mergeCell ref="C87:C100"/>
    <mergeCell ref="C101:C115"/>
    <mergeCell ref="C116:C137"/>
    <mergeCell ref="C138:C154"/>
    <mergeCell ref="C155:C177"/>
    <mergeCell ref="C178:C191"/>
    <mergeCell ref="D2:D3"/>
    <mergeCell ref="E2:E3"/>
    <mergeCell ref="F2:F3"/>
    <mergeCell ref="G2:G3"/>
    <mergeCell ref="H2:H3"/>
    <mergeCell ref="Q2:Q3"/>
    <mergeCell ref="X4:X40"/>
    <mergeCell ref="X42:X65"/>
    <mergeCell ref="X67:X85"/>
    <mergeCell ref="X87:X99"/>
    <mergeCell ref="X101:X114"/>
    <mergeCell ref="X116:X136"/>
    <mergeCell ref="X138:X153"/>
    <mergeCell ref="X155:X176"/>
    <mergeCell ref="X178:X190"/>
    <mergeCell ref="Y116:Y124"/>
    <mergeCell ref="Y125:Y130"/>
  </mergeCells>
  <pageMargins left="0.699305555555556" right="0.699305555555556" top="0.75" bottom="0.75" header="0.3" footer="0.3"/>
  <pageSetup paperSize="9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D35" sqref="D35"/>
    </sheetView>
  </sheetViews>
  <sheetFormatPr defaultColWidth="9" defaultRowHeight="14.25"/>
  <cols>
    <col min="1" max="1" width="3.50833333333333" customWidth="1"/>
    <col min="2" max="2" width="11.625" customWidth="1"/>
    <col min="3" max="3" width="17.375" customWidth="1"/>
    <col min="4" max="4" width="15.125" customWidth="1"/>
    <col min="5" max="5" width="7.125" customWidth="1"/>
    <col min="6" max="6" width="5.25" customWidth="1"/>
    <col min="7" max="7" width="10.5083333333333" customWidth="1"/>
    <col min="8" max="9" width="6.50833333333333" customWidth="1"/>
    <col min="10" max="13" width="7.50833333333333" customWidth="1"/>
    <col min="14" max="14" width="13" customWidth="1"/>
    <col min="15" max="15" width="6.50833333333333" customWidth="1"/>
    <col min="16" max="18" width="7.50833333333333" customWidth="1"/>
  </cols>
  <sheetData>
    <row r="1" spans="1:18">
      <c r="A1" s="1" t="s">
        <v>118</v>
      </c>
      <c r="B1" s="2" t="s">
        <v>352</v>
      </c>
      <c r="C1" s="1" t="s">
        <v>61</v>
      </c>
      <c r="D1" s="3" t="s">
        <v>353</v>
      </c>
      <c r="E1" s="4" t="s">
        <v>354</v>
      </c>
      <c r="F1" s="3" t="s">
        <v>63</v>
      </c>
      <c r="G1" s="3" t="s">
        <v>355</v>
      </c>
      <c r="H1" s="5" t="s">
        <v>125</v>
      </c>
      <c r="I1" s="17"/>
      <c r="J1" s="18" t="s">
        <v>79</v>
      </c>
      <c r="K1" s="19"/>
      <c r="L1" s="20"/>
      <c r="M1" s="21" t="s">
        <v>356</v>
      </c>
      <c r="N1" s="22" t="s">
        <v>128</v>
      </c>
      <c r="O1" s="23"/>
      <c r="P1" s="23"/>
      <c r="Q1" s="5" t="s">
        <v>357</v>
      </c>
      <c r="R1" s="17"/>
    </row>
    <row r="2" spans="1:18">
      <c r="A2" s="6" t="s">
        <v>129</v>
      </c>
      <c r="B2" s="7"/>
      <c r="C2" s="6"/>
      <c r="D2" s="8"/>
      <c r="E2" s="9"/>
      <c r="F2" s="8"/>
      <c r="G2" s="8"/>
      <c r="H2" s="10" t="s">
        <v>131</v>
      </c>
      <c r="I2" s="10" t="s">
        <v>132</v>
      </c>
      <c r="J2" s="24" t="s">
        <v>133</v>
      </c>
      <c r="K2" s="24" t="s">
        <v>134</v>
      </c>
      <c r="L2" s="24" t="s">
        <v>132</v>
      </c>
      <c r="M2" s="25"/>
      <c r="N2" s="11" t="s">
        <v>135</v>
      </c>
      <c r="O2" s="11" t="s">
        <v>136</v>
      </c>
      <c r="P2" s="16" t="s">
        <v>138</v>
      </c>
      <c r="Q2" s="10" t="s">
        <v>358</v>
      </c>
      <c r="R2" s="27" t="s">
        <v>359</v>
      </c>
    </row>
    <row r="3" spans="1:18">
      <c r="A3" s="11">
        <v>10</v>
      </c>
      <c r="B3" s="12" t="s">
        <v>39</v>
      </c>
      <c r="C3" s="12" t="s">
        <v>360</v>
      </c>
      <c r="D3" s="13" t="s">
        <v>361</v>
      </c>
      <c r="E3" s="11">
        <v>2</v>
      </c>
      <c r="F3" s="14"/>
      <c r="G3" s="15" t="s">
        <v>362</v>
      </c>
      <c r="H3" s="16">
        <v>4.32</v>
      </c>
      <c r="I3" s="16">
        <v>2.5</v>
      </c>
      <c r="J3" s="26">
        <v>0.51</v>
      </c>
      <c r="K3" s="26">
        <v>0.51</v>
      </c>
      <c r="L3" s="26">
        <f>J3-K3</f>
        <v>0</v>
      </c>
      <c r="M3" s="16">
        <f>E3*(H3*J3-I3*L3)</f>
        <v>4.4064</v>
      </c>
      <c r="N3" s="11" t="s">
        <v>363</v>
      </c>
      <c r="O3" s="11"/>
      <c r="P3" s="16">
        <v>0.25</v>
      </c>
      <c r="Q3" s="21">
        <v>59.6879</v>
      </c>
      <c r="R3" s="21">
        <f>(SUM(M3:M6)+P13)*1.12+SUM(M7:M13)*1.03</f>
        <v>56.4780393769912</v>
      </c>
    </row>
    <row r="4" spans="1:18">
      <c r="A4" s="11"/>
      <c r="B4" s="12"/>
      <c r="C4" s="12"/>
      <c r="D4" s="13" t="s">
        <v>364</v>
      </c>
      <c r="E4" s="11">
        <v>1</v>
      </c>
      <c r="F4" s="14"/>
      <c r="G4" s="15" t="s">
        <v>365</v>
      </c>
      <c r="H4" s="16">
        <v>4.32</v>
      </c>
      <c r="I4" s="16">
        <v>2.5</v>
      </c>
      <c r="J4" s="26">
        <v>0.425</v>
      </c>
      <c r="K4" s="26">
        <v>0.425</v>
      </c>
      <c r="L4" s="26">
        <f>J4-K4</f>
        <v>0</v>
      </c>
      <c r="M4" s="16">
        <f>E4*(H4*J4-I4*L4)</f>
        <v>1.836</v>
      </c>
      <c r="N4" s="11" t="s">
        <v>366</v>
      </c>
      <c r="O4" s="11"/>
      <c r="P4" s="16">
        <v>0.08</v>
      </c>
      <c r="Q4" s="28"/>
      <c r="R4" s="28"/>
    </row>
    <row r="5" spans="1:18">
      <c r="A5" s="11"/>
      <c r="B5" s="12"/>
      <c r="C5" s="12"/>
      <c r="D5" s="13" t="s">
        <v>367</v>
      </c>
      <c r="E5" s="11">
        <v>2</v>
      </c>
      <c r="F5" s="14"/>
      <c r="G5" s="15" t="s">
        <v>368</v>
      </c>
      <c r="H5" s="16">
        <v>4.32</v>
      </c>
      <c r="I5" s="16">
        <v>2.5</v>
      </c>
      <c r="J5" s="26">
        <v>0.811</v>
      </c>
      <c r="K5" s="26">
        <v>0.811</v>
      </c>
      <c r="L5" s="26">
        <f>J5-K5</f>
        <v>0</v>
      </c>
      <c r="M5" s="16">
        <f>E5*(H5*J5-I5*L5)</f>
        <v>7.00704</v>
      </c>
      <c r="N5" s="11" t="s">
        <v>369</v>
      </c>
      <c r="O5" s="11"/>
      <c r="P5" s="16">
        <v>0.15</v>
      </c>
      <c r="Q5" s="28"/>
      <c r="R5" s="28"/>
    </row>
    <row r="6" spans="1:18">
      <c r="A6" s="11"/>
      <c r="B6" s="12"/>
      <c r="C6" s="12"/>
      <c r="D6" s="13" t="s">
        <v>370</v>
      </c>
      <c r="E6" s="11">
        <v>1</v>
      </c>
      <c r="F6" s="14"/>
      <c r="G6" s="15" t="s">
        <v>371</v>
      </c>
      <c r="H6" s="16">
        <v>3.92</v>
      </c>
      <c r="I6" s="16">
        <v>2.5</v>
      </c>
      <c r="J6" s="26">
        <v>1.366</v>
      </c>
      <c r="K6" s="26">
        <f>J6*0.9</f>
        <v>1.2294</v>
      </c>
      <c r="L6" s="26">
        <f>J6-K6</f>
        <v>0.1366</v>
      </c>
      <c r="M6" s="16">
        <f>E6*(H6*J6-I6*L6)</f>
        <v>5.01322</v>
      </c>
      <c r="N6" s="11" t="s">
        <v>372</v>
      </c>
      <c r="O6" s="11"/>
      <c r="P6" s="16">
        <v>0.1</v>
      </c>
      <c r="Q6" s="28"/>
      <c r="R6" s="28"/>
    </row>
    <row r="7" spans="1:18">
      <c r="A7" s="11"/>
      <c r="B7" s="12"/>
      <c r="C7" s="12"/>
      <c r="D7" s="13" t="s">
        <v>373</v>
      </c>
      <c r="E7" s="11">
        <v>1</v>
      </c>
      <c r="F7" s="14"/>
      <c r="G7" s="15"/>
      <c r="H7" s="16">
        <f>0.3/1.13</f>
        <v>0.265486725663717</v>
      </c>
      <c r="I7" s="16"/>
      <c r="J7" s="26"/>
      <c r="K7" s="26"/>
      <c r="L7" s="26"/>
      <c r="M7" s="16">
        <v>0.3</v>
      </c>
      <c r="N7" s="11" t="s">
        <v>374</v>
      </c>
      <c r="O7" s="11"/>
      <c r="P7" s="16">
        <v>0.1</v>
      </c>
      <c r="Q7" s="28"/>
      <c r="R7" s="28"/>
    </row>
    <row r="8" spans="1:18">
      <c r="A8" s="11"/>
      <c r="B8" s="12"/>
      <c r="C8" s="12"/>
      <c r="D8" s="13" t="s">
        <v>375</v>
      </c>
      <c r="E8" s="11">
        <v>2</v>
      </c>
      <c r="F8" s="14"/>
      <c r="G8" s="15"/>
      <c r="H8" s="16">
        <f>1.49/1.13</f>
        <v>1.31858407079646</v>
      </c>
      <c r="I8" s="16"/>
      <c r="J8" s="26"/>
      <c r="K8" s="26"/>
      <c r="L8" s="26"/>
      <c r="M8" s="16">
        <f>E8*H8</f>
        <v>2.63716814159292</v>
      </c>
      <c r="N8" s="11" t="s">
        <v>376</v>
      </c>
      <c r="O8" s="11"/>
      <c r="P8" s="16">
        <v>0.1</v>
      </c>
      <c r="Q8" s="28"/>
      <c r="R8" s="28"/>
    </row>
    <row r="9" spans="1:18">
      <c r="A9" s="11"/>
      <c r="B9" s="12"/>
      <c r="C9" s="12"/>
      <c r="D9" s="13" t="s">
        <v>377</v>
      </c>
      <c r="E9" s="11">
        <v>6</v>
      </c>
      <c r="F9" s="14"/>
      <c r="G9" s="15"/>
      <c r="H9" s="16"/>
      <c r="I9" s="16"/>
      <c r="J9" s="26"/>
      <c r="K9" s="26"/>
      <c r="L9" s="26"/>
      <c r="M9" s="16">
        <f>1.2/1.13</f>
        <v>1.06194690265487</v>
      </c>
      <c r="N9" s="11" t="s">
        <v>378</v>
      </c>
      <c r="O9" s="11"/>
      <c r="P9" s="16">
        <v>0.08</v>
      </c>
      <c r="Q9" s="28"/>
      <c r="R9" s="28"/>
    </row>
    <row r="10" spans="1:18">
      <c r="A10" s="11"/>
      <c r="B10" s="12"/>
      <c r="C10" s="12"/>
      <c r="D10" s="13" t="s">
        <v>379</v>
      </c>
      <c r="E10" s="11">
        <v>2</v>
      </c>
      <c r="F10" s="14"/>
      <c r="G10" s="15"/>
      <c r="H10" s="16"/>
      <c r="I10" s="16"/>
      <c r="J10" s="26"/>
      <c r="K10" s="26"/>
      <c r="L10" s="26"/>
      <c r="M10" s="16">
        <f>0.44/1.13</f>
        <v>0.389380530973451</v>
      </c>
      <c r="N10" s="11" t="s">
        <v>380</v>
      </c>
      <c r="O10" s="11"/>
      <c r="P10" s="16">
        <v>0.6</v>
      </c>
      <c r="Q10" s="28"/>
      <c r="R10" s="28"/>
    </row>
    <row r="11" spans="1:18">
      <c r="A11" s="11"/>
      <c r="B11" s="12"/>
      <c r="C11" s="12"/>
      <c r="D11" s="13" t="s">
        <v>381</v>
      </c>
      <c r="E11" s="11">
        <v>2</v>
      </c>
      <c r="F11" s="14"/>
      <c r="G11" s="15"/>
      <c r="H11" s="16"/>
      <c r="I11" s="16"/>
      <c r="J11" s="26"/>
      <c r="K11" s="26"/>
      <c r="L11" s="26"/>
      <c r="M11" s="16">
        <f>11.3/1.13</f>
        <v>10</v>
      </c>
      <c r="N11" s="11" t="s">
        <v>168</v>
      </c>
      <c r="O11" s="11">
        <v>190</v>
      </c>
      <c r="P11" s="16">
        <v>7.6</v>
      </c>
      <c r="Q11" s="28"/>
      <c r="R11" s="28"/>
    </row>
    <row r="12" spans="1:18">
      <c r="A12" s="11"/>
      <c r="B12" s="12"/>
      <c r="C12" s="12"/>
      <c r="D12" s="13" t="s">
        <v>382</v>
      </c>
      <c r="E12" s="11">
        <v>0.33</v>
      </c>
      <c r="F12" s="14"/>
      <c r="G12" s="15"/>
      <c r="H12" s="16">
        <f>10.6/1.13</f>
        <v>9.38053097345133</v>
      </c>
      <c r="I12" s="16"/>
      <c r="J12" s="26"/>
      <c r="K12" s="26"/>
      <c r="L12" s="26"/>
      <c r="M12" s="16">
        <f>E12*H12</f>
        <v>3.09557522123894</v>
      </c>
      <c r="N12" s="11" t="s">
        <v>172</v>
      </c>
      <c r="O12" s="11">
        <v>0.551</v>
      </c>
      <c r="P12" s="16">
        <v>6.61</v>
      </c>
      <c r="Q12" s="28"/>
      <c r="R12" s="28"/>
    </row>
    <row r="13" spans="1:18">
      <c r="A13" s="11"/>
      <c r="B13" s="12"/>
      <c r="C13" s="12"/>
      <c r="D13" s="13" t="s">
        <v>383</v>
      </c>
      <c r="E13" s="11">
        <v>1</v>
      </c>
      <c r="F13" s="14"/>
      <c r="G13" s="15"/>
      <c r="H13" s="16"/>
      <c r="I13" s="16"/>
      <c r="J13" s="26"/>
      <c r="K13" s="26"/>
      <c r="L13" s="26"/>
      <c r="M13" s="16">
        <f>0.51/1.13</f>
        <v>0.451327433628319</v>
      </c>
      <c r="N13" s="11" t="s">
        <v>384</v>
      </c>
      <c r="O13" s="11"/>
      <c r="P13" s="16">
        <f>SUM(P3:P12)</f>
        <v>15.67</v>
      </c>
      <c r="Q13" s="25"/>
      <c r="R13" s="25"/>
    </row>
  </sheetData>
  <mergeCells count="16">
    <mergeCell ref="H1:I1"/>
    <mergeCell ref="J1:L1"/>
    <mergeCell ref="N1:P1"/>
    <mergeCell ref="Q1:R1"/>
    <mergeCell ref="A3:A13"/>
    <mergeCell ref="B1:B2"/>
    <mergeCell ref="B3:B13"/>
    <mergeCell ref="C1:C2"/>
    <mergeCell ref="C3:C13"/>
    <mergeCell ref="D1:D2"/>
    <mergeCell ref="E1:E2"/>
    <mergeCell ref="F1:F2"/>
    <mergeCell ref="G1:G2"/>
    <mergeCell ref="M1:M2"/>
    <mergeCell ref="Q3:Q13"/>
    <mergeCell ref="R3:R13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徐工副司机支架冲孔模具报价单</vt:lpstr>
      <vt:lpstr>明细表</vt:lpstr>
      <vt:lpstr>明细表1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呵呵</cp:lastModifiedBy>
  <dcterms:created xsi:type="dcterms:W3CDTF">2025-04-07T07:33:00Z</dcterms:created>
  <dcterms:modified xsi:type="dcterms:W3CDTF">2025-08-04T02:44:52Z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450A3FA838AB4EEDA2C15FC41B966B10_13</vt:lpwstr>
  </property>
  <property fmtid="{D5CDD505-2E9C-101B-9397-08002B2CF9AE}" pid="3" name="KSOProductBuildVer">
    <vt:lpwstr>2052-12.1.0.22215</vt:lpwstr>
  </property>
</Properties>
</file>