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375"/>
  </bookViews>
  <sheets>
    <sheet name="6903010-J37-C006903010AJ37-C00" sheetId="7" r:id="rId1"/>
    <sheet name="6903010-J37-C006903010-J36-C00" sheetId="16" r:id="rId2"/>
    <sheet name="6905100-J36-C00" sheetId="15" r:id="rId3"/>
    <sheet name="6905100-J37-C00" sheetId="14" r:id="rId4"/>
    <sheet name="6905020-J37-C00" sheetId="13" r:id="rId5"/>
    <sheet name="驾驶员座总成EBOM清单" sheetId="5" r:id="rId6"/>
    <sheet name="Sheet10" sheetId="18" r:id="rId7"/>
    <sheet name="6900015-J37-C00" sheetId="19" r:id="rId8"/>
  </sheets>
  <definedNames>
    <definedName name="_xlnm._FilterDatabase" localSheetId="0" hidden="1">'6903010-J37-C006903010AJ37-C00'!$A$8:$AK$30</definedName>
    <definedName name="_xlnm._FilterDatabase" localSheetId="1" hidden="1">'6903010-J37-C006903010-J36-C00'!$A$8:$AK$44</definedName>
    <definedName name="_xlnm._FilterDatabase" localSheetId="4" hidden="1">'6905020-J37-C00'!$A$8:$AJ$138</definedName>
    <definedName name="_xlnm._FilterDatabase" localSheetId="2" hidden="1">'6905100-J36-C00'!$A$8:$AJ$126</definedName>
    <definedName name="_xlnm._FilterDatabase" localSheetId="3" hidden="1">'6905100-J37-C00'!$A$8:$AJ$126</definedName>
    <definedName name="_xlnm._FilterDatabase" localSheetId="5" hidden="1">驾驶员座总成EBOM清单!$A$7:$AP$203</definedName>
    <definedName name="_xlnm.Print_Area" localSheetId="0">'6903010-J37-C006903010AJ37-C00'!$A$1:$AK$30</definedName>
    <definedName name="_xlnm.Print_Area" localSheetId="1">'6903010-J37-C006903010-J36-C00'!$A$1:$AK$44</definedName>
    <definedName name="_xlnm.Print_Area" localSheetId="4">'6905020-J37-C00'!$A$1:$AJ$138</definedName>
    <definedName name="_xlnm.Print_Area" localSheetId="2">'6905100-J36-C00'!$A$1:$AJ$126</definedName>
    <definedName name="_xlnm.Print_Area" localSheetId="3">'6905100-J37-C00'!$A$1:$AJ$126</definedName>
    <definedName name="_xlnm.Print_Area" localSheetId="5">驾驶员座总成EBOM清单!$A$1:$AL$203</definedName>
    <definedName name="_xlnm.Print_Titles" localSheetId="0">'6903010-J37-C006903010AJ37-C00'!$7:$8</definedName>
    <definedName name="_xlnm.Print_Titles" localSheetId="1">'6903010-J37-C006903010-J36-C00'!$7:$8</definedName>
    <definedName name="_xlnm.Print_Titles" localSheetId="4">'6905020-J37-C00'!$7:$8</definedName>
    <definedName name="_xlnm.Print_Titles" localSheetId="2">'6905100-J36-C00'!$7:$8</definedName>
    <definedName name="_xlnm.Print_Titles" localSheetId="3">'6905100-J37-C00'!$7:$8</definedName>
    <definedName name="_xlnm.Print_Titles" localSheetId="5">驾驶员座总成EBOM清单!$7:$8</definedName>
  </definedNames>
  <calcPr calcId="125725"/>
</workbook>
</file>

<file path=xl/calcChain.xml><?xml version="1.0" encoding="utf-8"?>
<calcChain xmlns="http://schemas.openxmlformats.org/spreadsheetml/2006/main">
  <c r="T1" i="19"/>
  <c r="A44" i="16"/>
  <c r="A43"/>
  <c r="A42"/>
  <c r="A41"/>
  <c r="A40"/>
  <c r="A39"/>
  <c r="AA38"/>
  <c r="AA29" s="1"/>
  <c r="AA15" s="1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N12"/>
  <c r="A12"/>
  <c r="N11"/>
  <c r="A11"/>
  <c r="A10"/>
  <c r="A9"/>
  <c r="A126" i="15"/>
  <c r="A125"/>
  <c r="A124"/>
  <c r="A123"/>
  <c r="A122"/>
  <c r="A121"/>
  <c r="A120"/>
  <c r="AA119"/>
  <c r="AA115" s="1"/>
  <c r="AA103" s="1"/>
  <c r="AA104" s="1"/>
  <c r="A119"/>
  <c r="A118"/>
  <c r="A117"/>
  <c r="A116"/>
  <c r="A115"/>
  <c r="A114"/>
  <c r="A113"/>
  <c r="N112"/>
  <c r="A112"/>
  <c r="N111"/>
  <c r="A111"/>
  <c r="A110"/>
  <c r="A109"/>
  <c r="A108"/>
  <c r="N107"/>
  <c r="A107"/>
  <c r="A104"/>
  <c r="A103"/>
  <c r="A102"/>
  <c r="A101"/>
  <c r="A100"/>
  <c r="A99"/>
  <c r="A98"/>
  <c r="A97"/>
  <c r="A96"/>
  <c r="A95"/>
  <c r="A94"/>
  <c r="A93"/>
  <c r="A92"/>
  <c r="AA91"/>
  <c r="A91"/>
  <c r="A90"/>
  <c r="A89"/>
  <c r="A88"/>
  <c r="A87"/>
  <c r="A86"/>
  <c r="A85"/>
  <c r="A84"/>
  <c r="A83"/>
  <c r="A82"/>
  <c r="A81"/>
  <c r="A80"/>
  <c r="A79"/>
  <c r="AA78"/>
  <c r="A78"/>
  <c r="AA77"/>
  <c r="A77"/>
  <c r="A76"/>
  <c r="A75"/>
  <c r="A74"/>
  <c r="A73"/>
  <c r="A72"/>
  <c r="A71"/>
  <c r="A70"/>
  <c r="A69"/>
  <c r="A68"/>
  <c r="A67"/>
  <c r="A66"/>
  <c r="A65"/>
  <c r="A64"/>
  <c r="A63"/>
  <c r="A62"/>
  <c r="A61"/>
  <c r="AA60"/>
  <c r="A60"/>
  <c r="A59"/>
  <c r="A58"/>
  <c r="AA57"/>
  <c r="AA46" s="1"/>
  <c r="A57"/>
  <c r="A56"/>
  <c r="A55"/>
  <c r="A54"/>
  <c r="A53"/>
  <c r="A52"/>
  <c r="A51"/>
  <c r="A50"/>
  <c r="A49"/>
  <c r="A48"/>
  <c r="A47"/>
  <c r="A46"/>
  <c r="A45"/>
  <c r="A44"/>
  <c r="A43"/>
  <c r="AA42"/>
  <c r="A42"/>
  <c r="A41"/>
  <c r="A40"/>
  <c r="A39"/>
  <c r="AA31"/>
  <c r="AA33" s="1"/>
  <c r="A38"/>
  <c r="A37"/>
  <c r="A36"/>
  <c r="A35"/>
  <c r="A34"/>
  <c r="A33"/>
  <c r="A32"/>
  <c r="A31"/>
  <c r="A30"/>
  <c r="A29"/>
  <c r="A28"/>
  <c r="A27"/>
  <c r="A26"/>
  <c r="A25"/>
  <c r="A24"/>
  <c r="A23"/>
  <c r="AA22"/>
  <c r="A22"/>
  <c r="A21"/>
  <c r="A20"/>
  <c r="A19"/>
  <c r="A18"/>
  <c r="A17"/>
  <c r="N16"/>
  <c r="A16"/>
  <c r="A15"/>
  <c r="N14"/>
  <c r="A14"/>
  <c r="N13"/>
  <c r="A13"/>
  <c r="A12"/>
  <c r="A11"/>
  <c r="A10"/>
  <c r="A9"/>
  <c r="A126" i="14"/>
  <c r="A125"/>
  <c r="A124"/>
  <c r="A123"/>
  <c r="A122"/>
  <c r="A121"/>
  <c r="A120"/>
  <c r="AA119"/>
  <c r="AA115" s="1"/>
  <c r="AA103" s="1"/>
  <c r="AA104" s="1"/>
  <c r="A119"/>
  <c r="A118"/>
  <c r="A117"/>
  <c r="A116"/>
  <c r="A115"/>
  <c r="A114"/>
  <c r="A113"/>
  <c r="N112"/>
  <c r="A112"/>
  <c r="N111"/>
  <c r="A111"/>
  <c r="A110"/>
  <c r="A109"/>
  <c r="N108"/>
  <c r="A108"/>
  <c r="N107"/>
  <c r="A107"/>
  <c r="A104"/>
  <c r="A103"/>
  <c r="A102"/>
  <c r="A101"/>
  <c r="A100"/>
  <c r="A99"/>
  <c r="A98"/>
  <c r="A97"/>
  <c r="A96"/>
  <c r="A95"/>
  <c r="A94"/>
  <c r="A93"/>
  <c r="A92"/>
  <c r="AA91"/>
  <c r="A91"/>
  <c r="A90"/>
  <c r="A89"/>
  <c r="A88"/>
  <c r="A87"/>
  <c r="A86"/>
  <c r="A85"/>
  <c r="A84"/>
  <c r="A83"/>
  <c r="A82"/>
  <c r="A81"/>
  <c r="A80"/>
  <c r="A79"/>
  <c r="AA78"/>
  <c r="A78"/>
  <c r="AA77"/>
  <c r="A77"/>
  <c r="A76"/>
  <c r="A75"/>
  <c r="A74"/>
  <c r="A73"/>
  <c r="A72"/>
  <c r="A71"/>
  <c r="A70"/>
  <c r="A69"/>
  <c r="A68"/>
  <c r="A67"/>
  <c r="A66"/>
  <c r="A65"/>
  <c r="A64"/>
  <c r="A63"/>
  <c r="A62"/>
  <c r="A61"/>
  <c r="AA60"/>
  <c r="A60"/>
  <c r="A59"/>
  <c r="A58"/>
  <c r="AA57"/>
  <c r="AA46" s="1"/>
  <c r="A57"/>
  <c r="A56"/>
  <c r="A55"/>
  <c r="A54"/>
  <c r="A53"/>
  <c r="A52"/>
  <c r="A51"/>
  <c r="A50"/>
  <c r="A49"/>
  <c r="A48"/>
  <c r="A47"/>
  <c r="A46"/>
  <c r="A45"/>
  <c r="A44"/>
  <c r="A43"/>
  <c r="AA42"/>
  <c r="A42"/>
  <c r="A41"/>
  <c r="A40"/>
  <c r="A39"/>
  <c r="A38"/>
  <c r="A37"/>
  <c r="A36"/>
  <c r="A35"/>
  <c r="A34"/>
  <c r="A33"/>
  <c r="A32"/>
  <c r="AA31"/>
  <c r="AA32" s="1"/>
  <c r="AA33" s="1"/>
  <c r="A31"/>
  <c r="A30"/>
  <c r="A29"/>
  <c r="A28"/>
  <c r="A27"/>
  <c r="A26"/>
  <c r="A25"/>
  <c r="A24"/>
  <c r="A23"/>
  <c r="AA22"/>
  <c r="A22"/>
  <c r="AA21"/>
  <c r="A21"/>
  <c r="A20"/>
  <c r="A19"/>
  <c r="A18"/>
  <c r="A17"/>
  <c r="N16"/>
  <c r="A16"/>
  <c r="A15"/>
  <c r="N14"/>
  <c r="A14"/>
  <c r="N13"/>
  <c r="A13"/>
  <c r="A12"/>
  <c r="A11"/>
  <c r="A10"/>
  <c r="A9"/>
  <c r="A138" i="13"/>
  <c r="A137"/>
  <c r="A136"/>
  <c r="A135"/>
  <c r="A134"/>
  <c r="AA131"/>
  <c r="AA127" s="1"/>
  <c r="A133"/>
  <c r="A132"/>
  <c r="A131"/>
  <c r="A130"/>
  <c r="A129"/>
  <c r="A128"/>
  <c r="A127"/>
  <c r="A126"/>
  <c r="A125"/>
  <c r="N124"/>
  <c r="A124"/>
  <c r="N123"/>
  <c r="A123"/>
  <c r="A122"/>
  <c r="A121"/>
  <c r="N120"/>
  <c r="A120"/>
  <c r="N119"/>
  <c r="A119"/>
  <c r="A116"/>
  <c r="A115"/>
  <c r="A114"/>
  <c r="A113"/>
  <c r="A112"/>
  <c r="A111"/>
  <c r="A110"/>
  <c r="A109"/>
  <c r="A108"/>
  <c r="A107"/>
  <c r="A106"/>
  <c r="A105"/>
  <c r="A104"/>
  <c r="A103"/>
  <c r="A102"/>
  <c r="AA101"/>
  <c r="A101"/>
  <c r="A100"/>
  <c r="A99"/>
  <c r="A98"/>
  <c r="A97"/>
  <c r="A96"/>
  <c r="A95"/>
  <c r="A94"/>
  <c r="A93"/>
  <c r="AA92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A73"/>
  <c r="A73"/>
  <c r="A72"/>
  <c r="A71"/>
  <c r="A70"/>
  <c r="A69"/>
  <c r="A68"/>
  <c r="A67"/>
  <c r="A66"/>
  <c r="AA65"/>
  <c r="AA55" s="1"/>
  <c r="A65"/>
  <c r="A64"/>
  <c r="A63"/>
  <c r="A62"/>
  <c r="A61"/>
  <c r="A60"/>
  <c r="A59"/>
  <c r="A58"/>
  <c r="A57"/>
  <c r="A56"/>
  <c r="A55"/>
  <c r="A54"/>
  <c r="A53"/>
  <c r="A52"/>
  <c r="A51"/>
  <c r="AA50"/>
  <c r="A50"/>
  <c r="A49"/>
  <c r="A48"/>
  <c r="AA47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A28"/>
  <c r="AA24" s="1"/>
  <c r="A28"/>
  <c r="A27"/>
  <c r="AA26"/>
  <c r="A26"/>
  <c r="A25"/>
  <c r="A24"/>
  <c r="A23"/>
  <c r="A22"/>
  <c r="A21"/>
  <c r="A20"/>
  <c r="A19"/>
  <c r="A18"/>
  <c r="A17"/>
  <c r="N16"/>
  <c r="A16"/>
  <c r="A15"/>
  <c r="N14"/>
  <c r="A14"/>
  <c r="N13"/>
  <c r="A13"/>
  <c r="A12"/>
  <c r="A11"/>
  <c r="A10"/>
  <c r="A9"/>
  <c r="AL5" i="5"/>
  <c r="A30" i="7"/>
  <c r="A29"/>
  <c r="A28"/>
  <c r="A27"/>
  <c r="AA23"/>
  <c r="AA14" s="1"/>
  <c r="A23"/>
  <c r="A22"/>
  <c r="A21"/>
  <c r="A20"/>
  <c r="A19"/>
  <c r="A18"/>
  <c r="A17"/>
  <c r="A16"/>
  <c r="A15"/>
  <c r="A14"/>
  <c r="A13"/>
  <c r="A12"/>
  <c r="N11"/>
  <c r="A11"/>
  <c r="A10"/>
  <c r="A9"/>
  <c r="AA162" i="5"/>
  <c r="AA151" s="1"/>
  <c r="AA150" s="1"/>
  <c r="AA145"/>
  <c r="AA133"/>
  <c r="AA130" s="1"/>
  <c r="AA132"/>
  <c r="N131"/>
  <c r="N130"/>
  <c r="N129"/>
  <c r="AA121"/>
  <c r="AA116"/>
  <c r="AA109"/>
  <c r="AA94"/>
  <c r="AA93" s="1"/>
  <c r="AA87"/>
  <c r="AA81"/>
  <c r="AA77"/>
  <c r="AA71"/>
  <c r="AA66"/>
  <c r="AA62"/>
  <c r="AA57"/>
  <c r="AA45"/>
  <c r="AA41"/>
  <c r="AA28"/>
  <c r="AA25" s="1"/>
  <c r="AA27"/>
  <c r="N26"/>
  <c r="N25"/>
  <c r="N24"/>
  <c r="AA14"/>
  <c r="AA9" i="7" l="1"/>
  <c r="AA28" i="16"/>
  <c r="AA14" s="1"/>
  <c r="AA10"/>
  <c r="AA27" i="15"/>
  <c r="AA29" s="1"/>
  <c r="AA39"/>
  <c r="AA41" s="1"/>
  <c r="AA105"/>
  <c r="AA100"/>
  <c r="AA102" s="1"/>
  <c r="AA99"/>
  <c r="AA101" s="1"/>
  <c r="AA21"/>
  <c r="AA47"/>
  <c r="AA43" s="1"/>
  <c r="AA32"/>
  <c r="AA34" s="1"/>
  <c r="AA106"/>
  <c r="AA47" i="14"/>
  <c r="AA43" s="1"/>
  <c r="AA13" s="1"/>
  <c r="AA14" s="1"/>
  <c r="AA27"/>
  <c r="AA17" s="1"/>
  <c r="AA18" s="1"/>
  <c r="AA39"/>
  <c r="AA41" s="1"/>
  <c r="AA105"/>
  <c r="AA99"/>
  <c r="AA30"/>
  <c r="AA34"/>
  <c r="AA106"/>
  <c r="AA40" i="13"/>
  <c r="AA35" s="1"/>
  <c r="AA117"/>
  <c r="AA90"/>
  <c r="AA56"/>
  <c r="AA58" s="1"/>
  <c r="AA57"/>
  <c r="AA59" s="1"/>
  <c r="AA115"/>
  <c r="AA116" s="1"/>
  <c r="AA118"/>
  <c r="AA25"/>
  <c r="AA96"/>
  <c r="AA93" s="1"/>
  <c r="AA24" i="5"/>
  <c r="AA76"/>
  <c r="AA129"/>
  <c r="AA126" s="1"/>
  <c r="AA56"/>
  <c r="AA127"/>
  <c r="AA12"/>
  <c r="AA10" i="7" l="1"/>
  <c r="AA9" i="16"/>
  <c r="AA17" i="15"/>
  <c r="AA20" s="1"/>
  <c r="AA28"/>
  <c r="AA30" s="1"/>
  <c r="AA28" i="14"/>
  <c r="AA29" s="1"/>
  <c r="AA102"/>
  <c r="AA100"/>
  <c r="AA101" s="1"/>
  <c r="AA9"/>
  <c r="AA10" s="1"/>
  <c r="AA11" s="1"/>
  <c r="AA19"/>
  <c r="AA20"/>
  <c r="AA111" i="13"/>
  <c r="AA37"/>
  <c r="AA39" s="1"/>
  <c r="AA36"/>
  <c r="AA38" s="1"/>
  <c r="AA17"/>
  <c r="AA54" i="5"/>
  <c r="AA52" s="1"/>
  <c r="AA19" s="1"/>
  <c r="AA10" s="1"/>
  <c r="AA55"/>
  <c r="AA53" s="1"/>
  <c r="AA20" s="1"/>
  <c r="AK5" s="1"/>
  <c r="AJ5" i="7" l="1"/>
  <c r="AK5" i="16"/>
  <c r="AJ5"/>
  <c r="AA13" i="15"/>
  <c r="AA14" s="1"/>
  <c r="AA19"/>
  <c r="AA9"/>
  <c r="AA11" s="1"/>
  <c r="AA18"/>
  <c r="AA12" i="14"/>
  <c r="AJ5"/>
  <c r="AA112" i="13"/>
  <c r="AA113" s="1"/>
  <c r="AA114"/>
  <c r="AA20"/>
  <c r="AA13"/>
  <c r="AA9"/>
  <c r="AA18"/>
  <c r="AA9" i="5"/>
  <c r="AA11"/>
  <c r="AK5" i="7" l="1"/>
  <c r="AJ5" i="15"/>
  <c r="AA10"/>
  <c r="AA12" s="1"/>
  <c r="AA14" i="13"/>
  <c r="AA10"/>
  <c r="AA19"/>
  <c r="AA21"/>
  <c r="AA11" l="1"/>
  <c r="AA12"/>
  <c r="AJ5"/>
</calcChain>
</file>

<file path=xl/comments1.xml><?xml version="1.0" encoding="utf-8"?>
<comments xmlns="http://schemas.openxmlformats.org/spreadsheetml/2006/main">
  <authors>
    <author>wangyangguang</author>
  </authors>
  <commentList>
    <comment ref="B14" authorId="0">
      <text>
        <r>
          <rPr>
            <b/>
            <sz val="9"/>
            <rFont val="宋体"/>
            <family val="3"/>
            <charset val="134"/>
          </rPr>
          <t>1895车身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wangyangguang</author>
  </authors>
  <commentList>
    <comment ref="B14" authorId="0">
      <text>
        <r>
          <rPr>
            <b/>
            <sz val="9"/>
            <rFont val="宋体"/>
            <family val="3"/>
            <charset val="134"/>
          </rPr>
          <t>1895车身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wangyangguang</author>
  </authors>
  <commentList>
    <comment ref="B14" authorId="0">
      <text>
        <r>
          <rPr>
            <b/>
            <sz val="9"/>
            <rFont val="宋体"/>
            <family val="3"/>
            <charset val="134"/>
          </rPr>
          <t>1895车身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wangyangguang</author>
    <author>作者</author>
  </authors>
  <commentList>
    <comment ref="B9" authorId="0">
      <text>
        <r>
          <rPr>
            <sz val="9"/>
            <rFont val="宋体"/>
            <family val="3"/>
            <charset val="134"/>
          </rPr>
          <t xml:space="preserve">通风配置
</t>
        </r>
      </text>
    </comment>
    <comment ref="L22" authorId="0">
      <text>
        <r>
          <rPr>
            <sz val="9"/>
            <rFont val="宋体"/>
            <family val="3"/>
            <charset val="134"/>
          </rPr>
          <t>借用B40L产品</t>
        </r>
      </text>
    </comment>
    <comment ref="L23" authorId="0">
      <text>
        <r>
          <rPr>
            <sz val="9"/>
            <rFont val="宋体"/>
            <family val="3"/>
            <charset val="134"/>
          </rPr>
          <t>借用B40L产品</t>
        </r>
      </text>
    </comment>
    <comment ref="M89" authorId="1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GB/T13680-1992</t>
        </r>
      </text>
    </comment>
  </commentList>
</comments>
</file>

<file path=xl/sharedStrings.xml><?xml version="1.0" encoding="utf-8"?>
<sst xmlns="http://schemas.openxmlformats.org/spreadsheetml/2006/main" count="9404" uniqueCount="1046">
  <si>
    <t>序号</t>
  </si>
  <si>
    <t>零件号</t>
  </si>
  <si>
    <t>6800010JH26-C00(SLT0011473)</t>
  </si>
  <si>
    <t>驾驶员座总成</t>
  </si>
  <si>
    <t>1895/2010</t>
  </si>
  <si>
    <t>6808130X2001B</t>
  </si>
  <si>
    <t>SLT0011554</t>
  </si>
  <si>
    <t>SLT0011569</t>
  </si>
  <si>
    <t>SLT0011572</t>
  </si>
  <si>
    <t>6800010EH26-C00</t>
  </si>
  <si>
    <t>6800010CH26-C00(SLT0011474)</t>
  </si>
  <si>
    <t>6905020CH26-C00</t>
  </si>
  <si>
    <t>主靠背总成-前座</t>
  </si>
  <si>
    <t>织物通风面套</t>
  </si>
  <si>
    <t>6905020BH26-C00</t>
  </si>
  <si>
    <t>织物非通风面套</t>
  </si>
  <si>
    <t>6905020-H05-C00</t>
  </si>
  <si>
    <t>织物面料（主料：FDZQ0427PGOA1；辅料：FDVQ0304BKOA1）</t>
  </si>
  <si>
    <t>——</t>
  </si>
  <si>
    <t>6905100-H26-C00</t>
  </si>
  <si>
    <t>副靠背总成-前座</t>
  </si>
  <si>
    <t>织物面料</t>
  </si>
  <si>
    <t>6905100-H05-C00</t>
  </si>
  <si>
    <t>6905100-H22-C00</t>
  </si>
  <si>
    <t>6903010AH26-C00</t>
  </si>
  <si>
    <t>坐垫总成-前座</t>
  </si>
  <si>
    <t>6903010-H26-C00</t>
  </si>
  <si>
    <t>6903010-H05-C00</t>
  </si>
  <si>
    <t>6903010-H22-C00</t>
  </si>
  <si>
    <t>织物面料（主料：FAWML5021；辅料：FAWML5011）</t>
  </si>
  <si>
    <t>2010车身</t>
  </si>
  <si>
    <t>6902900X2001C</t>
  </si>
  <si>
    <t>6907100X2001A</t>
  </si>
  <si>
    <t>6907300X2001B</t>
  </si>
  <si>
    <t>6902900X2001B</t>
  </si>
  <si>
    <t>6907300X2001A</t>
  </si>
  <si>
    <t>SLT0011519</t>
  </si>
  <si>
    <t>SLT0011512</t>
  </si>
  <si>
    <t>SLT0011513</t>
  </si>
  <si>
    <t>SLT0011514</t>
  </si>
  <si>
    <t>SLT0011576</t>
  </si>
  <si>
    <t>SLT0011577</t>
  </si>
  <si>
    <t>SLT0011579</t>
  </si>
  <si>
    <t>6808130X2001A</t>
  </si>
  <si>
    <t>6902900X2001A</t>
  </si>
  <si>
    <t>6902601X2001A</t>
  </si>
  <si>
    <t>6902300X2001A</t>
  </si>
  <si>
    <t>1895车身</t>
  </si>
  <si>
    <t>6907200X2001A</t>
  </si>
  <si>
    <t>SLT0010189</t>
  </si>
  <si>
    <t>6907400X2001A</t>
  </si>
  <si>
    <t>SLT0011535</t>
  </si>
  <si>
    <t>SLT0011536</t>
  </si>
  <si>
    <t>SLT0011578</t>
  </si>
  <si>
    <t>SLT0011580</t>
  </si>
  <si>
    <t>图示</t>
  </si>
  <si>
    <t>车型配置</t>
  </si>
  <si>
    <t>A</t>
  </si>
  <si>
    <t>E</t>
  </si>
  <si>
    <t xml:space="preserve">BPC0000027 </t>
  </si>
  <si>
    <t>气管接头</t>
  </si>
  <si>
    <t>B</t>
  </si>
  <si>
    <t>驾驶员座椅靠背总成</t>
  </si>
  <si>
    <t>新增</t>
  </si>
  <si>
    <t>6801621X2001A</t>
  </si>
  <si>
    <t>驾驶员调角器上连接板</t>
  </si>
  <si>
    <t>6805430X2001A</t>
  </si>
  <si>
    <t>驾驶员靠背泡沫总成</t>
  </si>
  <si>
    <t>6801622X2001A</t>
  </si>
  <si>
    <t>前排靠背复位卷簧限位支架</t>
  </si>
  <si>
    <t>驾驶员靠背泡沫本体</t>
  </si>
  <si>
    <t>6801631X2001A</t>
  </si>
  <si>
    <t>6805428X2001A</t>
  </si>
  <si>
    <t>驾驶员靠背泡沫无纺布</t>
  </si>
  <si>
    <t>SLT0010190</t>
  </si>
  <si>
    <t>复位卷簧下限位支架</t>
  </si>
  <si>
    <t>新开</t>
  </si>
  <si>
    <t>驾驶员座椅座垫总成</t>
  </si>
  <si>
    <t>6801634X2001A</t>
  </si>
  <si>
    <t>前排靠背复位卷簧安装支架</t>
  </si>
  <si>
    <t>驾驶员座垫泡沫及护面总成</t>
  </si>
  <si>
    <t>6801636X2001A</t>
  </si>
  <si>
    <t>靠背调角器涡簧</t>
  </si>
  <si>
    <t>驾驶员座垫泡沫总成</t>
  </si>
  <si>
    <t>SLT0010193</t>
  </si>
  <si>
    <t>气管接线头固定钢丝</t>
  </si>
  <si>
    <t>驾驶员座垫泡沫本体</t>
  </si>
  <si>
    <t>风扇</t>
  </si>
  <si>
    <t>6803225X2001A</t>
  </si>
  <si>
    <t>驾驶员座垫泡沫无纺布</t>
  </si>
  <si>
    <t>SHT0010958</t>
  </si>
  <si>
    <t>SHT0011332</t>
  </si>
  <si>
    <t>气袋支撑板</t>
  </si>
  <si>
    <t>6801670X2001A</t>
  </si>
  <si>
    <t>驾驶员靠背支撑钢丝总成</t>
  </si>
  <si>
    <t>H5-6802105</t>
  </si>
  <si>
    <t>圣诞树卡扣</t>
  </si>
  <si>
    <t>H5-6802103</t>
  </si>
  <si>
    <t>腰托气袋</t>
  </si>
  <si>
    <t>6804412X2001A</t>
  </si>
  <si>
    <t>靠背通风袋体</t>
  </si>
  <si>
    <t>BPC0010111</t>
  </si>
  <si>
    <t>黑色气管</t>
  </si>
  <si>
    <t>6804431X2001A</t>
  </si>
  <si>
    <t>BPC0010112</t>
  </si>
  <si>
    <t>白色气管</t>
  </si>
  <si>
    <t>6803911X2001A</t>
  </si>
  <si>
    <t>风扇延长线</t>
  </si>
  <si>
    <t>6805426X2001A</t>
  </si>
  <si>
    <t>驾驶员靠背泡沫预埋钢丝C</t>
  </si>
  <si>
    <t>SLT0010195</t>
  </si>
  <si>
    <t>驾驶员靠背上骨架焊接总成</t>
  </si>
  <si>
    <t>6805427X2001A</t>
  </si>
  <si>
    <t>驾驶员靠背泡沫预埋钢丝D</t>
  </si>
  <si>
    <t>SLT0010194</t>
  </si>
  <si>
    <t>气动腰托支撑钣金</t>
  </si>
  <si>
    <t>6803226X2001A</t>
  </si>
  <si>
    <t>驾驶员座垫泡沫预埋钢丝C</t>
  </si>
  <si>
    <t>十字槽盘头自攻螺钉</t>
  </si>
  <si>
    <t>SHT0010959</t>
  </si>
  <si>
    <t>减震钉</t>
  </si>
  <si>
    <t>SHT0010956</t>
  </si>
  <si>
    <t>转接风道</t>
  </si>
  <si>
    <t>6801635X2001A</t>
  </si>
  <si>
    <t>调角器下连接板上加强板</t>
  </si>
  <si>
    <t>6801637X2001A</t>
  </si>
  <si>
    <t>调角器下连接板下加强板</t>
  </si>
  <si>
    <t>坐垫通风袋体</t>
  </si>
  <si>
    <t>驾驶员通风开关</t>
  </si>
  <si>
    <t>6801612X2001A</t>
  </si>
  <si>
    <t>靠背风扇安装板</t>
  </si>
  <si>
    <t>SHT0010954</t>
  </si>
  <si>
    <t>6801138X2001A</t>
  </si>
  <si>
    <t>座垫风扇安装板</t>
  </si>
  <si>
    <t>驾驶员靠背骨架总成</t>
  </si>
  <si>
    <t>MP-X-6805070S</t>
  </si>
  <si>
    <t>头枕主插管</t>
  </si>
  <si>
    <t>MP-X-6805071S</t>
  </si>
  <si>
    <t>头枕副插管</t>
  </si>
  <si>
    <t>C</t>
  </si>
  <si>
    <t>SLT0011553</t>
  </si>
  <si>
    <t>驾驶员头枕总成</t>
  </si>
  <si>
    <t>驾驶员头枕护面总成</t>
  </si>
  <si>
    <t>6802701X2001A</t>
  </si>
  <si>
    <t>驾驶员靠背通风护面总成</t>
  </si>
  <si>
    <t>SLT0011567</t>
  </si>
  <si>
    <t>6802101X2001A</t>
  </si>
  <si>
    <t>驾驶员座垫通风护面总成</t>
  </si>
  <si>
    <t>SLT0011568</t>
  </si>
  <si>
    <t xml:space="preserve">驾驶员靠背泡沫及护面总成 </t>
  </si>
  <si>
    <t>6801739X2001A</t>
  </si>
  <si>
    <t>驾驶员靠背弯管螺接总成</t>
  </si>
  <si>
    <t>SLT0011570</t>
  </si>
  <si>
    <t>SLT0011571</t>
  </si>
  <si>
    <t>1B180-6805009</t>
  </si>
  <si>
    <t>司机背右旋转阶梯螺栓</t>
  </si>
  <si>
    <t>321721801400</t>
  </si>
  <si>
    <t>中排独立软带轴承</t>
  </si>
  <si>
    <t>SLT0011573</t>
  </si>
  <si>
    <t>Q40208</t>
  </si>
  <si>
    <t>大垫圈</t>
  </si>
  <si>
    <t>不锈钢开口型抽芯铆钉</t>
  </si>
  <si>
    <t>Q395B08</t>
  </si>
  <si>
    <t>盖型螺母</t>
  </si>
  <si>
    <t>BFA0010037</t>
  </si>
  <si>
    <t>内梅花盘头三角牙自攻钉</t>
  </si>
  <si>
    <t>D</t>
  </si>
  <si>
    <t>SLT0010415</t>
  </si>
  <si>
    <t>驾驶员左侧护板固定钢丝A</t>
  </si>
  <si>
    <t>SLT0010416</t>
  </si>
  <si>
    <t>驾驶员左侧护板固定钢丝B</t>
  </si>
  <si>
    <t>SLT0010342</t>
  </si>
  <si>
    <t>驾驶员左侧护板固定支架A</t>
  </si>
  <si>
    <t>6808100X2001B</t>
  </si>
  <si>
    <t>SLT0010380</t>
  </si>
  <si>
    <t>驾驶员左侧护板固定支架B</t>
  </si>
  <si>
    <t>6804450X2001A</t>
  </si>
  <si>
    <t>驾驶员腰托开关</t>
  </si>
  <si>
    <t>BPC0010220</t>
  </si>
  <si>
    <t>6802700X2001B</t>
  </si>
  <si>
    <t>6803300X2001B</t>
  </si>
  <si>
    <t>6803260X2001B</t>
  </si>
  <si>
    <t>6802100X2001B</t>
  </si>
  <si>
    <t>Q12618</t>
  </si>
  <si>
    <t>BFA0000004</t>
  </si>
  <si>
    <t>扎带</t>
  </si>
  <si>
    <t>安全带插锁总成</t>
  </si>
  <si>
    <t>校核：</t>
  </si>
  <si>
    <t>标准化：</t>
  </si>
  <si>
    <t>会签：</t>
  </si>
  <si>
    <t>中文名称</t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</si>
  <si>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 xml:space="preserve">: </t>
    </r>
  </si>
  <si>
    <t>规格型号</t>
  </si>
  <si>
    <t>座椅总成：通风+空气腰托+宽扶手</t>
  </si>
  <si>
    <t>座椅总成：电加热+通风+宽扶手</t>
  </si>
  <si>
    <t>重量</t>
  </si>
  <si>
    <t>价格</t>
  </si>
  <si>
    <t>装配等级</t>
  </si>
  <si>
    <t>零件描述</t>
  </si>
  <si>
    <t>重要度</t>
  </si>
  <si>
    <t>单位</t>
  </si>
  <si>
    <t>数据版本</t>
  </si>
  <si>
    <r>
      <rPr>
        <sz val="11"/>
        <rFont val="宋体"/>
        <family val="3"/>
        <charset val="134"/>
      </rPr>
      <t>图纸号</t>
    </r>
  </si>
  <si>
    <r>
      <rPr>
        <sz val="11"/>
        <rFont val="宋体"/>
        <family val="3"/>
        <charset val="134"/>
      </rPr>
      <t>图纸版本</t>
    </r>
  </si>
  <si>
    <t>是否申请新零件号</t>
  </si>
  <si>
    <r>
      <rPr>
        <sz val="11"/>
        <rFont val="宋体"/>
        <family val="3"/>
        <charset val="134"/>
      </rPr>
      <t>沿用件</t>
    </r>
    <r>
      <rPr>
        <sz val="11"/>
        <rFont val="Arial"/>
        <family val="2"/>
      </rPr>
      <t xml:space="preserve">            Y/N</t>
    </r>
  </si>
  <si>
    <r>
      <rPr>
        <sz val="11"/>
        <rFont val="宋体"/>
        <family val="3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</si>
  <si>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</si>
  <si>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</si>
  <si>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</si>
  <si>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</si>
  <si>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</si>
  <si>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</si>
  <si>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</si>
  <si>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</si>
  <si>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rFont val="宋体"/>
        <family val="3"/>
        <charset val="134"/>
        <scheme val="minor"/>
      </rPr>
      <t>涂装面积
（m</t>
    </r>
    <r>
      <rPr>
        <vertAlign val="superscript"/>
        <sz val="11"/>
        <rFont val="宋体"/>
        <family val="3"/>
        <charset val="134"/>
        <scheme val="minor"/>
      </rPr>
      <t>2</t>
    </r>
    <r>
      <rPr>
        <sz val="11"/>
        <rFont val="宋体"/>
        <family val="3"/>
        <charset val="134"/>
        <scheme val="minor"/>
      </rPr>
      <t>）</t>
    </r>
  </si>
  <si>
    <t>外购/ 自制</t>
  </si>
  <si>
    <r>
      <rPr>
        <sz val="11"/>
        <rFont val="宋体"/>
        <family val="3"/>
        <charset val="134"/>
      </rPr>
      <t>备注</t>
    </r>
  </si>
  <si>
    <t>用量</t>
  </si>
  <si>
    <t>座椅总成：电加热+通风+空气腰托</t>
  </si>
  <si>
    <t>个</t>
  </si>
  <si>
    <t>A1</t>
  </si>
  <si>
    <t>Y</t>
  </si>
  <si>
    <t>N</t>
  </si>
  <si>
    <t>总成件</t>
  </si>
  <si>
    <t>ASSY</t>
  </si>
  <si>
    <t>座椅总成：电加热</t>
  </si>
  <si>
    <t>w</t>
  </si>
  <si>
    <t>N/A</t>
  </si>
  <si>
    <t>新开，织物面料(缝线蓝色，带刺绣)</t>
  </si>
  <si>
    <t>6808110X2001A</t>
  </si>
  <si>
    <t>驾驶员头枕骨架泡沫总成</t>
  </si>
  <si>
    <t>分总成</t>
  </si>
  <si>
    <t>6808100X2002A</t>
  </si>
  <si>
    <t>6808111X2001A</t>
  </si>
  <si>
    <t>驾驶员头枕杆</t>
  </si>
  <si>
    <t>线材</t>
  </si>
  <si>
    <t>Q235 φ10</t>
  </si>
  <si>
    <t>GB/T 342
GB/T 700</t>
  </si>
  <si>
    <t>306*130*10</t>
  </si>
  <si>
    <t>6808121X2001A</t>
  </si>
  <si>
    <t>驾驶员头枕泡沫</t>
  </si>
  <si>
    <t>聚氨酯</t>
  </si>
  <si>
    <r>
      <rPr>
        <sz val="10"/>
        <rFont val="宋体"/>
        <family val="3"/>
        <charset val="134"/>
        <scheme val="minor"/>
      </rPr>
      <t>PUR,40kg/</t>
    </r>
    <r>
      <rPr>
        <sz val="10"/>
        <rFont val="宋体"/>
        <family val="3"/>
        <charset val="134"/>
        <scheme val="minor"/>
      </rPr>
      <t>㎥</t>
    </r>
  </si>
  <si>
    <r>
      <rPr>
        <sz val="10"/>
        <rFont val="宋体"/>
        <family val="3"/>
        <charset val="134"/>
        <scheme val="minor"/>
      </rPr>
      <t>40kg/</t>
    </r>
    <r>
      <rPr>
        <sz val="10"/>
        <rFont val="宋体"/>
        <family val="3"/>
        <charset val="134"/>
        <scheme val="minor"/>
      </rPr>
      <t>㎥</t>
    </r>
  </si>
  <si>
    <t>新开，织物面料</t>
  </si>
  <si>
    <t>新开，织物面料(缝线蓝色，带刺绣）</t>
  </si>
  <si>
    <t>SLT0010814</t>
  </si>
  <si>
    <t>分总成，织物通风面套</t>
  </si>
  <si>
    <t>SLT0010815</t>
  </si>
  <si>
    <t>分总成，织物非通风面套</t>
  </si>
  <si>
    <t>分总成，主面料为蓝白格，缝线蓝色</t>
  </si>
  <si>
    <t>SCS0004029</t>
  </si>
  <si>
    <t>借用B40（老）</t>
  </si>
  <si>
    <t>注塑件</t>
  </si>
  <si>
    <t>SCS0004036</t>
  </si>
  <si>
    <t xml:space="preserve"> 头枕副插管</t>
  </si>
  <si>
    <t>6805410X2001A</t>
  </si>
  <si>
    <t>6805510X2001B</t>
  </si>
  <si>
    <t>6805420X2001</t>
  </si>
  <si>
    <t>新开通风-增加扶手槽</t>
  </si>
  <si>
    <t>6805420X2001A</t>
  </si>
  <si>
    <t>6805430X2001</t>
  </si>
  <si>
    <t>新开非通风-增加扶手槽</t>
  </si>
  <si>
    <t>6805421X2001</t>
  </si>
  <si>
    <r>
      <rPr>
        <sz val="10"/>
        <rFont val="宋体"/>
        <family val="3"/>
        <charset val="134"/>
        <scheme val="minor"/>
      </rPr>
      <t>PUR 60kg/</t>
    </r>
    <r>
      <rPr>
        <sz val="10"/>
        <rFont val="宋体"/>
        <family val="3"/>
        <charset val="134"/>
        <scheme val="minor"/>
      </rPr>
      <t>㎥</t>
    </r>
  </si>
  <si>
    <r>
      <rPr>
        <sz val="10"/>
        <rFont val="宋体"/>
        <family val="3"/>
        <charset val="134"/>
        <scheme val="minor"/>
      </rPr>
      <t>60kg/</t>
    </r>
    <r>
      <rPr>
        <sz val="10"/>
        <rFont val="宋体"/>
        <family val="3"/>
        <charset val="134"/>
        <scheme val="minor"/>
      </rPr>
      <t>㎥</t>
    </r>
  </si>
  <si>
    <t>6805429X2001</t>
  </si>
  <si>
    <t>6805422X2001A</t>
  </si>
  <si>
    <t>驾驶员靠背泡沫预埋钢丝A</t>
  </si>
  <si>
    <t>60 Φ2</t>
  </si>
  <si>
    <t>GB/T 342
GB/T 699</t>
  </si>
  <si>
    <t>6805423X2001A</t>
  </si>
  <si>
    <t>驾驶员靠背泡沫预埋钢丝B</t>
  </si>
  <si>
    <t>新开（对称）</t>
  </si>
  <si>
    <t>6805424X2001A</t>
  </si>
  <si>
    <t>新开通风</t>
  </si>
  <si>
    <t>无纺布</t>
  </si>
  <si>
    <t>100g/㎡</t>
  </si>
  <si>
    <t>新开非通风</t>
  </si>
  <si>
    <t>新开，织物通风面套</t>
  </si>
  <si>
    <t>驾驶员靠背非通风护面总成</t>
  </si>
  <si>
    <t>新开，织物非通风面套</t>
  </si>
  <si>
    <t>新开，主面料为蓝白格，缝线为蓝色</t>
  </si>
  <si>
    <t>BEC0010135</t>
  </si>
  <si>
    <t>电加热</t>
  </si>
  <si>
    <t>A2</t>
  </si>
  <si>
    <t>6804410X2001A</t>
  </si>
  <si>
    <t>驾驶员靠背通风系统</t>
  </si>
  <si>
    <t>外购</t>
  </si>
  <si>
    <t>270*197*830</t>
  </si>
  <si>
    <t>借用D03</t>
  </si>
  <si>
    <t>GHRC00001</t>
  </si>
  <si>
    <t>C型钉</t>
  </si>
  <si>
    <t>标准件</t>
  </si>
  <si>
    <t>6804420X2001A</t>
  </si>
  <si>
    <t>驾驶员靠背腰托总成</t>
  </si>
  <si>
    <t>借用H6</t>
  </si>
  <si>
    <t>毛毡</t>
  </si>
  <si>
    <t>塑料件</t>
  </si>
  <si>
    <t>PA66</t>
  </si>
  <si>
    <t>φ6×790</t>
  </si>
  <si>
    <t>φ6×740</t>
  </si>
  <si>
    <t>4X6</t>
  </si>
  <si>
    <t>SLT0011484</t>
  </si>
  <si>
    <t>分总成，通风骨架</t>
  </si>
  <si>
    <t>SLT0011481</t>
  </si>
  <si>
    <t>分总成，非通风骨架</t>
  </si>
  <si>
    <t>SLT0011483</t>
  </si>
  <si>
    <t>SLT0011482</t>
  </si>
  <si>
    <t>6804570X2001A</t>
  </si>
  <si>
    <t>驾驶员调角器焊接总成</t>
  </si>
  <si>
    <t>6801720X2001A</t>
  </si>
  <si>
    <t>驾驶员调角器上连接板总成</t>
  </si>
  <si>
    <t>钣金件</t>
  </si>
  <si>
    <t>QStE500TM 2.5</t>
  </si>
  <si>
    <t>Q/BQB 301
Q/BQB 310</t>
  </si>
  <si>
    <t>116.5*15.5*270.5</t>
  </si>
  <si>
    <t>SPFH590 3.0</t>
  </si>
  <si>
    <t>19.5*30.5*13</t>
  </si>
  <si>
    <t>20*30.5*12</t>
  </si>
  <si>
    <t>SLT0011475</t>
  </si>
  <si>
    <t>下连接板焊接总成</t>
  </si>
  <si>
    <t>电泳后件号为：SLT0011476</t>
  </si>
  <si>
    <t>SLT0010686</t>
  </si>
  <si>
    <t>驾驶员座垫右侧安装板总成</t>
  </si>
  <si>
    <t>借用M60</t>
  </si>
  <si>
    <t>DC01 0.5</t>
  </si>
  <si>
    <t>20*3.5*20</t>
  </si>
  <si>
    <t>SLT0010682</t>
  </si>
  <si>
    <t>驾驶员座垫右侧安装板</t>
  </si>
  <si>
    <t>QStE500 2.5</t>
  </si>
  <si>
    <t>190*60.5*195</t>
  </si>
  <si>
    <t>电泳</t>
  </si>
  <si>
    <t>QC /T712</t>
  </si>
  <si>
    <t>7/16'螺母</t>
  </si>
  <si>
    <t>借用BA95</t>
  </si>
  <si>
    <t xml:space="preserve"> </t>
  </si>
  <si>
    <t>6801630X2001A</t>
  </si>
  <si>
    <t>驾驶员左调角器下连接板总成</t>
  </si>
  <si>
    <t>驾驶员左调角器下连接板</t>
  </si>
  <si>
    <t>QStE500TM 3.5</t>
  </si>
  <si>
    <t>190*50*195.5</t>
  </si>
  <si>
    <t>SAPH440 4.0</t>
  </si>
  <si>
    <t>26*54*6</t>
  </si>
  <si>
    <t>6801150X200A</t>
  </si>
  <si>
    <t>驾驶员座垫后横梁总成</t>
  </si>
  <si>
    <t>6801151X2001A</t>
  </si>
  <si>
    <t>驾驶员座垫后横梁</t>
  </si>
  <si>
    <t>管材</t>
  </si>
  <si>
    <t>Q235 φ22×1.5</t>
  </si>
  <si>
    <t>GB/T 13793
GB/T 700</t>
  </si>
  <si>
    <t>25*434*45</t>
  </si>
  <si>
    <t>6801103X2001A</t>
  </si>
  <si>
    <t>驾驶员座垫固定支架</t>
  </si>
  <si>
    <t>QStE420TM 2.0</t>
  </si>
  <si>
    <t>65*32*22</t>
  </si>
  <si>
    <t>Q235 φ5</t>
  </si>
  <si>
    <t>6804520X2001A</t>
  </si>
  <si>
    <t>左侧手动调角器总成</t>
  </si>
  <si>
    <t>6801740X2001A</t>
  </si>
  <si>
    <t>驾驶员靠背弯管总成</t>
  </si>
  <si>
    <t>6801741X2001A</t>
  </si>
  <si>
    <t>驾驶员靠背弯管</t>
  </si>
  <si>
    <t>B340LA φ25×2.0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</si>
  <si>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</si>
  <si>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</si>
  <si>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</si>
  <si>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</si>
  <si>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</si>
  <si>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</si>
  <si>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借用M4-2060</t>
  </si>
  <si>
    <t>紧固件</t>
  </si>
  <si>
    <t>φ20 45</t>
  </si>
  <si>
    <t>20*21*20</t>
  </si>
  <si>
    <r>
      <rPr>
        <sz val="10"/>
        <rFont val="微软雅黑"/>
        <family val="2"/>
        <charset val="134"/>
      </rPr>
      <t>S</t>
    </r>
    <r>
      <rPr>
        <sz val="10"/>
        <rFont val="微软雅黑"/>
        <family val="2"/>
        <charset val="134"/>
      </rPr>
      <t>LT0010682</t>
    </r>
  </si>
  <si>
    <t>6801111X2001A</t>
  </si>
  <si>
    <t>焊接方螺母</t>
  </si>
  <si>
    <t>8</t>
  </si>
  <si>
    <t>24*2*24</t>
  </si>
  <si>
    <t>M8</t>
  </si>
  <si>
    <t>15*15*13</t>
  </si>
  <si>
    <t>SLT0010412</t>
  </si>
  <si>
    <t>驾驶员扶手安装钣金焊接总成</t>
  </si>
  <si>
    <t>借用统帅</t>
  </si>
  <si>
    <t>— —</t>
  </si>
  <si>
    <t>SLT0010336</t>
  </si>
  <si>
    <t>驾驶员扶手安装钣金</t>
  </si>
  <si>
    <t>54*29*90</t>
  </si>
  <si>
    <t>BFA0000518</t>
  </si>
  <si>
    <t>标准件
Q37108</t>
  </si>
  <si>
    <t>BQB40-6802131</t>
  </si>
  <si>
    <t>主头枕管</t>
  </si>
  <si>
    <t>借用B40</t>
  </si>
  <si>
    <t>Q195  φ20×2.0</t>
  </si>
  <si>
    <t>26*20*59</t>
  </si>
  <si>
    <t>BQB40-6802139</t>
  </si>
  <si>
    <t>副头枕管</t>
  </si>
  <si>
    <t>6801611X2001A</t>
  </si>
  <si>
    <t>驾驶员靠背下弯管</t>
  </si>
  <si>
    <t>Q235 φ20×1.5</t>
  </si>
  <si>
    <t>54*361*138</t>
  </si>
  <si>
    <t>6801660X2001A</t>
  </si>
  <si>
    <t>驾驶员靠背支撑焊接总成</t>
  </si>
  <si>
    <t>6801712X2001A</t>
  </si>
  <si>
    <t>驾驶员靠背支撑钢丝G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</si>
  <si>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</si>
  <si>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</si>
  <si>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</si>
  <si>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</si>
  <si>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</si>
  <si>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</si>
  <si>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6801715X2001A</t>
  </si>
  <si>
    <t>6801714X2001A</t>
  </si>
  <si>
    <t>驾驶员靠背支撑钢丝B</t>
  </si>
  <si>
    <t>借用AA95</t>
  </si>
  <si>
    <t>13*375*32</t>
  </si>
  <si>
    <t>6801664X2001A</t>
  </si>
  <si>
    <t>驾驶员靠背支撑钢丝D</t>
  </si>
  <si>
    <t>5*156*5</t>
  </si>
  <si>
    <t>Q235 1.0</t>
  </si>
  <si>
    <t>20*155*98</t>
  </si>
  <si>
    <t>Q235 2.0</t>
  </si>
  <si>
    <t>6801711X2001A</t>
  </si>
  <si>
    <t>驾驶员靠背支撑钢丝F</t>
  </si>
  <si>
    <t>26*355*60</t>
  </si>
  <si>
    <t>6801614X2001A</t>
  </si>
  <si>
    <t>驾驶员左侧侧翼支撑钢丝</t>
  </si>
  <si>
    <t>Q235 φ6</t>
  </si>
  <si>
    <t>112.5*46*193</t>
  </si>
  <si>
    <t>6801615X2001A</t>
  </si>
  <si>
    <t>驾驶员右侧侧翼支撑钢丝</t>
  </si>
  <si>
    <t>115*46.5*203.5</t>
  </si>
  <si>
    <t>曲簧</t>
  </si>
  <si>
    <t>65Mn</t>
  </si>
  <si>
    <t>GB/T1222</t>
  </si>
  <si>
    <t>6804530X2001A</t>
  </si>
  <si>
    <t>驾驶员左侧滑轨总成</t>
  </si>
  <si>
    <t>6804540X2001A</t>
  </si>
  <si>
    <t>驾驶员右侧滑轨总成</t>
  </si>
  <si>
    <t>6801101X2001A</t>
  </si>
  <si>
    <t>驾驶员U型把手</t>
  </si>
  <si>
    <t>SPCC φ10</t>
  </si>
  <si>
    <t>141*379*11</t>
  </si>
  <si>
    <t>SLT0010411</t>
  </si>
  <si>
    <t>驾驶员座垫前横梁总成</t>
  </si>
  <si>
    <t>6801141X2001A</t>
  </si>
  <si>
    <t>驾驶员座垫前横管</t>
  </si>
  <si>
    <t>Q235 φ22×2.0</t>
  </si>
  <si>
    <t>25*347*25</t>
  </si>
  <si>
    <t>6801142X2001A</t>
  </si>
  <si>
    <t>驾驶员座垫滑轨前搭接支架</t>
  </si>
  <si>
    <t>QStE420TM 2.5</t>
  </si>
  <si>
    <t>85*45.5*33</t>
  </si>
  <si>
    <t>GB/T 708
GB/T 700</t>
  </si>
  <si>
    <t>60*60*25</t>
  </si>
  <si>
    <t>Q33008F31</t>
  </si>
  <si>
    <t>全金属六角法兰面锁紧螺母</t>
  </si>
  <si>
    <t>横梁，安装板与滑轨固定</t>
  </si>
  <si>
    <t>镀黑锌</t>
  </si>
  <si>
    <t>SLT0010646</t>
  </si>
  <si>
    <t>扶手安装支架焊接总成</t>
  </si>
  <si>
    <t>借用减震款</t>
  </si>
  <si>
    <t>SLT0010629</t>
  </si>
  <si>
    <t>扶手安装支架</t>
  </si>
  <si>
    <t>SLT0010414</t>
  </si>
  <si>
    <t>扶手旋转轴</t>
  </si>
  <si>
    <t>45#</t>
  </si>
  <si>
    <t>SHT0011363</t>
  </si>
  <si>
    <t>焊接轴套</t>
  </si>
  <si>
    <t>借用H6，冷镦</t>
  </si>
  <si>
    <t>冷镦</t>
  </si>
  <si>
    <t>20#</t>
  </si>
  <si>
    <t>GB/T 702       GB/T699</t>
  </si>
  <si>
    <t>96*19*84</t>
  </si>
  <si>
    <t>BFA0000012</t>
  </si>
  <si>
    <t>M8*25外六角螺栓</t>
  </si>
  <si>
    <t>M8*25</t>
  </si>
  <si>
    <t>发黑</t>
  </si>
  <si>
    <t>涂螺纹胶</t>
  </si>
  <si>
    <t>SLT0011547</t>
  </si>
  <si>
    <t>SLT0010547</t>
  </si>
  <si>
    <t>SLT0011546</t>
  </si>
  <si>
    <t>SLT0010680</t>
  </si>
  <si>
    <t>减震器右侧支撑轴套</t>
  </si>
  <si>
    <t>BFA0000130</t>
  </si>
  <si>
    <t>外六角盘头螺钉（Q2150820，靠背骨架与扶手安装支架固定）</t>
  </si>
  <si>
    <t>M8*20</t>
  </si>
  <si>
    <t>6803200X2001A</t>
  </si>
  <si>
    <t>6803210X2001A</t>
  </si>
  <si>
    <r>
      <rPr>
        <sz val="10"/>
        <rFont val="微软雅黑"/>
        <family val="2"/>
        <charset val="134"/>
      </rPr>
      <t>S</t>
    </r>
    <r>
      <rPr>
        <sz val="10"/>
        <rFont val="微软雅黑"/>
        <family val="2"/>
        <charset val="134"/>
      </rPr>
      <t>LT0010670</t>
    </r>
  </si>
  <si>
    <r>
      <rPr>
        <sz val="10"/>
        <rFont val="微软雅黑"/>
        <family val="2"/>
        <charset val="134"/>
      </rPr>
      <t>S</t>
    </r>
    <r>
      <rPr>
        <sz val="10"/>
        <rFont val="微软雅黑"/>
        <family val="2"/>
        <charset val="134"/>
      </rPr>
      <t>LT0010671</t>
    </r>
  </si>
  <si>
    <t>SLT0010825</t>
  </si>
  <si>
    <t>泡沫</t>
  </si>
  <si>
    <t>PUR,65kg/m³</t>
  </si>
  <si>
    <t>65kg/m³</t>
  </si>
  <si>
    <t>SLT0010826</t>
  </si>
  <si>
    <t>6803222X2001A</t>
  </si>
  <si>
    <t>驾驶员座垫泡沫预埋钢丝A</t>
  </si>
  <si>
    <t>钢丝</t>
  </si>
  <si>
    <t>60 φ2</t>
  </si>
  <si>
    <t>6803223X2001A</t>
  </si>
  <si>
    <t>驾驶员座垫泡沫预埋钢丝B</t>
  </si>
  <si>
    <t>250*φ2</t>
  </si>
  <si>
    <t>6803224X2001A</t>
  </si>
  <si>
    <t>BEC0010136</t>
  </si>
  <si>
    <t>坐垫加热垫总成</t>
  </si>
  <si>
    <t>电器件</t>
  </si>
  <si>
    <t>445x340x2</t>
  </si>
  <si>
    <t>驾驶员座垫非通风护面总成</t>
  </si>
  <si>
    <t>6804430X2001A</t>
  </si>
  <si>
    <t>驾驶员座垫通风系统</t>
  </si>
  <si>
    <t>6801120X2001A</t>
  </si>
  <si>
    <t>驾驶员座垫骨架总成</t>
  </si>
  <si>
    <t>6801130X2001A</t>
  </si>
  <si>
    <t>驾驶员座垫框架总成</t>
  </si>
  <si>
    <t>6801131X2001A</t>
  </si>
  <si>
    <t>驾驶员座垫框架左侧钢丝</t>
  </si>
  <si>
    <t>Q235 φ8</t>
  </si>
  <si>
    <t>423.5*426*91.5</t>
  </si>
  <si>
    <t>6801139X2001A</t>
  </si>
  <si>
    <t>驾驶员座垫框架右侧钢丝</t>
  </si>
  <si>
    <t>6801132X2001A</t>
  </si>
  <si>
    <t>驾驶员座垫框架前支撑钢丝</t>
  </si>
  <si>
    <t>34*425.5*38</t>
  </si>
  <si>
    <t>6801133X2001A</t>
  </si>
  <si>
    <t>驾驶员座垫框架侧翼钢丝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</si>
  <si>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</si>
  <si>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</si>
  <si>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</si>
  <si>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</si>
  <si>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</si>
  <si>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</si>
  <si>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</si>
  <si>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</si>
  <si>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</si>
  <si>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6801231X2001A</t>
  </si>
  <si>
    <t>驾驶员座垫面套前固定钢丝</t>
  </si>
  <si>
    <t>260*76</t>
  </si>
  <si>
    <t>6801232X2001A</t>
  </si>
  <si>
    <t>驾驶员座垫面套后固定钢丝</t>
  </si>
  <si>
    <t>120*25</t>
  </si>
  <si>
    <t>6801105X2001A</t>
  </si>
  <si>
    <t>驾驶员座垫框架支架总成</t>
  </si>
  <si>
    <t>6801102X2001A</t>
  </si>
  <si>
    <t>驾驶员座垫框架支架</t>
  </si>
  <si>
    <t>32*27*12</t>
  </si>
  <si>
    <t>Q1980820F</t>
  </si>
  <si>
    <t>承面凸焊螺栓</t>
  </si>
  <si>
    <t>92*162*52</t>
  </si>
  <si>
    <t>借用D03，风扇固定</t>
  </si>
  <si>
    <t>橡胶</t>
  </si>
  <si>
    <t>电泳件</t>
  </si>
  <si>
    <t>M3*12</t>
  </si>
  <si>
    <t>固定护板钢丝
借用H6</t>
  </si>
  <si>
    <t>M5*10</t>
  </si>
  <si>
    <t>SLT0010731</t>
  </si>
  <si>
    <t>驾驶员左侧护板-加热</t>
  </si>
  <si>
    <t>新开-SLT0010346基础上，增加加热孔</t>
  </si>
  <si>
    <t>SLT0010346</t>
  </si>
  <si>
    <t>PP-TP15 2.5</t>
  </si>
  <si>
    <t>SLT0010732</t>
  </si>
  <si>
    <t>驾驶员左侧护板-通风＋空气腰托</t>
  </si>
  <si>
    <t xml:space="preserve">SLT0010346
</t>
  </si>
  <si>
    <t>2.5
PP-TP15</t>
  </si>
  <si>
    <t>SLT0010733</t>
  </si>
  <si>
    <t>驾驶员左侧护板
驾驶员左侧护板-加热+通风+空气腰托</t>
  </si>
  <si>
    <t>A3</t>
  </si>
  <si>
    <t>驾驶员左侧护板加热+通风</t>
  </si>
  <si>
    <t>6803201X2001A</t>
  </si>
  <si>
    <t>驾驶员右侧护板</t>
  </si>
  <si>
    <t>BEC0010142</t>
  </si>
  <si>
    <t>加热开关总成</t>
  </si>
  <si>
    <t>国产自制，新开</t>
  </si>
  <si>
    <t xml:space="preserve">BPC0010100  </t>
  </si>
  <si>
    <t>φ6卡箍</t>
  </si>
  <si>
    <t>安路普车间</t>
  </si>
  <si>
    <t>PC</t>
  </si>
  <si>
    <t>Q2714213F31</t>
  </si>
  <si>
    <t>旁侧板固定</t>
  </si>
  <si>
    <t>ST4.2*13</t>
  </si>
  <si>
    <t>BQB40-6807121</t>
  </si>
  <si>
    <t>弹簧钢丝</t>
  </si>
  <si>
    <t>SLT0010345</t>
  </si>
  <si>
    <t>驾驶员调角器手柄</t>
  </si>
  <si>
    <t>PA6+GF30 2.5</t>
  </si>
  <si>
    <t>BEC0010240</t>
  </si>
  <si>
    <t>一汽轻卡基础款单加加热线束(含ECU)</t>
  </si>
  <si>
    <t>BEC0010239</t>
  </si>
  <si>
    <t>一汽轻卡基础款通风加热集成线束(含ECU)</t>
  </si>
  <si>
    <t>6803910X2001A</t>
  </si>
  <si>
    <t>ECU及通风线束总成</t>
  </si>
  <si>
    <t>座框安装螺母</t>
  </si>
  <si>
    <t>固定线束、接口</t>
  </si>
  <si>
    <t>4*200</t>
  </si>
  <si>
    <t>白色</t>
  </si>
  <si>
    <t>SLT0010315</t>
  </si>
  <si>
    <t>外购件</t>
  </si>
  <si>
    <t>6800201X2001A</t>
  </si>
  <si>
    <t>驾驶员座椅头枕包装袋</t>
  </si>
  <si>
    <t>PE袋</t>
  </si>
  <si>
    <t>6800202X2001A</t>
  </si>
  <si>
    <t>驾驶员座椅包装袋</t>
  </si>
  <si>
    <t>6800204X2001A</t>
  </si>
  <si>
    <t>驾驶员座椅产品标识</t>
  </si>
  <si>
    <t>产品标签</t>
  </si>
  <si>
    <t>L0681028005A0</t>
  </si>
  <si>
    <t>螺栓帽</t>
  </si>
  <si>
    <t>PP-TP15</t>
  </si>
  <si>
    <t>黑色</t>
  </si>
  <si>
    <t>SLT0010347</t>
  </si>
  <si>
    <t>扶手总成</t>
  </si>
  <si>
    <t>借用D03，不带旋转轴</t>
  </si>
  <si>
    <t>SLT0010423</t>
  </si>
  <si>
    <t>扶手固定螺栓</t>
  </si>
  <si>
    <t>非标件</t>
  </si>
  <si>
    <t>M12</t>
  </si>
  <si>
    <t>SLT0010427</t>
  </si>
  <si>
    <t>扶手堵盖C</t>
  </si>
  <si>
    <t>SLT0010696</t>
  </si>
  <si>
    <t>SLT0010697</t>
  </si>
  <si>
    <t>M10</t>
  </si>
  <si>
    <t>SLT0010701</t>
  </si>
  <si>
    <t>扶手总成堵盖</t>
  </si>
  <si>
    <t>BFA0010075</t>
  </si>
  <si>
    <t>标准件-Q2712995
扶手堵盖固定</t>
  </si>
  <si>
    <t>ST2.9*10</t>
  </si>
  <si>
    <t>6900500X2001C</t>
  </si>
  <si>
    <t>6900500X2001B</t>
  </si>
  <si>
    <t>6900500X2001A</t>
  </si>
  <si>
    <t>非通风面套，辅料PVC</t>
  </si>
  <si>
    <t>6900600X2001A</t>
  </si>
  <si>
    <t>SLT0010186</t>
  </si>
  <si>
    <t>SLT0011504</t>
  </si>
  <si>
    <t>SLT0011532</t>
  </si>
  <si>
    <t>SLT0011560</t>
  </si>
  <si>
    <t>SLT0011561</t>
  </si>
  <si>
    <t>中间座靠背总成</t>
  </si>
  <si>
    <t>前座副背骨架泡沫通风面套总成</t>
  </si>
  <si>
    <t>前座副靠背泡沫及通风护面总成</t>
  </si>
  <si>
    <t>前座副靠背通风面套总成</t>
  </si>
  <si>
    <t>6905522X2001A</t>
  </si>
  <si>
    <t>前座副靠背无纺布</t>
  </si>
  <si>
    <t>6905523X2001A</t>
  </si>
  <si>
    <t>前座副靠背预埋钢丝A</t>
  </si>
  <si>
    <t>6905524X2001A</t>
  </si>
  <si>
    <t>前座副靠背预埋钢丝C</t>
  </si>
  <si>
    <t>副驾驶员座垫通风护面总成</t>
  </si>
  <si>
    <t>6903313X2001A</t>
  </si>
  <si>
    <t>副驾驶员座垫内嵌钢丝2</t>
  </si>
  <si>
    <t>6903315X2001A</t>
  </si>
  <si>
    <t>副驾驶员座垫内嵌钢丝4</t>
  </si>
  <si>
    <t>6903316X2001A</t>
  </si>
  <si>
    <t>副驾驶员座垫内嵌钢丝5</t>
  </si>
  <si>
    <t>6900301X2001A</t>
  </si>
  <si>
    <t>6903321X2001A</t>
  </si>
  <si>
    <t>副驾驶员座垫内嵌钢丝8</t>
  </si>
  <si>
    <t>6900302X2001A</t>
  </si>
  <si>
    <t>6903317X2001A</t>
  </si>
  <si>
    <t>副驾驶员座垫内嵌钢丝6</t>
  </si>
  <si>
    <t>6903322X2001A</t>
  </si>
  <si>
    <t>副驾驶员座垫内嵌钢丝9</t>
  </si>
  <si>
    <t>6900304X2001A</t>
  </si>
  <si>
    <t>6903318X2001A</t>
  </si>
  <si>
    <t>副驾驶员座垫内嵌钢丝7</t>
  </si>
  <si>
    <t>6900305X2001A</t>
  </si>
  <si>
    <t>6900306X2001A</t>
  </si>
  <si>
    <t>6900307X2001A</t>
  </si>
  <si>
    <t>SLT0010052</t>
  </si>
  <si>
    <t>小背储物盒总成</t>
  </si>
  <si>
    <t>SLT0011518</t>
  </si>
  <si>
    <t>SLT0010053</t>
  </si>
  <si>
    <t>小背储物盒上盒</t>
  </si>
  <si>
    <t>SLT0010054</t>
  </si>
  <si>
    <t>小背储物盒下盒</t>
  </si>
  <si>
    <t>SLT0011510</t>
  </si>
  <si>
    <t>前座副背骨架泡沫面套总成</t>
  </si>
  <si>
    <t>SLT0011511</t>
  </si>
  <si>
    <t>前座副靠背泡沫及护面总成</t>
  </si>
  <si>
    <t>前座副靠背面套总成</t>
  </si>
  <si>
    <t>中间座靠背护面总成</t>
  </si>
  <si>
    <t>副驾驶员座垫护面总成</t>
  </si>
  <si>
    <t>6901810X2001C</t>
  </si>
  <si>
    <t>副驾驶员座椅总成（1895）</t>
  </si>
  <si>
    <t>6901810X2001B</t>
  </si>
  <si>
    <t>6905510X2001C</t>
  </si>
  <si>
    <t>6905510X2001B</t>
  </si>
  <si>
    <t>副驾驶员座椅总成（2010）</t>
  </si>
  <si>
    <t>Q2740412F31</t>
  </si>
  <si>
    <t>SLT0011574</t>
  </si>
  <si>
    <t>SLT0011575</t>
  </si>
  <si>
    <t>坐垫总成-前座（2010）</t>
  </si>
  <si>
    <t>坐垫总成-前座（1895）</t>
  </si>
  <si>
    <t>SLT0011350</t>
  </si>
  <si>
    <t>小背置物盒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</si>
  <si>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</si>
  <si>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BA95</t>
  </si>
  <si>
    <t>BA97</t>
  </si>
  <si>
    <t>座椅总成，织物通风面套</t>
  </si>
  <si>
    <t>座椅总成，织物非通风面套</t>
  </si>
  <si>
    <t>座椅总成，非通风面套，PVC辅料</t>
  </si>
  <si>
    <t>副驾驶员座椅总成(2010)</t>
  </si>
  <si>
    <t>座椅总成，织物面料（主料：FDZQ0427PGOA1；辅料：FDVQ0304BKOA1）</t>
  </si>
  <si>
    <t>座椅总成，织物面料（主料：蓝白格；缝线蓝色，头枕带刺绣）</t>
  </si>
  <si>
    <t>(SLT0011505)  6905020BA95-C00</t>
  </si>
  <si>
    <t>6905020-H95-C00
SLT0011562</t>
  </si>
  <si>
    <t>主料蓝白格，缝线蓝色，头枕带刺绣</t>
  </si>
  <si>
    <t>借用蒙派克</t>
  </si>
  <si>
    <t>头枕总成，织物面料</t>
  </si>
  <si>
    <t>6808100X2001A</t>
  </si>
  <si>
    <t>同主驾</t>
  </si>
  <si>
    <t>头枕总成，PVC面料</t>
  </si>
  <si>
    <t>头枕总成，面料:FDVQ0304BKOA1</t>
  </si>
  <si>
    <t>头枕总成，缝线蓝色，带刺绣</t>
  </si>
  <si>
    <t>Q235  φ10</t>
  </si>
  <si>
    <r>
      <rPr>
        <sz val="10"/>
        <rFont val="宋体"/>
        <family val="3"/>
        <charset val="134"/>
        <scheme val="minor"/>
      </rPr>
      <t>PUR 40kg/</t>
    </r>
    <r>
      <rPr>
        <sz val="10"/>
        <rFont val="宋体"/>
        <family val="3"/>
        <charset val="134"/>
        <scheme val="minor"/>
      </rPr>
      <t>㎥</t>
    </r>
  </si>
  <si>
    <t>新开，PVC面料</t>
  </si>
  <si>
    <t>新开，面料:FDVQ0304BKOA1</t>
  </si>
  <si>
    <t>新开，缝线蓝色，带刺绣</t>
  </si>
  <si>
    <t>6901810X2001A</t>
  </si>
  <si>
    <t>分总成，非通风面套，辅料PVC</t>
  </si>
  <si>
    <t>分总成（主料：FDZQ0427PGOA1；辅料：FDVQ0304BKOA1）</t>
  </si>
  <si>
    <t>分总成（主料：蓝白格，带刺绣）</t>
  </si>
  <si>
    <t>6901820X2001A</t>
  </si>
  <si>
    <t>前座副背骨架焊接总成</t>
  </si>
  <si>
    <t>骨架总成</t>
  </si>
  <si>
    <t>副司机背左旋转轴固定座</t>
  </si>
  <si>
    <t>借用M4</t>
  </si>
  <si>
    <t>3.0
Q235</t>
  </si>
  <si>
    <t>40*30*55</t>
  </si>
  <si>
    <t>6901821X2001A</t>
  </si>
  <si>
    <t>前座副靠背弯管</t>
  </si>
  <si>
    <t>148*405*523</t>
  </si>
  <si>
    <t>副司机背下支撑管</t>
  </si>
  <si>
    <t>Φ25x1.5
Q195</t>
  </si>
  <si>
    <t>Q/BQB 301
GB/T 700</t>
  </si>
  <si>
    <t>25*354*25</t>
  </si>
  <si>
    <t>6901622X2001A</t>
  </si>
  <si>
    <t>副司机背侧翼支撑钢丝</t>
  </si>
  <si>
    <t>Φ7
Q235</t>
  </si>
  <si>
    <t>120*19.5*304</t>
  </si>
  <si>
    <t>6901520X2001A</t>
  </si>
  <si>
    <t>副司机背右旁接板总成</t>
  </si>
  <si>
    <t>71*33*117</t>
  </si>
  <si>
    <t>副司机背右旁接板</t>
  </si>
  <si>
    <t>Q370C08</t>
  </si>
  <si>
    <t>焊接六角螺母</t>
  </si>
  <si>
    <r>
      <rPr>
        <sz val="10"/>
        <rFont val="宋体"/>
        <family val="3"/>
        <charset val="134"/>
        <scheme val="minor"/>
      </rPr>
      <t>标准件</t>
    </r>
    <r>
      <rPr>
        <sz val="12"/>
        <rFont val="宋体"/>
        <family val="3"/>
        <charset val="134"/>
        <scheme val="minor"/>
      </rPr>
      <t xml:space="preserve">      </t>
    </r>
  </si>
  <si>
    <t>16*6.5*14</t>
  </si>
  <si>
    <t>6901710X2001A</t>
  </si>
  <si>
    <t>前座副靠背支撑钢丝总成</t>
  </si>
  <si>
    <t>总成</t>
  </si>
  <si>
    <t>6901711X2001A</t>
  </si>
  <si>
    <t>前座副靠背支撑钢丝L</t>
  </si>
  <si>
    <t>35.5*355*31</t>
  </si>
  <si>
    <t>6901712X2001A</t>
  </si>
  <si>
    <t>前座副靠背支撑钢丝M</t>
  </si>
  <si>
    <t>35*316*30</t>
  </si>
  <si>
    <t>6901713X2001A</t>
  </si>
  <si>
    <t>前座副靠背支撑钢丝N</t>
  </si>
  <si>
    <t>6901714X2001A</t>
  </si>
  <si>
    <t>前座副靠背支撑钢丝O</t>
  </si>
  <si>
    <t>13*355*32</t>
  </si>
  <si>
    <t>总成，通风面料</t>
  </si>
  <si>
    <t>总成，织物面料</t>
  </si>
  <si>
    <t>6905510X2001A</t>
  </si>
  <si>
    <t>总成，PVC辅料</t>
  </si>
  <si>
    <t>新开（主料：FDZQ0427PGOA1；辅料：FDVQ0304BKOA1）</t>
  </si>
  <si>
    <t>新开（主料：蓝白格，缝线蓝色）</t>
  </si>
  <si>
    <t>新开，通风面料</t>
  </si>
  <si>
    <t>面套</t>
  </si>
  <si>
    <t>新开，PVC辅料</t>
  </si>
  <si>
    <t>新开（主线蓝白格，缝线蓝色）</t>
  </si>
  <si>
    <t>6905520X2001A</t>
  </si>
  <si>
    <t>前座副靠背泡沫总成</t>
  </si>
  <si>
    <t>6905120X2001A</t>
  </si>
  <si>
    <t>6905521X2001A</t>
  </si>
  <si>
    <t>前座副靠背泡沫本体</t>
  </si>
  <si>
    <t>泡沫 新开</t>
  </si>
  <si>
    <t>PUR，60kg/m3</t>
  </si>
  <si>
    <t>60kg/m3</t>
  </si>
  <si>
    <t>Φ2,60</t>
  </si>
  <si>
    <t>同主驾 右</t>
  </si>
  <si>
    <t>同主驾（对称）左</t>
  </si>
  <si>
    <t>6904300A2001A</t>
  </si>
  <si>
    <t>副驾驶员大背折叠器总成</t>
  </si>
  <si>
    <t>装车钣金变动</t>
  </si>
  <si>
    <t xml:space="preserve"> 分总成 </t>
  </si>
  <si>
    <t>1B180-6904111</t>
  </si>
  <si>
    <t>大背折叠器上连接板</t>
  </si>
  <si>
    <t>2.0
SAPH440</t>
  </si>
  <si>
    <t>106*22*256</t>
  </si>
  <si>
    <t>1B180-6904112</t>
  </si>
  <si>
    <t>大背折叠器铆钉A</t>
  </si>
  <si>
    <t>GB/T 699</t>
  </si>
  <si>
    <t>12*15*12</t>
  </si>
  <si>
    <t>1B180-6904113</t>
  </si>
  <si>
    <t>大背折叠器铆钉B</t>
  </si>
  <si>
    <t>14*22*14</t>
  </si>
  <si>
    <t>1B180-6904114</t>
  </si>
  <si>
    <t>大背折叠器旋转中心铆钉</t>
  </si>
  <si>
    <t>20*15*20</t>
  </si>
  <si>
    <t>1B180-6904115</t>
  </si>
  <si>
    <t>大背折叠器下连接板固定铆钉</t>
  </si>
  <si>
    <t>12*11*12</t>
  </si>
  <si>
    <t>1B180-6904101-1</t>
  </si>
  <si>
    <t>大背折叠器塑料手把</t>
  </si>
  <si>
    <t>43*15*68</t>
  </si>
  <si>
    <t>1B180-6904116</t>
  </si>
  <si>
    <t>大背折叠器手把</t>
  </si>
  <si>
    <t>Q235</t>
  </si>
  <si>
    <t>26*7*50</t>
  </si>
  <si>
    <t>1B180-6904117</t>
  </si>
  <si>
    <t>大背折叠器解锁块</t>
  </si>
  <si>
    <t>5.0
Q235</t>
  </si>
  <si>
    <t>1B180-6904118</t>
  </si>
  <si>
    <t>大背折叠器上齿板</t>
  </si>
  <si>
    <t>5.0
45</t>
  </si>
  <si>
    <t>GB/T 708
GB/T 699</t>
  </si>
  <si>
    <t>65*5*42</t>
  </si>
  <si>
    <t>6804302X2001A</t>
  </si>
  <si>
    <t>大背折叠器下齿板</t>
  </si>
  <si>
    <t>102*5*83</t>
  </si>
  <si>
    <t>1B180-6904121</t>
  </si>
  <si>
    <t>大背折叠器固定板</t>
  </si>
  <si>
    <t>2.0
Q235</t>
  </si>
  <si>
    <t>72*2*99</t>
  </si>
  <si>
    <t>6804301A2001A</t>
  </si>
  <si>
    <t>大背折叠器下连接板</t>
  </si>
  <si>
    <t>2.5
SAPH440</t>
  </si>
  <si>
    <t>154*35*158</t>
  </si>
  <si>
    <t>GB/T5782-2000</t>
  </si>
  <si>
    <t>六角头螺栓</t>
  </si>
  <si>
    <t>M8x25</t>
  </si>
  <si>
    <t>GB/T93-1987</t>
  </si>
  <si>
    <t>弹簧垫圈</t>
  </si>
  <si>
    <t>GB/T95-1985</t>
  </si>
  <si>
    <t>平垫圈</t>
  </si>
  <si>
    <t>6905101X2001A</t>
  </si>
  <si>
    <t>旋转轴套</t>
  </si>
  <si>
    <t>ASA</t>
  </si>
  <si>
    <t>30*10*30</t>
  </si>
  <si>
    <t>2010车身，织物面料</t>
  </si>
  <si>
    <t>(SLT0011506) 6905100BA95-C00</t>
  </si>
  <si>
    <t>新开，织物面料（主料：FDZQ0427PGOA1；辅料：FDVQ0304BKOA1）</t>
  </si>
  <si>
    <t>2010车身，PVC面料</t>
  </si>
  <si>
    <t>6905100-H95-C00
(SLT0011563)</t>
  </si>
  <si>
    <t>2010车身，缝线蓝色</t>
  </si>
  <si>
    <t>(SLT0011533)
6905100AA97-C00</t>
  </si>
  <si>
    <t>新开，织物面料（辅料：FDVQ0304BKOA1）</t>
  </si>
  <si>
    <t>6905100-H87-C00
(SLT0011564)</t>
  </si>
  <si>
    <t>1895车身，缝线蓝色</t>
  </si>
  <si>
    <t>中间座靠背骨架总成</t>
  </si>
  <si>
    <t>6901610X2001A</t>
  </si>
  <si>
    <t>中间座靠背弯管</t>
  </si>
  <si>
    <t xml:space="preserve">管材 </t>
  </si>
  <si>
    <t>Φ22x1.5
Q195</t>
  </si>
  <si>
    <t>131*372*406</t>
  </si>
  <si>
    <t>中间座靠背置物盒固定支架</t>
  </si>
  <si>
    <t>1.5
Q235</t>
  </si>
  <si>
    <t>21*18*23</t>
  </si>
  <si>
    <t>中间座靠背支撑板</t>
  </si>
  <si>
    <t>34*353*31</t>
  </si>
  <si>
    <t>1B180-6905101</t>
  </si>
  <si>
    <t>小背旋转轴固定座</t>
  </si>
  <si>
    <t>33*25*44</t>
  </si>
  <si>
    <t>中间座靠背下连接管</t>
  </si>
  <si>
    <t>22*327*22</t>
  </si>
  <si>
    <t>6901601X2001A</t>
  </si>
  <si>
    <t>借用A97</t>
  </si>
  <si>
    <t>6901604X2001A</t>
  </si>
  <si>
    <t>6901603X2001A</t>
  </si>
  <si>
    <t>6901602X2001A</t>
  </si>
  <si>
    <t>6901630X2001A</t>
  </si>
  <si>
    <t>中间座靠背左旁接板总成</t>
  </si>
  <si>
    <t>借用A95</t>
  </si>
  <si>
    <t>67*23*116</t>
  </si>
  <si>
    <t>小背左旁接板</t>
  </si>
  <si>
    <t>2.5
Q235</t>
  </si>
  <si>
    <t>16*7*14</t>
  </si>
  <si>
    <t>6904400A2001A</t>
  </si>
  <si>
    <t>副驾驶员小背折叠器总成</t>
  </si>
  <si>
    <t>结构变更，件号新增</t>
  </si>
  <si>
    <t>小背折叠器上连接板</t>
  </si>
  <si>
    <t>小背折叠器铆钉B</t>
  </si>
  <si>
    <t>小背折叠器解锁块</t>
  </si>
  <si>
    <t>GB/T 709
GB/T 700</t>
  </si>
  <si>
    <t>GB/T 709
GB/T 699</t>
  </si>
  <si>
    <t>6904401A2001A</t>
  </si>
  <si>
    <t>小背折叠器下连接板</t>
  </si>
  <si>
    <t>161*40*162</t>
  </si>
  <si>
    <t>衬套</t>
  </si>
  <si>
    <t>2</t>
  </si>
  <si>
    <t>6905210X2001A</t>
  </si>
  <si>
    <t>中间座靠背泡沫总成</t>
  </si>
  <si>
    <t>198*393*473</t>
  </si>
  <si>
    <t>6905310X2001A</t>
  </si>
  <si>
    <t>6905201X2001A</t>
  </si>
  <si>
    <t>中间座靠背泡沫本体</t>
  </si>
  <si>
    <t>60Kg/m³,PUR</t>
  </si>
  <si>
    <t>60Kg/m³</t>
  </si>
  <si>
    <t>中间座靠背泡沫预埋钢丝</t>
  </si>
  <si>
    <t>φ2
20</t>
  </si>
  <si>
    <t>GB/T 699
GB/T 700</t>
  </si>
  <si>
    <t>6905301X2001A</t>
  </si>
  <si>
    <t>6905302X2001A</t>
  </si>
  <si>
    <t>204*399*479</t>
  </si>
  <si>
    <t>新开2010车身，缝线蓝色</t>
  </si>
  <si>
    <t>1895车身，新开</t>
  </si>
  <si>
    <t>新开（辅料：FDVQ0304BKOA1）</t>
  </si>
  <si>
    <t>新开1895车身，缝线蓝色</t>
  </si>
  <si>
    <t>2.5
PP-TD20</t>
  </si>
  <si>
    <t>141*359*409</t>
  </si>
  <si>
    <t>146*360*411</t>
  </si>
  <si>
    <t>合页</t>
  </si>
  <si>
    <t>冲压件</t>
  </si>
  <si>
    <t>13*196*29</t>
  </si>
  <si>
    <t>缓冲垫</t>
  </si>
  <si>
    <t>25*10*25</t>
  </si>
  <si>
    <t>十字槽沉头自攻螺钉</t>
  </si>
  <si>
    <t>借用M4-2060，装合页</t>
  </si>
  <si>
    <t>ST4.2X12</t>
  </si>
  <si>
    <t>12*8*8</t>
  </si>
  <si>
    <t xml:space="preserve">— — </t>
  </si>
  <si>
    <t>153*351*404</t>
  </si>
  <si>
    <t>ST4.2X13</t>
  </si>
  <si>
    <t>1895/2010车身</t>
  </si>
  <si>
    <t>2010车身，织物通风面套</t>
  </si>
  <si>
    <t>528*889*204</t>
  </si>
  <si>
    <t>2010车身，织物非通风面料</t>
  </si>
  <si>
    <t>2010车身，非通风面套，辅料PVC</t>
  </si>
  <si>
    <t>(SLT0011507) 6903010BA95-C00</t>
  </si>
  <si>
    <t>6903010-H95-C00
(SLT0011565)</t>
  </si>
  <si>
    <t>新开2010车身，织物非通风面料，主料蓝白格，缝线蓝色</t>
  </si>
  <si>
    <t>6903010AH22-C00
（SLT0010188）</t>
  </si>
  <si>
    <t>1895车身，织物通风面套</t>
  </si>
  <si>
    <t>520*846*225</t>
  </si>
  <si>
    <t>1895车身，织物非通风面料</t>
  </si>
  <si>
    <t>6903010AA97-C00
(SLT0011534)</t>
  </si>
  <si>
    <t>6903010-H87-C00
(SLT0011566)</t>
  </si>
  <si>
    <t>1895车身，织物非通风面料，主料蓝白格，缝线蓝色</t>
  </si>
  <si>
    <t>护面</t>
  </si>
  <si>
    <t>2010车身，非通风，辅料PVC</t>
  </si>
  <si>
    <t>2010车身，主面料蓝白格，缝线蓝色</t>
  </si>
  <si>
    <t>新开（主料：FAWML5021；辅料：FAWML5011）</t>
  </si>
  <si>
    <t>6903310X2001A</t>
  </si>
  <si>
    <t>副驾驶员座垫泡沫总成</t>
  </si>
  <si>
    <t>2010车身，新开</t>
  </si>
  <si>
    <t>6903410X2001A</t>
  </si>
  <si>
    <t>6903311X2001A</t>
  </si>
  <si>
    <t>副驾驶员座垫泡沫本体</t>
  </si>
  <si>
    <t>PUR，65km/m³</t>
  </si>
  <si>
    <t>65km/m³</t>
  </si>
  <si>
    <t>6903411X2001A</t>
  </si>
  <si>
    <t>6903112X2001A</t>
  </si>
  <si>
    <t>副驾驶员座垫内嵌钢丝1</t>
  </si>
  <si>
    <t>φ2
60</t>
  </si>
  <si>
    <t>新开，BA97</t>
  </si>
  <si>
    <t>右侧硬质泡沫</t>
  </si>
  <si>
    <t>再生棉</t>
  </si>
  <si>
    <t>310*64*80</t>
  </si>
  <si>
    <t>6903120X2001A</t>
  </si>
  <si>
    <t>副驾驶员座椅座垫骨架总成</t>
  </si>
  <si>
    <t>6903220X2001A</t>
  </si>
  <si>
    <t>6903122X2001A</t>
  </si>
  <si>
    <t>副驾驶员座椅座垫骨架钢丝A</t>
  </si>
  <si>
    <t>φ4.5
Q195</t>
  </si>
  <si>
    <t>6903123X2001A</t>
  </si>
  <si>
    <t>副驾驶员座椅座垫骨架钢丝B</t>
  </si>
  <si>
    <t>6903124X2001A</t>
  </si>
  <si>
    <t>副驾驶员座椅座垫骨架钢丝C</t>
  </si>
  <si>
    <t>6903126X2001A</t>
  </si>
  <si>
    <t>副驾驶员座椅座垫骨架钢丝D</t>
  </si>
  <si>
    <t>6903127X2001A</t>
  </si>
  <si>
    <t>副驾驶员座椅座垫骨架钢丝E</t>
  </si>
  <si>
    <t>6903128X2001A</t>
  </si>
  <si>
    <t>副驾驶员座椅座垫骨架钢丝F</t>
  </si>
  <si>
    <t>6903221X2001A</t>
  </si>
  <si>
    <t>副驾驶员座椅座垫骨架钢丝G</t>
  </si>
  <si>
    <t>6903222X2001A</t>
  </si>
  <si>
    <t>副驾驶员座椅座垫骨架钢丝H</t>
  </si>
  <si>
    <t xml:space="preserve">6903125X2001A </t>
  </si>
  <si>
    <t>副驾驶员座椅座垫骨架支架总成</t>
  </si>
  <si>
    <t>6903121X2001A</t>
  </si>
  <si>
    <t>副驾驶员座椅座垫骨架支架</t>
  </si>
  <si>
    <t>Q1980630F</t>
  </si>
  <si>
    <t>20
M6*30</t>
  </si>
  <si>
    <t>8.8级</t>
  </si>
  <si>
    <t>主靠背总成-前座包装袋</t>
  </si>
  <si>
    <t>6900102X2001A</t>
  </si>
  <si>
    <t>副靠背总成-前座包装袋</t>
  </si>
  <si>
    <t>6900103X2001A</t>
  </si>
  <si>
    <t>坐垫总成-前座包装袋</t>
  </si>
  <si>
    <t>6900203X2001A</t>
  </si>
  <si>
    <t>主靠背总成-前座产品标识</t>
  </si>
  <si>
    <t>标签</t>
  </si>
  <si>
    <t>副靠背总成-前座产品标识</t>
  </si>
  <si>
    <t>坐垫总成-前座产品标识</t>
  </si>
  <si>
    <t>0</t>
  </si>
  <si>
    <r>
      <t xml:space="preserve">说明： </t>
    </r>
    <r>
      <rPr>
        <b/>
        <sz val="11"/>
        <rFont val="宋体"/>
        <family val="3"/>
        <charset val="134"/>
      </rPr>
      <t xml:space="preserve">
</t>
    </r>
    <phoneticPr fontId="49" type="noConversion"/>
  </si>
  <si>
    <t>版本：</t>
    <phoneticPr fontId="49" type="noConversion"/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</si>
  <si>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  <phoneticPr fontId="49" type="noConversion"/>
  </si>
  <si>
    <t>日期：</t>
    <phoneticPr fontId="49" type="noConversion"/>
  </si>
  <si>
    <t>座椅总成：宽扶手</t>
    <phoneticPr fontId="49" type="noConversion"/>
  </si>
  <si>
    <t>6800010AJ36-C00</t>
    <phoneticPr fontId="49" type="noConversion"/>
  </si>
  <si>
    <t xml:space="preserve">说明：
</t>
    <phoneticPr fontId="49" type="noConversion"/>
  </si>
  <si>
    <r>
      <t>P</t>
    </r>
    <r>
      <rPr>
        <sz val="10"/>
        <rFont val="宋体"/>
        <family val="3"/>
        <charset val="134"/>
      </rPr>
      <t>VC</t>
    </r>
    <phoneticPr fontId="49" type="noConversion"/>
  </si>
  <si>
    <t>织物</t>
    <phoneticPr fontId="49" type="noConversion"/>
  </si>
  <si>
    <t>6905020-J37-C00</t>
    <phoneticPr fontId="49" type="noConversion"/>
  </si>
  <si>
    <t>主靠背总成</t>
    <phoneticPr fontId="49" type="noConversion"/>
  </si>
  <si>
    <t>6905100-J37-C00</t>
    <phoneticPr fontId="49" type="noConversion"/>
  </si>
  <si>
    <t>副靠背总成</t>
    <phoneticPr fontId="49" type="noConversion"/>
  </si>
  <si>
    <t>6905100-J36-C00</t>
    <phoneticPr fontId="49" type="noConversion"/>
  </si>
  <si>
    <t>日期：</t>
    <phoneticPr fontId="49" type="noConversion"/>
  </si>
  <si>
    <t>N/A</t>
    <phoneticPr fontId="49" type="noConversion"/>
  </si>
  <si>
    <t>N/A</t>
    <phoneticPr fontId="49" type="noConversion"/>
  </si>
  <si>
    <t>6903010-J37-C00</t>
    <phoneticPr fontId="49" type="noConversion"/>
  </si>
  <si>
    <t>6903010BJ37-C00</t>
    <phoneticPr fontId="49" type="noConversion"/>
  </si>
  <si>
    <t>6903010-J36-C00</t>
    <phoneticPr fontId="49" type="noConversion"/>
  </si>
  <si>
    <t>坐垫总成</t>
    <phoneticPr fontId="49" type="noConversion"/>
  </si>
  <si>
    <t>6903010AJ37-C00</t>
    <phoneticPr fontId="49" type="noConversion"/>
  </si>
  <si>
    <t>FTK1-7211 000</t>
    <phoneticPr fontId="49" type="noConversion"/>
  </si>
  <si>
    <t>双人第一排座垫骨架总成</t>
    <phoneticPr fontId="49" type="noConversion"/>
  </si>
  <si>
    <r>
      <rPr>
        <sz val="11"/>
        <rFont val="宋体"/>
        <family val="3"/>
        <charset val="134"/>
      </rPr>
      <t>参考</t>
    </r>
    <r>
      <rPr>
        <sz val="11"/>
        <rFont val="Arial"/>
        <family val="2"/>
      </rPr>
      <t>K1</t>
    </r>
    <phoneticPr fontId="49" type="noConversion"/>
  </si>
  <si>
    <t>FTK1-7203 000</t>
    <phoneticPr fontId="49" type="noConversion"/>
  </si>
  <si>
    <t>乘客双人座垫泡沫总成</t>
    <phoneticPr fontId="49" type="noConversion"/>
  </si>
  <si>
    <t>双人座垫泡沫</t>
    <phoneticPr fontId="49" type="noConversion"/>
  </si>
  <si>
    <t>FTK1-7203 001</t>
    <phoneticPr fontId="49" type="noConversion"/>
  </si>
  <si>
    <t>A4</t>
  </si>
  <si>
    <t>6900015-H26-C00</t>
  </si>
  <si>
    <t>固定支架焊接总成</t>
  </si>
  <si>
    <t>190*30*163</t>
  </si>
  <si>
    <t>6906001X2001A</t>
  </si>
  <si>
    <t>中间连接板</t>
  </si>
  <si>
    <t>结构变更，新开</t>
  </si>
  <si>
    <t>6905001X2001A</t>
  </si>
  <si>
    <t>3.0
SAPH440</t>
  </si>
  <si>
    <t>L0180-6905102</t>
  </si>
  <si>
    <t>中间连接板旋转轴</t>
  </si>
  <si>
    <t>Φ12
20</t>
  </si>
  <si>
    <t>20*36*20</t>
  </si>
  <si>
    <t>6900015-J37-C00</t>
    <phoneticPr fontId="49" type="noConversion"/>
  </si>
  <si>
    <t>驾驶员座总成EBOM清单</t>
    <phoneticPr fontId="49" type="noConversion"/>
  </si>
  <si>
    <r>
      <rPr>
        <sz val="10"/>
        <color rgb="FFFF0000"/>
        <rFont val="宋体"/>
        <family val="3"/>
        <charset val="134"/>
      </rPr>
      <t xml:space="preserve">6800010BJ37-C00
</t>
    </r>
    <r>
      <rPr>
        <sz val="10"/>
        <rFont val="宋体"/>
        <family val="3"/>
        <charset val="134"/>
      </rPr>
      <t>参考</t>
    </r>
    <r>
      <rPr>
        <sz val="10"/>
        <rFont val="宋体"/>
        <family val="3"/>
        <charset val="134"/>
      </rPr>
      <t>6800010AH95-C00</t>
    </r>
    <phoneticPr fontId="49" type="noConversion"/>
  </si>
  <si>
    <r>
      <rPr>
        <sz val="10"/>
        <color rgb="FFFF0000"/>
        <rFont val="宋体"/>
        <family val="3"/>
        <charset val="134"/>
      </rPr>
      <t xml:space="preserve">6800010-J36-C00
</t>
    </r>
    <r>
      <rPr>
        <sz val="10"/>
        <rFont val="宋体"/>
        <family val="3"/>
        <charset val="134"/>
      </rPr>
      <t>参考</t>
    </r>
    <r>
      <rPr>
        <sz val="10"/>
        <rFont val="宋体"/>
        <family val="3"/>
        <charset val="134"/>
      </rPr>
      <t>6800010AH95-C00</t>
    </r>
    <phoneticPr fontId="49" type="noConversion"/>
  </si>
  <si>
    <t>副驾驶员座椅总成EBOM清单</t>
    <phoneticPr fontId="49" type="noConversion"/>
  </si>
</sst>
</file>

<file path=xl/styles.xml><?xml version="1.0" encoding="utf-8"?>
<styleSheet xmlns="http://schemas.openxmlformats.org/spreadsheetml/2006/main">
  <numFmts count="5">
    <numFmt numFmtId="176" formatCode="0.0000_);[Red]\(0.0000\)"/>
    <numFmt numFmtId="177" formatCode="0_);[Red]\(0\)"/>
    <numFmt numFmtId="178" formatCode="0.0000_ "/>
    <numFmt numFmtId="179" formatCode="0.000_);[Red]\(0.000\)"/>
    <numFmt numFmtId="180" formatCode="0.0000"/>
  </numFmts>
  <fonts count="56">
    <font>
      <sz val="11"/>
      <color theme="1"/>
      <name val="宋体"/>
      <charset val="134"/>
      <scheme val="minor"/>
    </font>
    <font>
      <sz val="11"/>
      <name val="Arial"/>
      <family val="2"/>
    </font>
    <font>
      <sz val="11"/>
      <name val="宋体"/>
      <charset val="134"/>
    </font>
    <font>
      <strike/>
      <sz val="11"/>
      <name val="Arial"/>
      <family val="2"/>
    </font>
    <font>
      <sz val="11"/>
      <name val="微软雅黑"/>
      <charset val="134"/>
    </font>
    <font>
      <sz val="11"/>
      <name val="宋体"/>
      <charset val="134"/>
      <scheme val="minor"/>
    </font>
    <font>
      <b/>
      <sz val="14"/>
      <name val="Arial"/>
      <family val="2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trike/>
      <sz val="10"/>
      <name val="宋体"/>
      <charset val="134"/>
      <scheme val="minor"/>
    </font>
    <font>
      <strike/>
      <sz val="10"/>
      <name val="宋体"/>
      <charset val="134"/>
      <scheme val="major"/>
    </font>
    <font>
      <b/>
      <sz val="14"/>
      <name val="微软雅黑"/>
      <charset val="134"/>
    </font>
    <font>
      <b/>
      <sz val="20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20"/>
      <name val="微软雅黑"/>
      <charset val="134"/>
    </font>
    <font>
      <strike/>
      <sz val="10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sz val="12"/>
      <name val="微软雅黑"/>
      <charset val="134"/>
    </font>
    <font>
      <sz val="11"/>
      <color rgb="FFFF0000"/>
      <name val="Arial"/>
      <family val="2"/>
    </font>
    <font>
      <sz val="11"/>
      <color theme="1"/>
      <name val="微软雅黑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name val="微软雅黑"/>
      <charset val="134"/>
    </font>
    <font>
      <sz val="10"/>
      <name val="Arial"/>
      <family val="2"/>
    </font>
    <font>
      <sz val="10"/>
      <color theme="1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strike/>
      <sz val="10"/>
      <name val="微软雅黑"/>
      <charset val="134"/>
    </font>
    <font>
      <b/>
      <sz val="11"/>
      <color theme="1"/>
      <name val="微软雅黑"/>
      <charset val="134"/>
    </font>
    <font>
      <strike/>
      <sz val="11"/>
      <name val="宋体"/>
      <charset val="134"/>
      <scheme val="minor"/>
    </font>
    <font>
      <sz val="10"/>
      <name val="Microsoft YaHei Light"/>
      <charset val="134"/>
    </font>
    <font>
      <sz val="12"/>
      <name val="宋体"/>
      <charset val="134"/>
    </font>
    <font>
      <sz val="9"/>
      <name val="Arial"/>
      <family val="2"/>
    </font>
    <font>
      <sz val="12"/>
      <name val="新細明體"/>
      <charset val="136"/>
    </font>
    <font>
      <b/>
      <sz val="10"/>
      <name val="Arial"/>
      <family val="2"/>
    </font>
    <font>
      <vertAlign val="superscript"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微软雅黑"/>
      <family val="2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20"/>
      <name val="微软雅黑"/>
      <family val="2"/>
      <charset val="134"/>
    </font>
    <font>
      <b/>
      <sz val="2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35" fillId="0" borderId="0"/>
    <xf numFmtId="0" fontId="36" fillId="0" borderId="2" applyNumberFormat="0" applyFill="0" applyBorder="0" applyAlignment="0" applyProtection="0">
      <alignment vertical="center"/>
    </xf>
    <xf numFmtId="0" fontId="37" fillId="0" borderId="0"/>
    <xf numFmtId="0" fontId="35" fillId="0" borderId="0"/>
    <xf numFmtId="0" fontId="35" fillId="0" borderId="0"/>
    <xf numFmtId="0" fontId="27" fillId="0" borderId="0"/>
    <xf numFmtId="0" fontId="38" fillId="0" borderId="0" applyNumberFormat="0" applyFill="0" applyBorder="0" applyAlignment="0" applyProtection="0">
      <alignment vertical="center"/>
    </xf>
    <xf numFmtId="0" fontId="35" fillId="0" borderId="0"/>
  </cellStyleXfs>
  <cellXfs count="400">
    <xf numFmtId="0" fontId="0" fillId="0" borderId="0" xfId="0">
      <alignment vertical="center"/>
    </xf>
    <xf numFmtId="0" fontId="1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1" fillId="0" borderId="0" xfId="8" applyNumberFormat="1" applyFont="1" applyFill="1" applyAlignment="1" applyProtection="1">
      <alignment horizontal="center" vertical="center" wrapText="1"/>
      <protection locked="0"/>
    </xf>
    <xf numFmtId="0" fontId="1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8" applyNumberFormat="1" applyFont="1" applyFill="1" applyBorder="1" applyAlignment="1" applyProtection="1">
      <alignment horizontal="left" vertical="center" wrapText="1"/>
      <protection locked="0"/>
    </xf>
    <xf numFmtId="0" fontId="1" fillId="0" borderId="0" xfId="8" applyFont="1" applyFill="1" applyBorder="1" applyAlignment="1" applyProtection="1">
      <alignment horizontal="center" vertical="center" wrapText="1"/>
      <protection locked="0"/>
    </xf>
    <xf numFmtId="49" fontId="1" fillId="0" borderId="0" xfId="8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8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49" fontId="4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2" applyNumberFormat="1" applyFont="1" applyFill="1" applyBorder="1" applyAlignment="1" applyProtection="1">
      <alignment horizontal="center" vertical="center" wrapText="1"/>
      <protection locked="0"/>
    </xf>
    <xf numFmtId="177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15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2" applyNumberFormat="1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>
      <alignment horizontal="center" vertical="center" wrapText="1"/>
    </xf>
    <xf numFmtId="0" fontId="15" fillId="0" borderId="2" xfId="2" applyFont="1" applyFill="1" applyBorder="1" applyAlignment="1" applyProtection="1">
      <alignment vertical="center" wrapText="1" shrinkToFi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left" vertical="center" wrapText="1"/>
    </xf>
    <xf numFmtId="0" fontId="10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8" applyNumberFormat="1" applyFont="1" applyFill="1" applyBorder="1" applyAlignment="1" applyProtection="1">
      <alignment horizontal="left" vertical="center" wrapText="1"/>
      <protection locked="0"/>
    </xf>
    <xf numFmtId="0" fontId="8" fillId="0" borderId="2" xfId="8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8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8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8" applyNumberFormat="1" applyFont="1" applyFill="1" applyBorder="1" applyAlignment="1" applyProtection="1">
      <alignment horizontal="center" vertical="center" wrapText="1"/>
      <protection locked="0"/>
    </xf>
    <xf numFmtId="177" fontId="8" fillId="0" borderId="2" xfId="0" applyNumberFormat="1" applyFont="1" applyFill="1" applyBorder="1" applyAlignment="1">
      <alignment horizontal="center" vertical="center" wrapText="1"/>
    </xf>
    <xf numFmtId="49" fontId="15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7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8" fillId="0" borderId="2" xfId="7" applyNumberFormat="1" applyFont="1" applyFill="1" applyBorder="1" applyAlignment="1">
      <alignment horizontal="center" vertical="center" wrapText="1"/>
    </xf>
    <xf numFmtId="176" fontId="4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  <protection locked="0"/>
    </xf>
    <xf numFmtId="178" fontId="14" fillId="0" borderId="2" xfId="0" applyNumberFormat="1" applyFont="1" applyFill="1" applyBorder="1" applyAlignment="1">
      <alignment horizontal="center" vertical="center" wrapText="1"/>
    </xf>
    <xf numFmtId="179" fontId="8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2" xfId="8" applyFont="1" applyFill="1" applyBorder="1" applyAlignment="1" applyProtection="1">
      <alignment horizontal="center" vertical="center" wrapText="1"/>
      <protection locked="0"/>
    </xf>
    <xf numFmtId="0" fontId="20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8" applyFont="1" applyFill="1" applyBorder="1" applyAlignment="1" applyProtection="1">
      <alignment horizontal="center" vertical="center" wrapText="1"/>
      <protection locked="0"/>
    </xf>
    <xf numFmtId="0" fontId="8" fillId="0" borderId="2" xfId="2" applyFont="1" applyFill="1" applyBorder="1" applyAlignment="1" applyProtection="1">
      <alignment horizontal="left" vertical="center" wrapText="1" shrinkToFi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8" applyNumberFormat="1" applyFont="1" applyFill="1" applyBorder="1" applyAlignment="1" applyProtection="1">
      <alignment horizontal="left" vertical="center" wrapText="1"/>
      <protection locked="0"/>
    </xf>
    <xf numFmtId="179" fontId="10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2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2" applyFont="1" applyFill="1" applyBorder="1" applyAlignment="1" applyProtection="1">
      <alignment horizontal="left" vertical="center" wrapText="1" shrinkToFit="1"/>
      <protection locked="0"/>
    </xf>
    <xf numFmtId="0" fontId="8" fillId="0" borderId="2" xfId="5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/>
      <protection locked="0"/>
    </xf>
    <xf numFmtId="49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2" applyFont="1" applyFill="1" applyBorder="1" applyAlignment="1" applyProtection="1">
      <alignment horizontal="center" vertical="center" wrapText="1"/>
      <protection locked="0"/>
    </xf>
    <xf numFmtId="176" fontId="14" fillId="0" borderId="2" xfId="0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 applyProtection="1">
      <alignment horizontal="center" vertical="center" wrapText="1"/>
      <protection locked="0"/>
    </xf>
    <xf numFmtId="0" fontId="8" fillId="0" borderId="4" xfId="2" applyFont="1" applyFill="1" applyBorder="1" applyAlignment="1" applyProtection="1">
      <alignment horizontal="left" vertical="center" wrapText="1" shrinkToFit="1"/>
      <protection locked="0"/>
    </xf>
    <xf numFmtId="0" fontId="8" fillId="0" borderId="5" xfId="2" applyFont="1" applyFill="1" applyBorder="1" applyAlignment="1" applyProtection="1">
      <alignment horizontal="left" vertical="center" wrapText="1" shrinkToFit="1"/>
      <protection locked="0"/>
    </xf>
    <xf numFmtId="177" fontId="14" fillId="0" borderId="2" xfId="6" applyNumberFormat="1" applyFont="1" applyFill="1" applyBorder="1" applyAlignment="1">
      <alignment horizontal="center" vertical="center" wrapText="1"/>
    </xf>
    <xf numFmtId="177" fontId="8" fillId="0" borderId="2" xfId="6" applyNumberFormat="1" applyFont="1" applyFill="1" applyBorder="1" applyAlignment="1">
      <alignment horizontal="center" vertical="center" wrapText="1"/>
    </xf>
    <xf numFmtId="176" fontId="14" fillId="0" borderId="2" xfId="6" applyNumberFormat="1" applyFont="1" applyFill="1" applyBorder="1" applyAlignment="1">
      <alignment horizontal="center" vertical="center" wrapText="1"/>
    </xf>
    <xf numFmtId="0" fontId="15" fillId="0" borderId="5" xfId="8" applyNumberFormat="1" applyFont="1" applyFill="1" applyBorder="1" applyAlignment="1" applyProtection="1">
      <alignment horizontal="center" vertical="center" wrapText="1"/>
      <protection locked="0"/>
    </xf>
    <xf numFmtId="176" fontId="14" fillId="0" borderId="2" xfId="6" applyNumberFormat="1" applyFont="1" applyFill="1" applyBorder="1" applyAlignment="1">
      <alignment horizontal="center" vertical="center"/>
    </xf>
    <xf numFmtId="0" fontId="14" fillId="0" borderId="2" xfId="2" applyFont="1" applyFill="1" applyBorder="1" applyAlignment="1" applyProtection="1">
      <alignment horizontal="center" vertical="center" wrapText="1" shrinkToFit="1"/>
      <protection locked="0"/>
    </xf>
    <xf numFmtId="0" fontId="8" fillId="0" borderId="5" xfId="2" applyFont="1" applyFill="1" applyBorder="1" applyAlignment="1" applyProtection="1">
      <alignment horizontal="center" vertical="center" wrapText="1" shrinkToFit="1"/>
      <protection locked="0"/>
    </xf>
    <xf numFmtId="0" fontId="8" fillId="0" borderId="2" xfId="2" applyFont="1" applyFill="1" applyBorder="1" applyAlignment="1" applyProtection="1">
      <alignment horizontal="center" vertical="center" wrapText="1" shrinkToFi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6" xfId="8" applyNumberFormat="1" applyFont="1" applyFill="1" applyBorder="1" applyAlignment="1" applyProtection="1">
      <alignment horizontal="center" vertical="center" wrapText="1"/>
      <protection locked="0"/>
    </xf>
    <xf numFmtId="177" fontId="14" fillId="0" borderId="6" xfId="6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0" fontId="15" fillId="0" borderId="6" xfId="8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0" applyNumberFormat="1" applyFont="1" applyFill="1" applyBorder="1" applyAlignment="1">
      <alignment horizontal="center" vertical="center" wrapText="1"/>
    </xf>
    <xf numFmtId="49" fontId="15" fillId="0" borderId="6" xfId="8" applyNumberFormat="1" applyFont="1" applyFill="1" applyBorder="1" applyAlignment="1" applyProtection="1">
      <alignment horizontal="center" vertical="center" wrapText="1"/>
      <protection locked="0"/>
    </xf>
    <xf numFmtId="177" fontId="8" fillId="0" borderId="6" xfId="0" applyNumberFormat="1" applyFont="1" applyFill="1" applyBorder="1" applyAlignment="1">
      <alignment horizontal="center" vertical="center" wrapText="1"/>
    </xf>
    <xf numFmtId="0" fontId="8" fillId="0" borderId="6" xfId="8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176" fontId="14" fillId="0" borderId="6" xfId="6" applyNumberFormat="1" applyFont="1" applyFill="1" applyBorder="1" applyAlignment="1">
      <alignment horizontal="center" vertical="center" wrapText="1"/>
    </xf>
    <xf numFmtId="49" fontId="8" fillId="0" borderId="6" xfId="2" applyNumberFormat="1" applyFont="1" applyFill="1" applyBorder="1" applyAlignment="1" applyProtection="1">
      <alignment horizontal="center" vertical="center" wrapText="1"/>
      <protection locked="0"/>
    </xf>
    <xf numFmtId="179" fontId="8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8" applyNumberFormat="1" applyFont="1" applyFill="1" applyBorder="1" applyAlignment="1" applyProtection="1">
      <alignment horizontal="left" vertical="center" wrapText="1"/>
      <protection locked="0"/>
    </xf>
    <xf numFmtId="49" fontId="8" fillId="0" borderId="7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" fillId="2" borderId="0" xfId="2" applyFont="1" applyFill="1" applyBorder="1" applyAlignment="1" applyProtection="1">
      <alignment horizontal="center" vertical="center" wrapText="1"/>
      <protection locked="0"/>
    </xf>
    <xf numFmtId="0" fontId="2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8" applyNumberFormat="1" applyFont="1" applyFill="1" applyAlignment="1" applyProtection="1">
      <alignment horizontal="center" vertical="center" wrapText="1"/>
      <protection locked="0"/>
    </xf>
    <xf numFmtId="0" fontId="24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8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8" applyNumberFormat="1" applyFont="1" applyFill="1" applyAlignment="1" applyProtection="1">
      <alignment horizontal="center" vertical="center" wrapText="1"/>
      <protection locked="0"/>
    </xf>
    <xf numFmtId="49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8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8" applyFont="1" applyFill="1" applyBorder="1" applyAlignment="1" applyProtection="1">
      <alignment horizontal="center" vertical="center" wrapText="1"/>
      <protection locked="0"/>
    </xf>
    <xf numFmtId="0" fontId="14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2" applyNumberFormat="1" applyFont="1" applyFill="1" applyBorder="1" applyAlignment="1" applyProtection="1">
      <alignment horizontal="left" vertical="center" wrapText="1"/>
      <protection locked="0"/>
    </xf>
    <xf numFmtId="0" fontId="8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 shrinkToFit="1"/>
      <protection locked="0"/>
    </xf>
    <xf numFmtId="0" fontId="14" fillId="0" borderId="2" xfId="0" applyNumberFormat="1" applyFont="1" applyFill="1" applyBorder="1" applyAlignment="1">
      <alignment horizontal="left" vertical="center" wrapText="1"/>
    </xf>
    <xf numFmtId="0" fontId="14" fillId="0" borderId="2" xfId="2" applyFont="1" applyFill="1" applyBorder="1" applyAlignment="1" applyProtection="1">
      <alignment horizontal="left" vertical="center" wrapText="1" shrinkToFit="1"/>
      <protection locked="0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 wrapText="1"/>
    </xf>
    <xf numFmtId="0" fontId="14" fillId="0" borderId="5" xfId="2" applyFont="1" applyFill="1" applyBorder="1" applyAlignment="1" applyProtection="1">
      <alignment horizontal="left" vertical="center" wrapText="1" shrinkToFit="1"/>
      <protection locked="0"/>
    </xf>
    <xf numFmtId="49" fontId="5" fillId="0" borderId="2" xfId="8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49" fontId="15" fillId="2" borderId="2" xfId="8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8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15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8" applyNumberFormat="1" applyFont="1" applyFill="1" applyBorder="1" applyAlignment="1" applyProtection="1">
      <alignment horizontal="center" vertical="center" wrapText="1"/>
      <protection locked="0"/>
    </xf>
    <xf numFmtId="176" fontId="14" fillId="0" borderId="2" xfId="8" applyNumberFormat="1" applyFont="1" applyFill="1" applyBorder="1" applyAlignment="1" applyProtection="1">
      <alignment vertical="center"/>
      <protection locked="0"/>
    </xf>
    <xf numFmtId="176" fontId="14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14" fillId="0" borderId="2" xfId="2" applyNumberFormat="1" applyFont="1" applyFill="1" applyBorder="1" applyAlignment="1" applyProtection="1">
      <alignment horizontal="center" vertical="center" wrapText="1"/>
      <protection locked="0"/>
    </xf>
    <xf numFmtId="176" fontId="14" fillId="0" borderId="2" xfId="0" applyNumberFormat="1" applyFont="1" applyFill="1" applyBorder="1" applyAlignment="1">
      <alignment vertical="center"/>
    </xf>
    <xf numFmtId="0" fontId="14" fillId="0" borderId="2" xfId="8" applyFont="1" applyFill="1" applyBorder="1" applyAlignment="1" applyProtection="1">
      <alignment horizontal="center" vertical="center" wrapText="1"/>
      <protection locked="0"/>
    </xf>
    <xf numFmtId="0" fontId="27" fillId="0" borderId="2" xfId="8" applyFont="1" applyFill="1" applyBorder="1" applyAlignment="1" applyProtection="1">
      <alignment horizontal="center" vertical="center" wrapText="1"/>
      <protection locked="0"/>
    </xf>
    <xf numFmtId="0" fontId="15" fillId="0" borderId="2" xfId="8" applyFont="1" applyFill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 applyProtection="1">
      <alignment horizontal="center" vertical="center" wrapText="1" shrinkToFi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2" xfId="8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4" xfId="8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8" applyNumberFormat="1" applyFont="1" applyFill="1" applyBorder="1" applyAlignment="1" applyProtection="1">
      <alignment horizontal="left" vertical="center" wrapText="1"/>
      <protection locked="0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2" borderId="2" xfId="8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0" borderId="5" xfId="8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7" applyNumberFormat="1" applyFont="1" applyFill="1" applyBorder="1" applyAlignment="1">
      <alignment horizontal="center" vertical="center" wrapText="1"/>
    </xf>
    <xf numFmtId="49" fontId="15" fillId="0" borderId="4" xfId="8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>
      <alignment horizontal="center" vertical="center" wrapText="1"/>
    </xf>
    <xf numFmtId="49" fontId="5" fillId="0" borderId="4" xfId="8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49" fontId="4" fillId="0" borderId="2" xfId="7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8" applyFont="1" applyFill="1" applyBorder="1" applyAlignment="1" applyProtection="1">
      <alignment horizontal="center" vertical="center" wrapText="1"/>
      <protection locked="0"/>
    </xf>
    <xf numFmtId="176" fontId="14" fillId="0" borderId="4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49" fontId="4" fillId="0" borderId="2" xfId="8" applyNumberFormat="1" applyFont="1" applyFill="1" applyBorder="1" applyAlignment="1" applyProtection="1">
      <alignment horizontal="left" vertical="center" wrapText="1"/>
      <protection locked="0"/>
    </xf>
    <xf numFmtId="178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178" fontId="4" fillId="0" borderId="2" xfId="8" applyNumberFormat="1" applyFont="1" applyFill="1" applyBorder="1" applyAlignment="1" applyProtection="1">
      <alignment horizontal="center" vertical="center"/>
      <protection locked="0"/>
    </xf>
    <xf numFmtId="49" fontId="4" fillId="0" borderId="5" xfId="2" applyNumberFormat="1" applyFont="1" applyFill="1" applyBorder="1" applyAlignment="1" applyProtection="1">
      <alignment horizontal="left" vertical="center" wrapText="1"/>
      <protection locked="0"/>
    </xf>
    <xf numFmtId="179" fontId="4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2" applyFont="1" applyFill="1" applyBorder="1" applyAlignment="1" applyProtection="1">
      <alignment horizontal="center" vertical="center" wrapText="1" shrinkToFit="1"/>
      <protection locked="0"/>
    </xf>
    <xf numFmtId="0" fontId="4" fillId="0" borderId="2" xfId="2" applyFont="1" applyFill="1" applyBorder="1" applyAlignment="1" applyProtection="1">
      <alignment horizontal="center" vertical="center" wrapText="1" shrinkToFit="1"/>
      <protection locked="0"/>
    </xf>
    <xf numFmtId="0" fontId="21" fillId="0" borderId="2" xfId="8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4" fillId="0" borderId="2" xfId="8" applyNumberFormat="1" applyFont="1" applyFill="1" applyBorder="1" applyAlignment="1" applyProtection="1">
      <alignment horizontal="left" vertical="center" wrapText="1"/>
      <protection locked="0"/>
    </xf>
    <xf numFmtId="0" fontId="23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Fill="1" applyBorder="1" applyAlignment="1" applyProtection="1">
      <alignment horizontal="left" vertical="center" wrapText="1"/>
      <protection locked="0"/>
    </xf>
    <xf numFmtId="177" fontId="31" fillId="0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2" applyFont="1" applyFill="1" applyBorder="1" applyAlignment="1" applyProtection="1">
      <alignment horizontal="left" vertical="center" wrapText="1"/>
      <protection locked="0"/>
    </xf>
    <xf numFmtId="0" fontId="10" fillId="0" borderId="2" xfId="5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0" borderId="2" xfId="5" applyNumberFormat="1" applyFont="1" applyFill="1" applyBorder="1" applyAlignment="1">
      <alignment horizontal="center" vertical="center" wrapText="1"/>
    </xf>
    <xf numFmtId="0" fontId="21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" applyNumberFormat="1" applyFont="1" applyFill="1" applyBorder="1" applyAlignment="1">
      <alignment horizontal="center" vertical="center" wrapText="1"/>
    </xf>
    <xf numFmtId="0" fontId="14" fillId="0" borderId="2" xfId="8" applyFont="1" applyFill="1" applyBorder="1" applyAlignment="1" applyProtection="1">
      <alignment horizontal="left" vertical="center" wrapText="1"/>
      <protection locked="0"/>
    </xf>
    <xf numFmtId="0" fontId="8" fillId="2" borderId="2" xfId="8" applyNumberFormat="1" applyFont="1" applyFill="1" applyBorder="1" applyAlignment="1" applyProtection="1">
      <alignment horizontal="center" vertical="center" wrapText="1"/>
      <protection locked="0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0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2" applyFont="1" applyFill="1" applyBorder="1" applyAlignment="1" applyProtection="1">
      <alignment horizontal="center" vertical="center" wrapText="1"/>
      <protection locked="0"/>
    </xf>
    <xf numFmtId="49" fontId="31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33" fillId="0" borderId="5" xfId="8" applyNumberFormat="1" applyFont="1" applyFill="1" applyBorder="1" applyAlignment="1" applyProtection="1">
      <alignment horizontal="center" vertical="center" wrapText="1"/>
      <protection locked="0"/>
    </xf>
    <xf numFmtId="49" fontId="33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21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/>
    </xf>
    <xf numFmtId="49" fontId="8" fillId="2" borderId="2" xfId="8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8" applyFont="1" applyFill="1" applyBorder="1" applyAlignment="1" applyProtection="1">
      <alignment horizontal="center" vertical="center" wrapText="1"/>
      <protection locked="0"/>
    </xf>
    <xf numFmtId="176" fontId="31" fillId="0" borderId="2" xfId="0" applyNumberFormat="1" applyFont="1" applyFill="1" applyBorder="1" applyAlignment="1">
      <alignment horizontal="center" vertical="center" wrapText="1"/>
    </xf>
    <xf numFmtId="49" fontId="10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Fill="1" applyBorder="1" applyAlignment="1">
      <alignment horizontal="left" vertical="center" wrapText="1"/>
    </xf>
    <xf numFmtId="178" fontId="21" fillId="0" borderId="2" xfId="0" applyNumberFormat="1" applyFont="1" applyFill="1" applyBorder="1" applyAlignment="1">
      <alignment horizontal="center" vertical="center"/>
    </xf>
    <xf numFmtId="49" fontId="21" fillId="0" borderId="2" xfId="2" applyNumberFormat="1" applyFont="1" applyFill="1" applyBorder="1" applyAlignment="1" applyProtection="1">
      <alignment horizontal="center" vertical="center" wrapText="1"/>
      <protection locked="0"/>
    </xf>
    <xf numFmtId="176" fontId="14" fillId="2" borderId="2" xfId="0" applyNumberFormat="1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2" applyFont="1" applyFill="1" applyBorder="1" applyAlignment="1" applyProtection="1">
      <alignment horizontal="center" vertical="center" wrapText="1" shrinkToFit="1"/>
      <protection locked="0"/>
    </xf>
    <xf numFmtId="179" fontId="21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2" applyFont="1" applyFill="1" applyBorder="1" applyAlignment="1" applyProtection="1">
      <alignment horizontal="center" vertical="center" wrapText="1" shrinkToFit="1"/>
      <protection locked="0"/>
    </xf>
    <xf numFmtId="179" fontId="8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vertical="center" wrapText="1"/>
    </xf>
    <xf numFmtId="49" fontId="34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2" applyFont="1" applyFill="1" applyBorder="1" applyAlignment="1" applyProtection="1">
      <alignment horizontal="center" vertical="center" wrapText="1" shrinkToFit="1"/>
      <protection locked="0"/>
    </xf>
    <xf numFmtId="0" fontId="34" fillId="0" borderId="2" xfId="5" applyNumberFormat="1" applyFont="1" applyFill="1" applyBorder="1" applyAlignment="1">
      <alignment horizontal="center" vertical="center" wrapText="1"/>
    </xf>
    <xf numFmtId="0" fontId="34" fillId="0" borderId="2" xfId="8" applyFont="1" applyFill="1" applyBorder="1" applyAlignment="1" applyProtection="1">
      <alignment horizontal="center" vertical="center" wrapText="1"/>
      <protection locked="0"/>
    </xf>
    <xf numFmtId="49" fontId="34" fillId="0" borderId="4" xfId="0" applyNumberFormat="1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4" xfId="2" applyFont="1" applyFill="1" applyBorder="1" applyAlignment="1" applyProtection="1">
      <alignment horizontal="center" vertical="center" wrapText="1" shrinkToFit="1"/>
      <protection locked="0"/>
    </xf>
    <xf numFmtId="0" fontId="34" fillId="0" borderId="4" xfId="5" applyNumberFormat="1" applyFont="1" applyFill="1" applyBorder="1" applyAlignment="1">
      <alignment horizontal="center" vertical="center" wrapText="1"/>
    </xf>
    <xf numFmtId="0" fontId="34" fillId="0" borderId="4" xfId="8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49" fontId="34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>
      <alignment horizontal="center" vertical="center"/>
    </xf>
    <xf numFmtId="49" fontId="34" fillId="0" borderId="4" xfId="8" applyNumberFormat="1" applyFont="1" applyFill="1" applyBorder="1" applyAlignment="1" applyProtection="1">
      <alignment horizontal="center" vertical="center" wrapText="1"/>
      <protection locked="0"/>
    </xf>
    <xf numFmtId="0" fontId="34" fillId="0" borderId="4" xfId="0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178" fontId="34" fillId="0" borderId="4" xfId="0" applyNumberFormat="1" applyFont="1" applyFill="1" applyBorder="1" applyAlignment="1">
      <alignment horizontal="center" vertical="center"/>
    </xf>
    <xf numFmtId="0" fontId="1" fillId="0" borderId="8" xfId="8" applyNumberFormat="1" applyFont="1" applyFill="1" applyBorder="1" applyAlignment="1" applyProtection="1">
      <alignment horizontal="center" vertical="center" wrapText="1"/>
      <protection locked="0"/>
    </xf>
    <xf numFmtId="176" fontId="15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8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>
      <alignment vertical="center"/>
    </xf>
    <xf numFmtId="178" fontId="4" fillId="0" borderId="2" xfId="0" applyNumberFormat="1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178" fontId="4" fillId="0" borderId="2" xfId="8" applyNumberFormat="1" applyFont="1" applyFill="1" applyBorder="1" applyAlignment="1" applyProtection="1">
      <alignment horizontal="left" vertical="center"/>
      <protection locked="0"/>
    </xf>
    <xf numFmtId="0" fontId="4" fillId="0" borderId="0" xfId="8" applyNumberFormat="1" applyFont="1" applyFill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8" applyNumberFormat="1" applyFont="1" applyFill="1" applyBorder="1" applyAlignment="1" applyProtection="1">
      <alignment horizontal="center" vertical="center" wrapText="1"/>
      <protection locked="0"/>
    </xf>
    <xf numFmtId="0" fontId="30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21" fillId="0" borderId="8" xfId="8" applyNumberFormat="1" applyFont="1" applyFill="1" applyBorder="1" applyAlignment="1" applyProtection="1">
      <alignment horizontal="center" vertical="center" wrapText="1"/>
      <protection locked="0"/>
    </xf>
    <xf numFmtId="0" fontId="52" fillId="0" borderId="2" xfId="0" applyFont="1" applyFill="1" applyBorder="1" applyAlignment="1">
      <alignment horizontal="left" vertical="center" wrapText="1"/>
    </xf>
    <xf numFmtId="0" fontId="47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1" fillId="0" borderId="2" xfId="0" applyFont="1" applyFill="1" applyBorder="1" applyAlignment="1">
      <alignment horizontal="left" vertical="center" wrapText="1"/>
    </xf>
    <xf numFmtId="0" fontId="4" fillId="2" borderId="2" xfId="8" applyNumberFormat="1" applyFont="1" applyFill="1" applyBorder="1" applyAlignment="1" applyProtection="1">
      <alignment horizontal="left" vertical="center" wrapText="1"/>
      <protection locked="0"/>
    </xf>
    <xf numFmtId="49" fontId="23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32" fillId="2" borderId="2" xfId="0" applyFont="1" applyFill="1" applyBorder="1" applyAlignment="1">
      <alignment horizontal="center" vertical="center"/>
    </xf>
    <xf numFmtId="49" fontId="23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23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23" fillId="2" borderId="2" xfId="8" applyNumberFormat="1" applyFont="1" applyFill="1" applyBorder="1" applyAlignment="1" applyProtection="1">
      <alignment horizontal="center" vertical="center" wrapText="1"/>
      <protection locked="0"/>
    </xf>
    <xf numFmtId="49" fontId="23" fillId="2" borderId="5" xfId="2" applyNumberFormat="1" applyFont="1" applyFill="1" applyBorder="1" applyAlignment="1" applyProtection="1">
      <alignment horizontal="center" vertical="center" wrapText="1"/>
      <protection locked="0"/>
    </xf>
    <xf numFmtId="180" fontId="23" fillId="2" borderId="5" xfId="2" applyNumberFormat="1" applyFont="1" applyFill="1" applyBorder="1" applyAlignment="1" applyProtection="1">
      <alignment horizontal="center" vertical="center"/>
      <protection locked="0"/>
    </xf>
    <xf numFmtId="0" fontId="14" fillId="2" borderId="2" xfId="2" applyFont="1" applyFill="1" applyBorder="1" applyAlignment="1" applyProtection="1">
      <alignment horizontal="left" vertical="center" wrapText="1" shrinkToFit="1"/>
      <protection locked="0"/>
    </xf>
    <xf numFmtId="0" fontId="14" fillId="2" borderId="2" xfId="2" applyFont="1" applyFill="1" applyBorder="1" applyAlignment="1" applyProtection="1">
      <alignment horizontal="left" vertical="center" wrapText="1"/>
      <protection locked="0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2" xfId="8" applyNumberFormat="1" applyFont="1" applyFill="1" applyBorder="1" applyAlignment="1" applyProtection="1">
      <alignment horizontal="left" vertical="center" wrapText="1"/>
      <protection locked="0"/>
    </xf>
    <xf numFmtId="0" fontId="14" fillId="2" borderId="2" xfId="0" applyNumberFormat="1" applyFont="1" applyFill="1" applyBorder="1" applyAlignment="1">
      <alignment horizontal="left" vertical="center" wrapText="1"/>
    </xf>
    <xf numFmtId="0" fontId="14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 vertical="center" wrapText="1"/>
    </xf>
    <xf numFmtId="0" fontId="20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15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8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177" fontId="46" fillId="2" borderId="3" xfId="0" applyNumberFormat="1" applyFont="1" applyFill="1" applyBorder="1" applyAlignment="1">
      <alignment horizontal="left" vertical="center" wrapText="1"/>
    </xf>
    <xf numFmtId="0" fontId="52" fillId="2" borderId="3" xfId="0" applyFont="1" applyFill="1" applyBorder="1" applyAlignment="1">
      <alignment horizontal="left" vertical="center" wrapText="1"/>
    </xf>
    <xf numFmtId="177" fontId="46" fillId="0" borderId="2" xfId="0" applyNumberFormat="1" applyFont="1" applyFill="1" applyBorder="1" applyAlignment="1">
      <alignment horizontal="left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77" fontId="14" fillId="2" borderId="2" xfId="0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 applyProtection="1">
      <alignment horizontal="left" vertical="center" wrapText="1"/>
      <protection locked="0"/>
    </xf>
    <xf numFmtId="177" fontId="8" fillId="2" borderId="2" xfId="0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 applyProtection="1">
      <alignment horizontal="left" vertical="center" wrapText="1" shrinkToFit="1"/>
      <protection locked="0"/>
    </xf>
    <xf numFmtId="176" fontId="14" fillId="2" borderId="2" xfId="6" applyNumberFormat="1" applyFont="1" applyFill="1" applyBorder="1" applyAlignment="1">
      <alignment horizontal="center" vertical="center" wrapText="1"/>
    </xf>
    <xf numFmtId="177" fontId="8" fillId="2" borderId="2" xfId="6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/>
    </xf>
    <xf numFmtId="0" fontId="14" fillId="2" borderId="2" xfId="2" applyFont="1" applyFill="1" applyBorder="1" applyAlignment="1" applyProtection="1">
      <alignment horizontal="center" vertical="center" wrapText="1" shrinkToFit="1"/>
      <protection locked="0"/>
    </xf>
    <xf numFmtId="49" fontId="46" fillId="0" borderId="2" xfId="0" applyNumberFormat="1" applyFont="1" applyFill="1" applyBorder="1" applyAlignment="1">
      <alignment horizontal="center" vertical="center" wrapText="1"/>
    </xf>
    <xf numFmtId="177" fontId="46" fillId="0" borderId="3" xfId="0" applyNumberFormat="1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177" fontId="47" fillId="2" borderId="2" xfId="6" applyNumberFormat="1" applyFont="1" applyFill="1" applyBorder="1" applyAlignment="1">
      <alignment horizontal="center" vertical="center" wrapText="1"/>
    </xf>
    <xf numFmtId="0" fontId="4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3" fillId="0" borderId="2" xfId="0" applyFont="1" applyFill="1" applyBorder="1" applyAlignment="1">
      <alignment horizontal="center" vertical="center" wrapText="1"/>
    </xf>
    <xf numFmtId="177" fontId="47" fillId="0" borderId="2" xfId="6" applyNumberFormat="1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6" fillId="0" borderId="2" xfId="0" applyNumberFormat="1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center" vertical="center"/>
    </xf>
    <xf numFmtId="0" fontId="52" fillId="0" borderId="2" xfId="8" applyNumberFormat="1" applyFont="1" applyFill="1" applyBorder="1" applyAlignment="1" applyProtection="1">
      <alignment horizontal="center" vertical="center" wrapText="1"/>
      <protection locked="0"/>
    </xf>
    <xf numFmtId="49" fontId="46" fillId="0" borderId="2" xfId="8" applyNumberFormat="1" applyFont="1" applyFill="1" applyBorder="1" applyAlignment="1" applyProtection="1">
      <alignment horizontal="center" vertical="center" wrapText="1"/>
      <protection locked="0"/>
    </xf>
    <xf numFmtId="49" fontId="52" fillId="0" borderId="2" xfId="8" applyNumberFormat="1" applyFont="1" applyFill="1" applyBorder="1" applyAlignment="1" applyProtection="1">
      <alignment horizontal="center" vertical="center" wrapText="1"/>
      <protection locked="0"/>
    </xf>
    <xf numFmtId="177" fontId="46" fillId="0" borderId="2" xfId="6" applyNumberFormat="1" applyFont="1" applyFill="1" applyBorder="1" applyAlignment="1">
      <alignment horizontal="center" vertical="center" wrapText="1"/>
    </xf>
    <xf numFmtId="49" fontId="46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5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46" fillId="0" borderId="2" xfId="0" applyFont="1" applyFill="1" applyBorder="1" applyAlignment="1">
      <alignment horizontal="center" vertical="center" wrapText="1"/>
    </xf>
    <xf numFmtId="0" fontId="46" fillId="0" borderId="2" xfId="8" applyFont="1" applyFill="1" applyBorder="1" applyAlignment="1" applyProtection="1">
      <alignment horizontal="center" vertical="center" wrapText="1"/>
      <protection locked="0"/>
    </xf>
    <xf numFmtId="176" fontId="47" fillId="0" borderId="2" xfId="6" applyNumberFormat="1" applyFont="1" applyFill="1" applyBorder="1" applyAlignment="1">
      <alignment horizontal="center" vertical="center" wrapText="1"/>
    </xf>
    <xf numFmtId="179" fontId="46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46" fillId="0" borderId="2" xfId="2" applyFont="1" applyFill="1" applyBorder="1" applyAlignment="1" applyProtection="1">
      <alignment horizontal="left" vertical="center" wrapText="1" shrinkToFit="1"/>
      <protection locked="0"/>
    </xf>
    <xf numFmtId="0" fontId="46" fillId="0" borderId="3" xfId="0" applyFont="1" applyFill="1" applyBorder="1" applyAlignment="1">
      <alignment horizontal="center" vertical="center" wrapText="1"/>
    </xf>
    <xf numFmtId="0" fontId="46" fillId="3" borderId="3" xfId="0" applyFont="1" applyFill="1" applyBorder="1" applyAlignment="1">
      <alignment horizontal="center" vertical="center" wrapText="1"/>
    </xf>
    <xf numFmtId="0" fontId="45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45" fillId="3" borderId="2" xfId="8" applyNumberFormat="1" applyFont="1" applyFill="1" applyBorder="1" applyAlignment="1" applyProtection="1">
      <alignment horizontal="center" vertical="center" wrapText="1"/>
      <protection locked="0"/>
    </xf>
    <xf numFmtId="0" fontId="46" fillId="0" borderId="2" xfId="2" applyFont="1" applyFill="1" applyBorder="1" applyAlignment="1" applyProtection="1">
      <alignment horizontal="left" vertical="center" wrapText="1"/>
      <protection locked="0"/>
    </xf>
    <xf numFmtId="177" fontId="46" fillId="0" borderId="2" xfId="0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 applyProtection="1">
      <alignment horizontal="left" vertical="center"/>
      <protection locked="0"/>
    </xf>
    <xf numFmtId="0" fontId="6" fillId="0" borderId="2" xfId="8" applyFont="1" applyFill="1" applyBorder="1" applyAlignment="1" applyProtection="1">
      <alignment horizontal="left" vertical="center"/>
      <protection locked="0"/>
    </xf>
    <xf numFmtId="0" fontId="7" fillId="0" borderId="2" xfId="8" applyFont="1" applyFill="1" applyBorder="1" applyAlignment="1" applyProtection="1">
      <alignment horizontal="left" vertical="center"/>
      <protection locked="0"/>
    </xf>
    <xf numFmtId="0" fontId="12" fillId="0" borderId="2" xfId="8" applyFont="1" applyFill="1" applyBorder="1" applyAlignment="1" applyProtection="1">
      <alignment horizontal="left" vertical="center" wrapText="1"/>
      <protection locked="0"/>
    </xf>
    <xf numFmtId="0" fontId="7" fillId="0" borderId="1" xfId="8" applyFont="1" applyFill="1" applyBorder="1" applyAlignment="1" applyProtection="1">
      <alignment horizontal="left" vertical="center"/>
      <protection locked="0"/>
    </xf>
    <xf numFmtId="0" fontId="12" fillId="0" borderId="2" xfId="8" applyFont="1" applyFill="1" applyBorder="1" applyAlignment="1" applyProtection="1">
      <alignment horizontal="left" vertical="center"/>
      <protection locked="0"/>
    </xf>
    <xf numFmtId="0" fontId="6" fillId="0" borderId="1" xfId="8" applyFont="1" applyFill="1" applyBorder="1" applyAlignment="1" applyProtection="1">
      <alignment horizontal="left" vertical="center" wrapText="1"/>
      <protection locked="0"/>
    </xf>
    <xf numFmtId="0" fontId="6" fillId="0" borderId="2" xfId="8" applyFont="1" applyFill="1" applyBorder="1" applyAlignment="1" applyProtection="1">
      <alignment horizontal="left" vertical="center" wrapText="1"/>
      <protection locked="0"/>
    </xf>
    <xf numFmtId="0" fontId="50" fillId="0" borderId="2" xfId="8" applyFont="1" applyFill="1" applyBorder="1" applyAlignment="1" applyProtection="1">
      <alignment horizontal="left" vertical="center" wrapText="1"/>
      <protection locked="0"/>
    </xf>
    <xf numFmtId="0" fontId="2" fillId="0" borderId="2" xfId="8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42" fillId="0" borderId="1" xfId="8" applyFont="1" applyFill="1" applyBorder="1" applyAlignment="1" applyProtection="1">
      <alignment horizontal="left" vertical="center" wrapText="1"/>
      <protection locked="0"/>
    </xf>
    <xf numFmtId="0" fontId="7" fillId="0" borderId="2" xfId="8" applyFont="1" applyFill="1" applyBorder="1" applyAlignment="1" applyProtection="1">
      <alignment horizontal="left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8" applyFont="1" applyFill="1" applyBorder="1" applyAlignment="1" applyProtection="1">
      <alignment horizontal="center" vertical="center" wrapText="1"/>
      <protection locked="0"/>
    </xf>
    <xf numFmtId="0" fontId="1" fillId="0" borderId="2" xfId="8" applyFont="1" applyFill="1" applyBorder="1" applyAlignment="1" applyProtection="1">
      <alignment horizontal="center" vertical="center" wrapText="1"/>
      <protection locked="0"/>
    </xf>
    <xf numFmtId="0" fontId="13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42" fillId="0" borderId="1" xfId="8" applyFont="1" applyFill="1" applyBorder="1" applyAlignment="1" applyProtection="1">
      <alignment horizontal="left" vertical="top" wrapText="1"/>
      <protection locked="0"/>
    </xf>
    <xf numFmtId="0" fontId="7" fillId="0" borderId="2" xfId="8" applyFont="1" applyFill="1" applyBorder="1" applyAlignment="1" applyProtection="1">
      <alignment horizontal="left" vertical="top" wrapText="1"/>
      <protection locked="0"/>
    </xf>
    <xf numFmtId="0" fontId="12" fillId="0" borderId="2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/>
      <protection locked="0"/>
    </xf>
    <xf numFmtId="0" fontId="1" fillId="0" borderId="2" xfId="2" applyFont="1" applyFill="1" applyBorder="1" applyAlignment="1" applyProtection="1">
      <alignment horizontal="center" vertical="center" wrapText="1" shrinkToFit="1"/>
      <protection locked="0"/>
    </xf>
    <xf numFmtId="49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8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8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42" fillId="0" borderId="2" xfId="8" applyFont="1" applyFill="1" applyBorder="1" applyAlignment="1" applyProtection="1">
      <alignment horizontal="left" vertical="center"/>
      <protection locked="0"/>
    </xf>
    <xf numFmtId="0" fontId="42" fillId="0" borderId="2" xfId="8" applyFont="1" applyFill="1" applyBorder="1" applyAlignment="1" applyProtection="1">
      <alignment horizontal="left" vertical="center" wrapText="1"/>
      <protection locked="0"/>
    </xf>
    <xf numFmtId="0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8" applyNumberFormat="1" applyFont="1" applyFill="1" applyBorder="1" applyAlignment="1" applyProtection="1">
      <alignment horizontal="center" vertical="center" wrapText="1"/>
      <protection locked="0"/>
    </xf>
    <xf numFmtId="0" fontId="42" fillId="0" borderId="2" xfId="8" applyFont="1" applyFill="1" applyBorder="1" applyAlignment="1" applyProtection="1">
      <alignment horizontal="left" vertical="top" wrapText="1"/>
      <protection locked="0"/>
    </xf>
    <xf numFmtId="0" fontId="25" fillId="0" borderId="2" xfId="8" applyFont="1" applyFill="1" applyBorder="1" applyAlignment="1" applyProtection="1">
      <alignment horizontal="left" vertical="top" wrapText="1"/>
      <protection locked="0"/>
    </xf>
    <xf numFmtId="0" fontId="26" fillId="0" borderId="2" xfId="8" applyFont="1" applyFill="1" applyBorder="1" applyAlignment="1" applyProtection="1">
      <alignment horizontal="left" vertical="top" wrapText="1"/>
      <protection locked="0"/>
    </xf>
    <xf numFmtId="0" fontId="54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2" applyFont="1" applyFill="1" applyBorder="1" applyAlignment="1" applyProtection="1">
      <alignment horizontal="center" vertical="center" wrapText="1" shrinkToFit="1"/>
      <protection locked="0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0" xfId="2" applyFont="1" applyFill="1" applyBorder="1" applyAlignment="1" applyProtection="1">
      <alignment horizontal="center" vertical="center" wrapText="1" shrinkToFit="1"/>
      <protection locked="0"/>
    </xf>
    <xf numFmtId="0" fontId="29" fillId="0" borderId="3" xfId="2" applyFont="1" applyFill="1" applyBorder="1" applyAlignment="1" applyProtection="1">
      <alignment horizontal="center" vertical="center" wrapText="1" shrinkToFit="1"/>
      <protection locked="0"/>
    </xf>
    <xf numFmtId="0" fontId="10" fillId="0" borderId="3" xfId="2" applyFont="1" applyFill="1" applyBorder="1" applyAlignment="1" applyProtection="1">
      <alignment horizontal="center" vertical="center" wrapText="1" shrinkToFit="1"/>
      <protection locked="0"/>
    </xf>
    <xf numFmtId="0" fontId="21" fillId="0" borderId="3" xfId="2" applyFont="1" applyFill="1" applyBorder="1" applyAlignment="1" applyProtection="1">
      <alignment horizontal="center" vertical="center" wrapText="1" shrinkToFit="1"/>
      <protection locked="0"/>
    </xf>
    <xf numFmtId="0" fontId="34" fillId="0" borderId="3" xfId="2" applyFont="1" applyFill="1" applyBorder="1" applyAlignment="1" applyProtection="1">
      <alignment horizontal="center" vertical="center" wrapText="1" shrinkToFit="1"/>
      <protection locked="0"/>
    </xf>
    <xf numFmtId="0" fontId="34" fillId="0" borderId="9" xfId="2" applyFont="1" applyFill="1" applyBorder="1" applyAlignment="1" applyProtection="1">
      <alignment horizontal="center" vertical="center" wrapText="1" shrinkToFit="1"/>
      <protection locked="0"/>
    </xf>
    <xf numFmtId="0" fontId="1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55" fillId="0" borderId="2" xfId="8" applyNumberFormat="1" applyFont="1" applyFill="1" applyBorder="1" applyAlignment="1" applyProtection="1">
      <alignment horizontal="center" vertical="center" wrapText="1"/>
      <protection locked="0"/>
    </xf>
  </cellXfs>
  <cellStyles count="9">
    <cellStyle name="BOM_Level_1" xfId="7"/>
    <cellStyle name="BOM_Level_Below3" xfId="2"/>
    <cellStyle name="常规" xfId="0" builtinId="0"/>
    <cellStyle name="常规 10" xfId="5"/>
    <cellStyle name="常规 2 2" xfId="4"/>
    <cellStyle name="常规 5" xfId="6"/>
    <cellStyle name="常规 5 2" xfId="3"/>
    <cellStyle name="样式 1" xfId="8"/>
    <cellStyle name="样式 1 10" xfId="1"/>
  </cellStyles>
  <dxfs count="12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76" Type="http://schemas.openxmlformats.org/officeDocument/2006/relationships/image" Target="../media/image76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png"/><Relationship Id="rId87" Type="http://schemas.openxmlformats.org/officeDocument/2006/relationships/image" Target="../media/image87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png"/><Relationship Id="rId85" Type="http://schemas.openxmlformats.org/officeDocument/2006/relationships/image" Target="../media/image85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png"/><Relationship Id="rId88" Type="http://schemas.openxmlformats.org/officeDocument/2006/relationships/image" Target="../media/image88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emf"/><Relationship Id="rId18" Type="http://schemas.openxmlformats.org/officeDocument/2006/relationships/image" Target="../media/image17.emf"/><Relationship Id="rId26" Type="http://schemas.openxmlformats.org/officeDocument/2006/relationships/image" Target="../media/image25.emf"/><Relationship Id="rId39" Type="http://schemas.openxmlformats.org/officeDocument/2006/relationships/image" Target="../media/image38.emf"/><Relationship Id="rId21" Type="http://schemas.openxmlformats.org/officeDocument/2006/relationships/image" Target="../media/image20.emf"/><Relationship Id="rId34" Type="http://schemas.openxmlformats.org/officeDocument/2006/relationships/image" Target="../media/image33.emf"/><Relationship Id="rId42" Type="http://schemas.openxmlformats.org/officeDocument/2006/relationships/image" Target="../media/image41.emf"/><Relationship Id="rId47" Type="http://schemas.openxmlformats.org/officeDocument/2006/relationships/image" Target="../media/image46.emf"/><Relationship Id="rId50" Type="http://schemas.openxmlformats.org/officeDocument/2006/relationships/image" Target="../media/image49.emf"/><Relationship Id="rId55" Type="http://schemas.openxmlformats.org/officeDocument/2006/relationships/image" Target="../media/image54.emf"/><Relationship Id="rId63" Type="http://schemas.openxmlformats.org/officeDocument/2006/relationships/image" Target="../media/image62.emf"/><Relationship Id="rId68" Type="http://schemas.openxmlformats.org/officeDocument/2006/relationships/image" Target="../media/image67.emf"/><Relationship Id="rId76" Type="http://schemas.openxmlformats.org/officeDocument/2006/relationships/image" Target="../media/image75.emf"/><Relationship Id="rId84" Type="http://schemas.openxmlformats.org/officeDocument/2006/relationships/image" Target="../media/image83.png"/><Relationship Id="rId89" Type="http://schemas.openxmlformats.org/officeDocument/2006/relationships/image" Target="../media/image88.emf"/><Relationship Id="rId7" Type="http://schemas.openxmlformats.org/officeDocument/2006/relationships/image" Target="../media/image6.emf"/><Relationship Id="rId71" Type="http://schemas.openxmlformats.org/officeDocument/2006/relationships/image" Target="../media/image70.emf"/><Relationship Id="rId2" Type="http://schemas.openxmlformats.org/officeDocument/2006/relationships/image" Target="../media/image91.emf"/><Relationship Id="rId16" Type="http://schemas.openxmlformats.org/officeDocument/2006/relationships/image" Target="../media/image15.emf"/><Relationship Id="rId29" Type="http://schemas.openxmlformats.org/officeDocument/2006/relationships/image" Target="../media/image28.emf"/><Relationship Id="rId11" Type="http://schemas.openxmlformats.org/officeDocument/2006/relationships/image" Target="../media/image10.emf"/><Relationship Id="rId24" Type="http://schemas.openxmlformats.org/officeDocument/2006/relationships/image" Target="../media/image23.emf"/><Relationship Id="rId32" Type="http://schemas.openxmlformats.org/officeDocument/2006/relationships/image" Target="../media/image31.emf"/><Relationship Id="rId37" Type="http://schemas.openxmlformats.org/officeDocument/2006/relationships/image" Target="../media/image36.emf"/><Relationship Id="rId40" Type="http://schemas.openxmlformats.org/officeDocument/2006/relationships/image" Target="../media/image39.emf"/><Relationship Id="rId45" Type="http://schemas.openxmlformats.org/officeDocument/2006/relationships/image" Target="../media/image44.emf"/><Relationship Id="rId53" Type="http://schemas.openxmlformats.org/officeDocument/2006/relationships/image" Target="../media/image52.emf"/><Relationship Id="rId58" Type="http://schemas.openxmlformats.org/officeDocument/2006/relationships/image" Target="../media/image57.emf"/><Relationship Id="rId66" Type="http://schemas.openxmlformats.org/officeDocument/2006/relationships/image" Target="../media/image65.emf"/><Relationship Id="rId74" Type="http://schemas.openxmlformats.org/officeDocument/2006/relationships/image" Target="../media/image73.emf"/><Relationship Id="rId79" Type="http://schemas.openxmlformats.org/officeDocument/2006/relationships/image" Target="../media/image78.emf"/><Relationship Id="rId87" Type="http://schemas.openxmlformats.org/officeDocument/2006/relationships/image" Target="../media/image86.emf"/><Relationship Id="rId5" Type="http://schemas.openxmlformats.org/officeDocument/2006/relationships/image" Target="../media/image4.emf"/><Relationship Id="rId61" Type="http://schemas.openxmlformats.org/officeDocument/2006/relationships/image" Target="../media/image60.emf"/><Relationship Id="rId82" Type="http://schemas.openxmlformats.org/officeDocument/2006/relationships/image" Target="../media/image81.emf"/><Relationship Id="rId90" Type="http://schemas.openxmlformats.org/officeDocument/2006/relationships/image" Target="../media/image89.emf"/><Relationship Id="rId19" Type="http://schemas.openxmlformats.org/officeDocument/2006/relationships/image" Target="../media/image18.emf"/><Relationship Id="rId14" Type="http://schemas.openxmlformats.org/officeDocument/2006/relationships/image" Target="../media/image13.emf"/><Relationship Id="rId22" Type="http://schemas.openxmlformats.org/officeDocument/2006/relationships/image" Target="../media/image21.emf"/><Relationship Id="rId27" Type="http://schemas.openxmlformats.org/officeDocument/2006/relationships/image" Target="../media/image26.emf"/><Relationship Id="rId30" Type="http://schemas.openxmlformats.org/officeDocument/2006/relationships/image" Target="../media/image29.emf"/><Relationship Id="rId35" Type="http://schemas.openxmlformats.org/officeDocument/2006/relationships/image" Target="../media/image34.emf"/><Relationship Id="rId43" Type="http://schemas.openxmlformats.org/officeDocument/2006/relationships/image" Target="../media/image42.emf"/><Relationship Id="rId48" Type="http://schemas.openxmlformats.org/officeDocument/2006/relationships/image" Target="../media/image47.emf"/><Relationship Id="rId56" Type="http://schemas.openxmlformats.org/officeDocument/2006/relationships/image" Target="../media/image55.emf"/><Relationship Id="rId64" Type="http://schemas.openxmlformats.org/officeDocument/2006/relationships/image" Target="../media/image63.emf"/><Relationship Id="rId69" Type="http://schemas.openxmlformats.org/officeDocument/2006/relationships/image" Target="../media/image68.emf"/><Relationship Id="rId77" Type="http://schemas.openxmlformats.org/officeDocument/2006/relationships/image" Target="../media/image76.emf"/><Relationship Id="rId8" Type="http://schemas.openxmlformats.org/officeDocument/2006/relationships/image" Target="../media/image7.emf"/><Relationship Id="rId51" Type="http://schemas.openxmlformats.org/officeDocument/2006/relationships/image" Target="../media/image50.emf"/><Relationship Id="rId72" Type="http://schemas.openxmlformats.org/officeDocument/2006/relationships/image" Target="../media/image71.emf"/><Relationship Id="rId80" Type="http://schemas.openxmlformats.org/officeDocument/2006/relationships/image" Target="../media/image79.png"/><Relationship Id="rId85" Type="http://schemas.openxmlformats.org/officeDocument/2006/relationships/image" Target="../media/image84.emf"/><Relationship Id="rId3" Type="http://schemas.openxmlformats.org/officeDocument/2006/relationships/image" Target="../media/image2.emf"/><Relationship Id="rId12" Type="http://schemas.openxmlformats.org/officeDocument/2006/relationships/image" Target="../media/image11.emf"/><Relationship Id="rId17" Type="http://schemas.openxmlformats.org/officeDocument/2006/relationships/image" Target="../media/image16.emf"/><Relationship Id="rId25" Type="http://schemas.openxmlformats.org/officeDocument/2006/relationships/image" Target="../media/image24.emf"/><Relationship Id="rId33" Type="http://schemas.openxmlformats.org/officeDocument/2006/relationships/image" Target="../media/image32.emf"/><Relationship Id="rId38" Type="http://schemas.openxmlformats.org/officeDocument/2006/relationships/image" Target="../media/image37.emf"/><Relationship Id="rId46" Type="http://schemas.openxmlformats.org/officeDocument/2006/relationships/image" Target="../media/image45.emf"/><Relationship Id="rId59" Type="http://schemas.openxmlformats.org/officeDocument/2006/relationships/image" Target="../media/image58.emf"/><Relationship Id="rId67" Type="http://schemas.openxmlformats.org/officeDocument/2006/relationships/image" Target="../media/image66.emf"/><Relationship Id="rId20" Type="http://schemas.openxmlformats.org/officeDocument/2006/relationships/image" Target="../media/image19.emf"/><Relationship Id="rId41" Type="http://schemas.openxmlformats.org/officeDocument/2006/relationships/image" Target="../media/image40.emf"/><Relationship Id="rId54" Type="http://schemas.openxmlformats.org/officeDocument/2006/relationships/image" Target="../media/image53.emf"/><Relationship Id="rId62" Type="http://schemas.openxmlformats.org/officeDocument/2006/relationships/image" Target="../media/image61.emf"/><Relationship Id="rId70" Type="http://schemas.openxmlformats.org/officeDocument/2006/relationships/image" Target="../media/image69.emf"/><Relationship Id="rId75" Type="http://schemas.openxmlformats.org/officeDocument/2006/relationships/image" Target="../media/image74.emf"/><Relationship Id="rId83" Type="http://schemas.openxmlformats.org/officeDocument/2006/relationships/image" Target="../media/image82.emf"/><Relationship Id="rId88" Type="http://schemas.openxmlformats.org/officeDocument/2006/relationships/image" Target="../media/image87.emf"/><Relationship Id="rId91" Type="http://schemas.openxmlformats.org/officeDocument/2006/relationships/image" Target="../media/image90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15" Type="http://schemas.openxmlformats.org/officeDocument/2006/relationships/image" Target="../media/image14.emf"/><Relationship Id="rId23" Type="http://schemas.openxmlformats.org/officeDocument/2006/relationships/image" Target="../media/image22.emf"/><Relationship Id="rId28" Type="http://schemas.openxmlformats.org/officeDocument/2006/relationships/image" Target="../media/image27.emf"/><Relationship Id="rId36" Type="http://schemas.openxmlformats.org/officeDocument/2006/relationships/image" Target="../media/image35.emf"/><Relationship Id="rId49" Type="http://schemas.openxmlformats.org/officeDocument/2006/relationships/image" Target="../media/image48.emf"/><Relationship Id="rId57" Type="http://schemas.openxmlformats.org/officeDocument/2006/relationships/image" Target="../media/image56.emf"/><Relationship Id="rId10" Type="http://schemas.openxmlformats.org/officeDocument/2006/relationships/image" Target="../media/image9.emf"/><Relationship Id="rId31" Type="http://schemas.openxmlformats.org/officeDocument/2006/relationships/image" Target="../media/image30.emf"/><Relationship Id="rId44" Type="http://schemas.openxmlformats.org/officeDocument/2006/relationships/image" Target="../media/image43.emf"/><Relationship Id="rId52" Type="http://schemas.openxmlformats.org/officeDocument/2006/relationships/image" Target="../media/image51.emf"/><Relationship Id="rId60" Type="http://schemas.openxmlformats.org/officeDocument/2006/relationships/image" Target="../media/image59.emf"/><Relationship Id="rId65" Type="http://schemas.openxmlformats.org/officeDocument/2006/relationships/image" Target="../media/image64.emf"/><Relationship Id="rId73" Type="http://schemas.openxmlformats.org/officeDocument/2006/relationships/image" Target="../media/image72.emf"/><Relationship Id="rId78" Type="http://schemas.openxmlformats.org/officeDocument/2006/relationships/image" Target="../media/image77.emf"/><Relationship Id="rId81" Type="http://schemas.openxmlformats.org/officeDocument/2006/relationships/image" Target="../media/image80.png"/><Relationship Id="rId86" Type="http://schemas.openxmlformats.org/officeDocument/2006/relationships/image" Target="../media/image85.emf"/><Relationship Id="rId4" Type="http://schemas.openxmlformats.org/officeDocument/2006/relationships/image" Target="../media/image3.emf"/><Relationship Id="rId9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emf"/><Relationship Id="rId18" Type="http://schemas.openxmlformats.org/officeDocument/2006/relationships/image" Target="../media/image17.emf"/><Relationship Id="rId26" Type="http://schemas.openxmlformats.org/officeDocument/2006/relationships/image" Target="../media/image25.emf"/><Relationship Id="rId39" Type="http://schemas.openxmlformats.org/officeDocument/2006/relationships/image" Target="../media/image38.emf"/><Relationship Id="rId21" Type="http://schemas.openxmlformats.org/officeDocument/2006/relationships/image" Target="../media/image20.emf"/><Relationship Id="rId34" Type="http://schemas.openxmlformats.org/officeDocument/2006/relationships/image" Target="../media/image33.emf"/><Relationship Id="rId42" Type="http://schemas.openxmlformats.org/officeDocument/2006/relationships/image" Target="../media/image41.emf"/><Relationship Id="rId47" Type="http://schemas.openxmlformats.org/officeDocument/2006/relationships/image" Target="../media/image46.emf"/><Relationship Id="rId50" Type="http://schemas.openxmlformats.org/officeDocument/2006/relationships/image" Target="../media/image49.emf"/><Relationship Id="rId55" Type="http://schemas.openxmlformats.org/officeDocument/2006/relationships/image" Target="../media/image54.emf"/><Relationship Id="rId63" Type="http://schemas.openxmlformats.org/officeDocument/2006/relationships/image" Target="../media/image62.emf"/><Relationship Id="rId68" Type="http://schemas.openxmlformats.org/officeDocument/2006/relationships/image" Target="../media/image67.emf"/><Relationship Id="rId76" Type="http://schemas.openxmlformats.org/officeDocument/2006/relationships/image" Target="../media/image75.emf"/><Relationship Id="rId84" Type="http://schemas.openxmlformats.org/officeDocument/2006/relationships/image" Target="../media/image83.png"/><Relationship Id="rId89" Type="http://schemas.openxmlformats.org/officeDocument/2006/relationships/image" Target="../media/image88.emf"/><Relationship Id="rId7" Type="http://schemas.openxmlformats.org/officeDocument/2006/relationships/image" Target="../media/image6.emf"/><Relationship Id="rId71" Type="http://schemas.openxmlformats.org/officeDocument/2006/relationships/image" Target="../media/image70.emf"/><Relationship Id="rId92" Type="http://schemas.openxmlformats.org/officeDocument/2006/relationships/image" Target="../media/image93.wmf"/><Relationship Id="rId2" Type="http://schemas.openxmlformats.org/officeDocument/2006/relationships/image" Target="../media/image91.emf"/><Relationship Id="rId16" Type="http://schemas.openxmlformats.org/officeDocument/2006/relationships/image" Target="../media/image15.emf"/><Relationship Id="rId29" Type="http://schemas.openxmlformats.org/officeDocument/2006/relationships/image" Target="../media/image28.emf"/><Relationship Id="rId11" Type="http://schemas.openxmlformats.org/officeDocument/2006/relationships/image" Target="../media/image10.emf"/><Relationship Id="rId24" Type="http://schemas.openxmlformats.org/officeDocument/2006/relationships/image" Target="../media/image23.emf"/><Relationship Id="rId32" Type="http://schemas.openxmlformats.org/officeDocument/2006/relationships/image" Target="../media/image31.emf"/><Relationship Id="rId37" Type="http://schemas.openxmlformats.org/officeDocument/2006/relationships/image" Target="../media/image36.emf"/><Relationship Id="rId40" Type="http://schemas.openxmlformats.org/officeDocument/2006/relationships/image" Target="../media/image39.emf"/><Relationship Id="rId45" Type="http://schemas.openxmlformats.org/officeDocument/2006/relationships/image" Target="../media/image44.emf"/><Relationship Id="rId53" Type="http://schemas.openxmlformats.org/officeDocument/2006/relationships/image" Target="../media/image52.emf"/><Relationship Id="rId58" Type="http://schemas.openxmlformats.org/officeDocument/2006/relationships/image" Target="../media/image57.emf"/><Relationship Id="rId66" Type="http://schemas.openxmlformats.org/officeDocument/2006/relationships/image" Target="../media/image65.emf"/><Relationship Id="rId74" Type="http://schemas.openxmlformats.org/officeDocument/2006/relationships/image" Target="../media/image73.emf"/><Relationship Id="rId79" Type="http://schemas.openxmlformats.org/officeDocument/2006/relationships/image" Target="../media/image78.emf"/><Relationship Id="rId87" Type="http://schemas.openxmlformats.org/officeDocument/2006/relationships/image" Target="../media/image86.emf"/><Relationship Id="rId5" Type="http://schemas.openxmlformats.org/officeDocument/2006/relationships/image" Target="../media/image4.emf"/><Relationship Id="rId61" Type="http://schemas.openxmlformats.org/officeDocument/2006/relationships/image" Target="../media/image60.emf"/><Relationship Id="rId82" Type="http://schemas.openxmlformats.org/officeDocument/2006/relationships/image" Target="../media/image81.emf"/><Relationship Id="rId90" Type="http://schemas.openxmlformats.org/officeDocument/2006/relationships/image" Target="../media/image89.emf"/><Relationship Id="rId95" Type="http://schemas.openxmlformats.org/officeDocument/2006/relationships/image" Target="../media/image96.wmf"/><Relationship Id="rId19" Type="http://schemas.openxmlformats.org/officeDocument/2006/relationships/image" Target="../media/image18.emf"/><Relationship Id="rId14" Type="http://schemas.openxmlformats.org/officeDocument/2006/relationships/image" Target="../media/image13.emf"/><Relationship Id="rId22" Type="http://schemas.openxmlformats.org/officeDocument/2006/relationships/image" Target="../media/image21.emf"/><Relationship Id="rId27" Type="http://schemas.openxmlformats.org/officeDocument/2006/relationships/image" Target="../media/image26.emf"/><Relationship Id="rId30" Type="http://schemas.openxmlformats.org/officeDocument/2006/relationships/image" Target="../media/image29.emf"/><Relationship Id="rId35" Type="http://schemas.openxmlformats.org/officeDocument/2006/relationships/image" Target="../media/image34.emf"/><Relationship Id="rId43" Type="http://schemas.openxmlformats.org/officeDocument/2006/relationships/image" Target="../media/image42.emf"/><Relationship Id="rId48" Type="http://schemas.openxmlformats.org/officeDocument/2006/relationships/image" Target="../media/image47.emf"/><Relationship Id="rId56" Type="http://schemas.openxmlformats.org/officeDocument/2006/relationships/image" Target="../media/image55.emf"/><Relationship Id="rId64" Type="http://schemas.openxmlformats.org/officeDocument/2006/relationships/image" Target="../media/image63.emf"/><Relationship Id="rId69" Type="http://schemas.openxmlformats.org/officeDocument/2006/relationships/image" Target="../media/image68.emf"/><Relationship Id="rId77" Type="http://schemas.openxmlformats.org/officeDocument/2006/relationships/image" Target="../media/image76.emf"/><Relationship Id="rId8" Type="http://schemas.openxmlformats.org/officeDocument/2006/relationships/image" Target="../media/image7.emf"/><Relationship Id="rId51" Type="http://schemas.openxmlformats.org/officeDocument/2006/relationships/image" Target="../media/image50.emf"/><Relationship Id="rId72" Type="http://schemas.openxmlformats.org/officeDocument/2006/relationships/image" Target="../media/image71.emf"/><Relationship Id="rId80" Type="http://schemas.openxmlformats.org/officeDocument/2006/relationships/image" Target="../media/image79.png"/><Relationship Id="rId85" Type="http://schemas.openxmlformats.org/officeDocument/2006/relationships/image" Target="../media/image84.emf"/><Relationship Id="rId93" Type="http://schemas.openxmlformats.org/officeDocument/2006/relationships/image" Target="../media/image94.wmf"/><Relationship Id="rId3" Type="http://schemas.openxmlformats.org/officeDocument/2006/relationships/image" Target="../media/image2.emf"/><Relationship Id="rId12" Type="http://schemas.openxmlformats.org/officeDocument/2006/relationships/image" Target="../media/image11.emf"/><Relationship Id="rId17" Type="http://schemas.openxmlformats.org/officeDocument/2006/relationships/image" Target="../media/image16.emf"/><Relationship Id="rId25" Type="http://schemas.openxmlformats.org/officeDocument/2006/relationships/image" Target="../media/image24.emf"/><Relationship Id="rId33" Type="http://schemas.openxmlformats.org/officeDocument/2006/relationships/image" Target="../media/image32.emf"/><Relationship Id="rId38" Type="http://schemas.openxmlformats.org/officeDocument/2006/relationships/image" Target="../media/image37.emf"/><Relationship Id="rId46" Type="http://schemas.openxmlformats.org/officeDocument/2006/relationships/image" Target="../media/image45.emf"/><Relationship Id="rId59" Type="http://schemas.openxmlformats.org/officeDocument/2006/relationships/image" Target="../media/image58.emf"/><Relationship Id="rId67" Type="http://schemas.openxmlformats.org/officeDocument/2006/relationships/image" Target="../media/image66.emf"/><Relationship Id="rId20" Type="http://schemas.openxmlformats.org/officeDocument/2006/relationships/image" Target="../media/image19.emf"/><Relationship Id="rId41" Type="http://schemas.openxmlformats.org/officeDocument/2006/relationships/image" Target="../media/image40.emf"/><Relationship Id="rId54" Type="http://schemas.openxmlformats.org/officeDocument/2006/relationships/image" Target="../media/image53.emf"/><Relationship Id="rId62" Type="http://schemas.openxmlformats.org/officeDocument/2006/relationships/image" Target="../media/image61.emf"/><Relationship Id="rId70" Type="http://schemas.openxmlformats.org/officeDocument/2006/relationships/image" Target="../media/image69.emf"/><Relationship Id="rId75" Type="http://schemas.openxmlformats.org/officeDocument/2006/relationships/image" Target="../media/image74.emf"/><Relationship Id="rId83" Type="http://schemas.openxmlformats.org/officeDocument/2006/relationships/image" Target="../media/image82.emf"/><Relationship Id="rId88" Type="http://schemas.openxmlformats.org/officeDocument/2006/relationships/image" Target="../media/image87.emf"/><Relationship Id="rId91" Type="http://schemas.openxmlformats.org/officeDocument/2006/relationships/image" Target="../media/image90.emf"/><Relationship Id="rId1" Type="http://schemas.openxmlformats.org/officeDocument/2006/relationships/image" Target="../media/image92.emf"/><Relationship Id="rId6" Type="http://schemas.openxmlformats.org/officeDocument/2006/relationships/image" Target="../media/image5.emf"/><Relationship Id="rId15" Type="http://schemas.openxmlformats.org/officeDocument/2006/relationships/image" Target="../media/image14.emf"/><Relationship Id="rId23" Type="http://schemas.openxmlformats.org/officeDocument/2006/relationships/image" Target="../media/image22.emf"/><Relationship Id="rId28" Type="http://schemas.openxmlformats.org/officeDocument/2006/relationships/image" Target="../media/image27.emf"/><Relationship Id="rId36" Type="http://schemas.openxmlformats.org/officeDocument/2006/relationships/image" Target="../media/image35.emf"/><Relationship Id="rId49" Type="http://schemas.openxmlformats.org/officeDocument/2006/relationships/image" Target="../media/image48.emf"/><Relationship Id="rId57" Type="http://schemas.openxmlformats.org/officeDocument/2006/relationships/image" Target="../media/image56.emf"/><Relationship Id="rId10" Type="http://schemas.openxmlformats.org/officeDocument/2006/relationships/image" Target="../media/image9.emf"/><Relationship Id="rId31" Type="http://schemas.openxmlformats.org/officeDocument/2006/relationships/image" Target="../media/image30.emf"/><Relationship Id="rId44" Type="http://schemas.openxmlformats.org/officeDocument/2006/relationships/image" Target="../media/image43.emf"/><Relationship Id="rId52" Type="http://schemas.openxmlformats.org/officeDocument/2006/relationships/image" Target="../media/image51.emf"/><Relationship Id="rId60" Type="http://schemas.openxmlformats.org/officeDocument/2006/relationships/image" Target="../media/image59.emf"/><Relationship Id="rId65" Type="http://schemas.openxmlformats.org/officeDocument/2006/relationships/image" Target="../media/image64.emf"/><Relationship Id="rId73" Type="http://schemas.openxmlformats.org/officeDocument/2006/relationships/image" Target="../media/image72.emf"/><Relationship Id="rId78" Type="http://schemas.openxmlformats.org/officeDocument/2006/relationships/image" Target="../media/image77.emf"/><Relationship Id="rId81" Type="http://schemas.openxmlformats.org/officeDocument/2006/relationships/image" Target="../media/image80.png"/><Relationship Id="rId86" Type="http://schemas.openxmlformats.org/officeDocument/2006/relationships/image" Target="../media/image85.emf"/><Relationship Id="rId94" Type="http://schemas.openxmlformats.org/officeDocument/2006/relationships/image" Target="../media/image95.wmf"/><Relationship Id="rId4" Type="http://schemas.openxmlformats.org/officeDocument/2006/relationships/image" Target="../media/image3.emf"/><Relationship Id="rId9" Type="http://schemas.openxmlformats.org/officeDocument/2006/relationships/image" Target="../media/image8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emf"/><Relationship Id="rId18" Type="http://schemas.openxmlformats.org/officeDocument/2006/relationships/image" Target="../media/image17.emf"/><Relationship Id="rId26" Type="http://schemas.openxmlformats.org/officeDocument/2006/relationships/image" Target="../media/image25.emf"/><Relationship Id="rId39" Type="http://schemas.openxmlformats.org/officeDocument/2006/relationships/image" Target="../media/image38.emf"/><Relationship Id="rId21" Type="http://schemas.openxmlformats.org/officeDocument/2006/relationships/image" Target="../media/image20.emf"/><Relationship Id="rId34" Type="http://schemas.openxmlformats.org/officeDocument/2006/relationships/image" Target="../media/image33.emf"/><Relationship Id="rId42" Type="http://schemas.openxmlformats.org/officeDocument/2006/relationships/image" Target="../media/image41.emf"/><Relationship Id="rId47" Type="http://schemas.openxmlformats.org/officeDocument/2006/relationships/image" Target="../media/image46.emf"/><Relationship Id="rId50" Type="http://schemas.openxmlformats.org/officeDocument/2006/relationships/image" Target="../media/image49.emf"/><Relationship Id="rId55" Type="http://schemas.openxmlformats.org/officeDocument/2006/relationships/image" Target="../media/image54.emf"/><Relationship Id="rId63" Type="http://schemas.openxmlformats.org/officeDocument/2006/relationships/image" Target="../media/image62.emf"/><Relationship Id="rId68" Type="http://schemas.openxmlformats.org/officeDocument/2006/relationships/image" Target="../media/image67.emf"/><Relationship Id="rId76" Type="http://schemas.openxmlformats.org/officeDocument/2006/relationships/image" Target="../media/image75.emf"/><Relationship Id="rId84" Type="http://schemas.openxmlformats.org/officeDocument/2006/relationships/image" Target="../media/image83.png"/><Relationship Id="rId89" Type="http://schemas.openxmlformats.org/officeDocument/2006/relationships/image" Target="../media/image88.emf"/><Relationship Id="rId7" Type="http://schemas.openxmlformats.org/officeDocument/2006/relationships/image" Target="../media/image6.emf"/><Relationship Id="rId71" Type="http://schemas.openxmlformats.org/officeDocument/2006/relationships/image" Target="../media/image70.emf"/><Relationship Id="rId92" Type="http://schemas.openxmlformats.org/officeDocument/2006/relationships/image" Target="../media/image93.wmf"/><Relationship Id="rId2" Type="http://schemas.openxmlformats.org/officeDocument/2006/relationships/image" Target="../media/image91.emf"/><Relationship Id="rId16" Type="http://schemas.openxmlformats.org/officeDocument/2006/relationships/image" Target="../media/image15.emf"/><Relationship Id="rId29" Type="http://schemas.openxmlformats.org/officeDocument/2006/relationships/image" Target="../media/image28.emf"/><Relationship Id="rId11" Type="http://schemas.openxmlformats.org/officeDocument/2006/relationships/image" Target="../media/image10.emf"/><Relationship Id="rId24" Type="http://schemas.openxmlformats.org/officeDocument/2006/relationships/image" Target="../media/image23.emf"/><Relationship Id="rId32" Type="http://schemas.openxmlformats.org/officeDocument/2006/relationships/image" Target="../media/image31.emf"/><Relationship Id="rId37" Type="http://schemas.openxmlformats.org/officeDocument/2006/relationships/image" Target="../media/image36.emf"/><Relationship Id="rId40" Type="http://schemas.openxmlformats.org/officeDocument/2006/relationships/image" Target="../media/image39.emf"/><Relationship Id="rId45" Type="http://schemas.openxmlformats.org/officeDocument/2006/relationships/image" Target="../media/image44.emf"/><Relationship Id="rId53" Type="http://schemas.openxmlformats.org/officeDocument/2006/relationships/image" Target="../media/image52.emf"/><Relationship Id="rId58" Type="http://schemas.openxmlformats.org/officeDocument/2006/relationships/image" Target="../media/image57.emf"/><Relationship Id="rId66" Type="http://schemas.openxmlformats.org/officeDocument/2006/relationships/image" Target="../media/image65.emf"/><Relationship Id="rId74" Type="http://schemas.openxmlformats.org/officeDocument/2006/relationships/image" Target="../media/image73.emf"/><Relationship Id="rId79" Type="http://schemas.openxmlformats.org/officeDocument/2006/relationships/image" Target="../media/image78.emf"/><Relationship Id="rId87" Type="http://schemas.openxmlformats.org/officeDocument/2006/relationships/image" Target="../media/image86.emf"/><Relationship Id="rId5" Type="http://schemas.openxmlformats.org/officeDocument/2006/relationships/image" Target="../media/image4.emf"/><Relationship Id="rId61" Type="http://schemas.openxmlformats.org/officeDocument/2006/relationships/image" Target="../media/image60.emf"/><Relationship Id="rId82" Type="http://schemas.openxmlformats.org/officeDocument/2006/relationships/image" Target="../media/image81.emf"/><Relationship Id="rId90" Type="http://schemas.openxmlformats.org/officeDocument/2006/relationships/image" Target="../media/image89.emf"/><Relationship Id="rId95" Type="http://schemas.openxmlformats.org/officeDocument/2006/relationships/image" Target="../media/image96.wmf"/><Relationship Id="rId19" Type="http://schemas.openxmlformats.org/officeDocument/2006/relationships/image" Target="../media/image18.emf"/><Relationship Id="rId14" Type="http://schemas.openxmlformats.org/officeDocument/2006/relationships/image" Target="../media/image13.emf"/><Relationship Id="rId22" Type="http://schemas.openxmlformats.org/officeDocument/2006/relationships/image" Target="../media/image21.emf"/><Relationship Id="rId27" Type="http://schemas.openxmlformats.org/officeDocument/2006/relationships/image" Target="../media/image26.emf"/><Relationship Id="rId30" Type="http://schemas.openxmlformats.org/officeDocument/2006/relationships/image" Target="../media/image29.emf"/><Relationship Id="rId35" Type="http://schemas.openxmlformats.org/officeDocument/2006/relationships/image" Target="../media/image34.emf"/><Relationship Id="rId43" Type="http://schemas.openxmlformats.org/officeDocument/2006/relationships/image" Target="../media/image42.emf"/><Relationship Id="rId48" Type="http://schemas.openxmlformats.org/officeDocument/2006/relationships/image" Target="../media/image47.emf"/><Relationship Id="rId56" Type="http://schemas.openxmlformats.org/officeDocument/2006/relationships/image" Target="../media/image55.emf"/><Relationship Id="rId64" Type="http://schemas.openxmlformats.org/officeDocument/2006/relationships/image" Target="../media/image63.emf"/><Relationship Id="rId69" Type="http://schemas.openxmlformats.org/officeDocument/2006/relationships/image" Target="../media/image68.emf"/><Relationship Id="rId77" Type="http://schemas.openxmlformats.org/officeDocument/2006/relationships/image" Target="../media/image76.emf"/><Relationship Id="rId8" Type="http://schemas.openxmlformats.org/officeDocument/2006/relationships/image" Target="../media/image7.emf"/><Relationship Id="rId51" Type="http://schemas.openxmlformats.org/officeDocument/2006/relationships/image" Target="../media/image50.emf"/><Relationship Id="rId72" Type="http://schemas.openxmlformats.org/officeDocument/2006/relationships/image" Target="../media/image71.emf"/><Relationship Id="rId80" Type="http://schemas.openxmlformats.org/officeDocument/2006/relationships/image" Target="../media/image79.png"/><Relationship Id="rId85" Type="http://schemas.openxmlformats.org/officeDocument/2006/relationships/image" Target="../media/image84.emf"/><Relationship Id="rId93" Type="http://schemas.openxmlformats.org/officeDocument/2006/relationships/image" Target="../media/image94.wmf"/><Relationship Id="rId3" Type="http://schemas.openxmlformats.org/officeDocument/2006/relationships/image" Target="../media/image2.emf"/><Relationship Id="rId12" Type="http://schemas.openxmlformats.org/officeDocument/2006/relationships/image" Target="../media/image11.emf"/><Relationship Id="rId17" Type="http://schemas.openxmlformats.org/officeDocument/2006/relationships/image" Target="../media/image16.emf"/><Relationship Id="rId25" Type="http://schemas.openxmlformats.org/officeDocument/2006/relationships/image" Target="../media/image24.emf"/><Relationship Id="rId33" Type="http://schemas.openxmlformats.org/officeDocument/2006/relationships/image" Target="../media/image32.emf"/><Relationship Id="rId38" Type="http://schemas.openxmlformats.org/officeDocument/2006/relationships/image" Target="../media/image37.emf"/><Relationship Id="rId46" Type="http://schemas.openxmlformats.org/officeDocument/2006/relationships/image" Target="../media/image45.emf"/><Relationship Id="rId59" Type="http://schemas.openxmlformats.org/officeDocument/2006/relationships/image" Target="../media/image58.emf"/><Relationship Id="rId67" Type="http://schemas.openxmlformats.org/officeDocument/2006/relationships/image" Target="../media/image66.emf"/><Relationship Id="rId20" Type="http://schemas.openxmlformats.org/officeDocument/2006/relationships/image" Target="../media/image19.emf"/><Relationship Id="rId41" Type="http://schemas.openxmlformats.org/officeDocument/2006/relationships/image" Target="../media/image40.emf"/><Relationship Id="rId54" Type="http://schemas.openxmlformats.org/officeDocument/2006/relationships/image" Target="../media/image53.emf"/><Relationship Id="rId62" Type="http://schemas.openxmlformats.org/officeDocument/2006/relationships/image" Target="../media/image61.emf"/><Relationship Id="rId70" Type="http://schemas.openxmlformats.org/officeDocument/2006/relationships/image" Target="../media/image69.emf"/><Relationship Id="rId75" Type="http://schemas.openxmlformats.org/officeDocument/2006/relationships/image" Target="../media/image74.emf"/><Relationship Id="rId83" Type="http://schemas.openxmlformats.org/officeDocument/2006/relationships/image" Target="../media/image82.emf"/><Relationship Id="rId88" Type="http://schemas.openxmlformats.org/officeDocument/2006/relationships/image" Target="../media/image87.emf"/><Relationship Id="rId91" Type="http://schemas.openxmlformats.org/officeDocument/2006/relationships/image" Target="../media/image90.emf"/><Relationship Id="rId1" Type="http://schemas.openxmlformats.org/officeDocument/2006/relationships/image" Target="../media/image92.emf"/><Relationship Id="rId6" Type="http://schemas.openxmlformats.org/officeDocument/2006/relationships/image" Target="../media/image5.emf"/><Relationship Id="rId15" Type="http://schemas.openxmlformats.org/officeDocument/2006/relationships/image" Target="../media/image14.emf"/><Relationship Id="rId23" Type="http://schemas.openxmlformats.org/officeDocument/2006/relationships/image" Target="../media/image22.emf"/><Relationship Id="rId28" Type="http://schemas.openxmlformats.org/officeDocument/2006/relationships/image" Target="../media/image27.emf"/><Relationship Id="rId36" Type="http://schemas.openxmlformats.org/officeDocument/2006/relationships/image" Target="../media/image35.emf"/><Relationship Id="rId49" Type="http://schemas.openxmlformats.org/officeDocument/2006/relationships/image" Target="../media/image48.emf"/><Relationship Id="rId57" Type="http://schemas.openxmlformats.org/officeDocument/2006/relationships/image" Target="../media/image56.emf"/><Relationship Id="rId10" Type="http://schemas.openxmlformats.org/officeDocument/2006/relationships/image" Target="../media/image9.emf"/><Relationship Id="rId31" Type="http://schemas.openxmlformats.org/officeDocument/2006/relationships/image" Target="../media/image30.emf"/><Relationship Id="rId44" Type="http://schemas.openxmlformats.org/officeDocument/2006/relationships/image" Target="../media/image43.emf"/><Relationship Id="rId52" Type="http://schemas.openxmlformats.org/officeDocument/2006/relationships/image" Target="../media/image51.emf"/><Relationship Id="rId60" Type="http://schemas.openxmlformats.org/officeDocument/2006/relationships/image" Target="../media/image59.emf"/><Relationship Id="rId65" Type="http://schemas.openxmlformats.org/officeDocument/2006/relationships/image" Target="../media/image64.emf"/><Relationship Id="rId73" Type="http://schemas.openxmlformats.org/officeDocument/2006/relationships/image" Target="../media/image72.emf"/><Relationship Id="rId78" Type="http://schemas.openxmlformats.org/officeDocument/2006/relationships/image" Target="../media/image77.emf"/><Relationship Id="rId81" Type="http://schemas.openxmlformats.org/officeDocument/2006/relationships/image" Target="../media/image80.png"/><Relationship Id="rId86" Type="http://schemas.openxmlformats.org/officeDocument/2006/relationships/image" Target="../media/image85.emf"/><Relationship Id="rId94" Type="http://schemas.openxmlformats.org/officeDocument/2006/relationships/image" Target="../media/image95.wmf"/><Relationship Id="rId4" Type="http://schemas.openxmlformats.org/officeDocument/2006/relationships/image" Target="../media/image3.emf"/><Relationship Id="rId9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emf"/><Relationship Id="rId18" Type="http://schemas.openxmlformats.org/officeDocument/2006/relationships/image" Target="../media/image17.emf"/><Relationship Id="rId26" Type="http://schemas.openxmlformats.org/officeDocument/2006/relationships/image" Target="../media/image25.emf"/><Relationship Id="rId39" Type="http://schemas.openxmlformats.org/officeDocument/2006/relationships/image" Target="../media/image38.emf"/><Relationship Id="rId21" Type="http://schemas.openxmlformats.org/officeDocument/2006/relationships/image" Target="../media/image20.emf"/><Relationship Id="rId34" Type="http://schemas.openxmlformats.org/officeDocument/2006/relationships/image" Target="../media/image33.emf"/><Relationship Id="rId42" Type="http://schemas.openxmlformats.org/officeDocument/2006/relationships/image" Target="../media/image41.emf"/><Relationship Id="rId47" Type="http://schemas.openxmlformats.org/officeDocument/2006/relationships/image" Target="../media/image46.emf"/><Relationship Id="rId50" Type="http://schemas.openxmlformats.org/officeDocument/2006/relationships/image" Target="../media/image49.emf"/><Relationship Id="rId55" Type="http://schemas.openxmlformats.org/officeDocument/2006/relationships/image" Target="../media/image54.emf"/><Relationship Id="rId63" Type="http://schemas.openxmlformats.org/officeDocument/2006/relationships/image" Target="../media/image62.emf"/><Relationship Id="rId68" Type="http://schemas.openxmlformats.org/officeDocument/2006/relationships/image" Target="../media/image67.emf"/><Relationship Id="rId76" Type="http://schemas.openxmlformats.org/officeDocument/2006/relationships/image" Target="../media/image75.emf"/><Relationship Id="rId84" Type="http://schemas.openxmlformats.org/officeDocument/2006/relationships/image" Target="../media/image83.png"/><Relationship Id="rId89" Type="http://schemas.openxmlformats.org/officeDocument/2006/relationships/image" Target="../media/image88.emf"/><Relationship Id="rId7" Type="http://schemas.openxmlformats.org/officeDocument/2006/relationships/image" Target="../media/image6.emf"/><Relationship Id="rId71" Type="http://schemas.openxmlformats.org/officeDocument/2006/relationships/image" Target="../media/image70.emf"/><Relationship Id="rId92" Type="http://schemas.openxmlformats.org/officeDocument/2006/relationships/image" Target="../media/image98.wmf"/><Relationship Id="rId2" Type="http://schemas.openxmlformats.org/officeDocument/2006/relationships/image" Target="../media/image91.emf"/><Relationship Id="rId16" Type="http://schemas.openxmlformats.org/officeDocument/2006/relationships/image" Target="../media/image15.emf"/><Relationship Id="rId29" Type="http://schemas.openxmlformats.org/officeDocument/2006/relationships/image" Target="../media/image28.emf"/><Relationship Id="rId11" Type="http://schemas.openxmlformats.org/officeDocument/2006/relationships/image" Target="../media/image10.emf"/><Relationship Id="rId24" Type="http://schemas.openxmlformats.org/officeDocument/2006/relationships/image" Target="../media/image23.emf"/><Relationship Id="rId32" Type="http://schemas.openxmlformats.org/officeDocument/2006/relationships/image" Target="../media/image31.emf"/><Relationship Id="rId37" Type="http://schemas.openxmlformats.org/officeDocument/2006/relationships/image" Target="../media/image36.emf"/><Relationship Id="rId40" Type="http://schemas.openxmlformats.org/officeDocument/2006/relationships/image" Target="../media/image39.emf"/><Relationship Id="rId45" Type="http://schemas.openxmlformats.org/officeDocument/2006/relationships/image" Target="../media/image44.emf"/><Relationship Id="rId53" Type="http://schemas.openxmlformats.org/officeDocument/2006/relationships/image" Target="../media/image52.emf"/><Relationship Id="rId58" Type="http://schemas.openxmlformats.org/officeDocument/2006/relationships/image" Target="../media/image57.emf"/><Relationship Id="rId66" Type="http://schemas.openxmlformats.org/officeDocument/2006/relationships/image" Target="../media/image65.emf"/><Relationship Id="rId74" Type="http://schemas.openxmlformats.org/officeDocument/2006/relationships/image" Target="../media/image73.emf"/><Relationship Id="rId79" Type="http://schemas.openxmlformats.org/officeDocument/2006/relationships/image" Target="../media/image78.emf"/><Relationship Id="rId87" Type="http://schemas.openxmlformats.org/officeDocument/2006/relationships/image" Target="../media/image86.emf"/><Relationship Id="rId5" Type="http://schemas.openxmlformats.org/officeDocument/2006/relationships/image" Target="../media/image4.emf"/><Relationship Id="rId61" Type="http://schemas.openxmlformats.org/officeDocument/2006/relationships/image" Target="../media/image60.emf"/><Relationship Id="rId82" Type="http://schemas.openxmlformats.org/officeDocument/2006/relationships/image" Target="../media/image81.emf"/><Relationship Id="rId90" Type="http://schemas.openxmlformats.org/officeDocument/2006/relationships/image" Target="../media/image89.emf"/><Relationship Id="rId19" Type="http://schemas.openxmlformats.org/officeDocument/2006/relationships/image" Target="../media/image18.emf"/><Relationship Id="rId14" Type="http://schemas.openxmlformats.org/officeDocument/2006/relationships/image" Target="../media/image13.emf"/><Relationship Id="rId22" Type="http://schemas.openxmlformats.org/officeDocument/2006/relationships/image" Target="../media/image21.emf"/><Relationship Id="rId27" Type="http://schemas.openxmlformats.org/officeDocument/2006/relationships/image" Target="../media/image26.emf"/><Relationship Id="rId30" Type="http://schemas.openxmlformats.org/officeDocument/2006/relationships/image" Target="../media/image29.emf"/><Relationship Id="rId35" Type="http://schemas.openxmlformats.org/officeDocument/2006/relationships/image" Target="../media/image34.emf"/><Relationship Id="rId43" Type="http://schemas.openxmlformats.org/officeDocument/2006/relationships/image" Target="../media/image42.emf"/><Relationship Id="rId48" Type="http://schemas.openxmlformats.org/officeDocument/2006/relationships/image" Target="../media/image47.emf"/><Relationship Id="rId56" Type="http://schemas.openxmlformats.org/officeDocument/2006/relationships/image" Target="../media/image55.emf"/><Relationship Id="rId64" Type="http://schemas.openxmlformats.org/officeDocument/2006/relationships/image" Target="../media/image63.emf"/><Relationship Id="rId69" Type="http://schemas.openxmlformats.org/officeDocument/2006/relationships/image" Target="../media/image68.emf"/><Relationship Id="rId77" Type="http://schemas.openxmlformats.org/officeDocument/2006/relationships/image" Target="../media/image76.emf"/><Relationship Id="rId8" Type="http://schemas.openxmlformats.org/officeDocument/2006/relationships/image" Target="../media/image7.emf"/><Relationship Id="rId51" Type="http://schemas.openxmlformats.org/officeDocument/2006/relationships/image" Target="../media/image50.emf"/><Relationship Id="rId72" Type="http://schemas.openxmlformats.org/officeDocument/2006/relationships/image" Target="../media/image71.emf"/><Relationship Id="rId80" Type="http://schemas.openxmlformats.org/officeDocument/2006/relationships/image" Target="../media/image79.png"/><Relationship Id="rId85" Type="http://schemas.openxmlformats.org/officeDocument/2006/relationships/image" Target="../media/image84.emf"/><Relationship Id="rId3" Type="http://schemas.openxmlformats.org/officeDocument/2006/relationships/image" Target="../media/image2.emf"/><Relationship Id="rId12" Type="http://schemas.openxmlformats.org/officeDocument/2006/relationships/image" Target="../media/image11.emf"/><Relationship Id="rId17" Type="http://schemas.openxmlformats.org/officeDocument/2006/relationships/image" Target="../media/image16.emf"/><Relationship Id="rId25" Type="http://schemas.openxmlformats.org/officeDocument/2006/relationships/image" Target="../media/image24.emf"/><Relationship Id="rId33" Type="http://schemas.openxmlformats.org/officeDocument/2006/relationships/image" Target="../media/image32.emf"/><Relationship Id="rId38" Type="http://schemas.openxmlformats.org/officeDocument/2006/relationships/image" Target="../media/image37.emf"/><Relationship Id="rId46" Type="http://schemas.openxmlformats.org/officeDocument/2006/relationships/image" Target="../media/image45.emf"/><Relationship Id="rId59" Type="http://schemas.openxmlformats.org/officeDocument/2006/relationships/image" Target="../media/image58.emf"/><Relationship Id="rId67" Type="http://schemas.openxmlformats.org/officeDocument/2006/relationships/image" Target="../media/image66.emf"/><Relationship Id="rId20" Type="http://schemas.openxmlformats.org/officeDocument/2006/relationships/image" Target="../media/image19.emf"/><Relationship Id="rId41" Type="http://schemas.openxmlformats.org/officeDocument/2006/relationships/image" Target="../media/image40.emf"/><Relationship Id="rId54" Type="http://schemas.openxmlformats.org/officeDocument/2006/relationships/image" Target="../media/image53.emf"/><Relationship Id="rId62" Type="http://schemas.openxmlformats.org/officeDocument/2006/relationships/image" Target="../media/image61.emf"/><Relationship Id="rId70" Type="http://schemas.openxmlformats.org/officeDocument/2006/relationships/image" Target="../media/image69.emf"/><Relationship Id="rId75" Type="http://schemas.openxmlformats.org/officeDocument/2006/relationships/image" Target="../media/image74.emf"/><Relationship Id="rId83" Type="http://schemas.openxmlformats.org/officeDocument/2006/relationships/image" Target="../media/image82.emf"/><Relationship Id="rId88" Type="http://schemas.openxmlformats.org/officeDocument/2006/relationships/image" Target="../media/image87.emf"/><Relationship Id="rId91" Type="http://schemas.openxmlformats.org/officeDocument/2006/relationships/image" Target="../media/image90.emf"/><Relationship Id="rId1" Type="http://schemas.openxmlformats.org/officeDocument/2006/relationships/image" Target="../media/image97.emf"/><Relationship Id="rId6" Type="http://schemas.openxmlformats.org/officeDocument/2006/relationships/image" Target="../media/image5.emf"/><Relationship Id="rId15" Type="http://schemas.openxmlformats.org/officeDocument/2006/relationships/image" Target="../media/image14.emf"/><Relationship Id="rId23" Type="http://schemas.openxmlformats.org/officeDocument/2006/relationships/image" Target="../media/image22.emf"/><Relationship Id="rId28" Type="http://schemas.openxmlformats.org/officeDocument/2006/relationships/image" Target="../media/image27.emf"/><Relationship Id="rId36" Type="http://schemas.openxmlformats.org/officeDocument/2006/relationships/image" Target="../media/image35.emf"/><Relationship Id="rId49" Type="http://schemas.openxmlformats.org/officeDocument/2006/relationships/image" Target="../media/image48.emf"/><Relationship Id="rId57" Type="http://schemas.openxmlformats.org/officeDocument/2006/relationships/image" Target="../media/image56.emf"/><Relationship Id="rId10" Type="http://schemas.openxmlformats.org/officeDocument/2006/relationships/image" Target="../media/image9.emf"/><Relationship Id="rId31" Type="http://schemas.openxmlformats.org/officeDocument/2006/relationships/image" Target="../media/image30.emf"/><Relationship Id="rId44" Type="http://schemas.openxmlformats.org/officeDocument/2006/relationships/image" Target="../media/image43.emf"/><Relationship Id="rId52" Type="http://schemas.openxmlformats.org/officeDocument/2006/relationships/image" Target="../media/image51.emf"/><Relationship Id="rId60" Type="http://schemas.openxmlformats.org/officeDocument/2006/relationships/image" Target="../media/image59.emf"/><Relationship Id="rId65" Type="http://schemas.openxmlformats.org/officeDocument/2006/relationships/image" Target="../media/image64.emf"/><Relationship Id="rId73" Type="http://schemas.openxmlformats.org/officeDocument/2006/relationships/image" Target="../media/image72.emf"/><Relationship Id="rId78" Type="http://schemas.openxmlformats.org/officeDocument/2006/relationships/image" Target="../media/image77.emf"/><Relationship Id="rId81" Type="http://schemas.openxmlformats.org/officeDocument/2006/relationships/image" Target="../media/image80.png"/><Relationship Id="rId86" Type="http://schemas.openxmlformats.org/officeDocument/2006/relationships/image" Target="../media/image85.emf"/><Relationship Id="rId4" Type="http://schemas.openxmlformats.org/officeDocument/2006/relationships/image" Target="../media/image3.emf"/><Relationship Id="rId9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0.emf"/><Relationship Id="rId117" Type="http://schemas.openxmlformats.org/officeDocument/2006/relationships/image" Target="../media/image206.emf"/><Relationship Id="rId21" Type="http://schemas.openxmlformats.org/officeDocument/2006/relationships/image" Target="../media/image73.emf"/><Relationship Id="rId42" Type="http://schemas.openxmlformats.org/officeDocument/2006/relationships/image" Target="../media/image136.emf"/><Relationship Id="rId47" Type="http://schemas.openxmlformats.org/officeDocument/2006/relationships/image" Target="../media/image140.emf"/><Relationship Id="rId63" Type="http://schemas.openxmlformats.org/officeDocument/2006/relationships/image" Target="../media/image154.emf"/><Relationship Id="rId68" Type="http://schemas.openxmlformats.org/officeDocument/2006/relationships/image" Target="../media/image159.emf"/><Relationship Id="rId84" Type="http://schemas.openxmlformats.org/officeDocument/2006/relationships/image" Target="../media/image173.wmf"/><Relationship Id="rId89" Type="http://schemas.openxmlformats.org/officeDocument/2006/relationships/image" Target="../media/image178.wmf"/><Relationship Id="rId112" Type="http://schemas.openxmlformats.org/officeDocument/2006/relationships/image" Target="../media/image201.png"/><Relationship Id="rId16" Type="http://schemas.openxmlformats.org/officeDocument/2006/relationships/image" Target="../media/image64.emf"/><Relationship Id="rId107" Type="http://schemas.openxmlformats.org/officeDocument/2006/relationships/image" Target="../media/image196.wmf"/><Relationship Id="rId11" Type="http://schemas.openxmlformats.org/officeDocument/2006/relationships/image" Target="../media/image109.emf"/><Relationship Id="rId32" Type="http://schemas.openxmlformats.org/officeDocument/2006/relationships/image" Target="../media/image126.emf"/><Relationship Id="rId37" Type="http://schemas.openxmlformats.org/officeDocument/2006/relationships/image" Target="../media/image131.emf"/><Relationship Id="rId53" Type="http://schemas.openxmlformats.org/officeDocument/2006/relationships/image" Target="../media/image146.emf"/><Relationship Id="rId58" Type="http://schemas.openxmlformats.org/officeDocument/2006/relationships/image" Target="../media/image81.emf"/><Relationship Id="rId74" Type="http://schemas.openxmlformats.org/officeDocument/2006/relationships/image" Target="../media/image165.emf"/><Relationship Id="rId79" Type="http://schemas.openxmlformats.org/officeDocument/2006/relationships/image" Target="../media/image69.emf"/><Relationship Id="rId102" Type="http://schemas.openxmlformats.org/officeDocument/2006/relationships/image" Target="../media/image191.png"/><Relationship Id="rId123" Type="http://schemas.openxmlformats.org/officeDocument/2006/relationships/image" Target="../media/image212.wmf"/><Relationship Id="rId5" Type="http://schemas.openxmlformats.org/officeDocument/2006/relationships/image" Target="../media/image103.emf"/><Relationship Id="rId90" Type="http://schemas.openxmlformats.org/officeDocument/2006/relationships/image" Target="../media/image179.wmf"/><Relationship Id="rId95" Type="http://schemas.openxmlformats.org/officeDocument/2006/relationships/image" Target="../media/image184.emf"/><Relationship Id="rId19" Type="http://schemas.openxmlformats.org/officeDocument/2006/relationships/image" Target="../media/image71.emf"/><Relationship Id="rId14" Type="http://schemas.openxmlformats.org/officeDocument/2006/relationships/image" Target="../media/image112.emf"/><Relationship Id="rId22" Type="http://schemas.openxmlformats.org/officeDocument/2006/relationships/image" Target="../media/image116.emf"/><Relationship Id="rId27" Type="http://schemas.openxmlformats.org/officeDocument/2006/relationships/image" Target="../media/image121.emf"/><Relationship Id="rId30" Type="http://schemas.openxmlformats.org/officeDocument/2006/relationships/image" Target="../media/image124.png"/><Relationship Id="rId35" Type="http://schemas.openxmlformats.org/officeDocument/2006/relationships/image" Target="../media/image129.emf"/><Relationship Id="rId43" Type="http://schemas.openxmlformats.org/officeDocument/2006/relationships/image" Target="../media/image89.emf"/><Relationship Id="rId48" Type="http://schemas.openxmlformats.org/officeDocument/2006/relationships/image" Target="../media/image141.emf"/><Relationship Id="rId56" Type="http://schemas.openxmlformats.org/officeDocument/2006/relationships/image" Target="../media/image149.emf"/><Relationship Id="rId64" Type="http://schemas.openxmlformats.org/officeDocument/2006/relationships/image" Target="../media/image155.emf"/><Relationship Id="rId69" Type="http://schemas.openxmlformats.org/officeDocument/2006/relationships/image" Target="../media/image160.emf"/><Relationship Id="rId77" Type="http://schemas.openxmlformats.org/officeDocument/2006/relationships/image" Target="../media/image168.emf"/><Relationship Id="rId100" Type="http://schemas.openxmlformats.org/officeDocument/2006/relationships/image" Target="../media/image189.emf"/><Relationship Id="rId105" Type="http://schemas.openxmlformats.org/officeDocument/2006/relationships/image" Target="../media/image194.wmf"/><Relationship Id="rId113" Type="http://schemas.openxmlformats.org/officeDocument/2006/relationships/image" Target="../media/image202.wmf"/><Relationship Id="rId118" Type="http://schemas.openxmlformats.org/officeDocument/2006/relationships/image" Target="../media/image207.emf"/><Relationship Id="rId126" Type="http://schemas.openxmlformats.org/officeDocument/2006/relationships/image" Target="../media/image215.wmf"/><Relationship Id="rId8" Type="http://schemas.openxmlformats.org/officeDocument/2006/relationships/image" Target="../media/image106.emf"/><Relationship Id="rId51" Type="http://schemas.openxmlformats.org/officeDocument/2006/relationships/image" Target="../media/image144.emf"/><Relationship Id="rId72" Type="http://schemas.openxmlformats.org/officeDocument/2006/relationships/image" Target="../media/image163.emf"/><Relationship Id="rId80" Type="http://schemas.openxmlformats.org/officeDocument/2006/relationships/image" Target="../media/image70.emf"/><Relationship Id="rId85" Type="http://schemas.openxmlformats.org/officeDocument/2006/relationships/image" Target="../media/image174.wmf"/><Relationship Id="rId93" Type="http://schemas.openxmlformats.org/officeDocument/2006/relationships/image" Target="../media/image182.wmf"/><Relationship Id="rId98" Type="http://schemas.openxmlformats.org/officeDocument/2006/relationships/image" Target="../media/image187.jpeg"/><Relationship Id="rId121" Type="http://schemas.openxmlformats.org/officeDocument/2006/relationships/image" Target="../media/image210.emf"/><Relationship Id="rId3" Type="http://schemas.openxmlformats.org/officeDocument/2006/relationships/image" Target="../media/image101.emf"/><Relationship Id="rId12" Type="http://schemas.openxmlformats.org/officeDocument/2006/relationships/image" Target="../media/image110.emf"/><Relationship Id="rId17" Type="http://schemas.openxmlformats.org/officeDocument/2006/relationships/image" Target="../media/image114.emf"/><Relationship Id="rId25" Type="http://schemas.openxmlformats.org/officeDocument/2006/relationships/image" Target="../media/image119.emf"/><Relationship Id="rId33" Type="http://schemas.openxmlformats.org/officeDocument/2006/relationships/image" Target="../media/image127.emf"/><Relationship Id="rId38" Type="http://schemas.openxmlformats.org/officeDocument/2006/relationships/image" Target="../media/image132.emf"/><Relationship Id="rId46" Type="http://schemas.openxmlformats.org/officeDocument/2006/relationships/image" Target="../media/image139.emf"/><Relationship Id="rId59" Type="http://schemas.openxmlformats.org/officeDocument/2006/relationships/image" Target="../media/image82.emf"/><Relationship Id="rId67" Type="http://schemas.openxmlformats.org/officeDocument/2006/relationships/image" Target="../media/image158.emf"/><Relationship Id="rId103" Type="http://schemas.openxmlformats.org/officeDocument/2006/relationships/image" Target="../media/image192.wmf"/><Relationship Id="rId108" Type="http://schemas.openxmlformats.org/officeDocument/2006/relationships/image" Target="../media/image197.emf"/><Relationship Id="rId116" Type="http://schemas.openxmlformats.org/officeDocument/2006/relationships/image" Target="../media/image205.wmf"/><Relationship Id="rId124" Type="http://schemas.openxmlformats.org/officeDocument/2006/relationships/image" Target="../media/image213.wmf"/><Relationship Id="rId20" Type="http://schemas.openxmlformats.org/officeDocument/2006/relationships/image" Target="../media/image72.emf"/><Relationship Id="rId41" Type="http://schemas.openxmlformats.org/officeDocument/2006/relationships/image" Target="../media/image135.emf"/><Relationship Id="rId54" Type="http://schemas.openxmlformats.org/officeDocument/2006/relationships/image" Target="../media/image147.emf"/><Relationship Id="rId62" Type="http://schemas.openxmlformats.org/officeDocument/2006/relationships/image" Target="../media/image153.emf"/><Relationship Id="rId70" Type="http://schemas.openxmlformats.org/officeDocument/2006/relationships/image" Target="../media/image161.emf"/><Relationship Id="rId75" Type="http://schemas.openxmlformats.org/officeDocument/2006/relationships/image" Target="../media/image166.emf"/><Relationship Id="rId83" Type="http://schemas.openxmlformats.org/officeDocument/2006/relationships/image" Target="../media/image172.wmf"/><Relationship Id="rId88" Type="http://schemas.openxmlformats.org/officeDocument/2006/relationships/image" Target="../media/image177.wmf"/><Relationship Id="rId91" Type="http://schemas.openxmlformats.org/officeDocument/2006/relationships/image" Target="../media/image180.wmf"/><Relationship Id="rId96" Type="http://schemas.openxmlformats.org/officeDocument/2006/relationships/image" Target="../media/image185.wmf"/><Relationship Id="rId111" Type="http://schemas.openxmlformats.org/officeDocument/2006/relationships/image" Target="../media/image200.wmf"/><Relationship Id="rId1" Type="http://schemas.openxmlformats.org/officeDocument/2006/relationships/image" Target="../media/image99.emf"/><Relationship Id="rId6" Type="http://schemas.openxmlformats.org/officeDocument/2006/relationships/image" Target="../media/image104.emf"/><Relationship Id="rId15" Type="http://schemas.openxmlformats.org/officeDocument/2006/relationships/image" Target="../media/image113.emf"/><Relationship Id="rId23" Type="http://schemas.openxmlformats.org/officeDocument/2006/relationships/image" Target="../media/image117.emf"/><Relationship Id="rId28" Type="http://schemas.openxmlformats.org/officeDocument/2006/relationships/image" Target="../media/image122.emf"/><Relationship Id="rId36" Type="http://schemas.openxmlformats.org/officeDocument/2006/relationships/image" Target="../media/image130.emf"/><Relationship Id="rId49" Type="http://schemas.openxmlformats.org/officeDocument/2006/relationships/image" Target="../media/image142.emf"/><Relationship Id="rId57" Type="http://schemas.openxmlformats.org/officeDocument/2006/relationships/image" Target="../media/image150.emf"/><Relationship Id="rId106" Type="http://schemas.openxmlformats.org/officeDocument/2006/relationships/image" Target="../media/image195.wmf"/><Relationship Id="rId114" Type="http://schemas.openxmlformats.org/officeDocument/2006/relationships/image" Target="../media/image203.wmf"/><Relationship Id="rId119" Type="http://schemas.openxmlformats.org/officeDocument/2006/relationships/image" Target="../media/image208.emf"/><Relationship Id="rId127" Type="http://schemas.openxmlformats.org/officeDocument/2006/relationships/image" Target="../media/image216.png"/><Relationship Id="rId10" Type="http://schemas.openxmlformats.org/officeDocument/2006/relationships/image" Target="../media/image108.emf"/><Relationship Id="rId31" Type="http://schemas.openxmlformats.org/officeDocument/2006/relationships/image" Target="../media/image125.emf"/><Relationship Id="rId44" Type="http://schemas.openxmlformats.org/officeDocument/2006/relationships/image" Target="../media/image137.emf"/><Relationship Id="rId52" Type="http://schemas.openxmlformats.org/officeDocument/2006/relationships/image" Target="../media/image145.emf"/><Relationship Id="rId60" Type="http://schemas.openxmlformats.org/officeDocument/2006/relationships/image" Target="../media/image151.emf"/><Relationship Id="rId65" Type="http://schemas.openxmlformats.org/officeDocument/2006/relationships/image" Target="../media/image156.emf"/><Relationship Id="rId73" Type="http://schemas.openxmlformats.org/officeDocument/2006/relationships/image" Target="../media/image164.emf"/><Relationship Id="rId78" Type="http://schemas.openxmlformats.org/officeDocument/2006/relationships/image" Target="../media/image169.emf"/><Relationship Id="rId81" Type="http://schemas.openxmlformats.org/officeDocument/2006/relationships/image" Target="../media/image170.emf"/><Relationship Id="rId86" Type="http://schemas.openxmlformats.org/officeDocument/2006/relationships/image" Target="../media/image175.wmf"/><Relationship Id="rId94" Type="http://schemas.openxmlformats.org/officeDocument/2006/relationships/image" Target="../media/image183.wmf"/><Relationship Id="rId99" Type="http://schemas.openxmlformats.org/officeDocument/2006/relationships/image" Target="../media/image188.emf"/><Relationship Id="rId101" Type="http://schemas.openxmlformats.org/officeDocument/2006/relationships/image" Target="../media/image190.wmf"/><Relationship Id="rId122" Type="http://schemas.openxmlformats.org/officeDocument/2006/relationships/image" Target="../media/image211.emf"/><Relationship Id="rId4" Type="http://schemas.openxmlformats.org/officeDocument/2006/relationships/image" Target="../media/image102.emf"/><Relationship Id="rId9" Type="http://schemas.openxmlformats.org/officeDocument/2006/relationships/image" Target="../media/image107.emf"/><Relationship Id="rId13" Type="http://schemas.openxmlformats.org/officeDocument/2006/relationships/image" Target="../media/image111.emf"/><Relationship Id="rId18" Type="http://schemas.openxmlformats.org/officeDocument/2006/relationships/image" Target="../media/image115.emf"/><Relationship Id="rId39" Type="http://schemas.openxmlformats.org/officeDocument/2006/relationships/image" Target="../media/image133.emf"/><Relationship Id="rId109" Type="http://schemas.openxmlformats.org/officeDocument/2006/relationships/image" Target="../media/image198.wmf"/><Relationship Id="rId34" Type="http://schemas.openxmlformats.org/officeDocument/2006/relationships/image" Target="../media/image128.emf"/><Relationship Id="rId50" Type="http://schemas.openxmlformats.org/officeDocument/2006/relationships/image" Target="../media/image143.emf"/><Relationship Id="rId55" Type="http://schemas.openxmlformats.org/officeDocument/2006/relationships/image" Target="../media/image148.emf"/><Relationship Id="rId76" Type="http://schemas.openxmlformats.org/officeDocument/2006/relationships/image" Target="../media/image167.wmf"/><Relationship Id="rId97" Type="http://schemas.openxmlformats.org/officeDocument/2006/relationships/image" Target="../media/image186.wmf"/><Relationship Id="rId104" Type="http://schemas.openxmlformats.org/officeDocument/2006/relationships/image" Target="../media/image193.wmf"/><Relationship Id="rId120" Type="http://schemas.openxmlformats.org/officeDocument/2006/relationships/image" Target="../media/image209.wmf"/><Relationship Id="rId125" Type="http://schemas.openxmlformats.org/officeDocument/2006/relationships/image" Target="../media/image214.wmf"/><Relationship Id="rId7" Type="http://schemas.openxmlformats.org/officeDocument/2006/relationships/image" Target="../media/image105.emf"/><Relationship Id="rId71" Type="http://schemas.openxmlformats.org/officeDocument/2006/relationships/image" Target="../media/image162.emf"/><Relationship Id="rId92" Type="http://schemas.openxmlformats.org/officeDocument/2006/relationships/image" Target="../media/image181.wmf"/><Relationship Id="rId2" Type="http://schemas.openxmlformats.org/officeDocument/2006/relationships/image" Target="../media/image100.emf"/><Relationship Id="rId29" Type="http://schemas.openxmlformats.org/officeDocument/2006/relationships/image" Target="../media/image123.png"/><Relationship Id="rId24" Type="http://schemas.openxmlformats.org/officeDocument/2006/relationships/image" Target="../media/image118.emf"/><Relationship Id="rId40" Type="http://schemas.openxmlformats.org/officeDocument/2006/relationships/image" Target="../media/image134.emf"/><Relationship Id="rId45" Type="http://schemas.openxmlformats.org/officeDocument/2006/relationships/image" Target="../media/image138.emf"/><Relationship Id="rId66" Type="http://schemas.openxmlformats.org/officeDocument/2006/relationships/image" Target="../media/image157.emf"/><Relationship Id="rId87" Type="http://schemas.openxmlformats.org/officeDocument/2006/relationships/image" Target="../media/image176.jpeg"/><Relationship Id="rId110" Type="http://schemas.openxmlformats.org/officeDocument/2006/relationships/image" Target="../media/image199.wmf"/><Relationship Id="rId115" Type="http://schemas.openxmlformats.org/officeDocument/2006/relationships/image" Target="../media/image204.wmf"/><Relationship Id="rId61" Type="http://schemas.openxmlformats.org/officeDocument/2006/relationships/image" Target="../media/image152.emf"/><Relationship Id="rId82" Type="http://schemas.openxmlformats.org/officeDocument/2006/relationships/image" Target="../media/image17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8.png"/><Relationship Id="rId1" Type="http://schemas.openxmlformats.org/officeDocument/2006/relationships/image" Target="../media/image21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9.w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177165</xdr:colOff>
      <xdr:row>15</xdr:row>
      <xdr:rowOff>141605</xdr:rowOff>
    </xdr:from>
    <xdr:to>
      <xdr:col>16</xdr:col>
      <xdr:colOff>373478</xdr:colOff>
      <xdr:row>15</xdr:row>
      <xdr:rowOff>364261</xdr:rowOff>
    </xdr:to>
    <xdr:pic>
      <xdr:nvPicPr>
        <xdr:cNvPr id="140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82890" y="94707710"/>
          <a:ext cx="196215" cy="222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128905</xdr:colOff>
      <xdr:row>14</xdr:row>
      <xdr:rowOff>104140</xdr:rowOff>
    </xdr:from>
    <xdr:to>
      <xdr:col>16</xdr:col>
      <xdr:colOff>433706</xdr:colOff>
      <xdr:row>14</xdr:row>
      <xdr:rowOff>317501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834630" y="93655515"/>
          <a:ext cx="304800" cy="2133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13</xdr:row>
      <xdr:rowOff>126365</xdr:rowOff>
    </xdr:from>
    <xdr:to>
      <xdr:col>16</xdr:col>
      <xdr:colOff>441325</xdr:colOff>
      <xdr:row>13</xdr:row>
      <xdr:rowOff>378381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13675" y="92663010"/>
          <a:ext cx="33337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9</xdr:row>
      <xdr:rowOff>137795</xdr:rowOff>
    </xdr:from>
    <xdr:to>
      <xdr:col>16</xdr:col>
      <xdr:colOff>460375</xdr:colOff>
      <xdr:row>9</xdr:row>
      <xdr:rowOff>339843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3675" y="82464275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8</xdr:row>
      <xdr:rowOff>0</xdr:rowOff>
    </xdr:from>
    <xdr:to>
      <xdr:col>16</xdr:col>
      <xdr:colOff>448310</xdr:colOff>
      <xdr:row>8</xdr:row>
      <xdr:rowOff>238125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20660" y="80953610"/>
          <a:ext cx="33337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161290</xdr:colOff>
      <xdr:row>8</xdr:row>
      <xdr:rowOff>0</xdr:rowOff>
    </xdr:from>
    <xdr:to>
      <xdr:col>16</xdr:col>
      <xdr:colOff>390040</xdr:colOff>
      <xdr:row>8</xdr:row>
      <xdr:rowOff>238124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867015" y="79430880"/>
          <a:ext cx="228600" cy="237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8</xdr:row>
      <xdr:rowOff>0</xdr:rowOff>
    </xdr:from>
    <xdr:to>
      <xdr:col>16</xdr:col>
      <xdr:colOff>400835</xdr:colOff>
      <xdr:row>8</xdr:row>
      <xdr:rowOff>238124</xdr:rowOff>
    </xdr:to>
    <xdr:pic>
      <xdr:nvPicPr>
        <xdr:cNvPr id="1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877810" y="78371700"/>
          <a:ext cx="228600" cy="237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8</xdr:row>
      <xdr:rowOff>0</xdr:rowOff>
    </xdr:from>
    <xdr:to>
      <xdr:col>16</xdr:col>
      <xdr:colOff>426720</xdr:colOff>
      <xdr:row>8</xdr:row>
      <xdr:rowOff>247650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827645" y="77874495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83185</xdr:colOff>
      <xdr:row>8</xdr:row>
      <xdr:rowOff>0</xdr:rowOff>
    </xdr:from>
    <xdr:to>
      <xdr:col>16</xdr:col>
      <xdr:colOff>484572</xdr:colOff>
      <xdr:row>8</xdr:row>
      <xdr:rowOff>203713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7788910" y="77423645"/>
          <a:ext cx="401320" cy="2032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8</xdr:row>
      <xdr:rowOff>0</xdr:rowOff>
    </xdr:from>
    <xdr:to>
      <xdr:col>16</xdr:col>
      <xdr:colOff>404495</xdr:colOff>
      <xdr:row>8</xdr:row>
      <xdr:rowOff>279867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853045" y="71906765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152400</xdr:colOff>
      <xdr:row>8</xdr:row>
      <xdr:rowOff>0</xdr:rowOff>
    </xdr:from>
    <xdr:to>
      <xdr:col>16</xdr:col>
      <xdr:colOff>381000</xdr:colOff>
      <xdr:row>8</xdr:row>
      <xdr:rowOff>242454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8125" y="69336920"/>
          <a:ext cx="228600" cy="2419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172720</xdr:colOff>
      <xdr:row>8</xdr:row>
      <xdr:rowOff>0</xdr:rowOff>
    </xdr:from>
    <xdr:to>
      <xdr:col>16</xdr:col>
      <xdr:colOff>413567</xdr:colOff>
      <xdr:row>8</xdr:row>
      <xdr:rowOff>255443</xdr:rowOff>
    </xdr:to>
    <xdr:pic>
      <xdr:nvPicPr>
        <xdr:cNvPr id="14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78445" y="68366640"/>
          <a:ext cx="24066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139065</xdr:colOff>
      <xdr:row>8</xdr:row>
      <xdr:rowOff>0</xdr:rowOff>
    </xdr:from>
    <xdr:to>
      <xdr:col>16</xdr:col>
      <xdr:colOff>424815</xdr:colOff>
      <xdr:row>8</xdr:row>
      <xdr:rowOff>270034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44790" y="66292730"/>
          <a:ext cx="285750" cy="2698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8</xdr:row>
      <xdr:rowOff>0</xdr:rowOff>
    </xdr:from>
    <xdr:to>
      <xdr:col>16</xdr:col>
      <xdr:colOff>441369</xdr:colOff>
      <xdr:row>8</xdr:row>
      <xdr:rowOff>314544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7833995" y="64782065"/>
          <a:ext cx="313055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8</xdr:row>
      <xdr:rowOff>0</xdr:rowOff>
    </xdr:from>
    <xdr:to>
      <xdr:col>16</xdr:col>
      <xdr:colOff>396875</xdr:colOff>
      <xdr:row>8</xdr:row>
      <xdr:rowOff>285749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826375" y="64252475"/>
          <a:ext cx="276225" cy="285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8</xdr:row>
      <xdr:rowOff>0</xdr:rowOff>
    </xdr:from>
    <xdr:to>
      <xdr:col>16</xdr:col>
      <xdr:colOff>448253</xdr:colOff>
      <xdr:row>8</xdr:row>
      <xdr:rowOff>266700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7833995" y="63744475"/>
          <a:ext cx="31940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</xdr:row>
      <xdr:rowOff>0</xdr:rowOff>
    </xdr:from>
    <xdr:to>
      <xdr:col>16</xdr:col>
      <xdr:colOff>418465</xdr:colOff>
      <xdr:row>8</xdr:row>
      <xdr:rowOff>281115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857490" y="62729745"/>
          <a:ext cx="266700" cy="280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181610</xdr:colOff>
      <xdr:row>8</xdr:row>
      <xdr:rowOff>0</xdr:rowOff>
    </xdr:from>
    <xdr:to>
      <xdr:col>16</xdr:col>
      <xdr:colOff>417138</xdr:colOff>
      <xdr:row>8</xdr:row>
      <xdr:rowOff>228600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7887335" y="62222380"/>
          <a:ext cx="234950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8</xdr:row>
      <xdr:rowOff>0</xdr:rowOff>
    </xdr:from>
    <xdr:to>
      <xdr:col>16</xdr:col>
      <xdr:colOff>398146</xdr:colOff>
      <xdr:row>8</xdr:row>
      <xdr:rowOff>257174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7856220" y="61737240"/>
          <a:ext cx="247650" cy="2565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176530</xdr:colOff>
      <xdr:row>8</xdr:row>
      <xdr:rowOff>0</xdr:rowOff>
    </xdr:from>
    <xdr:to>
      <xdr:col>16</xdr:col>
      <xdr:colOff>424180</xdr:colOff>
      <xdr:row>8</xdr:row>
      <xdr:rowOff>241067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7882255" y="61275595"/>
          <a:ext cx="247650" cy="2406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8</xdr:row>
      <xdr:rowOff>0</xdr:rowOff>
    </xdr:from>
    <xdr:to>
      <xdr:col>16</xdr:col>
      <xdr:colOff>394095</xdr:colOff>
      <xdr:row>8</xdr:row>
      <xdr:rowOff>285749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853680" y="60712350"/>
          <a:ext cx="245745" cy="285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156845</xdr:colOff>
      <xdr:row>8</xdr:row>
      <xdr:rowOff>0</xdr:rowOff>
    </xdr:from>
    <xdr:to>
      <xdr:col>16</xdr:col>
      <xdr:colOff>414020</xdr:colOff>
      <xdr:row>8</xdr:row>
      <xdr:rowOff>265471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7862570" y="60193555"/>
          <a:ext cx="257175" cy="2654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8</xdr:row>
      <xdr:rowOff>0</xdr:rowOff>
    </xdr:from>
    <xdr:to>
      <xdr:col>16</xdr:col>
      <xdr:colOff>453132</xdr:colOff>
      <xdr:row>8</xdr:row>
      <xdr:rowOff>285750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7835900" y="65289430"/>
          <a:ext cx="322580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8</xdr:row>
      <xdr:rowOff>0</xdr:rowOff>
    </xdr:from>
    <xdr:to>
      <xdr:col>16</xdr:col>
      <xdr:colOff>398864</xdr:colOff>
      <xdr:row>8</xdr:row>
      <xdr:rowOff>252803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877810" y="59719210"/>
          <a:ext cx="226695" cy="2527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8</xdr:row>
      <xdr:rowOff>0</xdr:rowOff>
    </xdr:from>
    <xdr:to>
      <xdr:col>16</xdr:col>
      <xdr:colOff>433433</xdr:colOff>
      <xdr:row>8</xdr:row>
      <xdr:rowOff>285750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828915" y="59211210"/>
          <a:ext cx="309880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8</xdr:row>
      <xdr:rowOff>0</xdr:rowOff>
    </xdr:from>
    <xdr:to>
      <xdr:col>16</xdr:col>
      <xdr:colOff>434686</xdr:colOff>
      <xdr:row>8</xdr:row>
      <xdr:rowOff>209549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827645" y="58727340"/>
          <a:ext cx="312420" cy="2089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456565</xdr:colOff>
      <xdr:row>8</xdr:row>
      <xdr:rowOff>243248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847965" y="55638065"/>
          <a:ext cx="314325" cy="2432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8</xdr:row>
      <xdr:rowOff>0</xdr:rowOff>
    </xdr:from>
    <xdr:to>
      <xdr:col>16</xdr:col>
      <xdr:colOff>462280</xdr:colOff>
      <xdr:row>8</xdr:row>
      <xdr:rowOff>255722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853680" y="55130700"/>
          <a:ext cx="31432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90805</xdr:colOff>
      <xdr:row>8</xdr:row>
      <xdr:rowOff>0</xdr:rowOff>
    </xdr:from>
    <xdr:to>
      <xdr:col>16</xdr:col>
      <xdr:colOff>414655</xdr:colOff>
      <xdr:row>8</xdr:row>
      <xdr:rowOff>263471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796530" y="54622700"/>
          <a:ext cx="323850" cy="2628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129540</xdr:colOff>
      <xdr:row>8</xdr:row>
      <xdr:rowOff>0</xdr:rowOff>
    </xdr:from>
    <xdr:to>
      <xdr:col>16</xdr:col>
      <xdr:colOff>433943</xdr:colOff>
      <xdr:row>8</xdr:row>
      <xdr:rowOff>247650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835265" y="54115335"/>
          <a:ext cx="30416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100330</xdr:colOff>
      <xdr:row>8</xdr:row>
      <xdr:rowOff>0</xdr:rowOff>
    </xdr:from>
    <xdr:to>
      <xdr:col>16</xdr:col>
      <xdr:colOff>405130</xdr:colOff>
      <xdr:row>8</xdr:row>
      <xdr:rowOff>247973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806055" y="53619400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8</xdr:row>
      <xdr:rowOff>0</xdr:rowOff>
    </xdr:from>
    <xdr:to>
      <xdr:col>16</xdr:col>
      <xdr:colOff>412772</xdr:colOff>
      <xdr:row>8</xdr:row>
      <xdr:rowOff>238126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853045" y="52616100"/>
          <a:ext cx="26543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8</xdr:row>
      <xdr:rowOff>0</xdr:rowOff>
    </xdr:from>
    <xdr:to>
      <xdr:col>16</xdr:col>
      <xdr:colOff>431165</xdr:colOff>
      <xdr:row>8</xdr:row>
      <xdr:rowOff>251432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32090" y="4955921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173355</xdr:colOff>
      <xdr:row>8</xdr:row>
      <xdr:rowOff>0</xdr:rowOff>
    </xdr:from>
    <xdr:to>
      <xdr:col>16</xdr:col>
      <xdr:colOff>440344</xdr:colOff>
      <xdr:row>8</xdr:row>
      <xdr:rowOff>238125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79080" y="47604680"/>
          <a:ext cx="2667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8</xdr:row>
      <xdr:rowOff>0</xdr:rowOff>
    </xdr:from>
    <xdr:to>
      <xdr:col>16</xdr:col>
      <xdr:colOff>445638</xdr:colOff>
      <xdr:row>8</xdr:row>
      <xdr:rowOff>247650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831455" y="45011975"/>
          <a:ext cx="31940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8</xdr:row>
      <xdr:rowOff>0</xdr:rowOff>
    </xdr:from>
    <xdr:to>
      <xdr:col>16</xdr:col>
      <xdr:colOff>449509</xdr:colOff>
      <xdr:row>8</xdr:row>
      <xdr:rowOff>264091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7797800" y="44527470"/>
          <a:ext cx="356870" cy="2635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8</xdr:row>
      <xdr:rowOff>0</xdr:rowOff>
    </xdr:from>
    <xdr:to>
      <xdr:col>16</xdr:col>
      <xdr:colOff>448846</xdr:colOff>
      <xdr:row>8</xdr:row>
      <xdr:rowOff>247650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7819390" y="44020105"/>
          <a:ext cx="33464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8</xdr:row>
      <xdr:rowOff>0</xdr:rowOff>
    </xdr:from>
    <xdr:to>
      <xdr:col>16</xdr:col>
      <xdr:colOff>464158</xdr:colOff>
      <xdr:row>8</xdr:row>
      <xdr:rowOff>258025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820660" y="43512105"/>
          <a:ext cx="348615" cy="2578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8</xdr:row>
      <xdr:rowOff>0</xdr:rowOff>
    </xdr:from>
    <xdr:to>
      <xdr:col>16</xdr:col>
      <xdr:colOff>462565</xdr:colOff>
      <xdr:row>8</xdr:row>
      <xdr:rowOff>266700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7807325" y="42497375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82550</xdr:colOff>
      <xdr:row>8</xdr:row>
      <xdr:rowOff>0</xdr:rowOff>
    </xdr:from>
    <xdr:to>
      <xdr:col>16</xdr:col>
      <xdr:colOff>425449</xdr:colOff>
      <xdr:row>8</xdr:row>
      <xdr:rowOff>253352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7788275" y="41989375"/>
          <a:ext cx="342265" cy="2527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100965</xdr:colOff>
      <xdr:row>8</xdr:row>
      <xdr:rowOff>0</xdr:rowOff>
    </xdr:from>
    <xdr:to>
      <xdr:col>16</xdr:col>
      <xdr:colOff>472440</xdr:colOff>
      <xdr:row>8</xdr:row>
      <xdr:rowOff>274465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7806690" y="41493440"/>
          <a:ext cx="371475" cy="2743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8</xdr:row>
      <xdr:rowOff>0</xdr:rowOff>
    </xdr:from>
    <xdr:to>
      <xdr:col>16</xdr:col>
      <xdr:colOff>479710</xdr:colOff>
      <xdr:row>8</xdr:row>
      <xdr:rowOff>266700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7824470" y="40986710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8</xdr:row>
      <xdr:rowOff>0</xdr:rowOff>
    </xdr:from>
    <xdr:to>
      <xdr:col>16</xdr:col>
      <xdr:colOff>457988</xdr:colOff>
      <xdr:row>8</xdr:row>
      <xdr:rowOff>228600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7854315" y="40501570"/>
          <a:ext cx="309245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8</xdr:row>
      <xdr:rowOff>0</xdr:rowOff>
    </xdr:from>
    <xdr:to>
      <xdr:col>16</xdr:col>
      <xdr:colOff>487521</xdr:colOff>
      <xdr:row>8</xdr:row>
      <xdr:rowOff>276225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819390" y="39938325"/>
          <a:ext cx="373380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8</xdr:row>
      <xdr:rowOff>0</xdr:rowOff>
    </xdr:from>
    <xdr:to>
      <xdr:col>16</xdr:col>
      <xdr:colOff>399797</xdr:colOff>
      <xdr:row>8</xdr:row>
      <xdr:rowOff>301625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7856220" y="39441755"/>
          <a:ext cx="248920" cy="301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63500</xdr:colOff>
      <xdr:row>8</xdr:row>
      <xdr:rowOff>0</xdr:rowOff>
    </xdr:from>
    <xdr:to>
      <xdr:col>16</xdr:col>
      <xdr:colOff>475863</xdr:colOff>
      <xdr:row>8</xdr:row>
      <xdr:rowOff>238125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769225" y="26142315"/>
          <a:ext cx="41211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</xdr:colOff>
      <xdr:row>8</xdr:row>
      <xdr:rowOff>0</xdr:rowOff>
    </xdr:from>
    <xdr:to>
      <xdr:col>16</xdr:col>
      <xdr:colOff>488330</xdr:colOff>
      <xdr:row>8</xdr:row>
      <xdr:rowOff>243491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772400" y="22568535"/>
          <a:ext cx="421640" cy="2432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166370</xdr:colOff>
      <xdr:row>8</xdr:row>
      <xdr:rowOff>0</xdr:rowOff>
    </xdr:from>
    <xdr:to>
      <xdr:col>16</xdr:col>
      <xdr:colOff>394970</xdr:colOff>
      <xdr:row>8</xdr:row>
      <xdr:rowOff>232624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872095" y="23097490"/>
          <a:ext cx="228600" cy="2324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86995</xdr:colOff>
      <xdr:row>8</xdr:row>
      <xdr:rowOff>0</xdr:rowOff>
    </xdr:from>
    <xdr:to>
      <xdr:col>16</xdr:col>
      <xdr:colOff>494711</xdr:colOff>
      <xdr:row>8</xdr:row>
      <xdr:rowOff>247650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792720" y="26671905"/>
          <a:ext cx="40767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22</xdr:row>
      <xdr:rowOff>138430</xdr:rowOff>
    </xdr:from>
    <xdr:to>
      <xdr:col>16</xdr:col>
      <xdr:colOff>425451</xdr:colOff>
      <xdr:row>22</xdr:row>
      <xdr:rowOff>305933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826375" y="99778185"/>
          <a:ext cx="304800" cy="1670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104140</xdr:colOff>
      <xdr:row>26</xdr:row>
      <xdr:rowOff>0</xdr:rowOff>
    </xdr:from>
    <xdr:to>
      <xdr:col>16</xdr:col>
      <xdr:colOff>478337</xdr:colOff>
      <xdr:row>26</xdr:row>
      <xdr:rowOff>238125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809865" y="100813235"/>
          <a:ext cx="37401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81280</xdr:colOff>
      <xdr:row>26</xdr:row>
      <xdr:rowOff>0</xdr:rowOff>
    </xdr:from>
    <xdr:to>
      <xdr:col>16</xdr:col>
      <xdr:colOff>490854</xdr:colOff>
      <xdr:row>26</xdr:row>
      <xdr:rowOff>209601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787005" y="101265990"/>
          <a:ext cx="40894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91440</xdr:colOff>
      <xdr:row>26</xdr:row>
      <xdr:rowOff>0</xdr:rowOff>
    </xdr:from>
    <xdr:to>
      <xdr:col>16</xdr:col>
      <xdr:colOff>433364</xdr:colOff>
      <xdr:row>26</xdr:row>
      <xdr:rowOff>174981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7797165" y="101818440"/>
          <a:ext cx="341630" cy="174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83820</xdr:colOff>
      <xdr:row>26</xdr:row>
      <xdr:rowOff>0</xdr:rowOff>
    </xdr:from>
    <xdr:to>
      <xdr:col>16</xdr:col>
      <xdr:colOff>493395</xdr:colOff>
      <xdr:row>26</xdr:row>
      <xdr:rowOff>196630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789545" y="102302945"/>
          <a:ext cx="409575" cy="1962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99695</xdr:colOff>
      <xdr:row>26</xdr:row>
      <xdr:rowOff>0</xdr:rowOff>
    </xdr:from>
    <xdr:to>
      <xdr:col>16</xdr:col>
      <xdr:colOff>436980</xdr:colOff>
      <xdr:row>26</xdr:row>
      <xdr:rowOff>161925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805420" y="102810945"/>
          <a:ext cx="337185" cy="1619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90170</xdr:colOff>
      <xdr:row>26</xdr:row>
      <xdr:rowOff>0</xdr:rowOff>
    </xdr:from>
    <xdr:to>
      <xdr:col>16</xdr:col>
      <xdr:colOff>394971</xdr:colOff>
      <xdr:row>26</xdr:row>
      <xdr:rowOff>146330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7795895" y="103363395"/>
          <a:ext cx="304800" cy="146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168910</xdr:colOff>
      <xdr:row>26</xdr:row>
      <xdr:rowOff>0</xdr:rowOff>
    </xdr:from>
    <xdr:to>
      <xdr:col>16</xdr:col>
      <xdr:colOff>410043</xdr:colOff>
      <xdr:row>26</xdr:row>
      <xdr:rowOff>201386</xdr:rowOff>
    </xdr:to>
    <xdr:pic>
      <xdr:nvPicPr>
        <xdr:cNvPr id="1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7874635" y="105888155"/>
          <a:ext cx="240665" cy="2012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94615</xdr:colOff>
      <xdr:row>8</xdr:row>
      <xdr:rowOff>0</xdr:rowOff>
    </xdr:from>
    <xdr:to>
      <xdr:col>16</xdr:col>
      <xdr:colOff>502389</xdr:colOff>
      <xdr:row>8</xdr:row>
      <xdr:rowOff>150650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800340" y="69900800"/>
          <a:ext cx="407670" cy="1504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8</xdr:row>
      <xdr:rowOff>0</xdr:rowOff>
    </xdr:from>
    <xdr:to>
      <xdr:col>16</xdr:col>
      <xdr:colOff>456287</xdr:colOff>
      <xdr:row>8</xdr:row>
      <xdr:rowOff>248780</xdr:rowOff>
    </xdr:to>
    <xdr:pic>
      <xdr:nvPicPr>
        <xdr:cNvPr id="114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856220" y="58162825"/>
          <a:ext cx="305435" cy="2482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26</xdr:row>
      <xdr:rowOff>0</xdr:rowOff>
    </xdr:from>
    <xdr:to>
      <xdr:col>16</xdr:col>
      <xdr:colOff>360680</xdr:colOff>
      <xdr:row>26</xdr:row>
      <xdr:rowOff>196927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856855" y="105358565"/>
          <a:ext cx="209550" cy="196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130810</xdr:colOff>
      <xdr:row>8</xdr:row>
      <xdr:rowOff>0</xdr:rowOff>
    </xdr:from>
    <xdr:to>
      <xdr:col>16</xdr:col>
      <xdr:colOff>417497</xdr:colOff>
      <xdr:row>8</xdr:row>
      <xdr:rowOff>257175</xdr:rowOff>
    </xdr:to>
    <xdr:pic>
      <xdr:nvPicPr>
        <xdr:cNvPr id="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36535" y="50585370"/>
          <a:ext cx="286385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8</xdr:row>
      <xdr:rowOff>0</xdr:rowOff>
    </xdr:from>
    <xdr:to>
      <xdr:col>16</xdr:col>
      <xdr:colOff>419100</xdr:colOff>
      <xdr:row>8</xdr:row>
      <xdr:rowOff>247790</xdr:rowOff>
    </xdr:to>
    <xdr:pic>
      <xdr:nvPicPr>
        <xdr:cNvPr id="10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848600" y="53123465"/>
          <a:ext cx="2762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116840</xdr:colOff>
      <xdr:row>8</xdr:row>
      <xdr:rowOff>0</xdr:rowOff>
    </xdr:from>
    <xdr:to>
      <xdr:col>16</xdr:col>
      <xdr:colOff>412115</xdr:colOff>
      <xdr:row>8</xdr:row>
      <xdr:rowOff>240224</xdr:rowOff>
    </xdr:to>
    <xdr:pic>
      <xdr:nvPicPr>
        <xdr:cNvPr id="104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822565" y="57170955"/>
          <a:ext cx="295275" cy="2400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84455</xdr:colOff>
      <xdr:row>8</xdr:row>
      <xdr:rowOff>0</xdr:rowOff>
    </xdr:from>
    <xdr:to>
      <xdr:col>16</xdr:col>
      <xdr:colOff>429538</xdr:colOff>
      <xdr:row>8</xdr:row>
      <xdr:rowOff>280746</xdr:rowOff>
    </xdr:to>
    <xdr:pic>
      <xdr:nvPicPr>
        <xdr:cNvPr id="10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790180" y="56675655"/>
          <a:ext cx="344805" cy="280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8</xdr:row>
      <xdr:rowOff>0</xdr:rowOff>
    </xdr:from>
    <xdr:to>
      <xdr:col>16</xdr:col>
      <xdr:colOff>400447</xdr:colOff>
      <xdr:row>8</xdr:row>
      <xdr:rowOff>209550</xdr:rowOff>
    </xdr:to>
    <xdr:pic>
      <xdr:nvPicPr>
        <xdr:cNvPr id="10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848600" y="56179085"/>
          <a:ext cx="25717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8</xdr:row>
      <xdr:rowOff>0</xdr:rowOff>
    </xdr:from>
    <xdr:to>
      <xdr:col>16</xdr:col>
      <xdr:colOff>444500</xdr:colOff>
      <xdr:row>8</xdr:row>
      <xdr:rowOff>265361</xdr:rowOff>
    </xdr:to>
    <xdr:pic>
      <xdr:nvPicPr>
        <xdr:cNvPr id="109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807325" y="57678955"/>
          <a:ext cx="342900" cy="2647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8</xdr:row>
      <xdr:rowOff>0</xdr:rowOff>
    </xdr:from>
    <xdr:to>
      <xdr:col>16</xdr:col>
      <xdr:colOff>403861</xdr:colOff>
      <xdr:row>8</xdr:row>
      <xdr:rowOff>272762</xdr:rowOff>
    </xdr:to>
    <xdr:pic>
      <xdr:nvPicPr>
        <xdr:cNvPr id="11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2410" y="70362445"/>
          <a:ext cx="257175" cy="2724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76835</xdr:colOff>
      <xdr:row>8</xdr:row>
      <xdr:rowOff>0</xdr:rowOff>
    </xdr:from>
    <xdr:to>
      <xdr:col>16</xdr:col>
      <xdr:colOff>484609</xdr:colOff>
      <xdr:row>8</xdr:row>
      <xdr:rowOff>150650</xdr:rowOff>
    </xdr:to>
    <xdr:pic>
      <xdr:nvPicPr>
        <xdr:cNvPr id="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782560" y="70925690"/>
          <a:ext cx="407670" cy="1504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</xdr:row>
      <xdr:rowOff>0</xdr:rowOff>
    </xdr:from>
    <xdr:to>
      <xdr:col>16</xdr:col>
      <xdr:colOff>399415</xdr:colOff>
      <xdr:row>8</xdr:row>
      <xdr:rowOff>269501</xdr:rowOff>
    </xdr:to>
    <xdr:pic>
      <xdr:nvPicPr>
        <xdr:cNvPr id="12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857490" y="72910065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128470</xdr:colOff>
      <xdr:row>8</xdr:row>
      <xdr:rowOff>0</xdr:rowOff>
    </xdr:from>
    <xdr:to>
      <xdr:col>16</xdr:col>
      <xdr:colOff>443574</xdr:colOff>
      <xdr:row>8</xdr:row>
      <xdr:rowOff>221524</xdr:rowOff>
    </xdr:to>
    <xdr:pic>
      <xdr:nvPicPr>
        <xdr:cNvPr id="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 rot="4913566">
          <a:off x="7880985" y="78863190"/>
          <a:ext cx="220980" cy="3149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</xdr:row>
      <xdr:rowOff>0</xdr:rowOff>
    </xdr:from>
    <xdr:to>
      <xdr:col>16</xdr:col>
      <xdr:colOff>502920</xdr:colOff>
      <xdr:row>10</xdr:row>
      <xdr:rowOff>229352</xdr:rowOff>
    </xdr:to>
    <xdr:pic>
      <xdr:nvPicPr>
        <xdr:cNvPr id="12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08595" y="8482012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14</xdr:row>
      <xdr:rowOff>0</xdr:rowOff>
    </xdr:from>
    <xdr:to>
      <xdr:col>16</xdr:col>
      <xdr:colOff>447040</xdr:colOff>
      <xdr:row>14</xdr:row>
      <xdr:rowOff>237615</xdr:rowOff>
    </xdr:to>
    <xdr:pic>
      <xdr:nvPicPr>
        <xdr:cNvPr id="12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38440" y="93137355"/>
          <a:ext cx="314325" cy="237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111760</xdr:colOff>
      <xdr:row>15</xdr:row>
      <xdr:rowOff>0</xdr:rowOff>
    </xdr:from>
    <xdr:to>
      <xdr:col>16</xdr:col>
      <xdr:colOff>426085</xdr:colOff>
      <xdr:row>15</xdr:row>
      <xdr:rowOff>220027</xdr:rowOff>
    </xdr:to>
    <xdr:pic>
      <xdr:nvPicPr>
        <xdr:cNvPr id="1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817485" y="94185105"/>
          <a:ext cx="314325" cy="2197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139700</xdr:colOff>
      <xdr:row>26</xdr:row>
      <xdr:rowOff>0</xdr:rowOff>
    </xdr:from>
    <xdr:to>
      <xdr:col>16</xdr:col>
      <xdr:colOff>425450</xdr:colOff>
      <xdr:row>26</xdr:row>
      <xdr:rowOff>157034</xdr:rowOff>
    </xdr:to>
    <xdr:pic>
      <xdr:nvPicPr>
        <xdr:cNvPr id="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845425" y="100307140"/>
          <a:ext cx="285750" cy="1568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26</xdr:row>
      <xdr:rowOff>0</xdr:rowOff>
    </xdr:from>
    <xdr:to>
      <xdr:col>16</xdr:col>
      <xdr:colOff>421280</xdr:colOff>
      <xdr:row>26</xdr:row>
      <xdr:rowOff>190502</xdr:rowOff>
    </xdr:to>
    <xdr:pic>
      <xdr:nvPicPr>
        <xdr:cNvPr id="1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827645" y="103825675"/>
          <a:ext cx="299085" cy="190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74295</xdr:colOff>
      <xdr:row>26</xdr:row>
      <xdr:rowOff>0</xdr:rowOff>
    </xdr:from>
    <xdr:to>
      <xdr:col>16</xdr:col>
      <xdr:colOff>421171</xdr:colOff>
      <xdr:row>26</xdr:row>
      <xdr:rowOff>166530</xdr:rowOff>
    </xdr:to>
    <xdr:pic>
      <xdr:nvPicPr>
        <xdr:cNvPr id="1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780020" y="104378125"/>
          <a:ext cx="346710" cy="1663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153035</xdr:colOff>
      <xdr:row>8</xdr:row>
      <xdr:rowOff>0</xdr:rowOff>
    </xdr:from>
    <xdr:to>
      <xdr:col>16</xdr:col>
      <xdr:colOff>386534</xdr:colOff>
      <xdr:row>8</xdr:row>
      <xdr:rowOff>247650</xdr:rowOff>
    </xdr:to>
    <xdr:pic>
      <xdr:nvPicPr>
        <xdr:cNvPr id="12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8760" y="68830190"/>
          <a:ext cx="23304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26</xdr:row>
      <xdr:rowOff>0</xdr:rowOff>
    </xdr:from>
    <xdr:to>
      <xdr:col>16</xdr:col>
      <xdr:colOff>475616</xdr:colOff>
      <xdr:row>26</xdr:row>
      <xdr:rowOff>271207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828915" y="104839770"/>
          <a:ext cx="352425" cy="2711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108585</xdr:colOff>
      <xdr:row>12</xdr:row>
      <xdr:rowOff>0</xdr:rowOff>
    </xdr:from>
    <xdr:to>
      <xdr:col>16</xdr:col>
      <xdr:colOff>436185</xdr:colOff>
      <xdr:row>12</xdr:row>
      <xdr:rowOff>247650</xdr:rowOff>
    </xdr:to>
    <xdr:pic>
      <xdr:nvPicPr>
        <xdr:cNvPr id="1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14310" y="90021410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11</xdr:row>
      <xdr:rowOff>71120</xdr:rowOff>
    </xdr:from>
    <xdr:to>
      <xdr:col>16</xdr:col>
      <xdr:colOff>454660</xdr:colOff>
      <xdr:row>11</xdr:row>
      <xdr:rowOff>344737</xdr:rowOff>
    </xdr:to>
    <xdr:pic>
      <xdr:nvPicPr>
        <xdr:cNvPr id="1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798435" y="87301705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8</xdr:row>
      <xdr:rowOff>0</xdr:rowOff>
    </xdr:from>
    <xdr:to>
      <xdr:col>16</xdr:col>
      <xdr:colOff>448766</xdr:colOff>
      <xdr:row>8</xdr:row>
      <xdr:rowOff>276225</xdr:rowOff>
    </xdr:to>
    <xdr:pic>
      <xdr:nvPicPr>
        <xdr:cNvPr id="1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7797800" y="46048295"/>
          <a:ext cx="356235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127635</xdr:colOff>
      <xdr:row>8</xdr:row>
      <xdr:rowOff>0</xdr:rowOff>
    </xdr:from>
    <xdr:to>
      <xdr:col>16</xdr:col>
      <xdr:colOff>432435</xdr:colOff>
      <xdr:row>8</xdr:row>
      <xdr:rowOff>256088</xdr:rowOff>
    </xdr:to>
    <xdr:pic>
      <xdr:nvPicPr>
        <xdr:cNvPr id="1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833360" y="4651121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109220</xdr:colOff>
      <xdr:row>8</xdr:row>
      <xdr:rowOff>0</xdr:rowOff>
    </xdr:from>
    <xdr:to>
      <xdr:col>16</xdr:col>
      <xdr:colOff>414020</xdr:colOff>
      <xdr:row>8</xdr:row>
      <xdr:rowOff>256088</xdr:rowOff>
    </xdr:to>
    <xdr:pic>
      <xdr:nvPicPr>
        <xdr:cNvPr id="1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814945" y="4707255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93980</xdr:colOff>
      <xdr:row>8</xdr:row>
      <xdr:rowOff>0</xdr:rowOff>
    </xdr:from>
    <xdr:to>
      <xdr:col>16</xdr:col>
      <xdr:colOff>450671</xdr:colOff>
      <xdr:row>8</xdr:row>
      <xdr:rowOff>276225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7799705" y="66788665"/>
          <a:ext cx="356235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8</xdr:row>
      <xdr:rowOff>0</xdr:rowOff>
    </xdr:from>
    <xdr:to>
      <xdr:col>16</xdr:col>
      <xdr:colOff>453390</xdr:colOff>
      <xdr:row>8</xdr:row>
      <xdr:rowOff>256088</xdr:rowOff>
    </xdr:to>
    <xdr:pic>
      <xdr:nvPicPr>
        <xdr:cNvPr id="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854315" y="67374135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136525</xdr:colOff>
      <xdr:row>8</xdr:row>
      <xdr:rowOff>0</xdr:rowOff>
    </xdr:from>
    <xdr:to>
      <xdr:col>16</xdr:col>
      <xdr:colOff>441325</xdr:colOff>
      <xdr:row>8</xdr:row>
      <xdr:rowOff>256088</xdr:rowOff>
    </xdr:to>
    <xdr:pic>
      <xdr:nvPicPr>
        <xdr:cNvPr id="1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842250" y="67824985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53340</xdr:colOff>
      <xdr:row>8</xdr:row>
      <xdr:rowOff>0</xdr:rowOff>
    </xdr:from>
    <xdr:to>
      <xdr:col>16</xdr:col>
      <xdr:colOff>443865</xdr:colOff>
      <xdr:row>8</xdr:row>
      <xdr:rowOff>193423</xdr:rowOff>
    </xdr:to>
    <xdr:pic>
      <xdr:nvPicPr>
        <xdr:cNvPr id="21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 t="29478" r="13513"/>
        <a:stretch>
          <a:fillRect/>
        </a:stretch>
      </xdr:blipFill>
      <xdr:spPr>
        <a:xfrm>
          <a:off x="7759065" y="24631650"/>
          <a:ext cx="390525" cy="1930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109855</xdr:colOff>
      <xdr:row>8</xdr:row>
      <xdr:rowOff>0</xdr:rowOff>
    </xdr:from>
    <xdr:to>
      <xdr:col>16</xdr:col>
      <xdr:colOff>490855</xdr:colOff>
      <xdr:row>8</xdr:row>
      <xdr:rowOff>220014</xdr:rowOff>
    </xdr:to>
    <xdr:pic>
      <xdr:nvPicPr>
        <xdr:cNvPr id="27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815580" y="25645745"/>
          <a:ext cx="381000" cy="2197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</xdr:colOff>
      <xdr:row>8</xdr:row>
      <xdr:rowOff>0</xdr:rowOff>
    </xdr:from>
    <xdr:to>
      <xdr:col>17</xdr:col>
      <xdr:colOff>0</xdr:colOff>
      <xdr:row>8</xdr:row>
      <xdr:rowOff>307023</xdr:rowOff>
    </xdr:to>
    <xdr:pic>
      <xdr:nvPicPr>
        <xdr:cNvPr id="273" name="图片 272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70" t="2987" r="1319" b="10382"/>
        <a:stretch>
          <a:fillRect/>
        </a:stretch>
      </xdr:blipFill>
      <xdr:spPr>
        <a:xfrm>
          <a:off x="7736205" y="28623895"/>
          <a:ext cx="531495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73025</xdr:colOff>
      <xdr:row>8</xdr:row>
      <xdr:rowOff>0</xdr:rowOff>
    </xdr:from>
    <xdr:to>
      <xdr:col>16</xdr:col>
      <xdr:colOff>439371</xdr:colOff>
      <xdr:row>8</xdr:row>
      <xdr:rowOff>303561</xdr:rowOff>
    </xdr:to>
    <xdr:pic>
      <xdr:nvPicPr>
        <xdr:cNvPr id="275" name="图片 27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032" t="3179"/>
        <a:stretch>
          <a:fillRect/>
        </a:stretch>
      </xdr:blipFill>
      <xdr:spPr>
        <a:xfrm>
          <a:off x="7778750" y="2818320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65405</xdr:colOff>
      <xdr:row>8</xdr:row>
      <xdr:rowOff>0</xdr:rowOff>
    </xdr:from>
    <xdr:to>
      <xdr:col>16</xdr:col>
      <xdr:colOff>490367</xdr:colOff>
      <xdr:row>8</xdr:row>
      <xdr:rowOff>166113</xdr:rowOff>
    </xdr:to>
    <xdr:pic>
      <xdr:nvPicPr>
        <xdr:cNvPr id="276" name="图片 27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325" t="2798"/>
        <a:stretch>
          <a:fillRect/>
        </a:stretch>
      </xdr:blipFill>
      <xdr:spPr>
        <a:xfrm>
          <a:off x="7771130" y="27708860"/>
          <a:ext cx="424815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134620</xdr:colOff>
      <xdr:row>8</xdr:row>
      <xdr:rowOff>0</xdr:rowOff>
    </xdr:from>
    <xdr:to>
      <xdr:col>16</xdr:col>
      <xdr:colOff>340996</xdr:colOff>
      <xdr:row>8</xdr:row>
      <xdr:rowOff>247651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7840345" y="22105620"/>
          <a:ext cx="20637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8</xdr:row>
      <xdr:rowOff>0</xdr:rowOff>
    </xdr:from>
    <xdr:to>
      <xdr:col>16</xdr:col>
      <xdr:colOff>423545</xdr:colOff>
      <xdr:row>8</xdr:row>
      <xdr:rowOff>304800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7875270" y="2358326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175260</xdr:colOff>
      <xdr:row>8</xdr:row>
      <xdr:rowOff>0</xdr:rowOff>
    </xdr:from>
    <xdr:to>
      <xdr:col>16</xdr:col>
      <xdr:colOff>429260</xdr:colOff>
      <xdr:row>8</xdr:row>
      <xdr:rowOff>304800</xdr:rowOff>
    </xdr:to>
    <xdr:pic>
      <xdr:nvPicPr>
        <xdr:cNvPr id="1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7880985" y="2404681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114300</xdr:colOff>
      <xdr:row>8</xdr:row>
      <xdr:rowOff>0</xdr:rowOff>
    </xdr:from>
    <xdr:to>
      <xdr:col>16</xdr:col>
      <xdr:colOff>409575</xdr:colOff>
      <xdr:row>8</xdr:row>
      <xdr:rowOff>353498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820025" y="25116790"/>
          <a:ext cx="295275" cy="3530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437515</xdr:colOff>
      <xdr:row>8</xdr:row>
      <xdr:rowOff>333375</xdr:rowOff>
    </xdr:to>
    <xdr:pic>
      <xdr:nvPicPr>
        <xdr:cNvPr id="1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7847965" y="1385125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8</xdr:row>
      <xdr:rowOff>0</xdr:rowOff>
    </xdr:from>
    <xdr:to>
      <xdr:col>16</xdr:col>
      <xdr:colOff>464820</xdr:colOff>
      <xdr:row>8</xdr:row>
      <xdr:rowOff>307267</xdr:rowOff>
    </xdr:to>
    <xdr:pic>
      <xdr:nvPicPr>
        <xdr:cNvPr id="1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08595" y="1691767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8</xdr:row>
      <xdr:rowOff>0</xdr:rowOff>
    </xdr:from>
    <xdr:to>
      <xdr:col>16</xdr:col>
      <xdr:colOff>418465</xdr:colOff>
      <xdr:row>8</xdr:row>
      <xdr:rowOff>362519</xdr:rowOff>
    </xdr:to>
    <xdr:pic>
      <xdr:nvPicPr>
        <xdr:cNvPr id="14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38440" y="15383510"/>
          <a:ext cx="285750" cy="3619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171450</xdr:colOff>
      <xdr:row>8</xdr:row>
      <xdr:rowOff>0</xdr:rowOff>
    </xdr:from>
    <xdr:to>
      <xdr:col>16</xdr:col>
      <xdr:colOff>365414</xdr:colOff>
      <xdr:row>8</xdr:row>
      <xdr:rowOff>304800</xdr:rowOff>
    </xdr:to>
    <xdr:pic>
      <xdr:nvPicPr>
        <xdr:cNvPr id="14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 l="17042" t="17911" r="16685"/>
        <a:stretch>
          <a:fillRect/>
        </a:stretch>
      </xdr:blipFill>
      <xdr:spPr>
        <a:xfrm>
          <a:off x="7877175" y="15902940"/>
          <a:ext cx="193675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85090</xdr:colOff>
      <xdr:row>8</xdr:row>
      <xdr:rowOff>0</xdr:rowOff>
    </xdr:from>
    <xdr:to>
      <xdr:col>16</xdr:col>
      <xdr:colOff>475616</xdr:colOff>
      <xdr:row>8</xdr:row>
      <xdr:rowOff>285750</xdr:rowOff>
    </xdr:to>
    <xdr:pic>
      <xdr:nvPicPr>
        <xdr:cNvPr id="14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 r="-2500" b="26667"/>
        <a:stretch>
          <a:fillRect/>
        </a:stretch>
      </xdr:blipFill>
      <xdr:spPr>
        <a:xfrm>
          <a:off x="7790815" y="16454120"/>
          <a:ext cx="39052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8</xdr:row>
      <xdr:rowOff>0</xdr:rowOff>
    </xdr:from>
    <xdr:to>
      <xdr:col>16</xdr:col>
      <xdr:colOff>466112</xdr:colOff>
      <xdr:row>8</xdr:row>
      <xdr:rowOff>285750</xdr:rowOff>
    </xdr:to>
    <xdr:pic>
      <xdr:nvPicPr>
        <xdr:cNvPr id="2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66380" y="3072003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8</xdr:row>
      <xdr:rowOff>0</xdr:rowOff>
    </xdr:from>
    <xdr:to>
      <xdr:col>16</xdr:col>
      <xdr:colOff>438807</xdr:colOff>
      <xdr:row>8</xdr:row>
      <xdr:rowOff>285750</xdr:rowOff>
    </xdr:to>
    <xdr:pic>
      <xdr:nvPicPr>
        <xdr:cNvPr id="14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39075" y="3362134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8</xdr:row>
      <xdr:rowOff>0</xdr:rowOff>
    </xdr:from>
    <xdr:to>
      <xdr:col>16</xdr:col>
      <xdr:colOff>391116</xdr:colOff>
      <xdr:row>8</xdr:row>
      <xdr:rowOff>257175</xdr:rowOff>
    </xdr:to>
    <xdr:pic>
      <xdr:nvPicPr>
        <xdr:cNvPr id="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21930" y="35405695"/>
          <a:ext cx="274320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8</xdr:row>
      <xdr:rowOff>0</xdr:rowOff>
    </xdr:from>
    <xdr:to>
      <xdr:col>16</xdr:col>
      <xdr:colOff>405086</xdr:colOff>
      <xdr:row>8</xdr:row>
      <xdr:rowOff>257175</xdr:rowOff>
    </xdr:to>
    <xdr:pic>
      <xdr:nvPicPr>
        <xdr:cNvPr id="1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5900" y="35913060"/>
          <a:ext cx="274320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180975</xdr:colOff>
      <xdr:row>8</xdr:row>
      <xdr:rowOff>0</xdr:rowOff>
    </xdr:from>
    <xdr:to>
      <xdr:col>16</xdr:col>
      <xdr:colOff>407288</xdr:colOff>
      <xdr:row>8</xdr:row>
      <xdr:rowOff>314324</xdr:rowOff>
    </xdr:to>
    <xdr:pic>
      <xdr:nvPicPr>
        <xdr:cNvPr id="2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86700" y="9878060"/>
          <a:ext cx="226060" cy="3136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399414</xdr:colOff>
      <xdr:row>8</xdr:row>
      <xdr:rowOff>255670</xdr:rowOff>
    </xdr:to>
    <xdr:pic>
      <xdr:nvPicPr>
        <xdr:cNvPr id="2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47965" y="424116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8</xdr:row>
      <xdr:rowOff>0</xdr:rowOff>
    </xdr:from>
    <xdr:to>
      <xdr:col>16</xdr:col>
      <xdr:colOff>403859</xdr:colOff>
      <xdr:row>8</xdr:row>
      <xdr:rowOff>255670</xdr:rowOff>
    </xdr:to>
    <xdr:pic>
      <xdr:nvPicPr>
        <xdr:cNvPr id="14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52410" y="7209790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8</xdr:row>
      <xdr:rowOff>0</xdr:rowOff>
    </xdr:from>
    <xdr:to>
      <xdr:col>16</xdr:col>
      <xdr:colOff>428625</xdr:colOff>
      <xdr:row>8</xdr:row>
      <xdr:rowOff>300465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781925" y="29153485"/>
          <a:ext cx="352425" cy="30035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193675</xdr:colOff>
      <xdr:row>8</xdr:row>
      <xdr:rowOff>0</xdr:rowOff>
    </xdr:from>
    <xdr:to>
      <xdr:col>16</xdr:col>
      <xdr:colOff>363393</xdr:colOff>
      <xdr:row>8</xdr:row>
      <xdr:rowOff>333374</xdr:rowOff>
    </xdr:to>
    <xdr:pic>
      <xdr:nvPicPr>
        <xdr:cNvPr id="130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 l="25627" t="10168" r="18106" b="7204"/>
        <a:stretch>
          <a:fillRect/>
        </a:stretch>
      </xdr:blipFill>
      <xdr:spPr>
        <a:xfrm>
          <a:off x="7899400" y="12870180"/>
          <a:ext cx="169545" cy="332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184150</xdr:colOff>
      <xdr:row>8</xdr:row>
      <xdr:rowOff>0</xdr:rowOff>
    </xdr:from>
    <xdr:to>
      <xdr:col>16</xdr:col>
      <xdr:colOff>418662</xdr:colOff>
      <xdr:row>8</xdr:row>
      <xdr:rowOff>323850</xdr:rowOff>
    </xdr:to>
    <xdr:pic>
      <xdr:nvPicPr>
        <xdr:cNvPr id="150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 l="28018" t="10330" r="7516" b="9505"/>
        <a:stretch>
          <a:fillRect/>
        </a:stretch>
      </xdr:blipFill>
      <xdr:spPr>
        <a:xfrm>
          <a:off x="7889875" y="12339955"/>
          <a:ext cx="23431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38100</xdr:colOff>
      <xdr:row>8</xdr:row>
      <xdr:rowOff>0</xdr:rowOff>
    </xdr:from>
    <xdr:to>
      <xdr:col>17</xdr:col>
      <xdr:colOff>0</xdr:colOff>
      <xdr:row>8</xdr:row>
      <xdr:rowOff>180974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7743825" y="36465510"/>
          <a:ext cx="523875" cy="1803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</xdr:colOff>
      <xdr:row>8</xdr:row>
      <xdr:rowOff>0</xdr:rowOff>
    </xdr:from>
    <xdr:to>
      <xdr:col>17</xdr:col>
      <xdr:colOff>0</xdr:colOff>
      <xdr:row>8</xdr:row>
      <xdr:rowOff>165100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7724775" y="36950015"/>
          <a:ext cx="54292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140970</xdr:colOff>
      <xdr:row>8</xdr:row>
      <xdr:rowOff>0</xdr:rowOff>
    </xdr:from>
    <xdr:to>
      <xdr:col>16</xdr:col>
      <xdr:colOff>398145</xdr:colOff>
      <xdr:row>8</xdr:row>
      <xdr:rowOff>282290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7846695" y="27146250"/>
          <a:ext cx="257175" cy="28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132715</xdr:colOff>
      <xdr:row>16</xdr:row>
      <xdr:rowOff>160655</xdr:rowOff>
    </xdr:from>
    <xdr:to>
      <xdr:col>16</xdr:col>
      <xdr:colOff>427990</xdr:colOff>
      <xdr:row>16</xdr:row>
      <xdr:rowOff>404127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7838440" y="95234125"/>
          <a:ext cx="295275" cy="2432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68580</xdr:colOff>
      <xdr:row>18</xdr:row>
      <xdr:rowOff>148590</xdr:rowOff>
    </xdr:from>
    <xdr:to>
      <xdr:col>17</xdr:col>
      <xdr:colOff>0</xdr:colOff>
      <xdr:row>18</xdr:row>
      <xdr:rowOff>348046</xdr:rowOff>
    </xdr:to>
    <xdr:pic>
      <xdr:nvPicPr>
        <xdr:cNvPr id="204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7774305" y="96236790"/>
          <a:ext cx="493395" cy="1993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38735</xdr:colOff>
      <xdr:row>20</xdr:row>
      <xdr:rowOff>126365</xdr:rowOff>
    </xdr:from>
    <xdr:to>
      <xdr:col>17</xdr:col>
      <xdr:colOff>0</xdr:colOff>
      <xdr:row>20</xdr:row>
      <xdr:rowOff>351837</xdr:rowOff>
    </xdr:to>
    <xdr:pic>
      <xdr:nvPicPr>
        <xdr:cNvPr id="205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7744460" y="97736660"/>
          <a:ext cx="523240" cy="2254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96520</xdr:colOff>
      <xdr:row>19</xdr:row>
      <xdr:rowOff>81280</xdr:rowOff>
    </xdr:from>
    <xdr:to>
      <xdr:col>16</xdr:col>
      <xdr:colOff>438150</xdr:colOff>
      <xdr:row>19</xdr:row>
      <xdr:rowOff>393700</xdr:rowOff>
    </xdr:to>
    <xdr:pic>
      <xdr:nvPicPr>
        <xdr:cNvPr id="20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802245" y="96676845"/>
          <a:ext cx="341630" cy="3124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49530</xdr:colOff>
      <xdr:row>8</xdr:row>
      <xdr:rowOff>0</xdr:rowOff>
    </xdr:from>
    <xdr:to>
      <xdr:col>17</xdr:col>
      <xdr:colOff>0</xdr:colOff>
      <xdr:row>8</xdr:row>
      <xdr:rowOff>190424</xdr:rowOff>
    </xdr:to>
    <xdr:pic>
      <xdr:nvPicPr>
        <xdr:cNvPr id="205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7755255" y="37468175"/>
          <a:ext cx="512445" cy="1898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36195</xdr:colOff>
      <xdr:row>21</xdr:row>
      <xdr:rowOff>93345</xdr:rowOff>
    </xdr:from>
    <xdr:to>
      <xdr:col>17</xdr:col>
      <xdr:colOff>0</xdr:colOff>
      <xdr:row>21</xdr:row>
      <xdr:rowOff>318817</xdr:rowOff>
    </xdr:to>
    <xdr:pic>
      <xdr:nvPicPr>
        <xdr:cNvPr id="1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7741920" y="98718370"/>
          <a:ext cx="525780" cy="2254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52070</xdr:colOff>
      <xdr:row>8</xdr:row>
      <xdr:rowOff>0</xdr:rowOff>
    </xdr:from>
    <xdr:to>
      <xdr:col>17</xdr:col>
      <xdr:colOff>0</xdr:colOff>
      <xdr:row>8</xdr:row>
      <xdr:rowOff>165100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7757795" y="37997130"/>
          <a:ext cx="50990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65405</xdr:colOff>
      <xdr:row>17</xdr:row>
      <xdr:rowOff>116205</xdr:rowOff>
    </xdr:from>
    <xdr:to>
      <xdr:col>16</xdr:col>
      <xdr:colOff>503555</xdr:colOff>
      <xdr:row>17</xdr:row>
      <xdr:rowOff>333523</xdr:rowOff>
    </xdr:to>
    <xdr:pic>
      <xdr:nvPicPr>
        <xdr:cNvPr id="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7771130" y="95697040"/>
          <a:ext cx="438150" cy="2171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20</xdr:row>
      <xdr:rowOff>0</xdr:rowOff>
    </xdr:from>
    <xdr:to>
      <xdr:col>16</xdr:col>
      <xdr:colOff>419100</xdr:colOff>
      <xdr:row>20</xdr:row>
      <xdr:rowOff>296686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7848600" y="97184845"/>
          <a:ext cx="276225" cy="2965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</xdr:colOff>
      <xdr:row>21</xdr:row>
      <xdr:rowOff>0</xdr:rowOff>
    </xdr:from>
    <xdr:to>
      <xdr:col>16</xdr:col>
      <xdr:colOff>498455</xdr:colOff>
      <xdr:row>21</xdr:row>
      <xdr:rowOff>200025</xdr:rowOff>
    </xdr:to>
    <xdr:pic>
      <xdr:nvPicPr>
        <xdr:cNvPr id="1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7764780" y="98277680"/>
          <a:ext cx="438785" cy="2000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8</xdr:row>
      <xdr:rowOff>0</xdr:rowOff>
    </xdr:from>
    <xdr:to>
      <xdr:col>16</xdr:col>
      <xdr:colOff>467382</xdr:colOff>
      <xdr:row>8</xdr:row>
      <xdr:rowOff>285750</xdr:rowOff>
    </xdr:to>
    <xdr:pic>
      <xdr:nvPicPr>
        <xdr:cNvPr id="15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67650" y="1998345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8</xdr:row>
      <xdr:rowOff>0</xdr:rowOff>
    </xdr:from>
    <xdr:to>
      <xdr:col>16</xdr:col>
      <xdr:colOff>474980</xdr:colOff>
      <xdr:row>8</xdr:row>
      <xdr:rowOff>306705</xdr:rowOff>
    </xdr:to>
    <xdr:pic>
      <xdr:nvPicPr>
        <xdr:cNvPr id="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18755" y="1745805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8</xdr:row>
      <xdr:rowOff>0</xdr:rowOff>
    </xdr:from>
    <xdr:to>
      <xdr:col>16</xdr:col>
      <xdr:colOff>449580</xdr:colOff>
      <xdr:row>8</xdr:row>
      <xdr:rowOff>285750</xdr:rowOff>
    </xdr:to>
    <xdr:pic>
      <xdr:nvPicPr>
        <xdr:cNvPr id="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49870" y="3262947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12</xdr:row>
      <xdr:rowOff>0</xdr:rowOff>
    </xdr:from>
    <xdr:to>
      <xdr:col>16</xdr:col>
      <xdr:colOff>440690</xdr:colOff>
      <xdr:row>12</xdr:row>
      <xdr:rowOff>247650</xdr:rowOff>
    </xdr:to>
    <xdr:pic>
      <xdr:nvPicPr>
        <xdr:cNvPr id="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19390" y="8948102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8</xdr:row>
      <xdr:rowOff>137160</xdr:rowOff>
    </xdr:from>
    <xdr:to>
      <xdr:col>16</xdr:col>
      <xdr:colOff>478155</xdr:colOff>
      <xdr:row>8</xdr:row>
      <xdr:rowOff>339725</xdr:rowOff>
    </xdr:to>
    <xdr:pic>
      <xdr:nvPicPr>
        <xdr:cNvPr id="4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31455" y="81448910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437515</xdr:colOff>
      <xdr:row>8</xdr:row>
      <xdr:rowOff>333375</xdr:rowOff>
    </xdr:to>
    <xdr:pic>
      <xdr:nvPicPr>
        <xdr:cNvPr id="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7847965" y="1333182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8</xdr:row>
      <xdr:rowOff>0</xdr:rowOff>
    </xdr:from>
    <xdr:to>
      <xdr:col>16</xdr:col>
      <xdr:colOff>421640</xdr:colOff>
      <xdr:row>8</xdr:row>
      <xdr:rowOff>285750</xdr:rowOff>
    </xdr:to>
    <xdr:pic>
      <xdr:nvPicPr>
        <xdr:cNvPr id="4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21930" y="2970530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149225</xdr:colOff>
      <xdr:row>8</xdr:row>
      <xdr:rowOff>0</xdr:rowOff>
    </xdr:from>
    <xdr:to>
      <xdr:col>16</xdr:col>
      <xdr:colOff>375285</xdr:colOff>
      <xdr:row>8</xdr:row>
      <xdr:rowOff>314325</xdr:rowOff>
    </xdr:to>
    <xdr:pic>
      <xdr:nvPicPr>
        <xdr:cNvPr id="5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54950" y="9357995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398780</xdr:colOff>
      <xdr:row>8</xdr:row>
      <xdr:rowOff>255270</xdr:rowOff>
    </xdr:to>
    <xdr:pic>
      <xdr:nvPicPr>
        <xdr:cNvPr id="5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47965" y="376745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165100</xdr:colOff>
      <xdr:row>8</xdr:row>
      <xdr:rowOff>0</xdr:rowOff>
    </xdr:from>
    <xdr:to>
      <xdr:col>16</xdr:col>
      <xdr:colOff>421640</xdr:colOff>
      <xdr:row>8</xdr:row>
      <xdr:rowOff>255270</xdr:rowOff>
    </xdr:to>
    <xdr:pic>
      <xdr:nvPicPr>
        <xdr:cNvPr id="5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0825" y="322516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8</xdr:row>
      <xdr:rowOff>0</xdr:rowOff>
    </xdr:from>
    <xdr:to>
      <xdr:col>16</xdr:col>
      <xdr:colOff>395605</xdr:colOff>
      <xdr:row>8</xdr:row>
      <xdr:rowOff>314325</xdr:rowOff>
    </xdr:to>
    <xdr:pic>
      <xdr:nvPicPr>
        <xdr:cNvPr id="6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75270" y="11325225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8</xdr:row>
      <xdr:rowOff>0</xdr:rowOff>
    </xdr:from>
    <xdr:to>
      <xdr:col>16</xdr:col>
      <xdr:colOff>456565</xdr:colOff>
      <xdr:row>8</xdr:row>
      <xdr:rowOff>285750</xdr:rowOff>
    </xdr:to>
    <xdr:pic>
      <xdr:nvPicPr>
        <xdr:cNvPr id="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56855" y="1895856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8</xdr:row>
      <xdr:rowOff>0</xdr:rowOff>
    </xdr:from>
    <xdr:to>
      <xdr:col>16</xdr:col>
      <xdr:colOff>455930</xdr:colOff>
      <xdr:row>8</xdr:row>
      <xdr:rowOff>285750</xdr:rowOff>
    </xdr:to>
    <xdr:pic>
      <xdr:nvPicPr>
        <xdr:cNvPr id="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56220" y="1949894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127000</xdr:colOff>
      <xdr:row>8</xdr:row>
      <xdr:rowOff>0</xdr:rowOff>
    </xdr:from>
    <xdr:to>
      <xdr:col>16</xdr:col>
      <xdr:colOff>432435</xdr:colOff>
      <xdr:row>8</xdr:row>
      <xdr:rowOff>285750</xdr:rowOff>
    </xdr:to>
    <xdr:pic>
      <xdr:nvPicPr>
        <xdr:cNvPr id="6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32725" y="3020123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8</xdr:row>
      <xdr:rowOff>0</xdr:rowOff>
    </xdr:from>
    <xdr:to>
      <xdr:col>16</xdr:col>
      <xdr:colOff>449580</xdr:colOff>
      <xdr:row>8</xdr:row>
      <xdr:rowOff>285750</xdr:rowOff>
    </xdr:to>
    <xdr:pic>
      <xdr:nvPicPr>
        <xdr:cNvPr id="6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49870" y="3310318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8</xdr:row>
      <xdr:rowOff>0</xdr:rowOff>
    </xdr:from>
    <xdr:to>
      <xdr:col>16</xdr:col>
      <xdr:colOff>410210</xdr:colOff>
      <xdr:row>8</xdr:row>
      <xdr:rowOff>250825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11135" y="4811141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162560</xdr:colOff>
      <xdr:row>8</xdr:row>
      <xdr:rowOff>0</xdr:rowOff>
    </xdr:from>
    <xdr:to>
      <xdr:col>16</xdr:col>
      <xdr:colOff>419735</xdr:colOff>
      <xdr:row>8</xdr:row>
      <xdr:rowOff>280035</xdr:rowOff>
    </xdr:to>
    <xdr:pic>
      <xdr:nvPicPr>
        <xdr:cNvPr id="5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868285" y="71354950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9</xdr:row>
      <xdr:rowOff>0</xdr:rowOff>
    </xdr:from>
    <xdr:to>
      <xdr:col>16</xdr:col>
      <xdr:colOff>471170</xdr:colOff>
      <xdr:row>9</xdr:row>
      <xdr:rowOff>202565</xdr:rowOff>
    </xdr:to>
    <xdr:pic>
      <xdr:nvPicPr>
        <xdr:cNvPr id="6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24470" y="81990565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10</xdr:row>
      <xdr:rowOff>114935</xdr:rowOff>
    </xdr:from>
    <xdr:to>
      <xdr:col>16</xdr:col>
      <xdr:colOff>476885</xdr:colOff>
      <xdr:row>10</xdr:row>
      <xdr:rowOff>388620</xdr:rowOff>
    </xdr:to>
    <xdr:pic>
      <xdr:nvPicPr>
        <xdr:cNvPr id="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20660" y="86330790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99060</xdr:colOff>
      <xdr:row>11</xdr:row>
      <xdr:rowOff>0</xdr:rowOff>
    </xdr:from>
    <xdr:to>
      <xdr:col>16</xdr:col>
      <xdr:colOff>461010</xdr:colOff>
      <xdr:row>11</xdr:row>
      <xdr:rowOff>273685</xdr:rowOff>
    </xdr:to>
    <xdr:pic>
      <xdr:nvPicPr>
        <xdr:cNvPr id="7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04785" y="8681656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158115</xdr:colOff>
      <xdr:row>8</xdr:row>
      <xdr:rowOff>0</xdr:rowOff>
    </xdr:from>
    <xdr:to>
      <xdr:col>16</xdr:col>
      <xdr:colOff>414655</xdr:colOff>
      <xdr:row>8</xdr:row>
      <xdr:rowOff>255270</xdr:rowOff>
    </xdr:to>
    <xdr:pic>
      <xdr:nvPicPr>
        <xdr:cNvPr id="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63840" y="669099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</xdr:row>
      <xdr:rowOff>0</xdr:rowOff>
    </xdr:from>
    <xdr:to>
      <xdr:col>16</xdr:col>
      <xdr:colOff>502920</xdr:colOff>
      <xdr:row>10</xdr:row>
      <xdr:rowOff>229235</xdr:rowOff>
    </xdr:to>
    <xdr:pic>
      <xdr:nvPicPr>
        <xdr:cNvPr id="4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08595" y="8431276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170089</xdr:colOff>
      <xdr:row>8</xdr:row>
      <xdr:rowOff>0</xdr:rowOff>
    </xdr:from>
    <xdr:to>
      <xdr:col>16</xdr:col>
      <xdr:colOff>396402</xdr:colOff>
      <xdr:row>8</xdr:row>
      <xdr:rowOff>314324</xdr:rowOff>
    </xdr:to>
    <xdr:pic>
      <xdr:nvPicPr>
        <xdr:cNvPr id="15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75270" y="10405745"/>
          <a:ext cx="226695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8</xdr:row>
      <xdr:rowOff>0</xdr:rowOff>
    </xdr:from>
    <xdr:to>
      <xdr:col>16</xdr:col>
      <xdr:colOff>438602</xdr:colOff>
      <xdr:row>8</xdr:row>
      <xdr:rowOff>255670</xdr:rowOff>
    </xdr:to>
    <xdr:pic>
      <xdr:nvPicPr>
        <xdr:cNvPr id="15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86700" y="493839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10</xdr:row>
      <xdr:rowOff>0</xdr:rowOff>
    </xdr:from>
    <xdr:to>
      <xdr:col>16</xdr:col>
      <xdr:colOff>460375</xdr:colOff>
      <xdr:row>10</xdr:row>
      <xdr:rowOff>202048</xdr:rowOff>
    </xdr:to>
    <xdr:pic>
      <xdr:nvPicPr>
        <xdr:cNvPr id="1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3675" y="82971640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437515</xdr:colOff>
      <xdr:row>8</xdr:row>
      <xdr:rowOff>333375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7847965" y="14358620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8</xdr:row>
      <xdr:rowOff>0</xdr:rowOff>
    </xdr:from>
    <xdr:to>
      <xdr:col>16</xdr:col>
      <xdr:colOff>474980</xdr:colOff>
      <xdr:row>8</xdr:row>
      <xdr:rowOff>306705</xdr:rowOff>
    </xdr:to>
    <xdr:pic>
      <xdr:nvPicPr>
        <xdr:cNvPr id="1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18755" y="1796542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8</xdr:row>
      <xdr:rowOff>0</xdr:rowOff>
    </xdr:from>
    <xdr:to>
      <xdr:col>16</xdr:col>
      <xdr:colOff>467382</xdr:colOff>
      <xdr:row>8</xdr:row>
      <xdr:rowOff>285750</xdr:rowOff>
    </xdr:to>
    <xdr:pic>
      <xdr:nvPicPr>
        <xdr:cNvPr id="1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67650" y="2049081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8</xdr:row>
      <xdr:rowOff>0</xdr:rowOff>
    </xdr:from>
    <xdr:to>
      <xdr:col>16</xdr:col>
      <xdr:colOff>466112</xdr:colOff>
      <xdr:row>8</xdr:row>
      <xdr:rowOff>285750</xdr:rowOff>
    </xdr:to>
    <xdr:pic>
      <xdr:nvPicPr>
        <xdr:cNvPr id="1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66380" y="3122739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8</xdr:row>
      <xdr:rowOff>0</xdr:rowOff>
    </xdr:from>
    <xdr:to>
      <xdr:col>16</xdr:col>
      <xdr:colOff>438807</xdr:colOff>
      <xdr:row>8</xdr:row>
      <xdr:rowOff>285750</xdr:rowOff>
    </xdr:to>
    <xdr:pic>
      <xdr:nvPicPr>
        <xdr:cNvPr id="1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39075" y="3412871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8</xdr:row>
      <xdr:rowOff>0</xdr:rowOff>
    </xdr:from>
    <xdr:to>
      <xdr:col>16</xdr:col>
      <xdr:colOff>410210</xdr:colOff>
      <xdr:row>8</xdr:row>
      <xdr:rowOff>250825</xdr:rowOff>
    </xdr:to>
    <xdr:pic>
      <xdr:nvPicPr>
        <xdr:cNvPr id="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11135" y="4861877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</xdr:row>
      <xdr:rowOff>0</xdr:rowOff>
    </xdr:from>
    <xdr:to>
      <xdr:col>16</xdr:col>
      <xdr:colOff>399415</xdr:colOff>
      <xdr:row>8</xdr:row>
      <xdr:rowOff>269501</xdr:rowOff>
    </xdr:to>
    <xdr:pic>
      <xdr:nvPicPr>
        <xdr:cNvPr id="16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857490" y="7341743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11</xdr:row>
      <xdr:rowOff>71120</xdr:rowOff>
    </xdr:from>
    <xdr:to>
      <xdr:col>16</xdr:col>
      <xdr:colOff>454660</xdr:colOff>
      <xdr:row>11</xdr:row>
      <xdr:rowOff>344737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798435" y="87301705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12</xdr:row>
      <xdr:rowOff>0</xdr:rowOff>
    </xdr:from>
    <xdr:to>
      <xdr:col>16</xdr:col>
      <xdr:colOff>454660</xdr:colOff>
      <xdr:row>12</xdr:row>
      <xdr:rowOff>273617</xdr:rowOff>
    </xdr:to>
    <xdr:pic>
      <xdr:nvPicPr>
        <xdr:cNvPr id="16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798435" y="8799957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8</xdr:row>
      <xdr:rowOff>0</xdr:rowOff>
    </xdr:from>
    <xdr:to>
      <xdr:col>16</xdr:col>
      <xdr:colOff>414655</xdr:colOff>
      <xdr:row>8</xdr:row>
      <xdr:rowOff>255270</xdr:rowOff>
    </xdr:to>
    <xdr:pic>
      <xdr:nvPicPr>
        <xdr:cNvPr id="4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63205" y="772477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8</xdr:row>
      <xdr:rowOff>0</xdr:rowOff>
    </xdr:from>
    <xdr:to>
      <xdr:col>16</xdr:col>
      <xdr:colOff>410210</xdr:colOff>
      <xdr:row>8</xdr:row>
      <xdr:rowOff>250825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11135" y="5110289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</xdr:row>
      <xdr:rowOff>0</xdr:rowOff>
    </xdr:from>
    <xdr:to>
      <xdr:col>16</xdr:col>
      <xdr:colOff>399415</xdr:colOff>
      <xdr:row>8</xdr:row>
      <xdr:rowOff>269240</xdr:rowOff>
    </xdr:to>
    <xdr:pic>
      <xdr:nvPicPr>
        <xdr:cNvPr id="4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857490" y="7406513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</xdr:row>
      <xdr:rowOff>0</xdr:rowOff>
    </xdr:from>
    <xdr:to>
      <xdr:col>16</xdr:col>
      <xdr:colOff>502920</xdr:colOff>
      <xdr:row>10</xdr:row>
      <xdr:rowOff>229235</xdr:rowOff>
    </xdr:to>
    <xdr:pic>
      <xdr:nvPicPr>
        <xdr:cNvPr id="4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08595" y="8532749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12</xdr:row>
      <xdr:rowOff>0</xdr:rowOff>
    </xdr:from>
    <xdr:to>
      <xdr:col>16</xdr:col>
      <xdr:colOff>440690</xdr:colOff>
      <xdr:row>12</xdr:row>
      <xdr:rowOff>247650</xdr:rowOff>
    </xdr:to>
    <xdr:pic>
      <xdr:nvPicPr>
        <xdr:cNvPr id="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19390" y="9049575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8</xdr:row>
      <xdr:rowOff>0</xdr:rowOff>
    </xdr:from>
    <xdr:to>
      <xdr:col>16</xdr:col>
      <xdr:colOff>438603</xdr:colOff>
      <xdr:row>8</xdr:row>
      <xdr:rowOff>255270</xdr:rowOff>
    </xdr:to>
    <xdr:pic>
      <xdr:nvPicPr>
        <xdr:cNvPr id="5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86700" y="590994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8</xdr:row>
      <xdr:rowOff>0</xdr:rowOff>
    </xdr:from>
    <xdr:to>
      <xdr:col>16</xdr:col>
      <xdr:colOff>414655</xdr:colOff>
      <xdr:row>8</xdr:row>
      <xdr:rowOff>255270</xdr:rowOff>
    </xdr:to>
    <xdr:pic>
      <xdr:nvPicPr>
        <xdr:cNvPr id="5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63205" y="856297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8</xdr:row>
      <xdr:rowOff>0</xdr:rowOff>
    </xdr:from>
    <xdr:to>
      <xdr:col>16</xdr:col>
      <xdr:colOff>395605</xdr:colOff>
      <xdr:row>8</xdr:row>
      <xdr:rowOff>314325</xdr:rowOff>
    </xdr:to>
    <xdr:pic>
      <xdr:nvPicPr>
        <xdr:cNvPr id="6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75270" y="1183259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437515</xdr:colOff>
      <xdr:row>8</xdr:row>
      <xdr:rowOff>333375</xdr:rowOff>
    </xdr:to>
    <xdr:pic>
      <xdr:nvPicPr>
        <xdr:cNvPr id="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7847965" y="1486598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8</xdr:row>
      <xdr:rowOff>0</xdr:rowOff>
    </xdr:from>
    <xdr:to>
      <xdr:col>16</xdr:col>
      <xdr:colOff>474980</xdr:colOff>
      <xdr:row>8</xdr:row>
      <xdr:rowOff>306705</xdr:rowOff>
    </xdr:to>
    <xdr:pic>
      <xdr:nvPicPr>
        <xdr:cNvPr id="6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18755" y="1847278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8</xdr:row>
      <xdr:rowOff>0</xdr:rowOff>
    </xdr:from>
    <xdr:to>
      <xdr:col>16</xdr:col>
      <xdr:colOff>467360</xdr:colOff>
      <xdr:row>8</xdr:row>
      <xdr:rowOff>285750</xdr:rowOff>
    </xdr:to>
    <xdr:pic>
      <xdr:nvPicPr>
        <xdr:cNvPr id="6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67650" y="2128139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8</xdr:row>
      <xdr:rowOff>0</xdr:rowOff>
    </xdr:from>
    <xdr:to>
      <xdr:col>16</xdr:col>
      <xdr:colOff>466090</xdr:colOff>
      <xdr:row>8</xdr:row>
      <xdr:rowOff>285750</xdr:rowOff>
    </xdr:to>
    <xdr:pic>
      <xdr:nvPicPr>
        <xdr:cNvPr id="7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66380" y="3192272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8</xdr:row>
      <xdr:rowOff>0</xdr:rowOff>
    </xdr:from>
    <xdr:to>
      <xdr:col>16</xdr:col>
      <xdr:colOff>438785</xdr:colOff>
      <xdr:row>8</xdr:row>
      <xdr:rowOff>285750</xdr:rowOff>
    </xdr:to>
    <xdr:pic>
      <xdr:nvPicPr>
        <xdr:cNvPr id="7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839075" y="3476688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8</xdr:row>
      <xdr:rowOff>0</xdr:rowOff>
    </xdr:from>
    <xdr:to>
      <xdr:col>16</xdr:col>
      <xdr:colOff>431165</xdr:colOff>
      <xdr:row>8</xdr:row>
      <xdr:rowOff>250825</xdr:rowOff>
    </xdr:to>
    <xdr:pic>
      <xdr:nvPicPr>
        <xdr:cNvPr id="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32090" y="5006657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8</xdr:row>
      <xdr:rowOff>0</xdr:rowOff>
    </xdr:from>
    <xdr:to>
      <xdr:col>16</xdr:col>
      <xdr:colOff>410210</xdr:colOff>
      <xdr:row>8</xdr:row>
      <xdr:rowOff>250825</xdr:rowOff>
    </xdr:to>
    <xdr:pic>
      <xdr:nvPicPr>
        <xdr:cNvPr id="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11135" y="5186489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8</xdr:row>
      <xdr:rowOff>0</xdr:rowOff>
    </xdr:from>
    <xdr:to>
      <xdr:col>16</xdr:col>
      <xdr:colOff>404495</xdr:colOff>
      <xdr:row>8</xdr:row>
      <xdr:rowOff>279400</xdr:rowOff>
    </xdr:to>
    <xdr:pic>
      <xdr:nvPicPr>
        <xdr:cNvPr id="7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853045" y="72414130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</xdr:row>
      <xdr:rowOff>0</xdr:rowOff>
    </xdr:from>
    <xdr:to>
      <xdr:col>16</xdr:col>
      <xdr:colOff>399415</xdr:colOff>
      <xdr:row>8</xdr:row>
      <xdr:rowOff>269240</xdr:rowOff>
    </xdr:to>
    <xdr:pic>
      <xdr:nvPicPr>
        <xdr:cNvPr id="7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857490" y="7471283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10</xdr:row>
      <xdr:rowOff>0</xdr:rowOff>
    </xdr:from>
    <xdr:to>
      <xdr:col>16</xdr:col>
      <xdr:colOff>460375</xdr:colOff>
      <xdr:row>10</xdr:row>
      <xdr:rowOff>201930</xdr:rowOff>
    </xdr:to>
    <xdr:pic>
      <xdr:nvPicPr>
        <xdr:cNvPr id="7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3675" y="83647915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</xdr:row>
      <xdr:rowOff>0</xdr:rowOff>
    </xdr:from>
    <xdr:to>
      <xdr:col>16</xdr:col>
      <xdr:colOff>502920</xdr:colOff>
      <xdr:row>10</xdr:row>
      <xdr:rowOff>229235</xdr:rowOff>
    </xdr:to>
    <xdr:pic>
      <xdr:nvPicPr>
        <xdr:cNvPr id="8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08595" y="8583485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12</xdr:row>
      <xdr:rowOff>0</xdr:rowOff>
    </xdr:from>
    <xdr:to>
      <xdr:col>16</xdr:col>
      <xdr:colOff>454660</xdr:colOff>
      <xdr:row>12</xdr:row>
      <xdr:rowOff>273050</xdr:rowOff>
    </xdr:to>
    <xdr:pic>
      <xdr:nvPicPr>
        <xdr:cNvPr id="8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798435" y="8881872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12</xdr:row>
      <xdr:rowOff>0</xdr:rowOff>
    </xdr:from>
    <xdr:to>
      <xdr:col>16</xdr:col>
      <xdr:colOff>440690</xdr:colOff>
      <xdr:row>12</xdr:row>
      <xdr:rowOff>247650</xdr:rowOff>
    </xdr:to>
    <xdr:pic>
      <xdr:nvPicPr>
        <xdr:cNvPr id="8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19390" y="91314905"/>
          <a:ext cx="327025" cy="247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177165</xdr:colOff>
      <xdr:row>17</xdr:row>
      <xdr:rowOff>141605</xdr:rowOff>
    </xdr:from>
    <xdr:to>
      <xdr:col>16</xdr:col>
      <xdr:colOff>373478</xdr:colOff>
      <xdr:row>17</xdr:row>
      <xdr:rowOff>364261</xdr:rowOff>
    </xdr:to>
    <xdr:pic>
      <xdr:nvPicPr>
        <xdr:cNvPr id="4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82890" y="94334330"/>
          <a:ext cx="196313" cy="22265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58420</xdr:colOff>
      <xdr:row>26</xdr:row>
      <xdr:rowOff>115570</xdr:rowOff>
    </xdr:from>
    <xdr:to>
      <xdr:col>16</xdr:col>
      <xdr:colOff>431451</xdr:colOff>
      <xdr:row>26</xdr:row>
      <xdr:rowOff>344170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764145" y="98851720"/>
          <a:ext cx="373031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128905</xdr:colOff>
      <xdr:row>15</xdr:row>
      <xdr:rowOff>104140</xdr:rowOff>
    </xdr:from>
    <xdr:to>
      <xdr:col>16</xdr:col>
      <xdr:colOff>433706</xdr:colOff>
      <xdr:row>15</xdr:row>
      <xdr:rowOff>317501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34630" y="93287215"/>
          <a:ext cx="304801" cy="21336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13</xdr:row>
      <xdr:rowOff>126365</xdr:rowOff>
    </xdr:from>
    <xdr:to>
      <xdr:col>16</xdr:col>
      <xdr:colOff>441325</xdr:colOff>
      <xdr:row>13</xdr:row>
      <xdr:rowOff>378381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3675" y="92299790"/>
          <a:ext cx="333375" cy="25201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9</xdr:row>
      <xdr:rowOff>0</xdr:rowOff>
    </xdr:from>
    <xdr:to>
      <xdr:col>16</xdr:col>
      <xdr:colOff>460375</xdr:colOff>
      <xdr:row>9</xdr:row>
      <xdr:rowOff>202048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82128995"/>
          <a:ext cx="352425" cy="2020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8</xdr:row>
      <xdr:rowOff>0</xdr:rowOff>
    </xdr:from>
    <xdr:to>
      <xdr:col>16</xdr:col>
      <xdr:colOff>448310</xdr:colOff>
      <xdr:row>8</xdr:row>
      <xdr:rowOff>238125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820660" y="80625950"/>
          <a:ext cx="33337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161290</xdr:colOff>
      <xdr:row>8</xdr:row>
      <xdr:rowOff>0</xdr:rowOff>
    </xdr:from>
    <xdr:to>
      <xdr:col>16</xdr:col>
      <xdr:colOff>390040</xdr:colOff>
      <xdr:row>8</xdr:row>
      <xdr:rowOff>238124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867015" y="79110840"/>
          <a:ext cx="228750" cy="2381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8</xdr:row>
      <xdr:rowOff>0</xdr:rowOff>
    </xdr:from>
    <xdr:to>
      <xdr:col>16</xdr:col>
      <xdr:colOff>400835</xdr:colOff>
      <xdr:row>8</xdr:row>
      <xdr:rowOff>238124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877810" y="78056740"/>
          <a:ext cx="228750" cy="2381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8</xdr:row>
      <xdr:rowOff>0</xdr:rowOff>
    </xdr:from>
    <xdr:to>
      <xdr:col>16</xdr:col>
      <xdr:colOff>426720</xdr:colOff>
      <xdr:row>8</xdr:row>
      <xdr:rowOff>247650</xdr:rowOff>
    </xdr:to>
    <xdr:pic>
      <xdr:nvPicPr>
        <xdr:cNvPr id="1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7827645" y="77562075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83185</xdr:colOff>
      <xdr:row>8</xdr:row>
      <xdr:rowOff>0</xdr:rowOff>
    </xdr:from>
    <xdr:to>
      <xdr:col>16</xdr:col>
      <xdr:colOff>484572</xdr:colOff>
      <xdr:row>8</xdr:row>
      <xdr:rowOff>203713</xdr:rowOff>
    </xdr:to>
    <xdr:pic>
      <xdr:nvPicPr>
        <xdr:cNvPr id="1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788910" y="77113765"/>
          <a:ext cx="401387" cy="20371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8</xdr:row>
      <xdr:rowOff>0</xdr:rowOff>
    </xdr:from>
    <xdr:to>
      <xdr:col>16</xdr:col>
      <xdr:colOff>404495</xdr:colOff>
      <xdr:row>8</xdr:row>
      <xdr:rowOff>279867</xdr:rowOff>
    </xdr:to>
    <xdr:pic>
      <xdr:nvPicPr>
        <xdr:cNvPr id="1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3045" y="71614665"/>
          <a:ext cx="257175" cy="2798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152400</xdr:colOff>
      <xdr:row>8</xdr:row>
      <xdr:rowOff>0</xdr:rowOff>
    </xdr:from>
    <xdr:to>
      <xdr:col>16</xdr:col>
      <xdr:colOff>381000</xdr:colOff>
      <xdr:row>8</xdr:row>
      <xdr:rowOff>242454</xdr:rowOff>
    </xdr:to>
    <xdr:pic>
      <xdr:nvPicPr>
        <xdr:cNvPr id="1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8125" y="69057520"/>
          <a:ext cx="228600" cy="24245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172720</xdr:colOff>
      <xdr:row>8</xdr:row>
      <xdr:rowOff>0</xdr:rowOff>
    </xdr:from>
    <xdr:to>
      <xdr:col>16</xdr:col>
      <xdr:colOff>413567</xdr:colOff>
      <xdr:row>8</xdr:row>
      <xdr:rowOff>255443</xdr:rowOff>
    </xdr:to>
    <xdr:pic>
      <xdr:nvPicPr>
        <xdr:cNvPr id="1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78445" y="68092320"/>
          <a:ext cx="240847" cy="25544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139065</xdr:colOff>
      <xdr:row>8</xdr:row>
      <xdr:rowOff>0</xdr:rowOff>
    </xdr:from>
    <xdr:to>
      <xdr:col>16</xdr:col>
      <xdr:colOff>424815</xdr:colOff>
      <xdr:row>8</xdr:row>
      <xdr:rowOff>270034</xdr:rowOff>
    </xdr:to>
    <xdr:pic>
      <xdr:nvPicPr>
        <xdr:cNvPr id="1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7844790" y="66028570"/>
          <a:ext cx="285750" cy="27003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8</xdr:row>
      <xdr:rowOff>0</xdr:rowOff>
    </xdr:from>
    <xdr:to>
      <xdr:col>16</xdr:col>
      <xdr:colOff>441369</xdr:colOff>
      <xdr:row>8</xdr:row>
      <xdr:rowOff>314544</xdr:rowOff>
    </xdr:to>
    <xdr:pic>
      <xdr:nvPicPr>
        <xdr:cNvPr id="1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833995" y="64525525"/>
          <a:ext cx="313099" cy="31454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8</xdr:row>
      <xdr:rowOff>0</xdr:rowOff>
    </xdr:from>
    <xdr:to>
      <xdr:col>16</xdr:col>
      <xdr:colOff>396875</xdr:colOff>
      <xdr:row>8</xdr:row>
      <xdr:rowOff>285749</xdr:rowOff>
    </xdr:to>
    <xdr:pic>
      <xdr:nvPicPr>
        <xdr:cNvPr id="1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7826375" y="63998475"/>
          <a:ext cx="276225" cy="2857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8</xdr:row>
      <xdr:rowOff>0</xdr:rowOff>
    </xdr:from>
    <xdr:to>
      <xdr:col>16</xdr:col>
      <xdr:colOff>448253</xdr:colOff>
      <xdr:row>8</xdr:row>
      <xdr:rowOff>266700</xdr:rowOff>
    </xdr:to>
    <xdr:pic>
      <xdr:nvPicPr>
        <xdr:cNvPr id="2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833995" y="63493015"/>
          <a:ext cx="319983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</xdr:row>
      <xdr:rowOff>0</xdr:rowOff>
    </xdr:from>
    <xdr:to>
      <xdr:col>16</xdr:col>
      <xdr:colOff>418465</xdr:colOff>
      <xdr:row>8</xdr:row>
      <xdr:rowOff>281115</xdr:rowOff>
    </xdr:to>
    <xdr:pic>
      <xdr:nvPicPr>
        <xdr:cNvPr id="2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7857490" y="62483365"/>
          <a:ext cx="266700" cy="281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181610</xdr:colOff>
      <xdr:row>8</xdr:row>
      <xdr:rowOff>0</xdr:rowOff>
    </xdr:from>
    <xdr:to>
      <xdr:col>16</xdr:col>
      <xdr:colOff>417138</xdr:colOff>
      <xdr:row>8</xdr:row>
      <xdr:rowOff>228600</xdr:rowOff>
    </xdr:to>
    <xdr:pic>
      <xdr:nvPicPr>
        <xdr:cNvPr id="2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7887335" y="61978540"/>
          <a:ext cx="235528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8</xdr:row>
      <xdr:rowOff>0</xdr:rowOff>
    </xdr:from>
    <xdr:to>
      <xdr:col>16</xdr:col>
      <xdr:colOff>398146</xdr:colOff>
      <xdr:row>8</xdr:row>
      <xdr:rowOff>257174</xdr:rowOff>
    </xdr:to>
    <xdr:pic>
      <xdr:nvPicPr>
        <xdr:cNvPr id="2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7856220" y="61495940"/>
          <a:ext cx="247651" cy="25717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176530</xdr:colOff>
      <xdr:row>8</xdr:row>
      <xdr:rowOff>0</xdr:rowOff>
    </xdr:from>
    <xdr:to>
      <xdr:col>16</xdr:col>
      <xdr:colOff>424180</xdr:colOff>
      <xdr:row>8</xdr:row>
      <xdr:rowOff>241067</xdr:rowOff>
    </xdr:to>
    <xdr:pic>
      <xdr:nvPicPr>
        <xdr:cNvPr id="2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882255" y="61036835"/>
          <a:ext cx="247650" cy="2410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8</xdr:row>
      <xdr:rowOff>0</xdr:rowOff>
    </xdr:from>
    <xdr:to>
      <xdr:col>16</xdr:col>
      <xdr:colOff>394095</xdr:colOff>
      <xdr:row>8</xdr:row>
      <xdr:rowOff>285749</xdr:rowOff>
    </xdr:to>
    <xdr:pic>
      <xdr:nvPicPr>
        <xdr:cNvPr id="2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7853680" y="60476130"/>
          <a:ext cx="246140" cy="2857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156845</xdr:colOff>
      <xdr:row>8</xdr:row>
      <xdr:rowOff>0</xdr:rowOff>
    </xdr:from>
    <xdr:to>
      <xdr:col>16</xdr:col>
      <xdr:colOff>414020</xdr:colOff>
      <xdr:row>8</xdr:row>
      <xdr:rowOff>265471</xdr:rowOff>
    </xdr:to>
    <xdr:pic>
      <xdr:nvPicPr>
        <xdr:cNvPr id="2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7862570" y="59959875"/>
          <a:ext cx="257175" cy="26547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8</xdr:row>
      <xdr:rowOff>0</xdr:rowOff>
    </xdr:from>
    <xdr:to>
      <xdr:col>16</xdr:col>
      <xdr:colOff>453132</xdr:colOff>
      <xdr:row>8</xdr:row>
      <xdr:rowOff>285750</xdr:rowOff>
    </xdr:to>
    <xdr:pic>
      <xdr:nvPicPr>
        <xdr:cNvPr id="2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835900" y="65030350"/>
          <a:ext cx="3229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8</xdr:row>
      <xdr:rowOff>0</xdr:rowOff>
    </xdr:from>
    <xdr:to>
      <xdr:col>16</xdr:col>
      <xdr:colOff>398864</xdr:colOff>
      <xdr:row>8</xdr:row>
      <xdr:rowOff>252803</xdr:rowOff>
    </xdr:to>
    <xdr:pic>
      <xdr:nvPicPr>
        <xdr:cNvPr id="28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877810" y="59488070"/>
          <a:ext cx="226779" cy="25280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8</xdr:row>
      <xdr:rowOff>0</xdr:rowOff>
    </xdr:from>
    <xdr:to>
      <xdr:col>16</xdr:col>
      <xdr:colOff>433433</xdr:colOff>
      <xdr:row>8</xdr:row>
      <xdr:rowOff>285750</xdr:rowOff>
    </xdr:to>
    <xdr:pic>
      <xdr:nvPicPr>
        <xdr:cNvPr id="2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828915" y="58982610"/>
          <a:ext cx="310243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8</xdr:row>
      <xdr:rowOff>0</xdr:rowOff>
    </xdr:from>
    <xdr:to>
      <xdr:col>16</xdr:col>
      <xdr:colOff>434686</xdr:colOff>
      <xdr:row>8</xdr:row>
      <xdr:rowOff>209549</xdr:rowOff>
    </xdr:to>
    <xdr:pic>
      <xdr:nvPicPr>
        <xdr:cNvPr id="3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827645" y="58501280"/>
          <a:ext cx="312766" cy="2095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456565</xdr:colOff>
      <xdr:row>8</xdr:row>
      <xdr:rowOff>243248</xdr:rowOff>
    </xdr:to>
    <xdr:pic>
      <xdr:nvPicPr>
        <xdr:cNvPr id="3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847965" y="55427245"/>
          <a:ext cx="314325" cy="2432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8</xdr:row>
      <xdr:rowOff>0</xdr:rowOff>
    </xdr:from>
    <xdr:to>
      <xdr:col>16</xdr:col>
      <xdr:colOff>462280</xdr:colOff>
      <xdr:row>8</xdr:row>
      <xdr:rowOff>255722</xdr:rowOff>
    </xdr:to>
    <xdr:pic>
      <xdr:nvPicPr>
        <xdr:cNvPr id="3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853680" y="54922420"/>
          <a:ext cx="314325" cy="25572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90805</xdr:colOff>
      <xdr:row>8</xdr:row>
      <xdr:rowOff>0</xdr:rowOff>
    </xdr:from>
    <xdr:to>
      <xdr:col>16</xdr:col>
      <xdr:colOff>414655</xdr:colOff>
      <xdr:row>8</xdr:row>
      <xdr:rowOff>263471</xdr:rowOff>
    </xdr:to>
    <xdr:pic>
      <xdr:nvPicPr>
        <xdr:cNvPr id="3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796530" y="54416960"/>
          <a:ext cx="323850" cy="26347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129540</xdr:colOff>
      <xdr:row>8</xdr:row>
      <xdr:rowOff>0</xdr:rowOff>
    </xdr:from>
    <xdr:to>
      <xdr:col>16</xdr:col>
      <xdr:colOff>433943</xdr:colOff>
      <xdr:row>8</xdr:row>
      <xdr:rowOff>247650</xdr:rowOff>
    </xdr:to>
    <xdr:pic>
      <xdr:nvPicPr>
        <xdr:cNvPr id="3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835265" y="53912135"/>
          <a:ext cx="304403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100330</xdr:colOff>
      <xdr:row>8</xdr:row>
      <xdr:rowOff>0</xdr:rowOff>
    </xdr:from>
    <xdr:to>
      <xdr:col>16</xdr:col>
      <xdr:colOff>405130</xdr:colOff>
      <xdr:row>8</xdr:row>
      <xdr:rowOff>247973</xdr:rowOff>
    </xdr:to>
    <xdr:pic>
      <xdr:nvPicPr>
        <xdr:cNvPr id="3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806055" y="53418740"/>
          <a:ext cx="304800" cy="24797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8</xdr:row>
      <xdr:rowOff>0</xdr:rowOff>
    </xdr:from>
    <xdr:to>
      <xdr:col>16</xdr:col>
      <xdr:colOff>412772</xdr:colOff>
      <xdr:row>8</xdr:row>
      <xdr:rowOff>238126</xdr:rowOff>
    </xdr:to>
    <xdr:pic>
      <xdr:nvPicPr>
        <xdr:cNvPr id="3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53045" y="52420520"/>
          <a:ext cx="265452" cy="23812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8</xdr:row>
      <xdr:rowOff>0</xdr:rowOff>
    </xdr:from>
    <xdr:to>
      <xdr:col>16</xdr:col>
      <xdr:colOff>431165</xdr:colOff>
      <xdr:row>8</xdr:row>
      <xdr:rowOff>251432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2090" y="49371250"/>
          <a:ext cx="304800" cy="25143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173355</xdr:colOff>
      <xdr:row>8</xdr:row>
      <xdr:rowOff>0</xdr:rowOff>
    </xdr:from>
    <xdr:to>
      <xdr:col>16</xdr:col>
      <xdr:colOff>440344</xdr:colOff>
      <xdr:row>8</xdr:row>
      <xdr:rowOff>238125</xdr:rowOff>
    </xdr:to>
    <xdr:pic>
      <xdr:nvPicPr>
        <xdr:cNvPr id="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879080" y="47421800"/>
          <a:ext cx="266989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8</xdr:row>
      <xdr:rowOff>0</xdr:rowOff>
    </xdr:from>
    <xdr:to>
      <xdr:col>16</xdr:col>
      <xdr:colOff>445638</xdr:colOff>
      <xdr:row>8</xdr:row>
      <xdr:rowOff>247650</xdr:rowOff>
    </xdr:to>
    <xdr:pic>
      <xdr:nvPicPr>
        <xdr:cNvPr id="3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7831455" y="44841795"/>
          <a:ext cx="319908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8</xdr:row>
      <xdr:rowOff>0</xdr:rowOff>
    </xdr:from>
    <xdr:to>
      <xdr:col>16</xdr:col>
      <xdr:colOff>449509</xdr:colOff>
      <xdr:row>8</xdr:row>
      <xdr:rowOff>264091</xdr:rowOff>
    </xdr:to>
    <xdr:pic>
      <xdr:nvPicPr>
        <xdr:cNvPr id="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7797800" y="44359830"/>
          <a:ext cx="357434" cy="26409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8</xdr:row>
      <xdr:rowOff>0</xdr:rowOff>
    </xdr:from>
    <xdr:to>
      <xdr:col>16</xdr:col>
      <xdr:colOff>448846</xdr:colOff>
      <xdr:row>8</xdr:row>
      <xdr:rowOff>247650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819390" y="43855005"/>
          <a:ext cx="335181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8</xdr:row>
      <xdr:rowOff>0</xdr:rowOff>
    </xdr:from>
    <xdr:to>
      <xdr:col>16</xdr:col>
      <xdr:colOff>464158</xdr:colOff>
      <xdr:row>8</xdr:row>
      <xdr:rowOff>258025</xdr:rowOff>
    </xdr:to>
    <xdr:pic>
      <xdr:nvPicPr>
        <xdr:cNvPr id="4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7820660" y="43349545"/>
          <a:ext cx="349223" cy="2580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8</xdr:row>
      <xdr:rowOff>0</xdr:rowOff>
    </xdr:from>
    <xdr:to>
      <xdr:col>16</xdr:col>
      <xdr:colOff>462565</xdr:colOff>
      <xdr:row>8</xdr:row>
      <xdr:rowOff>266700</xdr:rowOff>
    </xdr:to>
    <xdr:pic>
      <xdr:nvPicPr>
        <xdr:cNvPr id="4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7807325" y="42339895"/>
          <a:ext cx="36096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82550</xdr:colOff>
      <xdr:row>8</xdr:row>
      <xdr:rowOff>0</xdr:rowOff>
    </xdr:from>
    <xdr:to>
      <xdr:col>16</xdr:col>
      <xdr:colOff>425449</xdr:colOff>
      <xdr:row>8</xdr:row>
      <xdr:rowOff>253352</xdr:rowOff>
    </xdr:to>
    <xdr:pic>
      <xdr:nvPicPr>
        <xdr:cNvPr id="4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7788275" y="41834435"/>
          <a:ext cx="342899" cy="25335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100965</xdr:colOff>
      <xdr:row>8</xdr:row>
      <xdr:rowOff>0</xdr:rowOff>
    </xdr:from>
    <xdr:to>
      <xdr:col>16</xdr:col>
      <xdr:colOff>472440</xdr:colOff>
      <xdr:row>8</xdr:row>
      <xdr:rowOff>274465</xdr:rowOff>
    </xdr:to>
    <xdr:pic>
      <xdr:nvPicPr>
        <xdr:cNvPr id="4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7806690" y="41341040"/>
          <a:ext cx="371475" cy="2744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8</xdr:row>
      <xdr:rowOff>0</xdr:rowOff>
    </xdr:from>
    <xdr:to>
      <xdr:col>16</xdr:col>
      <xdr:colOff>479710</xdr:colOff>
      <xdr:row>8</xdr:row>
      <xdr:rowOff>266700</xdr:rowOff>
    </xdr:to>
    <xdr:pic>
      <xdr:nvPicPr>
        <xdr:cNvPr id="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7824470" y="40836850"/>
          <a:ext cx="36096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8</xdr:row>
      <xdr:rowOff>0</xdr:rowOff>
    </xdr:from>
    <xdr:to>
      <xdr:col>16</xdr:col>
      <xdr:colOff>457988</xdr:colOff>
      <xdr:row>8</xdr:row>
      <xdr:rowOff>228600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854315" y="40354250"/>
          <a:ext cx="309398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8</xdr:row>
      <xdr:rowOff>0</xdr:rowOff>
    </xdr:from>
    <xdr:to>
      <xdr:col>16</xdr:col>
      <xdr:colOff>487521</xdr:colOff>
      <xdr:row>8</xdr:row>
      <xdr:rowOff>276225</xdr:rowOff>
    </xdr:to>
    <xdr:pic>
      <xdr:nvPicPr>
        <xdr:cNvPr id="4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7819390" y="39793545"/>
          <a:ext cx="373856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8</xdr:row>
      <xdr:rowOff>0</xdr:rowOff>
    </xdr:from>
    <xdr:to>
      <xdr:col>16</xdr:col>
      <xdr:colOff>399797</xdr:colOff>
      <xdr:row>8</xdr:row>
      <xdr:rowOff>301625</xdr:rowOff>
    </xdr:to>
    <xdr:pic>
      <xdr:nvPicPr>
        <xdr:cNvPr id="4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856220" y="39299515"/>
          <a:ext cx="249302" cy="301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63500</xdr:colOff>
      <xdr:row>8</xdr:row>
      <xdr:rowOff>0</xdr:rowOff>
    </xdr:from>
    <xdr:to>
      <xdr:col>16</xdr:col>
      <xdr:colOff>475863</xdr:colOff>
      <xdr:row>8</xdr:row>
      <xdr:rowOff>238125</xdr:rowOff>
    </xdr:to>
    <xdr:pic>
      <xdr:nvPicPr>
        <xdr:cNvPr id="5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769225" y="26053415"/>
          <a:ext cx="412363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</xdr:colOff>
      <xdr:row>8</xdr:row>
      <xdr:rowOff>0</xdr:rowOff>
    </xdr:from>
    <xdr:to>
      <xdr:col>16</xdr:col>
      <xdr:colOff>488330</xdr:colOff>
      <xdr:row>8</xdr:row>
      <xdr:rowOff>243491</xdr:rowOff>
    </xdr:to>
    <xdr:pic>
      <xdr:nvPicPr>
        <xdr:cNvPr id="5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772400" y="22497415"/>
          <a:ext cx="421655" cy="24349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166370</xdr:colOff>
      <xdr:row>8</xdr:row>
      <xdr:rowOff>0</xdr:rowOff>
    </xdr:from>
    <xdr:to>
      <xdr:col>16</xdr:col>
      <xdr:colOff>394970</xdr:colOff>
      <xdr:row>8</xdr:row>
      <xdr:rowOff>232624</xdr:rowOff>
    </xdr:to>
    <xdr:pic>
      <xdr:nvPicPr>
        <xdr:cNvPr id="5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872095" y="23023830"/>
          <a:ext cx="228600" cy="2326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86995</xdr:colOff>
      <xdr:row>8</xdr:row>
      <xdr:rowOff>0</xdr:rowOff>
    </xdr:from>
    <xdr:to>
      <xdr:col>16</xdr:col>
      <xdr:colOff>494711</xdr:colOff>
      <xdr:row>8</xdr:row>
      <xdr:rowOff>247650</xdr:rowOff>
    </xdr:to>
    <xdr:pic>
      <xdr:nvPicPr>
        <xdr:cNvPr id="53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792720" y="26580465"/>
          <a:ext cx="407716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27</xdr:row>
      <xdr:rowOff>138430</xdr:rowOff>
    </xdr:from>
    <xdr:to>
      <xdr:col>16</xdr:col>
      <xdr:colOff>425451</xdr:colOff>
      <xdr:row>27</xdr:row>
      <xdr:rowOff>305933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826375" y="99379405"/>
          <a:ext cx="304801" cy="16750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104140</xdr:colOff>
      <xdr:row>29</xdr:row>
      <xdr:rowOff>158750</xdr:rowOff>
    </xdr:from>
    <xdr:to>
      <xdr:col>16</xdr:col>
      <xdr:colOff>478337</xdr:colOff>
      <xdr:row>29</xdr:row>
      <xdr:rowOff>396875</xdr:rowOff>
    </xdr:to>
    <xdr:pic>
      <xdr:nvPicPr>
        <xdr:cNvPr id="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809865" y="100409375"/>
          <a:ext cx="374197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81280</xdr:colOff>
      <xdr:row>30</xdr:row>
      <xdr:rowOff>104140</xdr:rowOff>
    </xdr:from>
    <xdr:to>
      <xdr:col>16</xdr:col>
      <xdr:colOff>490854</xdr:colOff>
      <xdr:row>30</xdr:row>
      <xdr:rowOff>313741</xdr:rowOff>
    </xdr:to>
    <xdr:pic>
      <xdr:nvPicPr>
        <xdr:cNvPr id="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7787005" y="100859590"/>
          <a:ext cx="409574" cy="2096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91440</xdr:colOff>
      <xdr:row>31</xdr:row>
      <xdr:rowOff>149225</xdr:rowOff>
    </xdr:from>
    <xdr:to>
      <xdr:col>16</xdr:col>
      <xdr:colOff>433364</xdr:colOff>
      <xdr:row>31</xdr:row>
      <xdr:rowOff>324206</xdr:rowOff>
    </xdr:to>
    <xdr:pic>
      <xdr:nvPicPr>
        <xdr:cNvPr id="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797165" y="101409500"/>
          <a:ext cx="341924" cy="17498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83820</xdr:colOff>
      <xdr:row>32</xdr:row>
      <xdr:rowOff>126365</xdr:rowOff>
    </xdr:from>
    <xdr:to>
      <xdr:col>16</xdr:col>
      <xdr:colOff>493395</xdr:colOff>
      <xdr:row>32</xdr:row>
      <xdr:rowOff>322995</xdr:rowOff>
    </xdr:to>
    <xdr:pic>
      <xdr:nvPicPr>
        <xdr:cNvPr id="5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789545" y="101891465"/>
          <a:ext cx="409575" cy="196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99695</xdr:colOff>
      <xdr:row>33</xdr:row>
      <xdr:rowOff>127000</xdr:rowOff>
    </xdr:from>
    <xdr:to>
      <xdr:col>16</xdr:col>
      <xdr:colOff>436980</xdr:colOff>
      <xdr:row>33</xdr:row>
      <xdr:rowOff>288925</xdr:rowOff>
    </xdr:to>
    <xdr:pic>
      <xdr:nvPicPr>
        <xdr:cNvPr id="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7805420" y="102396925"/>
          <a:ext cx="337285" cy="1619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90170</xdr:colOff>
      <xdr:row>34</xdr:row>
      <xdr:rowOff>172085</xdr:rowOff>
    </xdr:from>
    <xdr:to>
      <xdr:col>16</xdr:col>
      <xdr:colOff>394971</xdr:colOff>
      <xdr:row>34</xdr:row>
      <xdr:rowOff>318415</xdr:rowOff>
    </xdr:to>
    <xdr:pic>
      <xdr:nvPicPr>
        <xdr:cNvPr id="6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7795895" y="102946835"/>
          <a:ext cx="304801" cy="146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168910</xdr:colOff>
      <xdr:row>39</xdr:row>
      <xdr:rowOff>160020</xdr:rowOff>
    </xdr:from>
    <xdr:to>
      <xdr:col>16</xdr:col>
      <xdr:colOff>410043</xdr:colOff>
      <xdr:row>39</xdr:row>
      <xdr:rowOff>361406</xdr:rowOff>
    </xdr:to>
    <xdr:pic>
      <xdr:nvPicPr>
        <xdr:cNvPr id="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874635" y="105458895"/>
          <a:ext cx="241133" cy="20138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94615</xdr:colOff>
      <xdr:row>8</xdr:row>
      <xdr:rowOff>0</xdr:rowOff>
    </xdr:from>
    <xdr:to>
      <xdr:col>16</xdr:col>
      <xdr:colOff>502389</xdr:colOff>
      <xdr:row>8</xdr:row>
      <xdr:rowOff>150650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800340" y="69618860"/>
          <a:ext cx="407774" cy="15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8</xdr:row>
      <xdr:rowOff>0</xdr:rowOff>
    </xdr:from>
    <xdr:to>
      <xdr:col>16</xdr:col>
      <xdr:colOff>456287</xdr:colOff>
      <xdr:row>8</xdr:row>
      <xdr:rowOff>248780</xdr:rowOff>
    </xdr:to>
    <xdr:pic>
      <xdr:nvPicPr>
        <xdr:cNvPr id="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856220" y="57939305"/>
          <a:ext cx="305792" cy="2487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38</xdr:row>
      <xdr:rowOff>137795</xdr:rowOff>
    </xdr:from>
    <xdr:to>
      <xdr:col>16</xdr:col>
      <xdr:colOff>360680</xdr:colOff>
      <xdr:row>38</xdr:row>
      <xdr:rowOff>334722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7856855" y="104931845"/>
          <a:ext cx="209550" cy="19692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130810</xdr:colOff>
      <xdr:row>8</xdr:row>
      <xdr:rowOff>0</xdr:rowOff>
    </xdr:from>
    <xdr:to>
      <xdr:col>16</xdr:col>
      <xdr:colOff>417497</xdr:colOff>
      <xdr:row>8</xdr:row>
      <xdr:rowOff>257175</xdr:rowOff>
    </xdr:to>
    <xdr:pic>
      <xdr:nvPicPr>
        <xdr:cNvPr id="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6535" y="50392330"/>
          <a:ext cx="286687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8</xdr:row>
      <xdr:rowOff>0</xdr:rowOff>
    </xdr:from>
    <xdr:to>
      <xdr:col>16</xdr:col>
      <xdr:colOff>419100</xdr:colOff>
      <xdr:row>8</xdr:row>
      <xdr:rowOff>247790</xdr:rowOff>
    </xdr:to>
    <xdr:pic>
      <xdr:nvPicPr>
        <xdr:cNvPr id="6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48600" y="52925345"/>
          <a:ext cx="276225" cy="2477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116840</xdr:colOff>
      <xdr:row>8</xdr:row>
      <xdr:rowOff>0</xdr:rowOff>
    </xdr:from>
    <xdr:to>
      <xdr:col>16</xdr:col>
      <xdr:colOff>412115</xdr:colOff>
      <xdr:row>8</xdr:row>
      <xdr:rowOff>240224</xdr:rowOff>
    </xdr:to>
    <xdr:pic>
      <xdr:nvPicPr>
        <xdr:cNvPr id="67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822565" y="56952515"/>
          <a:ext cx="295275" cy="2402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84455</xdr:colOff>
      <xdr:row>8</xdr:row>
      <xdr:rowOff>0</xdr:rowOff>
    </xdr:from>
    <xdr:to>
      <xdr:col>16</xdr:col>
      <xdr:colOff>429538</xdr:colOff>
      <xdr:row>8</xdr:row>
      <xdr:rowOff>280746</xdr:rowOff>
    </xdr:to>
    <xdr:pic>
      <xdr:nvPicPr>
        <xdr:cNvPr id="68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790180" y="56459755"/>
          <a:ext cx="345083" cy="28074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8</xdr:row>
      <xdr:rowOff>0</xdr:rowOff>
    </xdr:from>
    <xdr:to>
      <xdr:col>16</xdr:col>
      <xdr:colOff>400447</xdr:colOff>
      <xdr:row>8</xdr:row>
      <xdr:rowOff>209550</xdr:rowOff>
    </xdr:to>
    <xdr:pic>
      <xdr:nvPicPr>
        <xdr:cNvPr id="69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848600" y="55965725"/>
          <a:ext cx="257572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8</xdr:row>
      <xdr:rowOff>0</xdr:rowOff>
    </xdr:from>
    <xdr:to>
      <xdr:col>16</xdr:col>
      <xdr:colOff>444500</xdr:colOff>
      <xdr:row>8</xdr:row>
      <xdr:rowOff>265361</xdr:rowOff>
    </xdr:to>
    <xdr:pic>
      <xdr:nvPicPr>
        <xdr:cNvPr id="70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807325" y="57457975"/>
          <a:ext cx="342900" cy="26536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8</xdr:row>
      <xdr:rowOff>0</xdr:rowOff>
    </xdr:from>
    <xdr:to>
      <xdr:col>16</xdr:col>
      <xdr:colOff>403861</xdr:colOff>
      <xdr:row>8</xdr:row>
      <xdr:rowOff>272762</xdr:rowOff>
    </xdr:to>
    <xdr:pic>
      <xdr:nvPicPr>
        <xdr:cNvPr id="7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2410" y="70077965"/>
          <a:ext cx="257176" cy="27276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76835</xdr:colOff>
      <xdr:row>8</xdr:row>
      <xdr:rowOff>0</xdr:rowOff>
    </xdr:from>
    <xdr:to>
      <xdr:col>16</xdr:col>
      <xdr:colOff>484609</xdr:colOff>
      <xdr:row>8</xdr:row>
      <xdr:rowOff>150650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782560" y="70638670"/>
          <a:ext cx="407774" cy="15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</xdr:row>
      <xdr:rowOff>0</xdr:rowOff>
    </xdr:from>
    <xdr:to>
      <xdr:col>16</xdr:col>
      <xdr:colOff>399415</xdr:colOff>
      <xdr:row>8</xdr:row>
      <xdr:rowOff>269501</xdr:rowOff>
    </xdr:to>
    <xdr:pic>
      <xdr:nvPicPr>
        <xdr:cNvPr id="7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2612885"/>
          <a:ext cx="247650" cy="2695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128470</xdr:colOff>
      <xdr:row>8</xdr:row>
      <xdr:rowOff>0</xdr:rowOff>
    </xdr:from>
    <xdr:to>
      <xdr:col>16</xdr:col>
      <xdr:colOff>443574</xdr:colOff>
      <xdr:row>8</xdr:row>
      <xdr:rowOff>221524</xdr:rowOff>
    </xdr:to>
    <xdr:pic>
      <xdr:nvPicPr>
        <xdr:cNvPr id="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 rot="4913566">
          <a:off x="7880985" y="78545690"/>
          <a:ext cx="221524" cy="31510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</xdr:row>
      <xdr:rowOff>0</xdr:rowOff>
    </xdr:from>
    <xdr:to>
      <xdr:col>16</xdr:col>
      <xdr:colOff>502920</xdr:colOff>
      <xdr:row>10</xdr:row>
      <xdr:rowOff>229352</xdr:rowOff>
    </xdr:to>
    <xdr:pic>
      <xdr:nvPicPr>
        <xdr:cNvPr id="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4479765"/>
          <a:ext cx="400050" cy="22935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14</xdr:row>
      <xdr:rowOff>93345</xdr:rowOff>
    </xdr:from>
    <xdr:to>
      <xdr:col>16</xdr:col>
      <xdr:colOff>447040</xdr:colOff>
      <xdr:row>14</xdr:row>
      <xdr:rowOff>330960</xdr:rowOff>
    </xdr:to>
    <xdr:pic>
      <xdr:nvPicPr>
        <xdr:cNvPr id="7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38440" y="92771595"/>
          <a:ext cx="314325" cy="2376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111760</xdr:colOff>
      <xdr:row>16</xdr:row>
      <xdr:rowOff>126365</xdr:rowOff>
    </xdr:from>
    <xdr:to>
      <xdr:col>16</xdr:col>
      <xdr:colOff>426085</xdr:colOff>
      <xdr:row>16</xdr:row>
      <xdr:rowOff>346392</xdr:rowOff>
    </xdr:to>
    <xdr:pic>
      <xdr:nvPicPr>
        <xdr:cNvPr id="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17485" y="93814265"/>
          <a:ext cx="314325" cy="22002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139700</xdr:colOff>
      <xdr:row>28</xdr:row>
      <xdr:rowOff>160020</xdr:rowOff>
    </xdr:from>
    <xdr:to>
      <xdr:col>16</xdr:col>
      <xdr:colOff>425450</xdr:colOff>
      <xdr:row>28</xdr:row>
      <xdr:rowOff>317054</xdr:rowOff>
    </xdr:to>
    <xdr:pic>
      <xdr:nvPicPr>
        <xdr:cNvPr id="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845425" y="99905820"/>
          <a:ext cx="285750" cy="15703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35</xdr:row>
      <xdr:rowOff>127000</xdr:rowOff>
    </xdr:from>
    <xdr:to>
      <xdr:col>16</xdr:col>
      <xdr:colOff>421280</xdr:colOff>
      <xdr:row>35</xdr:row>
      <xdr:rowOff>317502</xdr:rowOff>
    </xdr:to>
    <xdr:pic>
      <xdr:nvPicPr>
        <xdr:cNvPr id="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827645" y="103406575"/>
          <a:ext cx="299360" cy="19050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74295</xdr:colOff>
      <xdr:row>36</xdr:row>
      <xdr:rowOff>172085</xdr:rowOff>
    </xdr:from>
    <xdr:to>
      <xdr:col>16</xdr:col>
      <xdr:colOff>421171</xdr:colOff>
      <xdr:row>36</xdr:row>
      <xdr:rowOff>338615</xdr:rowOff>
    </xdr:to>
    <xdr:pic>
      <xdr:nvPicPr>
        <xdr:cNvPr id="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780020" y="103956485"/>
          <a:ext cx="346876" cy="1665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153035</xdr:colOff>
      <xdr:row>8</xdr:row>
      <xdr:rowOff>0</xdr:rowOff>
    </xdr:from>
    <xdr:to>
      <xdr:col>16</xdr:col>
      <xdr:colOff>386534</xdr:colOff>
      <xdr:row>8</xdr:row>
      <xdr:rowOff>247650</xdr:rowOff>
    </xdr:to>
    <xdr:pic>
      <xdr:nvPicPr>
        <xdr:cNvPr id="8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8760" y="68553330"/>
          <a:ext cx="233499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37</xdr:row>
      <xdr:rowOff>126365</xdr:rowOff>
    </xdr:from>
    <xdr:to>
      <xdr:col>16</xdr:col>
      <xdr:colOff>475616</xdr:colOff>
      <xdr:row>37</xdr:row>
      <xdr:rowOff>397572</xdr:rowOff>
    </xdr:to>
    <xdr:pic>
      <xdr:nvPicPr>
        <xdr:cNvPr id="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7828915" y="104415590"/>
          <a:ext cx="352426" cy="27120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108585</xdr:colOff>
      <xdr:row>12</xdr:row>
      <xdr:rowOff>0</xdr:rowOff>
    </xdr:from>
    <xdr:to>
      <xdr:col>16</xdr:col>
      <xdr:colOff>436185</xdr:colOff>
      <xdr:row>12</xdr:row>
      <xdr:rowOff>247650</xdr:rowOff>
    </xdr:to>
    <xdr:pic>
      <xdr:nvPicPr>
        <xdr:cNvPr id="8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4310" y="89663270"/>
          <a:ext cx="3276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11</xdr:row>
      <xdr:rowOff>0</xdr:rowOff>
    </xdr:from>
    <xdr:to>
      <xdr:col>16</xdr:col>
      <xdr:colOff>454660</xdr:colOff>
      <xdr:row>11</xdr:row>
      <xdr:rowOff>273617</xdr:rowOff>
    </xdr:to>
    <xdr:pic>
      <xdr:nvPicPr>
        <xdr:cNvPr id="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6948645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8</xdr:row>
      <xdr:rowOff>0</xdr:rowOff>
    </xdr:from>
    <xdr:to>
      <xdr:col>16</xdr:col>
      <xdr:colOff>448766</xdr:colOff>
      <xdr:row>8</xdr:row>
      <xdr:rowOff>276225</xdr:rowOff>
    </xdr:to>
    <xdr:pic>
      <xdr:nvPicPr>
        <xdr:cNvPr id="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797800" y="45873035"/>
          <a:ext cx="356691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127635</xdr:colOff>
      <xdr:row>8</xdr:row>
      <xdr:rowOff>0</xdr:rowOff>
    </xdr:from>
    <xdr:to>
      <xdr:col>16</xdr:col>
      <xdr:colOff>432435</xdr:colOff>
      <xdr:row>8</xdr:row>
      <xdr:rowOff>256088</xdr:rowOff>
    </xdr:to>
    <xdr:pic>
      <xdr:nvPicPr>
        <xdr:cNvPr id="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33360" y="46333410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109220</xdr:colOff>
      <xdr:row>8</xdr:row>
      <xdr:rowOff>0</xdr:rowOff>
    </xdr:from>
    <xdr:to>
      <xdr:col>16</xdr:col>
      <xdr:colOff>414020</xdr:colOff>
      <xdr:row>8</xdr:row>
      <xdr:rowOff>256088</xdr:rowOff>
    </xdr:to>
    <xdr:pic>
      <xdr:nvPicPr>
        <xdr:cNvPr id="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14945" y="46892210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93980</xdr:colOff>
      <xdr:row>8</xdr:row>
      <xdr:rowOff>0</xdr:rowOff>
    </xdr:from>
    <xdr:to>
      <xdr:col>16</xdr:col>
      <xdr:colOff>450671</xdr:colOff>
      <xdr:row>8</xdr:row>
      <xdr:rowOff>276225</xdr:rowOff>
    </xdr:to>
    <xdr:pic>
      <xdr:nvPicPr>
        <xdr:cNvPr id="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799705" y="66521965"/>
          <a:ext cx="356691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8</xdr:row>
      <xdr:rowOff>0</xdr:rowOff>
    </xdr:from>
    <xdr:to>
      <xdr:col>16</xdr:col>
      <xdr:colOff>453390</xdr:colOff>
      <xdr:row>8</xdr:row>
      <xdr:rowOff>256088</xdr:rowOff>
    </xdr:to>
    <xdr:pic>
      <xdr:nvPicPr>
        <xdr:cNvPr id="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54315" y="67104895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136525</xdr:colOff>
      <xdr:row>8</xdr:row>
      <xdr:rowOff>0</xdr:rowOff>
    </xdr:from>
    <xdr:to>
      <xdr:col>16</xdr:col>
      <xdr:colOff>441325</xdr:colOff>
      <xdr:row>8</xdr:row>
      <xdr:rowOff>256088</xdr:rowOff>
    </xdr:to>
    <xdr:pic>
      <xdr:nvPicPr>
        <xdr:cNvPr id="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42250" y="67553205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53340</xdr:colOff>
      <xdr:row>8</xdr:row>
      <xdr:rowOff>0</xdr:rowOff>
    </xdr:from>
    <xdr:to>
      <xdr:col>16</xdr:col>
      <xdr:colOff>443865</xdr:colOff>
      <xdr:row>8</xdr:row>
      <xdr:rowOff>193423</xdr:rowOff>
    </xdr:to>
    <xdr:pic>
      <xdr:nvPicPr>
        <xdr:cNvPr id="9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 t="29478" r="13513"/>
        <a:stretch>
          <a:fillRect/>
        </a:stretch>
      </xdr:blipFill>
      <xdr:spPr>
        <a:xfrm>
          <a:off x="7759065" y="24550370"/>
          <a:ext cx="390525" cy="19342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109855</xdr:colOff>
      <xdr:row>8</xdr:row>
      <xdr:rowOff>0</xdr:rowOff>
    </xdr:from>
    <xdr:to>
      <xdr:col>16</xdr:col>
      <xdr:colOff>490855</xdr:colOff>
      <xdr:row>8</xdr:row>
      <xdr:rowOff>220014</xdr:rowOff>
    </xdr:to>
    <xdr:pic>
      <xdr:nvPicPr>
        <xdr:cNvPr id="9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815580" y="25559385"/>
          <a:ext cx="381000" cy="22001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</xdr:colOff>
      <xdr:row>8</xdr:row>
      <xdr:rowOff>0</xdr:rowOff>
    </xdr:from>
    <xdr:to>
      <xdr:col>17</xdr:col>
      <xdr:colOff>0</xdr:colOff>
      <xdr:row>8</xdr:row>
      <xdr:rowOff>307023</xdr:rowOff>
    </xdr:to>
    <xdr:pic>
      <xdr:nvPicPr>
        <xdr:cNvPr id="93" name="图片 9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70" t="2987" r="1319" b="10382"/>
        <a:stretch>
          <a:fillRect/>
        </a:stretch>
      </xdr:blipFill>
      <xdr:spPr>
        <a:xfrm>
          <a:off x="7736205" y="28522295"/>
          <a:ext cx="531495" cy="30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73025</xdr:colOff>
      <xdr:row>8</xdr:row>
      <xdr:rowOff>0</xdr:rowOff>
    </xdr:from>
    <xdr:to>
      <xdr:col>16</xdr:col>
      <xdr:colOff>439371</xdr:colOff>
      <xdr:row>8</xdr:row>
      <xdr:rowOff>303561</xdr:rowOff>
    </xdr:to>
    <xdr:pic>
      <xdr:nvPicPr>
        <xdr:cNvPr id="94" name="图片 9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032" t="3179"/>
        <a:stretch>
          <a:fillRect/>
        </a:stretch>
      </xdr:blipFill>
      <xdr:spPr>
        <a:xfrm>
          <a:off x="7778750" y="28084145"/>
          <a:ext cx="366346" cy="303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65405</xdr:colOff>
      <xdr:row>8</xdr:row>
      <xdr:rowOff>0</xdr:rowOff>
    </xdr:from>
    <xdr:to>
      <xdr:col>16</xdr:col>
      <xdr:colOff>490367</xdr:colOff>
      <xdr:row>8</xdr:row>
      <xdr:rowOff>166113</xdr:rowOff>
    </xdr:to>
    <xdr:pic>
      <xdr:nvPicPr>
        <xdr:cNvPr id="95" name="图片 9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325" t="2798"/>
        <a:stretch>
          <a:fillRect/>
        </a:stretch>
      </xdr:blipFill>
      <xdr:spPr>
        <a:xfrm>
          <a:off x="7771130" y="27612340"/>
          <a:ext cx="424962" cy="166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134620</xdr:colOff>
      <xdr:row>8</xdr:row>
      <xdr:rowOff>0</xdr:rowOff>
    </xdr:from>
    <xdr:to>
      <xdr:col>16</xdr:col>
      <xdr:colOff>340996</xdr:colOff>
      <xdr:row>8</xdr:row>
      <xdr:rowOff>247651</xdr:rowOff>
    </xdr:to>
    <xdr:pic>
      <xdr:nvPicPr>
        <xdr:cNvPr id="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7840345" y="22037040"/>
          <a:ext cx="206376" cy="24765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8</xdr:row>
      <xdr:rowOff>0</xdr:rowOff>
    </xdr:from>
    <xdr:to>
      <xdr:col>16</xdr:col>
      <xdr:colOff>423545</xdr:colOff>
      <xdr:row>8</xdr:row>
      <xdr:rowOff>304800</xdr:rowOff>
    </xdr:to>
    <xdr:pic>
      <xdr:nvPicPr>
        <xdr:cNvPr id="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875270" y="2350706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175260</xdr:colOff>
      <xdr:row>8</xdr:row>
      <xdr:rowOff>0</xdr:rowOff>
    </xdr:from>
    <xdr:to>
      <xdr:col>16</xdr:col>
      <xdr:colOff>429260</xdr:colOff>
      <xdr:row>8</xdr:row>
      <xdr:rowOff>304800</xdr:rowOff>
    </xdr:to>
    <xdr:pic>
      <xdr:nvPicPr>
        <xdr:cNvPr id="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880985" y="2396807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114300</xdr:colOff>
      <xdr:row>8</xdr:row>
      <xdr:rowOff>0</xdr:rowOff>
    </xdr:from>
    <xdr:to>
      <xdr:col>16</xdr:col>
      <xdr:colOff>409575</xdr:colOff>
      <xdr:row>8</xdr:row>
      <xdr:rowOff>353498</xdr:rowOff>
    </xdr:to>
    <xdr:pic>
      <xdr:nvPicPr>
        <xdr:cNvPr id="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7820025" y="25032970"/>
          <a:ext cx="295275" cy="35349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437515</xdr:colOff>
      <xdr:row>8</xdr:row>
      <xdr:rowOff>333375</xdr:rowOff>
    </xdr:to>
    <xdr:pic>
      <xdr:nvPicPr>
        <xdr:cNvPr id="1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381569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8</xdr:row>
      <xdr:rowOff>0</xdr:rowOff>
    </xdr:from>
    <xdr:to>
      <xdr:col>16</xdr:col>
      <xdr:colOff>464820</xdr:colOff>
      <xdr:row>8</xdr:row>
      <xdr:rowOff>307267</xdr:rowOff>
    </xdr:to>
    <xdr:pic>
      <xdr:nvPicPr>
        <xdr:cNvPr id="10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08595" y="16866870"/>
          <a:ext cx="361950" cy="3072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8</xdr:row>
      <xdr:rowOff>0</xdr:rowOff>
    </xdr:from>
    <xdr:to>
      <xdr:col>16</xdr:col>
      <xdr:colOff>418465</xdr:colOff>
      <xdr:row>8</xdr:row>
      <xdr:rowOff>362519</xdr:rowOff>
    </xdr:to>
    <xdr:pic>
      <xdr:nvPicPr>
        <xdr:cNvPr id="10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7838440" y="15340330"/>
          <a:ext cx="285750" cy="36251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171450</xdr:colOff>
      <xdr:row>8</xdr:row>
      <xdr:rowOff>0</xdr:rowOff>
    </xdr:from>
    <xdr:to>
      <xdr:col>16</xdr:col>
      <xdr:colOff>365414</xdr:colOff>
      <xdr:row>8</xdr:row>
      <xdr:rowOff>304800</xdr:rowOff>
    </xdr:to>
    <xdr:pic>
      <xdr:nvPicPr>
        <xdr:cNvPr id="10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 l="17042" t="17911" r="16685"/>
        <a:stretch>
          <a:fillRect/>
        </a:stretch>
      </xdr:blipFill>
      <xdr:spPr>
        <a:xfrm>
          <a:off x="7877175" y="15857220"/>
          <a:ext cx="193964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85090</xdr:colOff>
      <xdr:row>8</xdr:row>
      <xdr:rowOff>0</xdr:rowOff>
    </xdr:from>
    <xdr:to>
      <xdr:col>16</xdr:col>
      <xdr:colOff>475616</xdr:colOff>
      <xdr:row>8</xdr:row>
      <xdr:rowOff>285750</xdr:rowOff>
    </xdr:to>
    <xdr:pic>
      <xdr:nvPicPr>
        <xdr:cNvPr id="10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 r="-2500" b="26667"/>
        <a:stretch>
          <a:fillRect/>
        </a:stretch>
      </xdr:blipFill>
      <xdr:spPr>
        <a:xfrm>
          <a:off x="7790815" y="16405860"/>
          <a:ext cx="390526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8</xdr:row>
      <xdr:rowOff>0</xdr:rowOff>
    </xdr:from>
    <xdr:to>
      <xdr:col>16</xdr:col>
      <xdr:colOff>466112</xdr:colOff>
      <xdr:row>8</xdr:row>
      <xdr:rowOff>285750</xdr:rowOff>
    </xdr:to>
    <xdr:pic>
      <xdr:nvPicPr>
        <xdr:cNvPr id="10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3060827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8</xdr:row>
      <xdr:rowOff>0</xdr:rowOff>
    </xdr:from>
    <xdr:to>
      <xdr:col>16</xdr:col>
      <xdr:colOff>438807</xdr:colOff>
      <xdr:row>8</xdr:row>
      <xdr:rowOff>285750</xdr:rowOff>
    </xdr:to>
    <xdr:pic>
      <xdr:nvPicPr>
        <xdr:cNvPr id="1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33501965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8</xdr:row>
      <xdr:rowOff>0</xdr:rowOff>
    </xdr:from>
    <xdr:to>
      <xdr:col>16</xdr:col>
      <xdr:colOff>391116</xdr:colOff>
      <xdr:row>8</xdr:row>
      <xdr:rowOff>257175</xdr:rowOff>
    </xdr:to>
    <xdr:pic>
      <xdr:nvPicPr>
        <xdr:cNvPr id="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21930" y="35283775"/>
          <a:ext cx="274911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8</xdr:row>
      <xdr:rowOff>0</xdr:rowOff>
    </xdr:from>
    <xdr:to>
      <xdr:col>16</xdr:col>
      <xdr:colOff>405086</xdr:colOff>
      <xdr:row>8</xdr:row>
      <xdr:rowOff>257175</xdr:rowOff>
    </xdr:to>
    <xdr:pic>
      <xdr:nvPicPr>
        <xdr:cNvPr id="1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35900" y="35788600"/>
          <a:ext cx="274911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180975</xdr:colOff>
      <xdr:row>8</xdr:row>
      <xdr:rowOff>0</xdr:rowOff>
    </xdr:from>
    <xdr:to>
      <xdr:col>16</xdr:col>
      <xdr:colOff>407288</xdr:colOff>
      <xdr:row>8</xdr:row>
      <xdr:rowOff>314324</xdr:rowOff>
    </xdr:to>
    <xdr:pic>
      <xdr:nvPicPr>
        <xdr:cNvPr id="10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86700" y="9857740"/>
          <a:ext cx="226313" cy="3143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399414</xdr:colOff>
      <xdr:row>8</xdr:row>
      <xdr:rowOff>255670</xdr:rowOff>
    </xdr:to>
    <xdr:pic>
      <xdr:nvPicPr>
        <xdr:cNvPr id="1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47965" y="4231005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8</xdr:row>
      <xdr:rowOff>0</xdr:rowOff>
    </xdr:from>
    <xdr:to>
      <xdr:col>16</xdr:col>
      <xdr:colOff>403859</xdr:colOff>
      <xdr:row>8</xdr:row>
      <xdr:rowOff>255670</xdr:rowOff>
    </xdr:to>
    <xdr:pic>
      <xdr:nvPicPr>
        <xdr:cNvPr id="11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52410" y="7194550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8</xdr:row>
      <xdr:rowOff>0</xdr:rowOff>
    </xdr:from>
    <xdr:to>
      <xdr:col>16</xdr:col>
      <xdr:colOff>428625</xdr:colOff>
      <xdr:row>8</xdr:row>
      <xdr:rowOff>300465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7781925" y="29049345"/>
          <a:ext cx="352425" cy="3004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193675</xdr:colOff>
      <xdr:row>8</xdr:row>
      <xdr:rowOff>0</xdr:rowOff>
    </xdr:from>
    <xdr:to>
      <xdr:col>16</xdr:col>
      <xdr:colOff>363393</xdr:colOff>
      <xdr:row>8</xdr:row>
      <xdr:rowOff>333374</xdr:rowOff>
    </xdr:to>
    <xdr:pic>
      <xdr:nvPicPr>
        <xdr:cNvPr id="113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 l="25627" t="10168" r="18106" b="7204"/>
        <a:stretch>
          <a:fillRect/>
        </a:stretch>
      </xdr:blipFill>
      <xdr:spPr>
        <a:xfrm>
          <a:off x="7899400" y="12839700"/>
          <a:ext cx="169718" cy="33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184150</xdr:colOff>
      <xdr:row>8</xdr:row>
      <xdr:rowOff>0</xdr:rowOff>
    </xdr:from>
    <xdr:to>
      <xdr:col>16</xdr:col>
      <xdr:colOff>418662</xdr:colOff>
      <xdr:row>8</xdr:row>
      <xdr:rowOff>323850</xdr:rowOff>
    </xdr:to>
    <xdr:pic>
      <xdr:nvPicPr>
        <xdr:cNvPr id="114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 l="28018" t="10330" r="7516" b="9505"/>
        <a:stretch>
          <a:fillRect/>
        </a:stretch>
      </xdr:blipFill>
      <xdr:spPr>
        <a:xfrm>
          <a:off x="7889875" y="12312015"/>
          <a:ext cx="234512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38100</xdr:colOff>
      <xdr:row>8</xdr:row>
      <xdr:rowOff>0</xdr:rowOff>
    </xdr:from>
    <xdr:to>
      <xdr:col>17</xdr:col>
      <xdr:colOff>0</xdr:colOff>
      <xdr:row>8</xdr:row>
      <xdr:rowOff>180974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7743825" y="36338510"/>
          <a:ext cx="523875" cy="18097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</xdr:colOff>
      <xdr:row>8</xdr:row>
      <xdr:rowOff>0</xdr:rowOff>
    </xdr:from>
    <xdr:to>
      <xdr:col>17</xdr:col>
      <xdr:colOff>0</xdr:colOff>
      <xdr:row>8</xdr:row>
      <xdr:rowOff>165100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7724775" y="36820475"/>
          <a:ext cx="54292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140970</xdr:colOff>
      <xdr:row>8</xdr:row>
      <xdr:rowOff>0</xdr:rowOff>
    </xdr:from>
    <xdr:to>
      <xdr:col>16</xdr:col>
      <xdr:colOff>398145</xdr:colOff>
      <xdr:row>8</xdr:row>
      <xdr:rowOff>282290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7846695" y="27052270"/>
          <a:ext cx="257175" cy="282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132715</xdr:colOff>
      <xdr:row>18</xdr:row>
      <xdr:rowOff>160655</xdr:rowOff>
    </xdr:from>
    <xdr:to>
      <xdr:col>16</xdr:col>
      <xdr:colOff>427990</xdr:colOff>
      <xdr:row>18</xdr:row>
      <xdr:rowOff>404127</xdr:rowOff>
    </xdr:to>
    <xdr:pic>
      <xdr:nvPicPr>
        <xdr:cNvPr id="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7838440" y="94858205"/>
          <a:ext cx="295275" cy="243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68580</xdr:colOff>
      <xdr:row>20</xdr:row>
      <xdr:rowOff>148590</xdr:rowOff>
    </xdr:from>
    <xdr:to>
      <xdr:col>17</xdr:col>
      <xdr:colOff>0</xdr:colOff>
      <xdr:row>20</xdr:row>
      <xdr:rowOff>348046</xdr:rowOff>
    </xdr:to>
    <xdr:pic>
      <xdr:nvPicPr>
        <xdr:cNvPr id="1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7774305" y="95855790"/>
          <a:ext cx="493395" cy="19945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38735</xdr:colOff>
      <xdr:row>23</xdr:row>
      <xdr:rowOff>126365</xdr:rowOff>
    </xdr:from>
    <xdr:to>
      <xdr:col>17</xdr:col>
      <xdr:colOff>0</xdr:colOff>
      <xdr:row>23</xdr:row>
      <xdr:rowOff>351837</xdr:rowOff>
    </xdr:to>
    <xdr:pic>
      <xdr:nvPicPr>
        <xdr:cNvPr id="1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44460" y="97348040"/>
          <a:ext cx="523240" cy="225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96520</xdr:colOff>
      <xdr:row>21</xdr:row>
      <xdr:rowOff>81280</xdr:rowOff>
    </xdr:from>
    <xdr:to>
      <xdr:col>16</xdr:col>
      <xdr:colOff>438150</xdr:colOff>
      <xdr:row>21</xdr:row>
      <xdr:rowOff>393700</xdr:rowOff>
    </xdr:to>
    <xdr:pic>
      <xdr:nvPicPr>
        <xdr:cNvPr id="1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7802245" y="96293305"/>
          <a:ext cx="341630" cy="3124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49530</xdr:colOff>
      <xdr:row>8</xdr:row>
      <xdr:rowOff>0</xdr:rowOff>
    </xdr:from>
    <xdr:to>
      <xdr:col>17</xdr:col>
      <xdr:colOff>0</xdr:colOff>
      <xdr:row>8</xdr:row>
      <xdr:rowOff>190424</xdr:rowOff>
    </xdr:to>
    <xdr:pic>
      <xdr:nvPicPr>
        <xdr:cNvPr id="1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7755255" y="37336095"/>
          <a:ext cx="512445" cy="1904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36195</xdr:colOff>
      <xdr:row>25</xdr:row>
      <xdr:rowOff>93345</xdr:rowOff>
    </xdr:from>
    <xdr:to>
      <xdr:col>17</xdr:col>
      <xdr:colOff>0</xdr:colOff>
      <xdr:row>25</xdr:row>
      <xdr:rowOff>318817</xdr:rowOff>
    </xdr:to>
    <xdr:pic>
      <xdr:nvPicPr>
        <xdr:cNvPr id="1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41920" y="98324670"/>
          <a:ext cx="525780" cy="225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52070</xdr:colOff>
      <xdr:row>8</xdr:row>
      <xdr:rowOff>0</xdr:rowOff>
    </xdr:from>
    <xdr:to>
      <xdr:col>17</xdr:col>
      <xdr:colOff>0</xdr:colOff>
      <xdr:row>8</xdr:row>
      <xdr:rowOff>165100</xdr:rowOff>
    </xdr:to>
    <xdr:pic>
      <xdr:nvPicPr>
        <xdr:cNvPr id="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7757795" y="37862510"/>
          <a:ext cx="50990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65405</xdr:colOff>
      <xdr:row>19</xdr:row>
      <xdr:rowOff>116205</xdr:rowOff>
    </xdr:from>
    <xdr:to>
      <xdr:col>16</xdr:col>
      <xdr:colOff>503555</xdr:colOff>
      <xdr:row>19</xdr:row>
      <xdr:rowOff>333523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7771130" y="95318580"/>
          <a:ext cx="438150" cy="21731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22</xdr:row>
      <xdr:rowOff>81915</xdr:rowOff>
    </xdr:from>
    <xdr:to>
      <xdr:col>16</xdr:col>
      <xdr:colOff>419100</xdr:colOff>
      <xdr:row>22</xdr:row>
      <xdr:rowOff>378601</xdr:rowOff>
    </xdr:to>
    <xdr:pic>
      <xdr:nvPicPr>
        <xdr:cNvPr id="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7848600" y="96798765"/>
          <a:ext cx="276225" cy="29668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</xdr:colOff>
      <xdr:row>24</xdr:row>
      <xdr:rowOff>160020</xdr:rowOff>
    </xdr:from>
    <xdr:to>
      <xdr:col>16</xdr:col>
      <xdr:colOff>498455</xdr:colOff>
      <xdr:row>24</xdr:row>
      <xdr:rowOff>360045</xdr:rowOff>
    </xdr:to>
    <xdr:pic>
      <xdr:nvPicPr>
        <xdr:cNvPr id="1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64780" y="97886520"/>
          <a:ext cx="439400" cy="2000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8</xdr:row>
      <xdr:rowOff>0</xdr:rowOff>
    </xdr:from>
    <xdr:to>
      <xdr:col>16</xdr:col>
      <xdr:colOff>467382</xdr:colOff>
      <xdr:row>8</xdr:row>
      <xdr:rowOff>285750</xdr:rowOff>
    </xdr:to>
    <xdr:pic>
      <xdr:nvPicPr>
        <xdr:cNvPr id="1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1991741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8</xdr:row>
      <xdr:rowOff>0</xdr:rowOff>
    </xdr:from>
    <xdr:to>
      <xdr:col>16</xdr:col>
      <xdr:colOff>474980</xdr:colOff>
      <xdr:row>8</xdr:row>
      <xdr:rowOff>306705</xdr:rowOff>
    </xdr:to>
    <xdr:pic>
      <xdr:nvPicPr>
        <xdr:cNvPr id="1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1740471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8</xdr:row>
      <xdr:rowOff>0</xdr:rowOff>
    </xdr:from>
    <xdr:to>
      <xdr:col>16</xdr:col>
      <xdr:colOff>449580</xdr:colOff>
      <xdr:row>8</xdr:row>
      <xdr:rowOff>285750</xdr:rowOff>
    </xdr:to>
    <xdr:pic>
      <xdr:nvPicPr>
        <xdr:cNvPr id="1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49870" y="3251517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11</xdr:row>
      <xdr:rowOff>104775</xdr:rowOff>
    </xdr:from>
    <xdr:to>
      <xdr:col>16</xdr:col>
      <xdr:colOff>440690</xdr:colOff>
      <xdr:row>11</xdr:row>
      <xdr:rowOff>352425</xdr:rowOff>
    </xdr:to>
    <xdr:pic>
      <xdr:nvPicPr>
        <xdr:cNvPr id="1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8912542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8</xdr:row>
      <xdr:rowOff>137160</xdr:rowOff>
    </xdr:from>
    <xdr:to>
      <xdr:col>16</xdr:col>
      <xdr:colOff>478155</xdr:colOff>
      <xdr:row>8</xdr:row>
      <xdr:rowOff>339725</xdr:rowOff>
    </xdr:to>
    <xdr:pic>
      <xdr:nvPicPr>
        <xdr:cNvPr id="13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31455" y="81118710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437515</xdr:colOff>
      <xdr:row>8</xdr:row>
      <xdr:rowOff>333375</xdr:rowOff>
    </xdr:to>
    <xdr:pic>
      <xdr:nvPicPr>
        <xdr:cNvPr id="1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329880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8</xdr:row>
      <xdr:rowOff>0</xdr:rowOff>
    </xdr:from>
    <xdr:to>
      <xdr:col>16</xdr:col>
      <xdr:colOff>421640</xdr:colOff>
      <xdr:row>8</xdr:row>
      <xdr:rowOff>285750</xdr:rowOff>
    </xdr:to>
    <xdr:pic>
      <xdr:nvPicPr>
        <xdr:cNvPr id="1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21930" y="2959862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149225</xdr:colOff>
      <xdr:row>8</xdr:row>
      <xdr:rowOff>0</xdr:rowOff>
    </xdr:from>
    <xdr:to>
      <xdr:col>16</xdr:col>
      <xdr:colOff>375285</xdr:colOff>
      <xdr:row>8</xdr:row>
      <xdr:rowOff>314325</xdr:rowOff>
    </xdr:to>
    <xdr:pic>
      <xdr:nvPicPr>
        <xdr:cNvPr id="13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54950" y="9340215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398780</xdr:colOff>
      <xdr:row>8</xdr:row>
      <xdr:rowOff>255270</xdr:rowOff>
    </xdr:to>
    <xdr:pic>
      <xdr:nvPicPr>
        <xdr:cNvPr id="13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47965" y="375983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165100</xdr:colOff>
      <xdr:row>8</xdr:row>
      <xdr:rowOff>0</xdr:rowOff>
    </xdr:from>
    <xdr:to>
      <xdr:col>16</xdr:col>
      <xdr:colOff>421640</xdr:colOff>
      <xdr:row>8</xdr:row>
      <xdr:rowOff>255270</xdr:rowOff>
    </xdr:to>
    <xdr:pic>
      <xdr:nvPicPr>
        <xdr:cNvPr id="14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70825" y="322008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8</xdr:row>
      <xdr:rowOff>0</xdr:rowOff>
    </xdr:from>
    <xdr:to>
      <xdr:col>16</xdr:col>
      <xdr:colOff>395605</xdr:colOff>
      <xdr:row>8</xdr:row>
      <xdr:rowOff>314325</xdr:rowOff>
    </xdr:to>
    <xdr:pic>
      <xdr:nvPicPr>
        <xdr:cNvPr id="14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270" y="11302365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8</xdr:row>
      <xdr:rowOff>0</xdr:rowOff>
    </xdr:from>
    <xdr:to>
      <xdr:col>16</xdr:col>
      <xdr:colOff>456565</xdr:colOff>
      <xdr:row>8</xdr:row>
      <xdr:rowOff>285750</xdr:rowOff>
    </xdr:to>
    <xdr:pic>
      <xdr:nvPicPr>
        <xdr:cNvPr id="1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56855" y="1889760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8</xdr:row>
      <xdr:rowOff>0</xdr:rowOff>
    </xdr:from>
    <xdr:to>
      <xdr:col>16</xdr:col>
      <xdr:colOff>455930</xdr:colOff>
      <xdr:row>8</xdr:row>
      <xdr:rowOff>285750</xdr:rowOff>
    </xdr:to>
    <xdr:pic>
      <xdr:nvPicPr>
        <xdr:cNvPr id="1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56220" y="1943544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127000</xdr:colOff>
      <xdr:row>8</xdr:row>
      <xdr:rowOff>0</xdr:rowOff>
    </xdr:from>
    <xdr:to>
      <xdr:col>16</xdr:col>
      <xdr:colOff>432435</xdr:colOff>
      <xdr:row>8</xdr:row>
      <xdr:rowOff>285750</xdr:rowOff>
    </xdr:to>
    <xdr:pic>
      <xdr:nvPicPr>
        <xdr:cNvPr id="1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2725" y="3009201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8</xdr:row>
      <xdr:rowOff>0</xdr:rowOff>
    </xdr:from>
    <xdr:to>
      <xdr:col>16</xdr:col>
      <xdr:colOff>449580</xdr:colOff>
      <xdr:row>8</xdr:row>
      <xdr:rowOff>285750</xdr:rowOff>
    </xdr:to>
    <xdr:pic>
      <xdr:nvPicPr>
        <xdr:cNvPr id="14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49870" y="3298634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8</xdr:row>
      <xdr:rowOff>0</xdr:rowOff>
    </xdr:from>
    <xdr:to>
      <xdr:col>16</xdr:col>
      <xdr:colOff>410210</xdr:colOff>
      <xdr:row>8</xdr:row>
      <xdr:rowOff>250825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4792599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162560</xdr:colOff>
      <xdr:row>8</xdr:row>
      <xdr:rowOff>0</xdr:rowOff>
    </xdr:from>
    <xdr:to>
      <xdr:col>16</xdr:col>
      <xdr:colOff>419735</xdr:colOff>
      <xdr:row>8</xdr:row>
      <xdr:rowOff>280035</xdr:rowOff>
    </xdr:to>
    <xdr:pic>
      <xdr:nvPicPr>
        <xdr:cNvPr id="14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68285" y="71065390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9</xdr:row>
      <xdr:rowOff>0</xdr:rowOff>
    </xdr:from>
    <xdr:to>
      <xdr:col>16</xdr:col>
      <xdr:colOff>471170</xdr:colOff>
      <xdr:row>9</xdr:row>
      <xdr:rowOff>202565</xdr:rowOff>
    </xdr:to>
    <xdr:pic>
      <xdr:nvPicPr>
        <xdr:cNvPr id="14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24470" y="81657825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10</xdr:row>
      <xdr:rowOff>114935</xdr:rowOff>
    </xdr:from>
    <xdr:to>
      <xdr:col>16</xdr:col>
      <xdr:colOff>476885</xdr:colOff>
      <xdr:row>10</xdr:row>
      <xdr:rowOff>388620</xdr:rowOff>
    </xdr:to>
    <xdr:pic>
      <xdr:nvPicPr>
        <xdr:cNvPr id="1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20660" y="85982810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99060</xdr:colOff>
      <xdr:row>11</xdr:row>
      <xdr:rowOff>0</xdr:rowOff>
    </xdr:from>
    <xdr:to>
      <xdr:col>16</xdr:col>
      <xdr:colOff>461010</xdr:colOff>
      <xdr:row>11</xdr:row>
      <xdr:rowOff>273685</xdr:rowOff>
    </xdr:to>
    <xdr:pic>
      <xdr:nvPicPr>
        <xdr:cNvPr id="1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04785" y="8646604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158115</xdr:colOff>
      <xdr:row>8</xdr:row>
      <xdr:rowOff>0</xdr:rowOff>
    </xdr:from>
    <xdr:to>
      <xdr:col>16</xdr:col>
      <xdr:colOff>414655</xdr:colOff>
      <xdr:row>8</xdr:row>
      <xdr:rowOff>255270</xdr:rowOff>
    </xdr:to>
    <xdr:pic>
      <xdr:nvPicPr>
        <xdr:cNvPr id="15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840" y="667829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9</xdr:row>
      <xdr:rowOff>126365</xdr:rowOff>
    </xdr:from>
    <xdr:to>
      <xdr:col>16</xdr:col>
      <xdr:colOff>502920</xdr:colOff>
      <xdr:row>9</xdr:row>
      <xdr:rowOff>355600</xdr:rowOff>
    </xdr:to>
    <xdr:pic>
      <xdr:nvPicPr>
        <xdr:cNvPr id="15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397494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170089</xdr:colOff>
      <xdr:row>8</xdr:row>
      <xdr:rowOff>0</xdr:rowOff>
    </xdr:from>
    <xdr:to>
      <xdr:col>16</xdr:col>
      <xdr:colOff>396402</xdr:colOff>
      <xdr:row>8</xdr:row>
      <xdr:rowOff>314324</xdr:rowOff>
    </xdr:to>
    <xdr:pic>
      <xdr:nvPicPr>
        <xdr:cNvPr id="15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814" y="10383157"/>
          <a:ext cx="226313" cy="3143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8</xdr:row>
      <xdr:rowOff>0</xdr:rowOff>
    </xdr:from>
    <xdr:to>
      <xdr:col>16</xdr:col>
      <xdr:colOff>438602</xdr:colOff>
      <xdr:row>8</xdr:row>
      <xdr:rowOff>255670</xdr:rowOff>
    </xdr:to>
    <xdr:pic>
      <xdr:nvPicPr>
        <xdr:cNvPr id="15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87153" y="4925786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9</xdr:row>
      <xdr:rowOff>0</xdr:rowOff>
    </xdr:from>
    <xdr:to>
      <xdr:col>16</xdr:col>
      <xdr:colOff>460375</xdr:colOff>
      <xdr:row>9</xdr:row>
      <xdr:rowOff>202048</xdr:rowOff>
    </xdr:to>
    <xdr:pic>
      <xdr:nvPicPr>
        <xdr:cNvPr id="1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82633820"/>
          <a:ext cx="352425" cy="2020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437515</xdr:colOff>
      <xdr:row>8</xdr:row>
      <xdr:rowOff>333375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4320520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8</xdr:row>
      <xdr:rowOff>0</xdr:rowOff>
    </xdr:from>
    <xdr:to>
      <xdr:col>16</xdr:col>
      <xdr:colOff>474980</xdr:colOff>
      <xdr:row>8</xdr:row>
      <xdr:rowOff>306705</xdr:rowOff>
    </xdr:to>
    <xdr:pic>
      <xdr:nvPicPr>
        <xdr:cNvPr id="1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1790954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8</xdr:row>
      <xdr:rowOff>0</xdr:rowOff>
    </xdr:from>
    <xdr:to>
      <xdr:col>16</xdr:col>
      <xdr:colOff>467382</xdr:colOff>
      <xdr:row>8</xdr:row>
      <xdr:rowOff>285750</xdr:rowOff>
    </xdr:to>
    <xdr:pic>
      <xdr:nvPicPr>
        <xdr:cNvPr id="1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20422235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8</xdr:row>
      <xdr:rowOff>0</xdr:rowOff>
    </xdr:from>
    <xdr:to>
      <xdr:col>16</xdr:col>
      <xdr:colOff>466112</xdr:colOff>
      <xdr:row>8</xdr:row>
      <xdr:rowOff>285750</xdr:rowOff>
    </xdr:to>
    <xdr:pic>
      <xdr:nvPicPr>
        <xdr:cNvPr id="1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31113095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8</xdr:row>
      <xdr:rowOff>0</xdr:rowOff>
    </xdr:from>
    <xdr:to>
      <xdr:col>16</xdr:col>
      <xdr:colOff>438807</xdr:colOff>
      <xdr:row>8</xdr:row>
      <xdr:rowOff>285750</xdr:rowOff>
    </xdr:to>
    <xdr:pic>
      <xdr:nvPicPr>
        <xdr:cNvPr id="1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3400679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8</xdr:row>
      <xdr:rowOff>0</xdr:rowOff>
    </xdr:from>
    <xdr:to>
      <xdr:col>16</xdr:col>
      <xdr:colOff>410210</xdr:colOff>
      <xdr:row>8</xdr:row>
      <xdr:rowOff>250825</xdr:rowOff>
    </xdr:to>
    <xdr:pic>
      <xdr:nvPicPr>
        <xdr:cNvPr id="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4843081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</xdr:row>
      <xdr:rowOff>0</xdr:rowOff>
    </xdr:from>
    <xdr:to>
      <xdr:col>16</xdr:col>
      <xdr:colOff>399415</xdr:colOff>
      <xdr:row>8</xdr:row>
      <xdr:rowOff>269501</xdr:rowOff>
    </xdr:to>
    <xdr:pic>
      <xdr:nvPicPr>
        <xdr:cNvPr id="16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3117710"/>
          <a:ext cx="247650" cy="2695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11</xdr:row>
      <xdr:rowOff>0</xdr:rowOff>
    </xdr:from>
    <xdr:to>
      <xdr:col>16</xdr:col>
      <xdr:colOff>454660</xdr:colOff>
      <xdr:row>11</xdr:row>
      <xdr:rowOff>273617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6948645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11</xdr:row>
      <xdr:rowOff>0</xdr:rowOff>
    </xdr:from>
    <xdr:to>
      <xdr:col>16</xdr:col>
      <xdr:colOff>454660</xdr:colOff>
      <xdr:row>11</xdr:row>
      <xdr:rowOff>273617</xdr:rowOff>
    </xdr:to>
    <xdr:pic>
      <xdr:nvPicPr>
        <xdr:cNvPr id="16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7643970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8</xdr:row>
      <xdr:rowOff>0</xdr:rowOff>
    </xdr:from>
    <xdr:to>
      <xdr:col>16</xdr:col>
      <xdr:colOff>414655</xdr:colOff>
      <xdr:row>8</xdr:row>
      <xdr:rowOff>255270</xdr:rowOff>
    </xdr:to>
    <xdr:pic>
      <xdr:nvPicPr>
        <xdr:cNvPr id="16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205" y="770699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8</xdr:row>
      <xdr:rowOff>0</xdr:rowOff>
    </xdr:from>
    <xdr:to>
      <xdr:col>16</xdr:col>
      <xdr:colOff>410210</xdr:colOff>
      <xdr:row>8</xdr:row>
      <xdr:rowOff>250825</xdr:rowOff>
    </xdr:to>
    <xdr:pic>
      <xdr:nvPicPr>
        <xdr:cNvPr id="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5090731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</xdr:row>
      <xdr:rowOff>0</xdr:rowOff>
    </xdr:from>
    <xdr:to>
      <xdr:col>16</xdr:col>
      <xdr:colOff>399415</xdr:colOff>
      <xdr:row>8</xdr:row>
      <xdr:rowOff>269240</xdr:rowOff>
    </xdr:to>
    <xdr:pic>
      <xdr:nvPicPr>
        <xdr:cNvPr id="17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376541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</xdr:row>
      <xdr:rowOff>0</xdr:rowOff>
    </xdr:from>
    <xdr:to>
      <xdr:col>16</xdr:col>
      <xdr:colOff>502920</xdr:colOff>
      <xdr:row>10</xdr:row>
      <xdr:rowOff>229235</xdr:rowOff>
    </xdr:to>
    <xdr:pic>
      <xdr:nvPicPr>
        <xdr:cNvPr id="17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498459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12</xdr:row>
      <xdr:rowOff>0</xdr:rowOff>
    </xdr:from>
    <xdr:to>
      <xdr:col>16</xdr:col>
      <xdr:colOff>440690</xdr:colOff>
      <xdr:row>12</xdr:row>
      <xdr:rowOff>247650</xdr:rowOff>
    </xdr:to>
    <xdr:pic>
      <xdr:nvPicPr>
        <xdr:cNvPr id="1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9013507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8</xdr:row>
      <xdr:rowOff>0</xdr:rowOff>
    </xdr:from>
    <xdr:to>
      <xdr:col>16</xdr:col>
      <xdr:colOff>438603</xdr:colOff>
      <xdr:row>8</xdr:row>
      <xdr:rowOff>255270</xdr:rowOff>
    </xdr:to>
    <xdr:pic>
      <xdr:nvPicPr>
        <xdr:cNvPr id="17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87153" y="5897336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8</xdr:row>
      <xdr:rowOff>0</xdr:rowOff>
    </xdr:from>
    <xdr:to>
      <xdr:col>16</xdr:col>
      <xdr:colOff>414655</xdr:colOff>
      <xdr:row>8</xdr:row>
      <xdr:rowOff>255270</xdr:rowOff>
    </xdr:to>
    <xdr:pic>
      <xdr:nvPicPr>
        <xdr:cNvPr id="17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205" y="854519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8</xdr:row>
      <xdr:rowOff>0</xdr:rowOff>
    </xdr:from>
    <xdr:to>
      <xdr:col>16</xdr:col>
      <xdr:colOff>395605</xdr:colOff>
      <xdr:row>8</xdr:row>
      <xdr:rowOff>314325</xdr:rowOff>
    </xdr:to>
    <xdr:pic>
      <xdr:nvPicPr>
        <xdr:cNvPr id="17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270" y="1180719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8</xdr:row>
      <xdr:rowOff>0</xdr:rowOff>
    </xdr:from>
    <xdr:to>
      <xdr:col>16</xdr:col>
      <xdr:colOff>437515</xdr:colOff>
      <xdr:row>8</xdr:row>
      <xdr:rowOff>333375</xdr:rowOff>
    </xdr:to>
    <xdr:pic>
      <xdr:nvPicPr>
        <xdr:cNvPr id="1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482534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8</xdr:row>
      <xdr:rowOff>0</xdr:rowOff>
    </xdr:from>
    <xdr:to>
      <xdr:col>16</xdr:col>
      <xdr:colOff>474980</xdr:colOff>
      <xdr:row>8</xdr:row>
      <xdr:rowOff>306705</xdr:rowOff>
    </xdr:to>
    <xdr:pic>
      <xdr:nvPicPr>
        <xdr:cNvPr id="1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1841436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8</xdr:row>
      <xdr:rowOff>0</xdr:rowOff>
    </xdr:from>
    <xdr:to>
      <xdr:col>16</xdr:col>
      <xdr:colOff>467360</xdr:colOff>
      <xdr:row>8</xdr:row>
      <xdr:rowOff>285750</xdr:rowOff>
    </xdr:to>
    <xdr:pic>
      <xdr:nvPicPr>
        <xdr:cNvPr id="17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2121281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8</xdr:row>
      <xdr:rowOff>0</xdr:rowOff>
    </xdr:from>
    <xdr:to>
      <xdr:col>16</xdr:col>
      <xdr:colOff>466090</xdr:colOff>
      <xdr:row>8</xdr:row>
      <xdr:rowOff>285750</xdr:rowOff>
    </xdr:to>
    <xdr:pic>
      <xdr:nvPicPr>
        <xdr:cNvPr id="1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3180842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8</xdr:row>
      <xdr:rowOff>0</xdr:rowOff>
    </xdr:from>
    <xdr:to>
      <xdr:col>16</xdr:col>
      <xdr:colOff>438785</xdr:colOff>
      <xdr:row>8</xdr:row>
      <xdr:rowOff>285750</xdr:rowOff>
    </xdr:to>
    <xdr:pic>
      <xdr:nvPicPr>
        <xdr:cNvPr id="18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3464496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8</xdr:row>
      <xdr:rowOff>0</xdr:rowOff>
    </xdr:from>
    <xdr:to>
      <xdr:col>16</xdr:col>
      <xdr:colOff>431165</xdr:colOff>
      <xdr:row>8</xdr:row>
      <xdr:rowOff>250825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2090" y="4987607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8</xdr:row>
      <xdr:rowOff>0</xdr:rowOff>
    </xdr:from>
    <xdr:to>
      <xdr:col>16</xdr:col>
      <xdr:colOff>410210</xdr:colOff>
      <xdr:row>8</xdr:row>
      <xdr:rowOff>250825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5166931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8</xdr:row>
      <xdr:rowOff>0</xdr:rowOff>
    </xdr:from>
    <xdr:to>
      <xdr:col>16</xdr:col>
      <xdr:colOff>404495</xdr:colOff>
      <xdr:row>8</xdr:row>
      <xdr:rowOff>279400</xdr:rowOff>
    </xdr:to>
    <xdr:pic>
      <xdr:nvPicPr>
        <xdr:cNvPr id="18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3045" y="72119490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</xdr:row>
      <xdr:rowOff>0</xdr:rowOff>
    </xdr:from>
    <xdr:to>
      <xdr:col>16</xdr:col>
      <xdr:colOff>399415</xdr:colOff>
      <xdr:row>8</xdr:row>
      <xdr:rowOff>269240</xdr:rowOff>
    </xdr:to>
    <xdr:pic>
      <xdr:nvPicPr>
        <xdr:cNvPr id="18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441311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9</xdr:row>
      <xdr:rowOff>0</xdr:rowOff>
    </xdr:from>
    <xdr:to>
      <xdr:col>16</xdr:col>
      <xdr:colOff>460375</xdr:colOff>
      <xdr:row>9</xdr:row>
      <xdr:rowOff>201930</xdr:rowOff>
    </xdr:to>
    <xdr:pic>
      <xdr:nvPicPr>
        <xdr:cNvPr id="18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83310095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</xdr:row>
      <xdr:rowOff>0</xdr:rowOff>
    </xdr:from>
    <xdr:to>
      <xdr:col>16</xdr:col>
      <xdr:colOff>502920</xdr:colOff>
      <xdr:row>10</xdr:row>
      <xdr:rowOff>229235</xdr:rowOff>
    </xdr:to>
    <xdr:pic>
      <xdr:nvPicPr>
        <xdr:cNvPr id="18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548941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11</xdr:row>
      <xdr:rowOff>0</xdr:rowOff>
    </xdr:from>
    <xdr:to>
      <xdr:col>16</xdr:col>
      <xdr:colOff>454660</xdr:colOff>
      <xdr:row>11</xdr:row>
      <xdr:rowOff>273050</xdr:rowOff>
    </xdr:to>
    <xdr:pic>
      <xdr:nvPicPr>
        <xdr:cNvPr id="18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846312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12</xdr:row>
      <xdr:rowOff>0</xdr:rowOff>
    </xdr:from>
    <xdr:to>
      <xdr:col>16</xdr:col>
      <xdr:colOff>440690</xdr:colOff>
      <xdr:row>12</xdr:row>
      <xdr:rowOff>247650</xdr:rowOff>
    </xdr:to>
    <xdr:pic>
      <xdr:nvPicPr>
        <xdr:cNvPr id="18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90954225"/>
          <a:ext cx="327025" cy="2476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179705</xdr:colOff>
      <xdr:row>66</xdr:row>
      <xdr:rowOff>121285</xdr:rowOff>
    </xdr:from>
    <xdr:to>
      <xdr:col>16</xdr:col>
      <xdr:colOff>379152</xdr:colOff>
      <xdr:row>66</xdr:row>
      <xdr:rowOff>366155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85430" y="63005335"/>
          <a:ext cx="199447" cy="2448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58420</xdr:colOff>
      <xdr:row>118</xdr:row>
      <xdr:rowOff>0</xdr:rowOff>
    </xdr:from>
    <xdr:to>
      <xdr:col>16</xdr:col>
      <xdr:colOff>431451</xdr:colOff>
      <xdr:row>121</xdr:row>
      <xdr:rowOff>228600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764145" y="98851720"/>
          <a:ext cx="373031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128905</xdr:colOff>
      <xdr:row>115</xdr:row>
      <xdr:rowOff>0</xdr:rowOff>
    </xdr:from>
    <xdr:to>
      <xdr:col>16</xdr:col>
      <xdr:colOff>433706</xdr:colOff>
      <xdr:row>121</xdr:row>
      <xdr:rowOff>213361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34630" y="93287215"/>
          <a:ext cx="304801" cy="21336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114</xdr:row>
      <xdr:rowOff>0</xdr:rowOff>
    </xdr:from>
    <xdr:to>
      <xdr:col>16</xdr:col>
      <xdr:colOff>441325</xdr:colOff>
      <xdr:row>121</xdr:row>
      <xdr:rowOff>252016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3675" y="92299790"/>
          <a:ext cx="333375" cy="25201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99</xdr:row>
      <xdr:rowOff>137795</xdr:rowOff>
    </xdr:from>
    <xdr:to>
      <xdr:col>16</xdr:col>
      <xdr:colOff>460375</xdr:colOff>
      <xdr:row>121</xdr:row>
      <xdr:rowOff>202048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82128995"/>
          <a:ext cx="352425" cy="2020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98</xdr:row>
      <xdr:rowOff>0</xdr:rowOff>
    </xdr:from>
    <xdr:to>
      <xdr:col>16</xdr:col>
      <xdr:colOff>448310</xdr:colOff>
      <xdr:row>121</xdr:row>
      <xdr:rowOff>238125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820660" y="80625950"/>
          <a:ext cx="33337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161290</xdr:colOff>
      <xdr:row>97</xdr:row>
      <xdr:rowOff>148590</xdr:rowOff>
    </xdr:from>
    <xdr:to>
      <xdr:col>16</xdr:col>
      <xdr:colOff>390040</xdr:colOff>
      <xdr:row>97</xdr:row>
      <xdr:rowOff>386714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867015" y="79110840"/>
          <a:ext cx="228750" cy="2381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95</xdr:row>
      <xdr:rowOff>104140</xdr:rowOff>
    </xdr:from>
    <xdr:to>
      <xdr:col>16</xdr:col>
      <xdr:colOff>400835</xdr:colOff>
      <xdr:row>95</xdr:row>
      <xdr:rowOff>342264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877810" y="78056740"/>
          <a:ext cx="228750" cy="2381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94</xdr:row>
      <xdr:rowOff>114300</xdr:rowOff>
    </xdr:from>
    <xdr:to>
      <xdr:col>16</xdr:col>
      <xdr:colOff>426720</xdr:colOff>
      <xdr:row>94</xdr:row>
      <xdr:rowOff>361950</xdr:rowOff>
    </xdr:to>
    <xdr:pic>
      <xdr:nvPicPr>
        <xdr:cNvPr id="1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7827645" y="77562075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83185</xdr:colOff>
      <xdr:row>93</xdr:row>
      <xdr:rowOff>170815</xdr:rowOff>
    </xdr:from>
    <xdr:to>
      <xdr:col>16</xdr:col>
      <xdr:colOff>484572</xdr:colOff>
      <xdr:row>93</xdr:row>
      <xdr:rowOff>374528</xdr:rowOff>
    </xdr:to>
    <xdr:pic>
      <xdr:nvPicPr>
        <xdr:cNvPr id="1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788910" y="77113765"/>
          <a:ext cx="401387" cy="20371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83</xdr:row>
      <xdr:rowOff>148590</xdr:rowOff>
    </xdr:from>
    <xdr:to>
      <xdr:col>16</xdr:col>
      <xdr:colOff>404495</xdr:colOff>
      <xdr:row>89</xdr:row>
      <xdr:rowOff>279867</xdr:rowOff>
    </xdr:to>
    <xdr:pic>
      <xdr:nvPicPr>
        <xdr:cNvPr id="1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3045" y="71614665"/>
          <a:ext cx="257175" cy="2798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152400</xdr:colOff>
      <xdr:row>78</xdr:row>
      <xdr:rowOff>115570</xdr:rowOff>
    </xdr:from>
    <xdr:to>
      <xdr:col>16</xdr:col>
      <xdr:colOff>381000</xdr:colOff>
      <xdr:row>78</xdr:row>
      <xdr:rowOff>358024</xdr:rowOff>
    </xdr:to>
    <xdr:pic>
      <xdr:nvPicPr>
        <xdr:cNvPr id="1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8125" y="69057520"/>
          <a:ext cx="228600" cy="24245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172720</xdr:colOff>
      <xdr:row>76</xdr:row>
      <xdr:rowOff>160020</xdr:rowOff>
    </xdr:from>
    <xdr:to>
      <xdr:col>16</xdr:col>
      <xdr:colOff>413567</xdr:colOff>
      <xdr:row>76</xdr:row>
      <xdr:rowOff>415463</xdr:rowOff>
    </xdr:to>
    <xdr:pic>
      <xdr:nvPicPr>
        <xdr:cNvPr id="1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78445" y="68092320"/>
          <a:ext cx="240847" cy="25544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139065</xdr:colOff>
      <xdr:row>72</xdr:row>
      <xdr:rowOff>115570</xdr:rowOff>
    </xdr:from>
    <xdr:to>
      <xdr:col>16</xdr:col>
      <xdr:colOff>424815</xdr:colOff>
      <xdr:row>72</xdr:row>
      <xdr:rowOff>385604</xdr:rowOff>
    </xdr:to>
    <xdr:pic>
      <xdr:nvPicPr>
        <xdr:cNvPr id="1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7844790" y="66028570"/>
          <a:ext cx="285750" cy="27003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69</xdr:row>
      <xdr:rowOff>127000</xdr:rowOff>
    </xdr:from>
    <xdr:to>
      <xdr:col>16</xdr:col>
      <xdr:colOff>441369</xdr:colOff>
      <xdr:row>69</xdr:row>
      <xdr:rowOff>441544</xdr:rowOff>
    </xdr:to>
    <xdr:pic>
      <xdr:nvPicPr>
        <xdr:cNvPr id="1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833995" y="64525525"/>
          <a:ext cx="313099" cy="31454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68</xdr:row>
      <xdr:rowOff>104775</xdr:rowOff>
    </xdr:from>
    <xdr:to>
      <xdr:col>16</xdr:col>
      <xdr:colOff>396875</xdr:colOff>
      <xdr:row>68</xdr:row>
      <xdr:rowOff>390524</xdr:rowOff>
    </xdr:to>
    <xdr:pic>
      <xdr:nvPicPr>
        <xdr:cNvPr id="1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7826375" y="63998475"/>
          <a:ext cx="276225" cy="2857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67</xdr:row>
      <xdr:rowOff>104140</xdr:rowOff>
    </xdr:from>
    <xdr:to>
      <xdr:col>16</xdr:col>
      <xdr:colOff>448253</xdr:colOff>
      <xdr:row>67</xdr:row>
      <xdr:rowOff>370840</xdr:rowOff>
    </xdr:to>
    <xdr:pic>
      <xdr:nvPicPr>
        <xdr:cNvPr id="2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833995" y="63493015"/>
          <a:ext cx="319983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65</xdr:row>
      <xdr:rowOff>104140</xdr:rowOff>
    </xdr:from>
    <xdr:to>
      <xdr:col>16</xdr:col>
      <xdr:colOff>418465</xdr:colOff>
      <xdr:row>65</xdr:row>
      <xdr:rowOff>385255</xdr:rowOff>
    </xdr:to>
    <xdr:pic>
      <xdr:nvPicPr>
        <xdr:cNvPr id="2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7857490" y="62483365"/>
          <a:ext cx="266700" cy="281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181610</xdr:colOff>
      <xdr:row>64</xdr:row>
      <xdr:rowOff>104140</xdr:rowOff>
    </xdr:from>
    <xdr:to>
      <xdr:col>16</xdr:col>
      <xdr:colOff>417138</xdr:colOff>
      <xdr:row>64</xdr:row>
      <xdr:rowOff>332740</xdr:rowOff>
    </xdr:to>
    <xdr:pic>
      <xdr:nvPicPr>
        <xdr:cNvPr id="2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7887335" y="61978540"/>
          <a:ext cx="235528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63</xdr:row>
      <xdr:rowOff>126365</xdr:rowOff>
    </xdr:from>
    <xdr:to>
      <xdr:col>16</xdr:col>
      <xdr:colOff>398146</xdr:colOff>
      <xdr:row>63</xdr:row>
      <xdr:rowOff>383539</xdr:rowOff>
    </xdr:to>
    <xdr:pic>
      <xdr:nvPicPr>
        <xdr:cNvPr id="2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7856220" y="61495940"/>
          <a:ext cx="247651" cy="25717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176530</xdr:colOff>
      <xdr:row>62</xdr:row>
      <xdr:rowOff>172085</xdr:rowOff>
    </xdr:from>
    <xdr:to>
      <xdr:col>16</xdr:col>
      <xdr:colOff>424180</xdr:colOff>
      <xdr:row>62</xdr:row>
      <xdr:rowOff>413152</xdr:rowOff>
    </xdr:to>
    <xdr:pic>
      <xdr:nvPicPr>
        <xdr:cNvPr id="2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882255" y="61036835"/>
          <a:ext cx="247650" cy="2410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61</xdr:row>
      <xdr:rowOff>116205</xdr:rowOff>
    </xdr:from>
    <xdr:to>
      <xdr:col>16</xdr:col>
      <xdr:colOff>394095</xdr:colOff>
      <xdr:row>61</xdr:row>
      <xdr:rowOff>401954</xdr:rowOff>
    </xdr:to>
    <xdr:pic>
      <xdr:nvPicPr>
        <xdr:cNvPr id="2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7853680" y="60476130"/>
          <a:ext cx="246140" cy="2857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156845</xdr:colOff>
      <xdr:row>60</xdr:row>
      <xdr:rowOff>104775</xdr:rowOff>
    </xdr:from>
    <xdr:to>
      <xdr:col>16</xdr:col>
      <xdr:colOff>414020</xdr:colOff>
      <xdr:row>60</xdr:row>
      <xdr:rowOff>370246</xdr:rowOff>
    </xdr:to>
    <xdr:pic>
      <xdr:nvPicPr>
        <xdr:cNvPr id="2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7862570" y="59959875"/>
          <a:ext cx="257175" cy="26547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70</xdr:row>
      <xdr:rowOff>127000</xdr:rowOff>
    </xdr:from>
    <xdr:to>
      <xdr:col>16</xdr:col>
      <xdr:colOff>453132</xdr:colOff>
      <xdr:row>70</xdr:row>
      <xdr:rowOff>412750</xdr:rowOff>
    </xdr:to>
    <xdr:pic>
      <xdr:nvPicPr>
        <xdr:cNvPr id="2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835900" y="65030350"/>
          <a:ext cx="3229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59</xdr:row>
      <xdr:rowOff>137795</xdr:rowOff>
    </xdr:from>
    <xdr:to>
      <xdr:col>16</xdr:col>
      <xdr:colOff>398864</xdr:colOff>
      <xdr:row>59</xdr:row>
      <xdr:rowOff>390598</xdr:rowOff>
    </xdr:to>
    <xdr:pic>
      <xdr:nvPicPr>
        <xdr:cNvPr id="28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877810" y="59488070"/>
          <a:ext cx="226779" cy="25280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58</xdr:row>
      <xdr:rowOff>137160</xdr:rowOff>
    </xdr:from>
    <xdr:to>
      <xdr:col>16</xdr:col>
      <xdr:colOff>433433</xdr:colOff>
      <xdr:row>58</xdr:row>
      <xdr:rowOff>422910</xdr:rowOff>
    </xdr:to>
    <xdr:pic>
      <xdr:nvPicPr>
        <xdr:cNvPr id="2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828915" y="58982610"/>
          <a:ext cx="310243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57</xdr:row>
      <xdr:rowOff>160655</xdr:rowOff>
    </xdr:from>
    <xdr:to>
      <xdr:col>16</xdr:col>
      <xdr:colOff>434686</xdr:colOff>
      <xdr:row>57</xdr:row>
      <xdr:rowOff>370204</xdr:rowOff>
    </xdr:to>
    <xdr:pic>
      <xdr:nvPicPr>
        <xdr:cNvPr id="3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827645" y="58501280"/>
          <a:ext cx="312766" cy="2095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51</xdr:row>
      <xdr:rowOff>115570</xdr:rowOff>
    </xdr:from>
    <xdr:to>
      <xdr:col>16</xdr:col>
      <xdr:colOff>456565</xdr:colOff>
      <xdr:row>51</xdr:row>
      <xdr:rowOff>358818</xdr:rowOff>
    </xdr:to>
    <xdr:pic>
      <xdr:nvPicPr>
        <xdr:cNvPr id="3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847965" y="55427245"/>
          <a:ext cx="314325" cy="2432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50</xdr:row>
      <xdr:rowOff>115570</xdr:rowOff>
    </xdr:from>
    <xdr:to>
      <xdr:col>16</xdr:col>
      <xdr:colOff>462280</xdr:colOff>
      <xdr:row>50</xdr:row>
      <xdr:rowOff>371292</xdr:rowOff>
    </xdr:to>
    <xdr:pic>
      <xdr:nvPicPr>
        <xdr:cNvPr id="3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853680" y="54922420"/>
          <a:ext cx="314325" cy="25572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90805</xdr:colOff>
      <xdr:row>49</xdr:row>
      <xdr:rowOff>114935</xdr:rowOff>
    </xdr:from>
    <xdr:to>
      <xdr:col>16</xdr:col>
      <xdr:colOff>414655</xdr:colOff>
      <xdr:row>49</xdr:row>
      <xdr:rowOff>378406</xdr:rowOff>
    </xdr:to>
    <xdr:pic>
      <xdr:nvPicPr>
        <xdr:cNvPr id="3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796530" y="54416960"/>
          <a:ext cx="323850" cy="26347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129540</xdr:colOff>
      <xdr:row>48</xdr:row>
      <xdr:rowOff>114935</xdr:rowOff>
    </xdr:from>
    <xdr:to>
      <xdr:col>16</xdr:col>
      <xdr:colOff>433943</xdr:colOff>
      <xdr:row>48</xdr:row>
      <xdr:rowOff>362585</xdr:rowOff>
    </xdr:to>
    <xdr:pic>
      <xdr:nvPicPr>
        <xdr:cNvPr id="3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835265" y="53912135"/>
          <a:ext cx="304403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100330</xdr:colOff>
      <xdr:row>47</xdr:row>
      <xdr:rowOff>126365</xdr:rowOff>
    </xdr:from>
    <xdr:to>
      <xdr:col>16</xdr:col>
      <xdr:colOff>405130</xdr:colOff>
      <xdr:row>47</xdr:row>
      <xdr:rowOff>374338</xdr:rowOff>
    </xdr:to>
    <xdr:pic>
      <xdr:nvPicPr>
        <xdr:cNvPr id="3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806055" y="53418740"/>
          <a:ext cx="304800" cy="24797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45</xdr:row>
      <xdr:rowOff>137795</xdr:rowOff>
    </xdr:from>
    <xdr:to>
      <xdr:col>16</xdr:col>
      <xdr:colOff>412772</xdr:colOff>
      <xdr:row>45</xdr:row>
      <xdr:rowOff>375921</xdr:rowOff>
    </xdr:to>
    <xdr:pic>
      <xdr:nvPicPr>
        <xdr:cNvPr id="3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53045" y="52420520"/>
          <a:ext cx="265452" cy="23812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40</xdr:row>
      <xdr:rowOff>127000</xdr:rowOff>
    </xdr:from>
    <xdr:to>
      <xdr:col>16</xdr:col>
      <xdr:colOff>431165</xdr:colOff>
      <xdr:row>45</xdr:row>
      <xdr:rowOff>251432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2090" y="49371250"/>
          <a:ext cx="304800" cy="25143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173355</xdr:colOff>
      <xdr:row>38</xdr:row>
      <xdr:rowOff>0</xdr:rowOff>
    </xdr:from>
    <xdr:to>
      <xdr:col>16</xdr:col>
      <xdr:colOff>440344</xdr:colOff>
      <xdr:row>38</xdr:row>
      <xdr:rowOff>238125</xdr:rowOff>
    </xdr:to>
    <xdr:pic>
      <xdr:nvPicPr>
        <xdr:cNvPr id="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879080" y="47421800"/>
          <a:ext cx="266989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38</xdr:row>
      <xdr:rowOff>0</xdr:rowOff>
    </xdr:from>
    <xdr:to>
      <xdr:col>16</xdr:col>
      <xdr:colOff>445638</xdr:colOff>
      <xdr:row>38</xdr:row>
      <xdr:rowOff>247650</xdr:rowOff>
    </xdr:to>
    <xdr:pic>
      <xdr:nvPicPr>
        <xdr:cNvPr id="3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7831455" y="44841795"/>
          <a:ext cx="319908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38</xdr:row>
      <xdr:rowOff>0</xdr:rowOff>
    </xdr:from>
    <xdr:to>
      <xdr:col>16</xdr:col>
      <xdr:colOff>449509</xdr:colOff>
      <xdr:row>38</xdr:row>
      <xdr:rowOff>264091</xdr:rowOff>
    </xdr:to>
    <xdr:pic>
      <xdr:nvPicPr>
        <xdr:cNvPr id="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7797800" y="44359830"/>
          <a:ext cx="357434" cy="26409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38</xdr:row>
      <xdr:rowOff>0</xdr:rowOff>
    </xdr:from>
    <xdr:to>
      <xdr:col>16</xdr:col>
      <xdr:colOff>448846</xdr:colOff>
      <xdr:row>38</xdr:row>
      <xdr:rowOff>247650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819390" y="43855005"/>
          <a:ext cx="335181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38</xdr:row>
      <xdr:rowOff>0</xdr:rowOff>
    </xdr:from>
    <xdr:to>
      <xdr:col>16</xdr:col>
      <xdr:colOff>464158</xdr:colOff>
      <xdr:row>38</xdr:row>
      <xdr:rowOff>258025</xdr:rowOff>
    </xdr:to>
    <xdr:pic>
      <xdr:nvPicPr>
        <xdr:cNvPr id="4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7820660" y="43349545"/>
          <a:ext cx="349223" cy="2580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38</xdr:row>
      <xdr:rowOff>0</xdr:rowOff>
    </xdr:from>
    <xdr:to>
      <xdr:col>16</xdr:col>
      <xdr:colOff>462565</xdr:colOff>
      <xdr:row>38</xdr:row>
      <xdr:rowOff>266700</xdr:rowOff>
    </xdr:to>
    <xdr:pic>
      <xdr:nvPicPr>
        <xdr:cNvPr id="4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7807325" y="42339895"/>
          <a:ext cx="36096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82550</xdr:colOff>
      <xdr:row>38</xdr:row>
      <xdr:rowOff>0</xdr:rowOff>
    </xdr:from>
    <xdr:to>
      <xdr:col>16</xdr:col>
      <xdr:colOff>425449</xdr:colOff>
      <xdr:row>38</xdr:row>
      <xdr:rowOff>253352</xdr:rowOff>
    </xdr:to>
    <xdr:pic>
      <xdr:nvPicPr>
        <xdr:cNvPr id="4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7788275" y="41834435"/>
          <a:ext cx="342899" cy="25335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100965</xdr:colOff>
      <xdr:row>38</xdr:row>
      <xdr:rowOff>0</xdr:rowOff>
    </xdr:from>
    <xdr:to>
      <xdr:col>16</xdr:col>
      <xdr:colOff>472440</xdr:colOff>
      <xdr:row>38</xdr:row>
      <xdr:rowOff>274465</xdr:rowOff>
    </xdr:to>
    <xdr:pic>
      <xdr:nvPicPr>
        <xdr:cNvPr id="4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7806690" y="41341040"/>
          <a:ext cx="371475" cy="2744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38</xdr:row>
      <xdr:rowOff>0</xdr:rowOff>
    </xdr:from>
    <xdr:to>
      <xdr:col>16</xdr:col>
      <xdr:colOff>479710</xdr:colOff>
      <xdr:row>38</xdr:row>
      <xdr:rowOff>266700</xdr:rowOff>
    </xdr:to>
    <xdr:pic>
      <xdr:nvPicPr>
        <xdr:cNvPr id="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7824470" y="40836850"/>
          <a:ext cx="36096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38</xdr:row>
      <xdr:rowOff>0</xdr:rowOff>
    </xdr:from>
    <xdr:to>
      <xdr:col>16</xdr:col>
      <xdr:colOff>457988</xdr:colOff>
      <xdr:row>38</xdr:row>
      <xdr:rowOff>228600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854315" y="40354250"/>
          <a:ext cx="309398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38</xdr:row>
      <xdr:rowOff>0</xdr:rowOff>
    </xdr:from>
    <xdr:to>
      <xdr:col>16</xdr:col>
      <xdr:colOff>487521</xdr:colOff>
      <xdr:row>38</xdr:row>
      <xdr:rowOff>276225</xdr:rowOff>
    </xdr:to>
    <xdr:pic>
      <xdr:nvPicPr>
        <xdr:cNvPr id="4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7819390" y="39793545"/>
          <a:ext cx="373856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38</xdr:row>
      <xdr:rowOff>0</xdr:rowOff>
    </xdr:from>
    <xdr:to>
      <xdr:col>16</xdr:col>
      <xdr:colOff>399797</xdr:colOff>
      <xdr:row>38</xdr:row>
      <xdr:rowOff>301625</xdr:rowOff>
    </xdr:to>
    <xdr:pic>
      <xdr:nvPicPr>
        <xdr:cNvPr id="4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856220" y="39299515"/>
          <a:ext cx="249302" cy="301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63500</xdr:colOff>
      <xdr:row>30</xdr:row>
      <xdr:rowOff>0</xdr:rowOff>
    </xdr:from>
    <xdr:to>
      <xdr:col>16</xdr:col>
      <xdr:colOff>475863</xdr:colOff>
      <xdr:row>38</xdr:row>
      <xdr:rowOff>238125</xdr:rowOff>
    </xdr:to>
    <xdr:pic>
      <xdr:nvPicPr>
        <xdr:cNvPr id="5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769225" y="26053415"/>
          <a:ext cx="412363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</xdr:colOff>
      <xdr:row>30</xdr:row>
      <xdr:rowOff>0</xdr:rowOff>
    </xdr:from>
    <xdr:to>
      <xdr:col>16</xdr:col>
      <xdr:colOff>488330</xdr:colOff>
      <xdr:row>38</xdr:row>
      <xdr:rowOff>243491</xdr:rowOff>
    </xdr:to>
    <xdr:pic>
      <xdr:nvPicPr>
        <xdr:cNvPr id="5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772400" y="22497415"/>
          <a:ext cx="421655" cy="24349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166370</xdr:colOff>
      <xdr:row>30</xdr:row>
      <xdr:rowOff>0</xdr:rowOff>
    </xdr:from>
    <xdr:to>
      <xdr:col>16</xdr:col>
      <xdr:colOff>394970</xdr:colOff>
      <xdr:row>38</xdr:row>
      <xdr:rowOff>232624</xdr:rowOff>
    </xdr:to>
    <xdr:pic>
      <xdr:nvPicPr>
        <xdr:cNvPr id="5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872095" y="23023830"/>
          <a:ext cx="228600" cy="2326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86995</xdr:colOff>
      <xdr:row>30</xdr:row>
      <xdr:rowOff>0</xdr:rowOff>
    </xdr:from>
    <xdr:to>
      <xdr:col>16</xdr:col>
      <xdr:colOff>494711</xdr:colOff>
      <xdr:row>38</xdr:row>
      <xdr:rowOff>247650</xdr:rowOff>
    </xdr:to>
    <xdr:pic>
      <xdr:nvPicPr>
        <xdr:cNvPr id="53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792720" y="26580465"/>
          <a:ext cx="407716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118</xdr:row>
      <xdr:rowOff>0</xdr:rowOff>
    </xdr:from>
    <xdr:to>
      <xdr:col>16</xdr:col>
      <xdr:colOff>425451</xdr:colOff>
      <xdr:row>121</xdr:row>
      <xdr:rowOff>167503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826375" y="99379405"/>
          <a:ext cx="304801" cy="16750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104140</xdr:colOff>
      <xdr:row>119</xdr:row>
      <xdr:rowOff>0</xdr:rowOff>
    </xdr:from>
    <xdr:to>
      <xdr:col>16</xdr:col>
      <xdr:colOff>478337</xdr:colOff>
      <xdr:row>121</xdr:row>
      <xdr:rowOff>238125</xdr:rowOff>
    </xdr:to>
    <xdr:pic>
      <xdr:nvPicPr>
        <xdr:cNvPr id="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809865" y="100409375"/>
          <a:ext cx="374197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81280</xdr:colOff>
      <xdr:row>119</xdr:row>
      <xdr:rowOff>0</xdr:rowOff>
    </xdr:from>
    <xdr:to>
      <xdr:col>16</xdr:col>
      <xdr:colOff>490854</xdr:colOff>
      <xdr:row>121</xdr:row>
      <xdr:rowOff>209601</xdr:rowOff>
    </xdr:to>
    <xdr:pic>
      <xdr:nvPicPr>
        <xdr:cNvPr id="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7787005" y="100859590"/>
          <a:ext cx="409574" cy="2096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91440</xdr:colOff>
      <xdr:row>119</xdr:row>
      <xdr:rowOff>0</xdr:rowOff>
    </xdr:from>
    <xdr:to>
      <xdr:col>16</xdr:col>
      <xdr:colOff>433364</xdr:colOff>
      <xdr:row>121</xdr:row>
      <xdr:rowOff>174981</xdr:rowOff>
    </xdr:to>
    <xdr:pic>
      <xdr:nvPicPr>
        <xdr:cNvPr id="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797165" y="101409500"/>
          <a:ext cx="341924" cy="17498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83820</xdr:colOff>
      <xdr:row>119</xdr:row>
      <xdr:rowOff>0</xdr:rowOff>
    </xdr:from>
    <xdr:to>
      <xdr:col>16</xdr:col>
      <xdr:colOff>493395</xdr:colOff>
      <xdr:row>121</xdr:row>
      <xdr:rowOff>196630</xdr:rowOff>
    </xdr:to>
    <xdr:pic>
      <xdr:nvPicPr>
        <xdr:cNvPr id="5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789545" y="101891465"/>
          <a:ext cx="409575" cy="196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99695</xdr:colOff>
      <xdr:row>119</xdr:row>
      <xdr:rowOff>0</xdr:rowOff>
    </xdr:from>
    <xdr:to>
      <xdr:col>16</xdr:col>
      <xdr:colOff>436980</xdr:colOff>
      <xdr:row>121</xdr:row>
      <xdr:rowOff>161925</xdr:rowOff>
    </xdr:to>
    <xdr:pic>
      <xdr:nvPicPr>
        <xdr:cNvPr id="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7805420" y="102396925"/>
          <a:ext cx="337285" cy="1619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90170</xdr:colOff>
      <xdr:row>119</xdr:row>
      <xdr:rowOff>0</xdr:rowOff>
    </xdr:from>
    <xdr:to>
      <xdr:col>16</xdr:col>
      <xdr:colOff>394971</xdr:colOff>
      <xdr:row>121</xdr:row>
      <xdr:rowOff>146330</xdr:rowOff>
    </xdr:to>
    <xdr:pic>
      <xdr:nvPicPr>
        <xdr:cNvPr id="6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7795895" y="102946835"/>
          <a:ext cx="304801" cy="146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168910</xdr:colOff>
      <xdr:row>121</xdr:row>
      <xdr:rowOff>0</xdr:rowOff>
    </xdr:from>
    <xdr:to>
      <xdr:col>16</xdr:col>
      <xdr:colOff>410043</xdr:colOff>
      <xdr:row>121</xdr:row>
      <xdr:rowOff>201386</xdr:rowOff>
    </xdr:to>
    <xdr:pic>
      <xdr:nvPicPr>
        <xdr:cNvPr id="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874635" y="105458895"/>
          <a:ext cx="241133" cy="20138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94615</xdr:colOff>
      <xdr:row>79</xdr:row>
      <xdr:rowOff>172085</xdr:rowOff>
    </xdr:from>
    <xdr:to>
      <xdr:col>16</xdr:col>
      <xdr:colOff>502389</xdr:colOff>
      <xdr:row>79</xdr:row>
      <xdr:rowOff>322735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800340" y="69618860"/>
          <a:ext cx="407774" cy="15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56</xdr:row>
      <xdr:rowOff>103505</xdr:rowOff>
    </xdr:from>
    <xdr:to>
      <xdr:col>16</xdr:col>
      <xdr:colOff>456287</xdr:colOff>
      <xdr:row>56</xdr:row>
      <xdr:rowOff>352285</xdr:rowOff>
    </xdr:to>
    <xdr:pic>
      <xdr:nvPicPr>
        <xdr:cNvPr id="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856220" y="57939305"/>
          <a:ext cx="305792" cy="2487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121</xdr:row>
      <xdr:rowOff>0</xdr:rowOff>
    </xdr:from>
    <xdr:to>
      <xdr:col>16</xdr:col>
      <xdr:colOff>360680</xdr:colOff>
      <xdr:row>121</xdr:row>
      <xdr:rowOff>196927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7856855" y="104931845"/>
          <a:ext cx="209550" cy="19692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130810</xdr:colOff>
      <xdr:row>42</xdr:row>
      <xdr:rowOff>138430</xdr:rowOff>
    </xdr:from>
    <xdr:to>
      <xdr:col>16</xdr:col>
      <xdr:colOff>417497</xdr:colOff>
      <xdr:row>45</xdr:row>
      <xdr:rowOff>257175</xdr:rowOff>
    </xdr:to>
    <xdr:pic>
      <xdr:nvPicPr>
        <xdr:cNvPr id="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6535" y="50392330"/>
          <a:ext cx="286687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46</xdr:row>
      <xdr:rowOff>137795</xdr:rowOff>
    </xdr:from>
    <xdr:to>
      <xdr:col>16</xdr:col>
      <xdr:colOff>419100</xdr:colOff>
      <xdr:row>47</xdr:row>
      <xdr:rowOff>247790</xdr:rowOff>
    </xdr:to>
    <xdr:pic>
      <xdr:nvPicPr>
        <xdr:cNvPr id="6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48600" y="52925345"/>
          <a:ext cx="276225" cy="2477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116840</xdr:colOff>
      <xdr:row>54</xdr:row>
      <xdr:rowOff>126365</xdr:rowOff>
    </xdr:from>
    <xdr:to>
      <xdr:col>16</xdr:col>
      <xdr:colOff>412115</xdr:colOff>
      <xdr:row>56</xdr:row>
      <xdr:rowOff>240224</xdr:rowOff>
    </xdr:to>
    <xdr:pic>
      <xdr:nvPicPr>
        <xdr:cNvPr id="67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822565" y="56952515"/>
          <a:ext cx="295275" cy="2402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84455</xdr:colOff>
      <xdr:row>53</xdr:row>
      <xdr:rowOff>138430</xdr:rowOff>
    </xdr:from>
    <xdr:to>
      <xdr:col>16</xdr:col>
      <xdr:colOff>429538</xdr:colOff>
      <xdr:row>56</xdr:row>
      <xdr:rowOff>280746</xdr:rowOff>
    </xdr:to>
    <xdr:pic>
      <xdr:nvPicPr>
        <xdr:cNvPr id="68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790180" y="56459755"/>
          <a:ext cx="345083" cy="28074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52</xdr:row>
      <xdr:rowOff>149225</xdr:rowOff>
    </xdr:from>
    <xdr:to>
      <xdr:col>16</xdr:col>
      <xdr:colOff>400447</xdr:colOff>
      <xdr:row>56</xdr:row>
      <xdr:rowOff>209550</xdr:rowOff>
    </xdr:to>
    <xdr:pic>
      <xdr:nvPicPr>
        <xdr:cNvPr id="69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848600" y="55965725"/>
          <a:ext cx="257572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55</xdr:row>
      <xdr:rowOff>127000</xdr:rowOff>
    </xdr:from>
    <xdr:to>
      <xdr:col>16</xdr:col>
      <xdr:colOff>444500</xdr:colOff>
      <xdr:row>56</xdr:row>
      <xdr:rowOff>265361</xdr:rowOff>
    </xdr:to>
    <xdr:pic>
      <xdr:nvPicPr>
        <xdr:cNvPr id="70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807325" y="57457975"/>
          <a:ext cx="342900" cy="26536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80</xdr:row>
      <xdr:rowOff>126365</xdr:rowOff>
    </xdr:from>
    <xdr:to>
      <xdr:col>16</xdr:col>
      <xdr:colOff>403861</xdr:colOff>
      <xdr:row>82</xdr:row>
      <xdr:rowOff>272762</xdr:rowOff>
    </xdr:to>
    <xdr:pic>
      <xdr:nvPicPr>
        <xdr:cNvPr id="7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2410" y="70077965"/>
          <a:ext cx="257176" cy="27276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76835</xdr:colOff>
      <xdr:row>81</xdr:row>
      <xdr:rowOff>182245</xdr:rowOff>
    </xdr:from>
    <xdr:to>
      <xdr:col>16</xdr:col>
      <xdr:colOff>484609</xdr:colOff>
      <xdr:row>82</xdr:row>
      <xdr:rowOff>150650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782560" y="70638670"/>
          <a:ext cx="407774" cy="15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85</xdr:row>
      <xdr:rowOff>137160</xdr:rowOff>
    </xdr:from>
    <xdr:to>
      <xdr:col>16</xdr:col>
      <xdr:colOff>399415</xdr:colOff>
      <xdr:row>89</xdr:row>
      <xdr:rowOff>269501</xdr:rowOff>
    </xdr:to>
    <xdr:pic>
      <xdr:nvPicPr>
        <xdr:cNvPr id="7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2612885"/>
          <a:ext cx="247650" cy="2695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128470</xdr:colOff>
      <xdr:row>96</xdr:row>
      <xdr:rowOff>135055</xdr:rowOff>
    </xdr:from>
    <xdr:to>
      <xdr:col>16</xdr:col>
      <xdr:colOff>443574</xdr:colOff>
      <xdr:row>97</xdr:row>
      <xdr:rowOff>221524</xdr:rowOff>
    </xdr:to>
    <xdr:pic>
      <xdr:nvPicPr>
        <xdr:cNvPr id="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 rot="4913566">
          <a:off x="7880985" y="78545690"/>
          <a:ext cx="221524" cy="31510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103</xdr:row>
      <xdr:rowOff>126365</xdr:rowOff>
    </xdr:from>
    <xdr:to>
      <xdr:col>16</xdr:col>
      <xdr:colOff>502920</xdr:colOff>
      <xdr:row>121</xdr:row>
      <xdr:rowOff>229352</xdr:rowOff>
    </xdr:to>
    <xdr:pic>
      <xdr:nvPicPr>
        <xdr:cNvPr id="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4479765"/>
          <a:ext cx="400050" cy="22935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114</xdr:row>
      <xdr:rowOff>93345</xdr:rowOff>
    </xdr:from>
    <xdr:to>
      <xdr:col>16</xdr:col>
      <xdr:colOff>447040</xdr:colOff>
      <xdr:row>121</xdr:row>
      <xdr:rowOff>237615</xdr:rowOff>
    </xdr:to>
    <xdr:pic>
      <xdr:nvPicPr>
        <xdr:cNvPr id="7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38440" y="92771595"/>
          <a:ext cx="314325" cy="2376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111760</xdr:colOff>
      <xdr:row>115</xdr:row>
      <xdr:rowOff>126365</xdr:rowOff>
    </xdr:from>
    <xdr:to>
      <xdr:col>16</xdr:col>
      <xdr:colOff>426085</xdr:colOff>
      <xdr:row>121</xdr:row>
      <xdr:rowOff>220027</xdr:rowOff>
    </xdr:to>
    <xdr:pic>
      <xdr:nvPicPr>
        <xdr:cNvPr id="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17485" y="93814265"/>
          <a:ext cx="314325" cy="22002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139700</xdr:colOff>
      <xdr:row>118</xdr:row>
      <xdr:rowOff>160020</xdr:rowOff>
    </xdr:from>
    <xdr:to>
      <xdr:col>16</xdr:col>
      <xdr:colOff>425450</xdr:colOff>
      <xdr:row>121</xdr:row>
      <xdr:rowOff>157034</xdr:rowOff>
    </xdr:to>
    <xdr:pic>
      <xdr:nvPicPr>
        <xdr:cNvPr id="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845425" y="99905820"/>
          <a:ext cx="285750" cy="15703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119</xdr:row>
      <xdr:rowOff>127000</xdr:rowOff>
    </xdr:from>
    <xdr:to>
      <xdr:col>16</xdr:col>
      <xdr:colOff>421280</xdr:colOff>
      <xdr:row>121</xdr:row>
      <xdr:rowOff>190502</xdr:rowOff>
    </xdr:to>
    <xdr:pic>
      <xdr:nvPicPr>
        <xdr:cNvPr id="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827645" y="103406575"/>
          <a:ext cx="299360" cy="19050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74295</xdr:colOff>
      <xdr:row>120</xdr:row>
      <xdr:rowOff>172085</xdr:rowOff>
    </xdr:from>
    <xdr:to>
      <xdr:col>16</xdr:col>
      <xdr:colOff>421171</xdr:colOff>
      <xdr:row>121</xdr:row>
      <xdr:rowOff>166530</xdr:rowOff>
    </xdr:to>
    <xdr:pic>
      <xdr:nvPicPr>
        <xdr:cNvPr id="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780020" y="103956485"/>
          <a:ext cx="346876" cy="1665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153035</xdr:colOff>
      <xdr:row>77</xdr:row>
      <xdr:rowOff>116205</xdr:rowOff>
    </xdr:from>
    <xdr:to>
      <xdr:col>16</xdr:col>
      <xdr:colOff>386534</xdr:colOff>
      <xdr:row>78</xdr:row>
      <xdr:rowOff>247650</xdr:rowOff>
    </xdr:to>
    <xdr:pic>
      <xdr:nvPicPr>
        <xdr:cNvPr id="8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8760" y="68553330"/>
          <a:ext cx="233499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121</xdr:row>
      <xdr:rowOff>0</xdr:rowOff>
    </xdr:from>
    <xdr:to>
      <xdr:col>16</xdr:col>
      <xdr:colOff>475616</xdr:colOff>
      <xdr:row>121</xdr:row>
      <xdr:rowOff>271207</xdr:rowOff>
    </xdr:to>
    <xdr:pic>
      <xdr:nvPicPr>
        <xdr:cNvPr id="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7828915" y="104415590"/>
          <a:ext cx="352426" cy="27120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108585</xdr:colOff>
      <xdr:row>111</xdr:row>
      <xdr:rowOff>137795</xdr:rowOff>
    </xdr:from>
    <xdr:to>
      <xdr:col>16</xdr:col>
      <xdr:colOff>436185</xdr:colOff>
      <xdr:row>121</xdr:row>
      <xdr:rowOff>247650</xdr:rowOff>
    </xdr:to>
    <xdr:pic>
      <xdr:nvPicPr>
        <xdr:cNvPr id="8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4310" y="89663270"/>
          <a:ext cx="3276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107</xdr:row>
      <xdr:rowOff>71120</xdr:rowOff>
    </xdr:from>
    <xdr:to>
      <xdr:col>16</xdr:col>
      <xdr:colOff>454660</xdr:colOff>
      <xdr:row>121</xdr:row>
      <xdr:rowOff>273617</xdr:rowOff>
    </xdr:to>
    <xdr:pic>
      <xdr:nvPicPr>
        <xdr:cNvPr id="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6948645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38</xdr:row>
      <xdr:rowOff>0</xdr:rowOff>
    </xdr:from>
    <xdr:to>
      <xdr:col>16</xdr:col>
      <xdr:colOff>448766</xdr:colOff>
      <xdr:row>38</xdr:row>
      <xdr:rowOff>276225</xdr:rowOff>
    </xdr:to>
    <xdr:pic>
      <xdr:nvPicPr>
        <xdr:cNvPr id="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797800" y="45873035"/>
          <a:ext cx="356691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127635</xdr:colOff>
      <xdr:row>38</xdr:row>
      <xdr:rowOff>0</xdr:rowOff>
    </xdr:from>
    <xdr:to>
      <xdr:col>16</xdr:col>
      <xdr:colOff>432435</xdr:colOff>
      <xdr:row>38</xdr:row>
      <xdr:rowOff>256088</xdr:rowOff>
    </xdr:to>
    <xdr:pic>
      <xdr:nvPicPr>
        <xdr:cNvPr id="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33360" y="46333410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109220</xdr:colOff>
      <xdr:row>38</xdr:row>
      <xdr:rowOff>0</xdr:rowOff>
    </xdr:from>
    <xdr:to>
      <xdr:col>16</xdr:col>
      <xdr:colOff>414020</xdr:colOff>
      <xdr:row>38</xdr:row>
      <xdr:rowOff>256088</xdr:rowOff>
    </xdr:to>
    <xdr:pic>
      <xdr:nvPicPr>
        <xdr:cNvPr id="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14945" y="46892210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93980</xdr:colOff>
      <xdr:row>73</xdr:row>
      <xdr:rowOff>104140</xdr:rowOff>
    </xdr:from>
    <xdr:to>
      <xdr:col>16</xdr:col>
      <xdr:colOff>450671</xdr:colOff>
      <xdr:row>73</xdr:row>
      <xdr:rowOff>380365</xdr:rowOff>
    </xdr:to>
    <xdr:pic>
      <xdr:nvPicPr>
        <xdr:cNvPr id="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799705" y="66521965"/>
          <a:ext cx="356691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74</xdr:row>
      <xdr:rowOff>182245</xdr:rowOff>
    </xdr:from>
    <xdr:to>
      <xdr:col>16</xdr:col>
      <xdr:colOff>453390</xdr:colOff>
      <xdr:row>74</xdr:row>
      <xdr:rowOff>438333</xdr:rowOff>
    </xdr:to>
    <xdr:pic>
      <xdr:nvPicPr>
        <xdr:cNvPr id="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54315" y="67104895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136525</xdr:colOff>
      <xdr:row>75</xdr:row>
      <xdr:rowOff>125730</xdr:rowOff>
    </xdr:from>
    <xdr:to>
      <xdr:col>16</xdr:col>
      <xdr:colOff>441325</xdr:colOff>
      <xdr:row>75</xdr:row>
      <xdr:rowOff>381818</xdr:rowOff>
    </xdr:to>
    <xdr:pic>
      <xdr:nvPicPr>
        <xdr:cNvPr id="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42250" y="67553205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53340</xdr:colOff>
      <xdr:row>30</xdr:row>
      <xdr:rowOff>0</xdr:rowOff>
    </xdr:from>
    <xdr:to>
      <xdr:col>16</xdr:col>
      <xdr:colOff>443865</xdr:colOff>
      <xdr:row>38</xdr:row>
      <xdr:rowOff>193423</xdr:rowOff>
    </xdr:to>
    <xdr:pic>
      <xdr:nvPicPr>
        <xdr:cNvPr id="9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 t="29478" r="13513"/>
        <a:stretch>
          <a:fillRect/>
        </a:stretch>
      </xdr:blipFill>
      <xdr:spPr>
        <a:xfrm>
          <a:off x="7759065" y="24550370"/>
          <a:ext cx="390525" cy="19342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109855</xdr:colOff>
      <xdr:row>30</xdr:row>
      <xdr:rowOff>0</xdr:rowOff>
    </xdr:from>
    <xdr:to>
      <xdr:col>16</xdr:col>
      <xdr:colOff>490855</xdr:colOff>
      <xdr:row>38</xdr:row>
      <xdr:rowOff>220014</xdr:rowOff>
    </xdr:to>
    <xdr:pic>
      <xdr:nvPicPr>
        <xdr:cNvPr id="9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815580" y="25559385"/>
          <a:ext cx="381000" cy="22001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</xdr:colOff>
      <xdr:row>30</xdr:row>
      <xdr:rowOff>0</xdr:rowOff>
    </xdr:from>
    <xdr:to>
      <xdr:col>17</xdr:col>
      <xdr:colOff>0</xdr:colOff>
      <xdr:row>38</xdr:row>
      <xdr:rowOff>307023</xdr:rowOff>
    </xdr:to>
    <xdr:pic>
      <xdr:nvPicPr>
        <xdr:cNvPr id="93" name="图片 9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70" t="2987" r="1319" b="10382"/>
        <a:stretch>
          <a:fillRect/>
        </a:stretch>
      </xdr:blipFill>
      <xdr:spPr>
        <a:xfrm>
          <a:off x="7736205" y="28522295"/>
          <a:ext cx="531495" cy="30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73025</xdr:colOff>
      <xdr:row>30</xdr:row>
      <xdr:rowOff>0</xdr:rowOff>
    </xdr:from>
    <xdr:to>
      <xdr:col>16</xdr:col>
      <xdr:colOff>439371</xdr:colOff>
      <xdr:row>38</xdr:row>
      <xdr:rowOff>303561</xdr:rowOff>
    </xdr:to>
    <xdr:pic>
      <xdr:nvPicPr>
        <xdr:cNvPr id="94" name="图片 9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032" t="3179"/>
        <a:stretch>
          <a:fillRect/>
        </a:stretch>
      </xdr:blipFill>
      <xdr:spPr>
        <a:xfrm>
          <a:off x="7778750" y="28084145"/>
          <a:ext cx="366346" cy="303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65405</xdr:colOff>
      <xdr:row>30</xdr:row>
      <xdr:rowOff>0</xdr:rowOff>
    </xdr:from>
    <xdr:to>
      <xdr:col>16</xdr:col>
      <xdr:colOff>490367</xdr:colOff>
      <xdr:row>38</xdr:row>
      <xdr:rowOff>166113</xdr:rowOff>
    </xdr:to>
    <xdr:pic>
      <xdr:nvPicPr>
        <xdr:cNvPr id="95" name="图片 9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325" t="2798"/>
        <a:stretch>
          <a:fillRect/>
        </a:stretch>
      </xdr:blipFill>
      <xdr:spPr>
        <a:xfrm>
          <a:off x="7771130" y="27612340"/>
          <a:ext cx="424962" cy="166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134620</xdr:colOff>
      <xdr:row>30</xdr:row>
      <xdr:rowOff>0</xdr:rowOff>
    </xdr:from>
    <xdr:to>
      <xdr:col>16</xdr:col>
      <xdr:colOff>340996</xdr:colOff>
      <xdr:row>38</xdr:row>
      <xdr:rowOff>247651</xdr:rowOff>
    </xdr:to>
    <xdr:pic>
      <xdr:nvPicPr>
        <xdr:cNvPr id="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7840345" y="22037040"/>
          <a:ext cx="206376" cy="24765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30</xdr:row>
      <xdr:rowOff>0</xdr:rowOff>
    </xdr:from>
    <xdr:to>
      <xdr:col>16</xdr:col>
      <xdr:colOff>423545</xdr:colOff>
      <xdr:row>38</xdr:row>
      <xdr:rowOff>304800</xdr:rowOff>
    </xdr:to>
    <xdr:pic>
      <xdr:nvPicPr>
        <xdr:cNvPr id="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875270" y="2350706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175260</xdr:colOff>
      <xdr:row>30</xdr:row>
      <xdr:rowOff>0</xdr:rowOff>
    </xdr:from>
    <xdr:to>
      <xdr:col>16</xdr:col>
      <xdr:colOff>429260</xdr:colOff>
      <xdr:row>38</xdr:row>
      <xdr:rowOff>304800</xdr:rowOff>
    </xdr:to>
    <xdr:pic>
      <xdr:nvPicPr>
        <xdr:cNvPr id="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880985" y="2396807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114300</xdr:colOff>
      <xdr:row>30</xdr:row>
      <xdr:rowOff>0</xdr:rowOff>
    </xdr:from>
    <xdr:to>
      <xdr:col>16</xdr:col>
      <xdr:colOff>409575</xdr:colOff>
      <xdr:row>38</xdr:row>
      <xdr:rowOff>353498</xdr:rowOff>
    </xdr:to>
    <xdr:pic>
      <xdr:nvPicPr>
        <xdr:cNvPr id="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7820025" y="25032970"/>
          <a:ext cx="295275" cy="35349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20</xdr:row>
      <xdr:rowOff>71120</xdr:rowOff>
    </xdr:from>
    <xdr:to>
      <xdr:col>16</xdr:col>
      <xdr:colOff>437515</xdr:colOff>
      <xdr:row>38</xdr:row>
      <xdr:rowOff>333375</xdr:rowOff>
    </xdr:to>
    <xdr:pic>
      <xdr:nvPicPr>
        <xdr:cNvPr id="1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381569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23</xdr:row>
      <xdr:rowOff>0</xdr:rowOff>
    </xdr:from>
    <xdr:to>
      <xdr:col>16</xdr:col>
      <xdr:colOff>464820</xdr:colOff>
      <xdr:row>38</xdr:row>
      <xdr:rowOff>307267</xdr:rowOff>
    </xdr:to>
    <xdr:pic>
      <xdr:nvPicPr>
        <xdr:cNvPr id="10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08595" y="16866870"/>
          <a:ext cx="361950" cy="3072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23</xdr:row>
      <xdr:rowOff>0</xdr:rowOff>
    </xdr:from>
    <xdr:to>
      <xdr:col>16</xdr:col>
      <xdr:colOff>418465</xdr:colOff>
      <xdr:row>38</xdr:row>
      <xdr:rowOff>362519</xdr:rowOff>
    </xdr:to>
    <xdr:pic>
      <xdr:nvPicPr>
        <xdr:cNvPr id="10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7838440" y="15340330"/>
          <a:ext cx="285750" cy="36251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171450</xdr:colOff>
      <xdr:row>23</xdr:row>
      <xdr:rowOff>0</xdr:rowOff>
    </xdr:from>
    <xdr:to>
      <xdr:col>16</xdr:col>
      <xdr:colOff>365414</xdr:colOff>
      <xdr:row>38</xdr:row>
      <xdr:rowOff>304800</xdr:rowOff>
    </xdr:to>
    <xdr:pic>
      <xdr:nvPicPr>
        <xdr:cNvPr id="10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 l="17042" t="17911" r="16685"/>
        <a:stretch>
          <a:fillRect/>
        </a:stretch>
      </xdr:blipFill>
      <xdr:spPr>
        <a:xfrm>
          <a:off x="7877175" y="15857220"/>
          <a:ext cx="193964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85090</xdr:colOff>
      <xdr:row>23</xdr:row>
      <xdr:rowOff>0</xdr:rowOff>
    </xdr:from>
    <xdr:to>
      <xdr:col>16</xdr:col>
      <xdr:colOff>475616</xdr:colOff>
      <xdr:row>38</xdr:row>
      <xdr:rowOff>285750</xdr:rowOff>
    </xdr:to>
    <xdr:pic>
      <xdr:nvPicPr>
        <xdr:cNvPr id="10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 r="-2500" b="26667"/>
        <a:stretch>
          <a:fillRect/>
        </a:stretch>
      </xdr:blipFill>
      <xdr:spPr>
        <a:xfrm>
          <a:off x="7790815" y="16405860"/>
          <a:ext cx="390526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31</xdr:row>
      <xdr:rowOff>137795</xdr:rowOff>
    </xdr:from>
    <xdr:to>
      <xdr:col>16</xdr:col>
      <xdr:colOff>466112</xdr:colOff>
      <xdr:row>38</xdr:row>
      <xdr:rowOff>285750</xdr:rowOff>
    </xdr:to>
    <xdr:pic>
      <xdr:nvPicPr>
        <xdr:cNvPr id="10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3060827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35</xdr:row>
      <xdr:rowOff>126365</xdr:rowOff>
    </xdr:from>
    <xdr:to>
      <xdr:col>16</xdr:col>
      <xdr:colOff>438807</xdr:colOff>
      <xdr:row>38</xdr:row>
      <xdr:rowOff>285750</xdr:rowOff>
    </xdr:to>
    <xdr:pic>
      <xdr:nvPicPr>
        <xdr:cNvPr id="1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33501965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38</xdr:row>
      <xdr:rowOff>0</xdr:rowOff>
    </xdr:from>
    <xdr:to>
      <xdr:col>16</xdr:col>
      <xdr:colOff>391116</xdr:colOff>
      <xdr:row>38</xdr:row>
      <xdr:rowOff>257175</xdr:rowOff>
    </xdr:to>
    <xdr:pic>
      <xdr:nvPicPr>
        <xdr:cNvPr id="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21930" y="35283775"/>
          <a:ext cx="274911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38</xdr:row>
      <xdr:rowOff>0</xdr:rowOff>
    </xdr:from>
    <xdr:to>
      <xdr:col>16</xdr:col>
      <xdr:colOff>405086</xdr:colOff>
      <xdr:row>38</xdr:row>
      <xdr:rowOff>257175</xdr:rowOff>
    </xdr:to>
    <xdr:pic>
      <xdr:nvPicPr>
        <xdr:cNvPr id="1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35900" y="35788600"/>
          <a:ext cx="274911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180975</xdr:colOff>
      <xdr:row>16</xdr:row>
      <xdr:rowOff>104140</xdr:rowOff>
    </xdr:from>
    <xdr:to>
      <xdr:col>16</xdr:col>
      <xdr:colOff>407288</xdr:colOff>
      <xdr:row>38</xdr:row>
      <xdr:rowOff>314324</xdr:rowOff>
    </xdr:to>
    <xdr:pic>
      <xdr:nvPicPr>
        <xdr:cNvPr id="10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86700" y="9857740"/>
          <a:ext cx="226313" cy="3143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9</xdr:row>
      <xdr:rowOff>116205</xdr:rowOff>
    </xdr:from>
    <xdr:to>
      <xdr:col>16</xdr:col>
      <xdr:colOff>399414</xdr:colOff>
      <xdr:row>38</xdr:row>
      <xdr:rowOff>255670</xdr:rowOff>
    </xdr:to>
    <xdr:pic>
      <xdr:nvPicPr>
        <xdr:cNvPr id="1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47965" y="4231005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13</xdr:row>
      <xdr:rowOff>127000</xdr:rowOff>
    </xdr:from>
    <xdr:to>
      <xdr:col>16</xdr:col>
      <xdr:colOff>403859</xdr:colOff>
      <xdr:row>38</xdr:row>
      <xdr:rowOff>255670</xdr:rowOff>
    </xdr:to>
    <xdr:pic>
      <xdr:nvPicPr>
        <xdr:cNvPr id="11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52410" y="7194550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30</xdr:row>
      <xdr:rowOff>0</xdr:rowOff>
    </xdr:from>
    <xdr:to>
      <xdr:col>16</xdr:col>
      <xdr:colOff>428625</xdr:colOff>
      <xdr:row>38</xdr:row>
      <xdr:rowOff>300465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7781925" y="29049345"/>
          <a:ext cx="352425" cy="3004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193675</xdr:colOff>
      <xdr:row>20</xdr:row>
      <xdr:rowOff>0</xdr:rowOff>
    </xdr:from>
    <xdr:to>
      <xdr:col>16</xdr:col>
      <xdr:colOff>363393</xdr:colOff>
      <xdr:row>38</xdr:row>
      <xdr:rowOff>333374</xdr:rowOff>
    </xdr:to>
    <xdr:pic>
      <xdr:nvPicPr>
        <xdr:cNvPr id="113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 l="25627" t="10168" r="18106" b="7204"/>
        <a:stretch>
          <a:fillRect/>
        </a:stretch>
      </xdr:blipFill>
      <xdr:spPr>
        <a:xfrm>
          <a:off x="7899400" y="12839700"/>
          <a:ext cx="169718" cy="33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184150</xdr:colOff>
      <xdr:row>20</xdr:row>
      <xdr:rowOff>0</xdr:rowOff>
    </xdr:from>
    <xdr:to>
      <xdr:col>16</xdr:col>
      <xdr:colOff>418662</xdr:colOff>
      <xdr:row>38</xdr:row>
      <xdr:rowOff>323850</xdr:rowOff>
    </xdr:to>
    <xdr:pic>
      <xdr:nvPicPr>
        <xdr:cNvPr id="114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 l="28018" t="10330" r="7516" b="9505"/>
        <a:stretch>
          <a:fillRect/>
        </a:stretch>
      </xdr:blipFill>
      <xdr:spPr>
        <a:xfrm>
          <a:off x="7889875" y="12312015"/>
          <a:ext cx="234512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38100</xdr:colOff>
      <xdr:row>38</xdr:row>
      <xdr:rowOff>0</xdr:rowOff>
    </xdr:from>
    <xdr:to>
      <xdr:col>17</xdr:col>
      <xdr:colOff>0</xdr:colOff>
      <xdr:row>38</xdr:row>
      <xdr:rowOff>180974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7743825" y="36338510"/>
          <a:ext cx="523875" cy="18097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</xdr:colOff>
      <xdr:row>38</xdr:row>
      <xdr:rowOff>0</xdr:rowOff>
    </xdr:from>
    <xdr:to>
      <xdr:col>17</xdr:col>
      <xdr:colOff>0</xdr:colOff>
      <xdr:row>38</xdr:row>
      <xdr:rowOff>165100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7724775" y="36820475"/>
          <a:ext cx="54292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140970</xdr:colOff>
      <xdr:row>30</xdr:row>
      <xdr:rowOff>0</xdr:rowOff>
    </xdr:from>
    <xdr:to>
      <xdr:col>16</xdr:col>
      <xdr:colOff>398145</xdr:colOff>
      <xdr:row>38</xdr:row>
      <xdr:rowOff>282290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7846695" y="27052270"/>
          <a:ext cx="257175" cy="282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132715</xdr:colOff>
      <xdr:row>116</xdr:row>
      <xdr:rowOff>0</xdr:rowOff>
    </xdr:from>
    <xdr:to>
      <xdr:col>16</xdr:col>
      <xdr:colOff>427990</xdr:colOff>
      <xdr:row>121</xdr:row>
      <xdr:rowOff>243472</xdr:rowOff>
    </xdr:to>
    <xdr:pic>
      <xdr:nvPicPr>
        <xdr:cNvPr id="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7838440" y="94858205"/>
          <a:ext cx="295275" cy="243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68580</xdr:colOff>
      <xdr:row>116</xdr:row>
      <xdr:rowOff>0</xdr:rowOff>
    </xdr:from>
    <xdr:to>
      <xdr:col>17</xdr:col>
      <xdr:colOff>0</xdr:colOff>
      <xdr:row>121</xdr:row>
      <xdr:rowOff>199456</xdr:rowOff>
    </xdr:to>
    <xdr:pic>
      <xdr:nvPicPr>
        <xdr:cNvPr id="1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7774305" y="95855790"/>
          <a:ext cx="493395" cy="19945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38735</xdr:colOff>
      <xdr:row>117</xdr:row>
      <xdr:rowOff>0</xdr:rowOff>
    </xdr:from>
    <xdr:to>
      <xdr:col>17</xdr:col>
      <xdr:colOff>0</xdr:colOff>
      <xdr:row>121</xdr:row>
      <xdr:rowOff>225472</xdr:rowOff>
    </xdr:to>
    <xdr:pic>
      <xdr:nvPicPr>
        <xdr:cNvPr id="1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44460" y="97348040"/>
          <a:ext cx="523240" cy="225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96520</xdr:colOff>
      <xdr:row>116</xdr:row>
      <xdr:rowOff>0</xdr:rowOff>
    </xdr:from>
    <xdr:to>
      <xdr:col>16</xdr:col>
      <xdr:colOff>438150</xdr:colOff>
      <xdr:row>121</xdr:row>
      <xdr:rowOff>312420</xdr:rowOff>
    </xdr:to>
    <xdr:pic>
      <xdr:nvPicPr>
        <xdr:cNvPr id="1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7802245" y="96293305"/>
          <a:ext cx="341630" cy="3124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49530</xdr:colOff>
      <xdr:row>38</xdr:row>
      <xdr:rowOff>0</xdr:rowOff>
    </xdr:from>
    <xdr:to>
      <xdr:col>17</xdr:col>
      <xdr:colOff>0</xdr:colOff>
      <xdr:row>38</xdr:row>
      <xdr:rowOff>190424</xdr:rowOff>
    </xdr:to>
    <xdr:pic>
      <xdr:nvPicPr>
        <xdr:cNvPr id="1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7755255" y="37336095"/>
          <a:ext cx="512445" cy="1904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36195</xdr:colOff>
      <xdr:row>118</xdr:row>
      <xdr:rowOff>0</xdr:rowOff>
    </xdr:from>
    <xdr:to>
      <xdr:col>17</xdr:col>
      <xdr:colOff>0</xdr:colOff>
      <xdr:row>121</xdr:row>
      <xdr:rowOff>225472</xdr:rowOff>
    </xdr:to>
    <xdr:pic>
      <xdr:nvPicPr>
        <xdr:cNvPr id="1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41920" y="98324670"/>
          <a:ext cx="525780" cy="225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52070</xdr:colOff>
      <xdr:row>38</xdr:row>
      <xdr:rowOff>0</xdr:rowOff>
    </xdr:from>
    <xdr:to>
      <xdr:col>17</xdr:col>
      <xdr:colOff>0</xdr:colOff>
      <xdr:row>38</xdr:row>
      <xdr:rowOff>165100</xdr:rowOff>
    </xdr:to>
    <xdr:pic>
      <xdr:nvPicPr>
        <xdr:cNvPr id="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7757795" y="37862510"/>
          <a:ext cx="50990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65405</xdr:colOff>
      <xdr:row>116</xdr:row>
      <xdr:rowOff>0</xdr:rowOff>
    </xdr:from>
    <xdr:to>
      <xdr:col>16</xdr:col>
      <xdr:colOff>503555</xdr:colOff>
      <xdr:row>121</xdr:row>
      <xdr:rowOff>217318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7771130" y="95318580"/>
          <a:ext cx="438150" cy="21731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116</xdr:row>
      <xdr:rowOff>81915</xdr:rowOff>
    </xdr:from>
    <xdr:to>
      <xdr:col>16</xdr:col>
      <xdr:colOff>419100</xdr:colOff>
      <xdr:row>121</xdr:row>
      <xdr:rowOff>296686</xdr:rowOff>
    </xdr:to>
    <xdr:pic>
      <xdr:nvPicPr>
        <xdr:cNvPr id="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7848600" y="96798765"/>
          <a:ext cx="276225" cy="29668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</xdr:colOff>
      <xdr:row>117</xdr:row>
      <xdr:rowOff>160020</xdr:rowOff>
    </xdr:from>
    <xdr:to>
      <xdr:col>16</xdr:col>
      <xdr:colOff>498455</xdr:colOff>
      <xdr:row>121</xdr:row>
      <xdr:rowOff>200025</xdr:rowOff>
    </xdr:to>
    <xdr:pic>
      <xdr:nvPicPr>
        <xdr:cNvPr id="1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64780" y="97886520"/>
          <a:ext cx="439400" cy="2000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27</xdr:row>
      <xdr:rowOff>114935</xdr:rowOff>
    </xdr:from>
    <xdr:to>
      <xdr:col>16</xdr:col>
      <xdr:colOff>467382</xdr:colOff>
      <xdr:row>38</xdr:row>
      <xdr:rowOff>285750</xdr:rowOff>
    </xdr:to>
    <xdr:pic>
      <xdr:nvPicPr>
        <xdr:cNvPr id="1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1991741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23</xdr:row>
      <xdr:rowOff>126365</xdr:rowOff>
    </xdr:from>
    <xdr:to>
      <xdr:col>16</xdr:col>
      <xdr:colOff>474980</xdr:colOff>
      <xdr:row>38</xdr:row>
      <xdr:rowOff>306705</xdr:rowOff>
    </xdr:to>
    <xdr:pic>
      <xdr:nvPicPr>
        <xdr:cNvPr id="1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1740471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34</xdr:row>
      <xdr:rowOff>0</xdr:rowOff>
    </xdr:from>
    <xdr:to>
      <xdr:col>16</xdr:col>
      <xdr:colOff>449580</xdr:colOff>
      <xdr:row>38</xdr:row>
      <xdr:rowOff>285750</xdr:rowOff>
    </xdr:to>
    <xdr:pic>
      <xdr:nvPicPr>
        <xdr:cNvPr id="1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49870" y="3251517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110</xdr:row>
      <xdr:rowOff>104775</xdr:rowOff>
    </xdr:from>
    <xdr:to>
      <xdr:col>16</xdr:col>
      <xdr:colOff>440690</xdr:colOff>
      <xdr:row>121</xdr:row>
      <xdr:rowOff>247650</xdr:rowOff>
    </xdr:to>
    <xdr:pic>
      <xdr:nvPicPr>
        <xdr:cNvPr id="1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8912542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98</xdr:row>
      <xdr:rowOff>0</xdr:rowOff>
    </xdr:from>
    <xdr:to>
      <xdr:col>16</xdr:col>
      <xdr:colOff>478155</xdr:colOff>
      <xdr:row>121</xdr:row>
      <xdr:rowOff>202565</xdr:rowOff>
    </xdr:to>
    <xdr:pic>
      <xdr:nvPicPr>
        <xdr:cNvPr id="13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31455" y="81118710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20</xdr:row>
      <xdr:rowOff>0</xdr:rowOff>
    </xdr:from>
    <xdr:to>
      <xdr:col>16</xdr:col>
      <xdr:colOff>437515</xdr:colOff>
      <xdr:row>38</xdr:row>
      <xdr:rowOff>333375</xdr:rowOff>
    </xdr:to>
    <xdr:pic>
      <xdr:nvPicPr>
        <xdr:cNvPr id="1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329880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30</xdr:row>
      <xdr:rowOff>0</xdr:rowOff>
    </xdr:from>
    <xdr:to>
      <xdr:col>16</xdr:col>
      <xdr:colOff>421640</xdr:colOff>
      <xdr:row>38</xdr:row>
      <xdr:rowOff>285750</xdr:rowOff>
    </xdr:to>
    <xdr:pic>
      <xdr:nvPicPr>
        <xdr:cNvPr id="1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21930" y="2959862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149225</xdr:colOff>
      <xdr:row>16</xdr:row>
      <xdr:rowOff>0</xdr:rowOff>
    </xdr:from>
    <xdr:to>
      <xdr:col>16</xdr:col>
      <xdr:colOff>375285</xdr:colOff>
      <xdr:row>38</xdr:row>
      <xdr:rowOff>314325</xdr:rowOff>
    </xdr:to>
    <xdr:pic>
      <xdr:nvPicPr>
        <xdr:cNvPr id="13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54950" y="9340215"/>
          <a:ext cx="22606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82550</xdr:colOff>
      <xdr:row>90</xdr:row>
      <xdr:rowOff>88900</xdr:rowOff>
    </xdr:from>
    <xdr:to>
      <xdr:col>16</xdr:col>
      <xdr:colOff>421640</xdr:colOff>
      <xdr:row>90</xdr:row>
      <xdr:rowOff>393065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7788275" y="75517375"/>
          <a:ext cx="33909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121285</xdr:colOff>
      <xdr:row>91</xdr:row>
      <xdr:rowOff>99695</xdr:rowOff>
    </xdr:from>
    <xdr:to>
      <xdr:col>16</xdr:col>
      <xdr:colOff>401955</xdr:colOff>
      <xdr:row>91</xdr:row>
      <xdr:rowOff>351790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7827010" y="76032995"/>
          <a:ext cx="28067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91440</xdr:colOff>
      <xdr:row>92</xdr:row>
      <xdr:rowOff>101600</xdr:rowOff>
    </xdr:from>
    <xdr:to>
      <xdr:col>16</xdr:col>
      <xdr:colOff>401320</xdr:colOff>
      <xdr:row>92</xdr:row>
      <xdr:rowOff>379730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7797165" y="76539725"/>
          <a:ext cx="3098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142240</xdr:colOff>
      <xdr:row>8</xdr:row>
      <xdr:rowOff>149860</xdr:rowOff>
    </xdr:from>
    <xdr:to>
      <xdr:col>16</xdr:col>
      <xdr:colOff>398780</xdr:colOff>
      <xdr:row>38</xdr:row>
      <xdr:rowOff>255270</xdr:rowOff>
    </xdr:to>
    <xdr:pic>
      <xdr:nvPicPr>
        <xdr:cNvPr id="13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47965" y="375983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165100</xdr:colOff>
      <xdr:row>8</xdr:row>
      <xdr:rowOff>0</xdr:rowOff>
    </xdr:from>
    <xdr:to>
      <xdr:col>16</xdr:col>
      <xdr:colOff>421640</xdr:colOff>
      <xdr:row>38</xdr:row>
      <xdr:rowOff>255270</xdr:rowOff>
    </xdr:to>
    <xdr:pic>
      <xdr:nvPicPr>
        <xdr:cNvPr id="14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70825" y="322008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18</xdr:row>
      <xdr:rowOff>81915</xdr:rowOff>
    </xdr:from>
    <xdr:to>
      <xdr:col>16</xdr:col>
      <xdr:colOff>395605</xdr:colOff>
      <xdr:row>38</xdr:row>
      <xdr:rowOff>314325</xdr:rowOff>
    </xdr:to>
    <xdr:pic>
      <xdr:nvPicPr>
        <xdr:cNvPr id="14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270" y="11302365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26</xdr:row>
      <xdr:rowOff>0</xdr:rowOff>
    </xdr:from>
    <xdr:to>
      <xdr:col>16</xdr:col>
      <xdr:colOff>456565</xdr:colOff>
      <xdr:row>38</xdr:row>
      <xdr:rowOff>285750</xdr:rowOff>
    </xdr:to>
    <xdr:pic>
      <xdr:nvPicPr>
        <xdr:cNvPr id="1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56855" y="1889760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26</xdr:row>
      <xdr:rowOff>137795</xdr:rowOff>
    </xdr:from>
    <xdr:to>
      <xdr:col>16</xdr:col>
      <xdr:colOff>455930</xdr:colOff>
      <xdr:row>38</xdr:row>
      <xdr:rowOff>285750</xdr:rowOff>
    </xdr:to>
    <xdr:pic>
      <xdr:nvPicPr>
        <xdr:cNvPr id="1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56220" y="1943544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127000</xdr:colOff>
      <xdr:row>30</xdr:row>
      <xdr:rowOff>126365</xdr:rowOff>
    </xdr:from>
    <xdr:to>
      <xdr:col>16</xdr:col>
      <xdr:colOff>432435</xdr:colOff>
      <xdr:row>38</xdr:row>
      <xdr:rowOff>285750</xdr:rowOff>
    </xdr:to>
    <xdr:pic>
      <xdr:nvPicPr>
        <xdr:cNvPr id="1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2725" y="3009201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34</xdr:row>
      <xdr:rowOff>115570</xdr:rowOff>
    </xdr:from>
    <xdr:to>
      <xdr:col>16</xdr:col>
      <xdr:colOff>449580</xdr:colOff>
      <xdr:row>38</xdr:row>
      <xdr:rowOff>285750</xdr:rowOff>
    </xdr:to>
    <xdr:pic>
      <xdr:nvPicPr>
        <xdr:cNvPr id="14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49870" y="3298634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38</xdr:row>
      <xdr:rowOff>148590</xdr:rowOff>
    </xdr:from>
    <xdr:to>
      <xdr:col>16</xdr:col>
      <xdr:colOff>410210</xdr:colOff>
      <xdr:row>38</xdr:row>
      <xdr:rowOff>399415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4792599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162560</xdr:colOff>
      <xdr:row>82</xdr:row>
      <xdr:rowOff>104140</xdr:rowOff>
    </xdr:from>
    <xdr:to>
      <xdr:col>16</xdr:col>
      <xdr:colOff>419735</xdr:colOff>
      <xdr:row>82</xdr:row>
      <xdr:rowOff>384175</xdr:rowOff>
    </xdr:to>
    <xdr:pic>
      <xdr:nvPicPr>
        <xdr:cNvPr id="14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68285" y="71065390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98</xdr:row>
      <xdr:rowOff>171450</xdr:rowOff>
    </xdr:from>
    <xdr:to>
      <xdr:col>16</xdr:col>
      <xdr:colOff>471170</xdr:colOff>
      <xdr:row>121</xdr:row>
      <xdr:rowOff>202565</xdr:rowOff>
    </xdr:to>
    <xdr:pic>
      <xdr:nvPicPr>
        <xdr:cNvPr id="14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24470" y="81657825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106</xdr:row>
      <xdr:rowOff>0</xdr:rowOff>
    </xdr:from>
    <xdr:to>
      <xdr:col>16</xdr:col>
      <xdr:colOff>476885</xdr:colOff>
      <xdr:row>121</xdr:row>
      <xdr:rowOff>273685</xdr:rowOff>
    </xdr:to>
    <xdr:pic>
      <xdr:nvPicPr>
        <xdr:cNvPr id="1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20660" y="85982810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99060</xdr:colOff>
      <xdr:row>106</xdr:row>
      <xdr:rowOff>93345</xdr:rowOff>
    </xdr:from>
    <xdr:to>
      <xdr:col>16</xdr:col>
      <xdr:colOff>461010</xdr:colOff>
      <xdr:row>121</xdr:row>
      <xdr:rowOff>273685</xdr:rowOff>
    </xdr:to>
    <xdr:pic>
      <xdr:nvPicPr>
        <xdr:cNvPr id="1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04785" y="8646604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158115</xdr:colOff>
      <xdr:row>12</xdr:row>
      <xdr:rowOff>115570</xdr:rowOff>
    </xdr:from>
    <xdr:to>
      <xdr:col>16</xdr:col>
      <xdr:colOff>414655</xdr:colOff>
      <xdr:row>38</xdr:row>
      <xdr:rowOff>255270</xdr:rowOff>
    </xdr:to>
    <xdr:pic>
      <xdr:nvPicPr>
        <xdr:cNvPr id="15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840" y="6678295"/>
          <a:ext cx="256540" cy="2552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125730</xdr:colOff>
      <xdr:row>71</xdr:row>
      <xdr:rowOff>104140</xdr:rowOff>
    </xdr:from>
    <xdr:to>
      <xdr:col>16</xdr:col>
      <xdr:colOff>468630</xdr:colOff>
      <xdr:row>71</xdr:row>
      <xdr:rowOff>409575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7831455" y="65512315"/>
          <a:ext cx="34290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102870</xdr:colOff>
      <xdr:row>102</xdr:row>
      <xdr:rowOff>126365</xdr:rowOff>
    </xdr:from>
    <xdr:to>
      <xdr:col>16</xdr:col>
      <xdr:colOff>502920</xdr:colOff>
      <xdr:row>121</xdr:row>
      <xdr:rowOff>229235</xdr:rowOff>
    </xdr:to>
    <xdr:pic>
      <xdr:nvPicPr>
        <xdr:cNvPr id="15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397494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170089</xdr:colOff>
      <xdr:row>17</xdr:row>
      <xdr:rowOff>124732</xdr:rowOff>
    </xdr:from>
    <xdr:to>
      <xdr:col>16</xdr:col>
      <xdr:colOff>396402</xdr:colOff>
      <xdr:row>38</xdr:row>
      <xdr:rowOff>314324</xdr:rowOff>
    </xdr:to>
    <xdr:pic>
      <xdr:nvPicPr>
        <xdr:cNvPr id="15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814" y="10383157"/>
          <a:ext cx="226313" cy="3143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10</xdr:row>
      <xdr:rowOff>306161</xdr:rowOff>
    </xdr:from>
    <xdr:to>
      <xdr:col>16</xdr:col>
      <xdr:colOff>438602</xdr:colOff>
      <xdr:row>38</xdr:row>
      <xdr:rowOff>255670</xdr:rowOff>
    </xdr:to>
    <xdr:pic>
      <xdr:nvPicPr>
        <xdr:cNvPr id="15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87153" y="4925786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100</xdr:row>
      <xdr:rowOff>137795</xdr:rowOff>
    </xdr:from>
    <xdr:to>
      <xdr:col>16</xdr:col>
      <xdr:colOff>460375</xdr:colOff>
      <xdr:row>121</xdr:row>
      <xdr:rowOff>202048</xdr:rowOff>
    </xdr:to>
    <xdr:pic>
      <xdr:nvPicPr>
        <xdr:cNvPr id="1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82633820"/>
          <a:ext cx="352425" cy="2020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21</xdr:row>
      <xdr:rowOff>71120</xdr:rowOff>
    </xdr:from>
    <xdr:to>
      <xdr:col>16</xdr:col>
      <xdr:colOff>437515</xdr:colOff>
      <xdr:row>38</xdr:row>
      <xdr:rowOff>333375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4320520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24</xdr:row>
      <xdr:rowOff>126365</xdr:rowOff>
    </xdr:from>
    <xdr:to>
      <xdr:col>16</xdr:col>
      <xdr:colOff>474980</xdr:colOff>
      <xdr:row>38</xdr:row>
      <xdr:rowOff>306705</xdr:rowOff>
    </xdr:to>
    <xdr:pic>
      <xdr:nvPicPr>
        <xdr:cNvPr id="1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1790954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28</xdr:row>
      <xdr:rowOff>114935</xdr:rowOff>
    </xdr:from>
    <xdr:to>
      <xdr:col>16</xdr:col>
      <xdr:colOff>467382</xdr:colOff>
      <xdr:row>38</xdr:row>
      <xdr:rowOff>285750</xdr:rowOff>
    </xdr:to>
    <xdr:pic>
      <xdr:nvPicPr>
        <xdr:cNvPr id="1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20422235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32</xdr:row>
      <xdr:rowOff>137795</xdr:rowOff>
    </xdr:from>
    <xdr:to>
      <xdr:col>16</xdr:col>
      <xdr:colOff>466112</xdr:colOff>
      <xdr:row>38</xdr:row>
      <xdr:rowOff>285750</xdr:rowOff>
    </xdr:to>
    <xdr:pic>
      <xdr:nvPicPr>
        <xdr:cNvPr id="1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31113095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36</xdr:row>
      <xdr:rowOff>126365</xdr:rowOff>
    </xdr:from>
    <xdr:to>
      <xdr:col>16</xdr:col>
      <xdr:colOff>438807</xdr:colOff>
      <xdr:row>38</xdr:row>
      <xdr:rowOff>285750</xdr:rowOff>
    </xdr:to>
    <xdr:pic>
      <xdr:nvPicPr>
        <xdr:cNvPr id="1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3400679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39</xdr:row>
      <xdr:rowOff>148590</xdr:rowOff>
    </xdr:from>
    <xdr:to>
      <xdr:col>16</xdr:col>
      <xdr:colOff>410210</xdr:colOff>
      <xdr:row>45</xdr:row>
      <xdr:rowOff>250825</xdr:rowOff>
    </xdr:to>
    <xdr:pic>
      <xdr:nvPicPr>
        <xdr:cNvPr id="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4843081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86</xdr:row>
      <xdr:rowOff>137160</xdr:rowOff>
    </xdr:from>
    <xdr:to>
      <xdr:col>16</xdr:col>
      <xdr:colOff>399415</xdr:colOff>
      <xdr:row>89</xdr:row>
      <xdr:rowOff>269501</xdr:rowOff>
    </xdr:to>
    <xdr:pic>
      <xdr:nvPicPr>
        <xdr:cNvPr id="16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3117710"/>
          <a:ext cx="247650" cy="2695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107</xdr:row>
      <xdr:rowOff>71120</xdr:rowOff>
    </xdr:from>
    <xdr:to>
      <xdr:col>16</xdr:col>
      <xdr:colOff>454660</xdr:colOff>
      <xdr:row>121</xdr:row>
      <xdr:rowOff>273617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6948645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108</xdr:row>
      <xdr:rowOff>261620</xdr:rowOff>
    </xdr:from>
    <xdr:to>
      <xdr:col>16</xdr:col>
      <xdr:colOff>454660</xdr:colOff>
      <xdr:row>121</xdr:row>
      <xdr:rowOff>273617</xdr:rowOff>
    </xdr:to>
    <xdr:pic>
      <xdr:nvPicPr>
        <xdr:cNvPr id="16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7643970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14</xdr:row>
      <xdr:rowOff>134620</xdr:rowOff>
    </xdr:from>
    <xdr:to>
      <xdr:col>16</xdr:col>
      <xdr:colOff>414655</xdr:colOff>
      <xdr:row>38</xdr:row>
      <xdr:rowOff>255270</xdr:rowOff>
    </xdr:to>
    <xdr:pic>
      <xdr:nvPicPr>
        <xdr:cNvPr id="16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205" y="770699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43</xdr:row>
      <xdr:rowOff>148590</xdr:rowOff>
    </xdr:from>
    <xdr:to>
      <xdr:col>16</xdr:col>
      <xdr:colOff>410210</xdr:colOff>
      <xdr:row>45</xdr:row>
      <xdr:rowOff>250825</xdr:rowOff>
    </xdr:to>
    <xdr:pic>
      <xdr:nvPicPr>
        <xdr:cNvPr id="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5090731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87</xdr:row>
      <xdr:rowOff>137160</xdr:rowOff>
    </xdr:from>
    <xdr:to>
      <xdr:col>16</xdr:col>
      <xdr:colOff>399415</xdr:colOff>
      <xdr:row>89</xdr:row>
      <xdr:rowOff>269240</xdr:rowOff>
    </xdr:to>
    <xdr:pic>
      <xdr:nvPicPr>
        <xdr:cNvPr id="17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376541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104</xdr:row>
      <xdr:rowOff>126365</xdr:rowOff>
    </xdr:from>
    <xdr:to>
      <xdr:col>16</xdr:col>
      <xdr:colOff>502920</xdr:colOff>
      <xdr:row>121</xdr:row>
      <xdr:rowOff>229235</xdr:rowOff>
    </xdr:to>
    <xdr:pic>
      <xdr:nvPicPr>
        <xdr:cNvPr id="17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498459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112</xdr:row>
      <xdr:rowOff>104775</xdr:rowOff>
    </xdr:from>
    <xdr:to>
      <xdr:col>16</xdr:col>
      <xdr:colOff>440690</xdr:colOff>
      <xdr:row>121</xdr:row>
      <xdr:rowOff>247650</xdr:rowOff>
    </xdr:to>
    <xdr:pic>
      <xdr:nvPicPr>
        <xdr:cNvPr id="1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9013507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11</xdr:row>
      <xdr:rowOff>306161</xdr:rowOff>
    </xdr:from>
    <xdr:to>
      <xdr:col>16</xdr:col>
      <xdr:colOff>438603</xdr:colOff>
      <xdr:row>38</xdr:row>
      <xdr:rowOff>255270</xdr:rowOff>
    </xdr:to>
    <xdr:pic>
      <xdr:nvPicPr>
        <xdr:cNvPr id="17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87153" y="5897336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15</xdr:row>
      <xdr:rowOff>134620</xdr:rowOff>
    </xdr:from>
    <xdr:to>
      <xdr:col>16</xdr:col>
      <xdr:colOff>414655</xdr:colOff>
      <xdr:row>38</xdr:row>
      <xdr:rowOff>255270</xdr:rowOff>
    </xdr:to>
    <xdr:pic>
      <xdr:nvPicPr>
        <xdr:cNvPr id="17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205" y="854519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19</xdr:row>
      <xdr:rowOff>81915</xdr:rowOff>
    </xdr:from>
    <xdr:to>
      <xdr:col>16</xdr:col>
      <xdr:colOff>395605</xdr:colOff>
      <xdr:row>38</xdr:row>
      <xdr:rowOff>314325</xdr:rowOff>
    </xdr:to>
    <xdr:pic>
      <xdr:nvPicPr>
        <xdr:cNvPr id="17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270" y="1180719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22</xdr:row>
      <xdr:rowOff>71120</xdr:rowOff>
    </xdr:from>
    <xdr:to>
      <xdr:col>16</xdr:col>
      <xdr:colOff>437515</xdr:colOff>
      <xdr:row>38</xdr:row>
      <xdr:rowOff>333375</xdr:rowOff>
    </xdr:to>
    <xdr:pic>
      <xdr:nvPicPr>
        <xdr:cNvPr id="1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482534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25</xdr:row>
      <xdr:rowOff>126365</xdr:rowOff>
    </xdr:from>
    <xdr:to>
      <xdr:col>16</xdr:col>
      <xdr:colOff>474980</xdr:colOff>
      <xdr:row>38</xdr:row>
      <xdr:rowOff>306705</xdr:rowOff>
    </xdr:to>
    <xdr:pic>
      <xdr:nvPicPr>
        <xdr:cNvPr id="1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1841436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29</xdr:row>
      <xdr:rowOff>114935</xdr:rowOff>
    </xdr:from>
    <xdr:to>
      <xdr:col>16</xdr:col>
      <xdr:colOff>467360</xdr:colOff>
      <xdr:row>38</xdr:row>
      <xdr:rowOff>285750</xdr:rowOff>
    </xdr:to>
    <xdr:pic>
      <xdr:nvPicPr>
        <xdr:cNvPr id="17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2121281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33</xdr:row>
      <xdr:rowOff>137795</xdr:rowOff>
    </xdr:from>
    <xdr:to>
      <xdr:col>16</xdr:col>
      <xdr:colOff>466090</xdr:colOff>
      <xdr:row>38</xdr:row>
      <xdr:rowOff>285750</xdr:rowOff>
    </xdr:to>
    <xdr:pic>
      <xdr:nvPicPr>
        <xdr:cNvPr id="1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3180842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37</xdr:row>
      <xdr:rowOff>126365</xdr:rowOff>
    </xdr:from>
    <xdr:to>
      <xdr:col>16</xdr:col>
      <xdr:colOff>438785</xdr:colOff>
      <xdr:row>38</xdr:row>
      <xdr:rowOff>285750</xdr:rowOff>
    </xdr:to>
    <xdr:pic>
      <xdr:nvPicPr>
        <xdr:cNvPr id="18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3464496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41</xdr:row>
      <xdr:rowOff>127000</xdr:rowOff>
    </xdr:from>
    <xdr:to>
      <xdr:col>16</xdr:col>
      <xdr:colOff>431165</xdr:colOff>
      <xdr:row>45</xdr:row>
      <xdr:rowOff>250825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2090" y="4987607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44</xdr:row>
      <xdr:rowOff>148590</xdr:rowOff>
    </xdr:from>
    <xdr:to>
      <xdr:col>16</xdr:col>
      <xdr:colOff>410210</xdr:colOff>
      <xdr:row>45</xdr:row>
      <xdr:rowOff>250825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5166931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84</xdr:row>
      <xdr:rowOff>148590</xdr:rowOff>
    </xdr:from>
    <xdr:to>
      <xdr:col>16</xdr:col>
      <xdr:colOff>404495</xdr:colOff>
      <xdr:row>89</xdr:row>
      <xdr:rowOff>279400</xdr:rowOff>
    </xdr:to>
    <xdr:pic>
      <xdr:nvPicPr>
        <xdr:cNvPr id="18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3045" y="72119490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88</xdr:row>
      <xdr:rowOff>137160</xdr:rowOff>
    </xdr:from>
    <xdr:to>
      <xdr:col>16</xdr:col>
      <xdr:colOff>399415</xdr:colOff>
      <xdr:row>89</xdr:row>
      <xdr:rowOff>269240</xdr:rowOff>
    </xdr:to>
    <xdr:pic>
      <xdr:nvPicPr>
        <xdr:cNvPr id="18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441311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101</xdr:row>
      <xdr:rowOff>137795</xdr:rowOff>
    </xdr:from>
    <xdr:to>
      <xdr:col>16</xdr:col>
      <xdr:colOff>460375</xdr:colOff>
      <xdr:row>121</xdr:row>
      <xdr:rowOff>201930</xdr:rowOff>
    </xdr:to>
    <xdr:pic>
      <xdr:nvPicPr>
        <xdr:cNvPr id="18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83310095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105</xdr:row>
      <xdr:rowOff>126365</xdr:rowOff>
    </xdr:from>
    <xdr:to>
      <xdr:col>16</xdr:col>
      <xdr:colOff>502920</xdr:colOff>
      <xdr:row>121</xdr:row>
      <xdr:rowOff>229235</xdr:rowOff>
    </xdr:to>
    <xdr:pic>
      <xdr:nvPicPr>
        <xdr:cNvPr id="18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548941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109</xdr:row>
      <xdr:rowOff>261620</xdr:rowOff>
    </xdr:from>
    <xdr:to>
      <xdr:col>16</xdr:col>
      <xdr:colOff>454660</xdr:colOff>
      <xdr:row>121</xdr:row>
      <xdr:rowOff>273050</xdr:rowOff>
    </xdr:to>
    <xdr:pic>
      <xdr:nvPicPr>
        <xdr:cNvPr id="18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846312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113</xdr:row>
      <xdr:rowOff>104775</xdr:rowOff>
    </xdr:from>
    <xdr:to>
      <xdr:col>16</xdr:col>
      <xdr:colOff>440690</xdr:colOff>
      <xdr:row>121</xdr:row>
      <xdr:rowOff>247650</xdr:rowOff>
    </xdr:to>
    <xdr:pic>
      <xdr:nvPicPr>
        <xdr:cNvPr id="18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90954225"/>
          <a:ext cx="327025" cy="2476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179705</xdr:colOff>
      <xdr:row>66</xdr:row>
      <xdr:rowOff>121285</xdr:rowOff>
    </xdr:from>
    <xdr:to>
      <xdr:col>16</xdr:col>
      <xdr:colOff>379152</xdr:colOff>
      <xdr:row>66</xdr:row>
      <xdr:rowOff>366155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85430" y="38059360"/>
          <a:ext cx="199447" cy="2448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58420</xdr:colOff>
      <xdr:row>118</xdr:row>
      <xdr:rowOff>0</xdr:rowOff>
    </xdr:from>
    <xdr:to>
      <xdr:col>16</xdr:col>
      <xdr:colOff>431451</xdr:colOff>
      <xdr:row>121</xdr:row>
      <xdr:rowOff>228600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764145" y="56732170"/>
          <a:ext cx="373031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128905</xdr:colOff>
      <xdr:row>115</xdr:row>
      <xdr:rowOff>0</xdr:rowOff>
    </xdr:from>
    <xdr:to>
      <xdr:col>16</xdr:col>
      <xdr:colOff>433706</xdr:colOff>
      <xdr:row>121</xdr:row>
      <xdr:rowOff>213361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34630" y="52682140"/>
          <a:ext cx="304801" cy="21336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114</xdr:row>
      <xdr:rowOff>0</xdr:rowOff>
    </xdr:from>
    <xdr:to>
      <xdr:col>16</xdr:col>
      <xdr:colOff>441325</xdr:colOff>
      <xdr:row>121</xdr:row>
      <xdr:rowOff>252016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3675" y="52199540"/>
          <a:ext cx="333375" cy="25201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100</xdr:row>
      <xdr:rowOff>0</xdr:rowOff>
    </xdr:from>
    <xdr:to>
      <xdr:col>16</xdr:col>
      <xdr:colOff>460375</xdr:colOff>
      <xdr:row>121</xdr:row>
      <xdr:rowOff>202048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50696495"/>
          <a:ext cx="352425" cy="2020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98</xdr:row>
      <xdr:rowOff>0</xdr:rowOff>
    </xdr:from>
    <xdr:to>
      <xdr:col>16</xdr:col>
      <xdr:colOff>448310</xdr:colOff>
      <xdr:row>121</xdr:row>
      <xdr:rowOff>238125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820660" y="50203100"/>
          <a:ext cx="33337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161290</xdr:colOff>
      <xdr:row>97</xdr:row>
      <xdr:rowOff>148590</xdr:rowOff>
    </xdr:from>
    <xdr:to>
      <xdr:col>16</xdr:col>
      <xdr:colOff>390040</xdr:colOff>
      <xdr:row>97</xdr:row>
      <xdr:rowOff>386714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867015" y="48687990"/>
          <a:ext cx="228750" cy="2381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95</xdr:row>
      <xdr:rowOff>104140</xdr:rowOff>
    </xdr:from>
    <xdr:to>
      <xdr:col>16</xdr:col>
      <xdr:colOff>400835</xdr:colOff>
      <xdr:row>95</xdr:row>
      <xdr:rowOff>342264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877810" y="48138715"/>
          <a:ext cx="228750" cy="2381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94</xdr:row>
      <xdr:rowOff>114300</xdr:rowOff>
    </xdr:from>
    <xdr:to>
      <xdr:col>16</xdr:col>
      <xdr:colOff>426720</xdr:colOff>
      <xdr:row>94</xdr:row>
      <xdr:rowOff>361950</xdr:rowOff>
    </xdr:to>
    <xdr:pic>
      <xdr:nvPicPr>
        <xdr:cNvPr id="1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7827645" y="47644050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83185</xdr:colOff>
      <xdr:row>93</xdr:row>
      <xdr:rowOff>170815</xdr:rowOff>
    </xdr:from>
    <xdr:to>
      <xdr:col>16</xdr:col>
      <xdr:colOff>484572</xdr:colOff>
      <xdr:row>93</xdr:row>
      <xdr:rowOff>374528</xdr:rowOff>
    </xdr:to>
    <xdr:pic>
      <xdr:nvPicPr>
        <xdr:cNvPr id="1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788910" y="47195740"/>
          <a:ext cx="401387" cy="20371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83</xdr:row>
      <xdr:rowOff>148590</xdr:rowOff>
    </xdr:from>
    <xdr:to>
      <xdr:col>16</xdr:col>
      <xdr:colOff>404495</xdr:colOff>
      <xdr:row>83</xdr:row>
      <xdr:rowOff>428457</xdr:rowOff>
    </xdr:to>
    <xdr:pic>
      <xdr:nvPicPr>
        <xdr:cNvPr id="1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3045" y="44649390"/>
          <a:ext cx="257175" cy="2798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152400</xdr:colOff>
      <xdr:row>78</xdr:row>
      <xdr:rowOff>115570</xdr:rowOff>
    </xdr:from>
    <xdr:to>
      <xdr:col>16</xdr:col>
      <xdr:colOff>381000</xdr:colOff>
      <xdr:row>78</xdr:row>
      <xdr:rowOff>358024</xdr:rowOff>
    </xdr:to>
    <xdr:pic>
      <xdr:nvPicPr>
        <xdr:cNvPr id="1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8125" y="43606720"/>
          <a:ext cx="228600" cy="24245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172720</xdr:colOff>
      <xdr:row>76</xdr:row>
      <xdr:rowOff>160020</xdr:rowOff>
    </xdr:from>
    <xdr:to>
      <xdr:col>16</xdr:col>
      <xdr:colOff>413567</xdr:colOff>
      <xdr:row>76</xdr:row>
      <xdr:rowOff>415463</xdr:rowOff>
    </xdr:to>
    <xdr:pic>
      <xdr:nvPicPr>
        <xdr:cNvPr id="1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78445" y="43146345"/>
          <a:ext cx="240847" cy="25544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139065</xdr:colOff>
      <xdr:row>72</xdr:row>
      <xdr:rowOff>115570</xdr:rowOff>
    </xdr:from>
    <xdr:to>
      <xdr:col>16</xdr:col>
      <xdr:colOff>424815</xdr:colOff>
      <xdr:row>72</xdr:row>
      <xdr:rowOff>385604</xdr:rowOff>
    </xdr:to>
    <xdr:pic>
      <xdr:nvPicPr>
        <xdr:cNvPr id="1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7844790" y="41082595"/>
          <a:ext cx="285750" cy="27003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69</xdr:row>
      <xdr:rowOff>127000</xdr:rowOff>
    </xdr:from>
    <xdr:to>
      <xdr:col>16</xdr:col>
      <xdr:colOff>441369</xdr:colOff>
      <xdr:row>69</xdr:row>
      <xdr:rowOff>441544</xdr:rowOff>
    </xdr:to>
    <xdr:pic>
      <xdr:nvPicPr>
        <xdr:cNvPr id="1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833995" y="39579550"/>
          <a:ext cx="313099" cy="31454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68</xdr:row>
      <xdr:rowOff>104775</xdr:rowOff>
    </xdr:from>
    <xdr:to>
      <xdr:col>16</xdr:col>
      <xdr:colOff>396875</xdr:colOff>
      <xdr:row>68</xdr:row>
      <xdr:rowOff>390524</xdr:rowOff>
    </xdr:to>
    <xdr:pic>
      <xdr:nvPicPr>
        <xdr:cNvPr id="1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7826375" y="39052500"/>
          <a:ext cx="276225" cy="2857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67</xdr:row>
      <xdr:rowOff>104140</xdr:rowOff>
    </xdr:from>
    <xdr:to>
      <xdr:col>16</xdr:col>
      <xdr:colOff>448253</xdr:colOff>
      <xdr:row>67</xdr:row>
      <xdr:rowOff>370840</xdr:rowOff>
    </xdr:to>
    <xdr:pic>
      <xdr:nvPicPr>
        <xdr:cNvPr id="2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833995" y="38547040"/>
          <a:ext cx="319983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65</xdr:row>
      <xdr:rowOff>104140</xdr:rowOff>
    </xdr:from>
    <xdr:to>
      <xdr:col>16</xdr:col>
      <xdr:colOff>418465</xdr:colOff>
      <xdr:row>65</xdr:row>
      <xdr:rowOff>385255</xdr:rowOff>
    </xdr:to>
    <xdr:pic>
      <xdr:nvPicPr>
        <xdr:cNvPr id="2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7857490" y="37537390"/>
          <a:ext cx="266700" cy="281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181610</xdr:colOff>
      <xdr:row>64</xdr:row>
      <xdr:rowOff>104140</xdr:rowOff>
    </xdr:from>
    <xdr:to>
      <xdr:col>16</xdr:col>
      <xdr:colOff>417138</xdr:colOff>
      <xdr:row>64</xdr:row>
      <xdr:rowOff>332740</xdr:rowOff>
    </xdr:to>
    <xdr:pic>
      <xdr:nvPicPr>
        <xdr:cNvPr id="2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7887335" y="37032565"/>
          <a:ext cx="235528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63</xdr:row>
      <xdr:rowOff>126365</xdr:rowOff>
    </xdr:from>
    <xdr:to>
      <xdr:col>16</xdr:col>
      <xdr:colOff>398146</xdr:colOff>
      <xdr:row>63</xdr:row>
      <xdr:rowOff>383539</xdr:rowOff>
    </xdr:to>
    <xdr:pic>
      <xdr:nvPicPr>
        <xdr:cNvPr id="2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7856220" y="36549965"/>
          <a:ext cx="247651" cy="25717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176530</xdr:colOff>
      <xdr:row>62</xdr:row>
      <xdr:rowOff>172085</xdr:rowOff>
    </xdr:from>
    <xdr:to>
      <xdr:col>16</xdr:col>
      <xdr:colOff>424180</xdr:colOff>
      <xdr:row>62</xdr:row>
      <xdr:rowOff>413152</xdr:rowOff>
    </xdr:to>
    <xdr:pic>
      <xdr:nvPicPr>
        <xdr:cNvPr id="2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882255" y="36090860"/>
          <a:ext cx="247650" cy="2410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61</xdr:row>
      <xdr:rowOff>116205</xdr:rowOff>
    </xdr:from>
    <xdr:to>
      <xdr:col>16</xdr:col>
      <xdr:colOff>394095</xdr:colOff>
      <xdr:row>61</xdr:row>
      <xdr:rowOff>401954</xdr:rowOff>
    </xdr:to>
    <xdr:pic>
      <xdr:nvPicPr>
        <xdr:cNvPr id="2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7853680" y="35530155"/>
          <a:ext cx="246140" cy="2857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156845</xdr:colOff>
      <xdr:row>60</xdr:row>
      <xdr:rowOff>104775</xdr:rowOff>
    </xdr:from>
    <xdr:to>
      <xdr:col>16</xdr:col>
      <xdr:colOff>414020</xdr:colOff>
      <xdr:row>60</xdr:row>
      <xdr:rowOff>370246</xdr:rowOff>
    </xdr:to>
    <xdr:pic>
      <xdr:nvPicPr>
        <xdr:cNvPr id="2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7862570" y="35013900"/>
          <a:ext cx="257175" cy="26547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70</xdr:row>
      <xdr:rowOff>127000</xdr:rowOff>
    </xdr:from>
    <xdr:to>
      <xdr:col>16</xdr:col>
      <xdr:colOff>453132</xdr:colOff>
      <xdr:row>70</xdr:row>
      <xdr:rowOff>412750</xdr:rowOff>
    </xdr:to>
    <xdr:pic>
      <xdr:nvPicPr>
        <xdr:cNvPr id="2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835900" y="40084375"/>
          <a:ext cx="3229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59</xdr:row>
      <xdr:rowOff>137795</xdr:rowOff>
    </xdr:from>
    <xdr:to>
      <xdr:col>16</xdr:col>
      <xdr:colOff>398864</xdr:colOff>
      <xdr:row>59</xdr:row>
      <xdr:rowOff>390598</xdr:rowOff>
    </xdr:to>
    <xdr:pic>
      <xdr:nvPicPr>
        <xdr:cNvPr id="28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877810" y="34542095"/>
          <a:ext cx="226779" cy="25280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58</xdr:row>
      <xdr:rowOff>137160</xdr:rowOff>
    </xdr:from>
    <xdr:to>
      <xdr:col>16</xdr:col>
      <xdr:colOff>433433</xdr:colOff>
      <xdr:row>58</xdr:row>
      <xdr:rowOff>422910</xdr:rowOff>
    </xdr:to>
    <xdr:pic>
      <xdr:nvPicPr>
        <xdr:cNvPr id="2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828915" y="34036635"/>
          <a:ext cx="310243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57</xdr:row>
      <xdr:rowOff>160655</xdr:rowOff>
    </xdr:from>
    <xdr:to>
      <xdr:col>16</xdr:col>
      <xdr:colOff>434686</xdr:colOff>
      <xdr:row>57</xdr:row>
      <xdr:rowOff>370204</xdr:rowOff>
    </xdr:to>
    <xdr:pic>
      <xdr:nvPicPr>
        <xdr:cNvPr id="3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827645" y="33555305"/>
          <a:ext cx="312766" cy="2095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51</xdr:row>
      <xdr:rowOff>115570</xdr:rowOff>
    </xdr:from>
    <xdr:to>
      <xdr:col>16</xdr:col>
      <xdr:colOff>456565</xdr:colOff>
      <xdr:row>51</xdr:row>
      <xdr:rowOff>358818</xdr:rowOff>
    </xdr:to>
    <xdr:pic>
      <xdr:nvPicPr>
        <xdr:cNvPr id="3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847965" y="32500570"/>
          <a:ext cx="314325" cy="2432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50</xdr:row>
      <xdr:rowOff>115570</xdr:rowOff>
    </xdr:from>
    <xdr:to>
      <xdr:col>16</xdr:col>
      <xdr:colOff>462280</xdr:colOff>
      <xdr:row>50</xdr:row>
      <xdr:rowOff>371292</xdr:rowOff>
    </xdr:to>
    <xdr:pic>
      <xdr:nvPicPr>
        <xdr:cNvPr id="3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853680" y="31995745"/>
          <a:ext cx="314325" cy="25572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90805</xdr:colOff>
      <xdr:row>49</xdr:row>
      <xdr:rowOff>114935</xdr:rowOff>
    </xdr:from>
    <xdr:to>
      <xdr:col>16</xdr:col>
      <xdr:colOff>414655</xdr:colOff>
      <xdr:row>49</xdr:row>
      <xdr:rowOff>378406</xdr:rowOff>
    </xdr:to>
    <xdr:pic>
      <xdr:nvPicPr>
        <xdr:cNvPr id="3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796530" y="31490285"/>
          <a:ext cx="323850" cy="26347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129540</xdr:colOff>
      <xdr:row>48</xdr:row>
      <xdr:rowOff>114935</xdr:rowOff>
    </xdr:from>
    <xdr:to>
      <xdr:col>16</xdr:col>
      <xdr:colOff>433943</xdr:colOff>
      <xdr:row>48</xdr:row>
      <xdr:rowOff>362585</xdr:rowOff>
    </xdr:to>
    <xdr:pic>
      <xdr:nvPicPr>
        <xdr:cNvPr id="3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835265" y="30985460"/>
          <a:ext cx="304403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100330</xdr:colOff>
      <xdr:row>47</xdr:row>
      <xdr:rowOff>126365</xdr:rowOff>
    </xdr:from>
    <xdr:to>
      <xdr:col>16</xdr:col>
      <xdr:colOff>405130</xdr:colOff>
      <xdr:row>47</xdr:row>
      <xdr:rowOff>374338</xdr:rowOff>
    </xdr:to>
    <xdr:pic>
      <xdr:nvPicPr>
        <xdr:cNvPr id="3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806055" y="30492065"/>
          <a:ext cx="304800" cy="24797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45</xdr:row>
      <xdr:rowOff>137795</xdr:rowOff>
    </xdr:from>
    <xdr:to>
      <xdr:col>16</xdr:col>
      <xdr:colOff>412772</xdr:colOff>
      <xdr:row>45</xdr:row>
      <xdr:rowOff>375921</xdr:rowOff>
    </xdr:to>
    <xdr:pic>
      <xdr:nvPicPr>
        <xdr:cNvPr id="3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53045" y="29998670"/>
          <a:ext cx="265452" cy="23812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40</xdr:row>
      <xdr:rowOff>127000</xdr:rowOff>
    </xdr:from>
    <xdr:to>
      <xdr:col>16</xdr:col>
      <xdr:colOff>431165</xdr:colOff>
      <xdr:row>40</xdr:row>
      <xdr:rowOff>378432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2090" y="29483050"/>
          <a:ext cx="304800" cy="25143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173355</xdr:colOff>
      <xdr:row>38</xdr:row>
      <xdr:rowOff>0</xdr:rowOff>
    </xdr:from>
    <xdr:to>
      <xdr:col>16</xdr:col>
      <xdr:colOff>440344</xdr:colOff>
      <xdr:row>40</xdr:row>
      <xdr:rowOff>238125</xdr:rowOff>
    </xdr:to>
    <xdr:pic>
      <xdr:nvPicPr>
        <xdr:cNvPr id="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879080" y="29000450"/>
          <a:ext cx="266989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38</xdr:row>
      <xdr:rowOff>0</xdr:rowOff>
    </xdr:from>
    <xdr:to>
      <xdr:col>16</xdr:col>
      <xdr:colOff>445638</xdr:colOff>
      <xdr:row>40</xdr:row>
      <xdr:rowOff>247650</xdr:rowOff>
    </xdr:to>
    <xdr:pic>
      <xdr:nvPicPr>
        <xdr:cNvPr id="3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7831455" y="26420445"/>
          <a:ext cx="319908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38</xdr:row>
      <xdr:rowOff>0</xdr:rowOff>
    </xdr:from>
    <xdr:to>
      <xdr:col>16</xdr:col>
      <xdr:colOff>449509</xdr:colOff>
      <xdr:row>40</xdr:row>
      <xdr:rowOff>264091</xdr:rowOff>
    </xdr:to>
    <xdr:pic>
      <xdr:nvPicPr>
        <xdr:cNvPr id="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7797800" y="25938480"/>
          <a:ext cx="357434" cy="26409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38</xdr:row>
      <xdr:rowOff>0</xdr:rowOff>
    </xdr:from>
    <xdr:to>
      <xdr:col>16</xdr:col>
      <xdr:colOff>448846</xdr:colOff>
      <xdr:row>40</xdr:row>
      <xdr:rowOff>247650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819390" y="25433655"/>
          <a:ext cx="335181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38</xdr:row>
      <xdr:rowOff>0</xdr:rowOff>
    </xdr:from>
    <xdr:to>
      <xdr:col>16</xdr:col>
      <xdr:colOff>464158</xdr:colOff>
      <xdr:row>40</xdr:row>
      <xdr:rowOff>258025</xdr:rowOff>
    </xdr:to>
    <xdr:pic>
      <xdr:nvPicPr>
        <xdr:cNvPr id="4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7820660" y="24928195"/>
          <a:ext cx="349223" cy="2580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38</xdr:row>
      <xdr:rowOff>0</xdr:rowOff>
    </xdr:from>
    <xdr:to>
      <xdr:col>16</xdr:col>
      <xdr:colOff>462565</xdr:colOff>
      <xdr:row>40</xdr:row>
      <xdr:rowOff>266700</xdr:rowOff>
    </xdr:to>
    <xdr:pic>
      <xdr:nvPicPr>
        <xdr:cNvPr id="4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7807325" y="23918545"/>
          <a:ext cx="36096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82550</xdr:colOff>
      <xdr:row>38</xdr:row>
      <xdr:rowOff>0</xdr:rowOff>
    </xdr:from>
    <xdr:to>
      <xdr:col>16</xdr:col>
      <xdr:colOff>425449</xdr:colOff>
      <xdr:row>40</xdr:row>
      <xdr:rowOff>253352</xdr:rowOff>
    </xdr:to>
    <xdr:pic>
      <xdr:nvPicPr>
        <xdr:cNvPr id="4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7788275" y="23413085"/>
          <a:ext cx="342899" cy="25335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100965</xdr:colOff>
      <xdr:row>38</xdr:row>
      <xdr:rowOff>0</xdr:rowOff>
    </xdr:from>
    <xdr:to>
      <xdr:col>16</xdr:col>
      <xdr:colOff>472440</xdr:colOff>
      <xdr:row>40</xdr:row>
      <xdr:rowOff>274465</xdr:rowOff>
    </xdr:to>
    <xdr:pic>
      <xdr:nvPicPr>
        <xdr:cNvPr id="4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7806690" y="22919690"/>
          <a:ext cx="371475" cy="2744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38</xdr:row>
      <xdr:rowOff>0</xdr:rowOff>
    </xdr:from>
    <xdr:to>
      <xdr:col>16</xdr:col>
      <xdr:colOff>479710</xdr:colOff>
      <xdr:row>40</xdr:row>
      <xdr:rowOff>266700</xdr:rowOff>
    </xdr:to>
    <xdr:pic>
      <xdr:nvPicPr>
        <xdr:cNvPr id="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7824470" y="22415500"/>
          <a:ext cx="36096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38</xdr:row>
      <xdr:rowOff>0</xdr:rowOff>
    </xdr:from>
    <xdr:to>
      <xdr:col>16</xdr:col>
      <xdr:colOff>457988</xdr:colOff>
      <xdr:row>40</xdr:row>
      <xdr:rowOff>228600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854315" y="21932900"/>
          <a:ext cx="309398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38</xdr:row>
      <xdr:rowOff>0</xdr:rowOff>
    </xdr:from>
    <xdr:to>
      <xdr:col>16</xdr:col>
      <xdr:colOff>487521</xdr:colOff>
      <xdr:row>40</xdr:row>
      <xdr:rowOff>276225</xdr:rowOff>
    </xdr:to>
    <xdr:pic>
      <xdr:nvPicPr>
        <xdr:cNvPr id="4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7819390" y="21372195"/>
          <a:ext cx="373856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38</xdr:row>
      <xdr:rowOff>0</xdr:rowOff>
    </xdr:from>
    <xdr:to>
      <xdr:col>16</xdr:col>
      <xdr:colOff>399797</xdr:colOff>
      <xdr:row>40</xdr:row>
      <xdr:rowOff>301625</xdr:rowOff>
    </xdr:to>
    <xdr:pic>
      <xdr:nvPicPr>
        <xdr:cNvPr id="4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856220" y="20878165"/>
          <a:ext cx="249302" cy="301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63500</xdr:colOff>
      <xdr:row>30</xdr:row>
      <xdr:rowOff>0</xdr:rowOff>
    </xdr:from>
    <xdr:to>
      <xdr:col>16</xdr:col>
      <xdr:colOff>475863</xdr:colOff>
      <xdr:row>40</xdr:row>
      <xdr:rowOff>238125</xdr:rowOff>
    </xdr:to>
    <xdr:pic>
      <xdr:nvPicPr>
        <xdr:cNvPr id="5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769225" y="12318365"/>
          <a:ext cx="412363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</xdr:colOff>
      <xdr:row>30</xdr:row>
      <xdr:rowOff>0</xdr:rowOff>
    </xdr:from>
    <xdr:to>
      <xdr:col>16</xdr:col>
      <xdr:colOff>488330</xdr:colOff>
      <xdr:row>40</xdr:row>
      <xdr:rowOff>243491</xdr:rowOff>
    </xdr:to>
    <xdr:pic>
      <xdr:nvPicPr>
        <xdr:cNvPr id="5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772400" y="8762365"/>
          <a:ext cx="421655" cy="24349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166370</xdr:colOff>
      <xdr:row>30</xdr:row>
      <xdr:rowOff>0</xdr:rowOff>
    </xdr:from>
    <xdr:to>
      <xdr:col>16</xdr:col>
      <xdr:colOff>394970</xdr:colOff>
      <xdr:row>40</xdr:row>
      <xdr:rowOff>232624</xdr:rowOff>
    </xdr:to>
    <xdr:pic>
      <xdr:nvPicPr>
        <xdr:cNvPr id="5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872095" y="9288780"/>
          <a:ext cx="228600" cy="2326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86995</xdr:colOff>
      <xdr:row>30</xdr:row>
      <xdr:rowOff>0</xdr:rowOff>
    </xdr:from>
    <xdr:to>
      <xdr:col>16</xdr:col>
      <xdr:colOff>494711</xdr:colOff>
      <xdr:row>40</xdr:row>
      <xdr:rowOff>247650</xdr:rowOff>
    </xdr:to>
    <xdr:pic>
      <xdr:nvPicPr>
        <xdr:cNvPr id="53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792720" y="12845415"/>
          <a:ext cx="407716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118</xdr:row>
      <xdr:rowOff>0</xdr:rowOff>
    </xdr:from>
    <xdr:to>
      <xdr:col>16</xdr:col>
      <xdr:colOff>425451</xdr:colOff>
      <xdr:row>121</xdr:row>
      <xdr:rowOff>167503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826375" y="57259855"/>
          <a:ext cx="304801" cy="16750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104140</xdr:colOff>
      <xdr:row>119</xdr:row>
      <xdr:rowOff>0</xdr:rowOff>
    </xdr:from>
    <xdr:to>
      <xdr:col>16</xdr:col>
      <xdr:colOff>478337</xdr:colOff>
      <xdr:row>121</xdr:row>
      <xdr:rowOff>238125</xdr:rowOff>
    </xdr:to>
    <xdr:pic>
      <xdr:nvPicPr>
        <xdr:cNvPr id="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809865" y="57785000"/>
          <a:ext cx="374197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81280</xdr:colOff>
      <xdr:row>119</xdr:row>
      <xdr:rowOff>0</xdr:rowOff>
    </xdr:from>
    <xdr:to>
      <xdr:col>16</xdr:col>
      <xdr:colOff>490854</xdr:colOff>
      <xdr:row>121</xdr:row>
      <xdr:rowOff>209601</xdr:rowOff>
    </xdr:to>
    <xdr:pic>
      <xdr:nvPicPr>
        <xdr:cNvPr id="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7787005" y="58235215"/>
          <a:ext cx="409574" cy="2096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91440</xdr:colOff>
      <xdr:row>119</xdr:row>
      <xdr:rowOff>0</xdr:rowOff>
    </xdr:from>
    <xdr:to>
      <xdr:col>16</xdr:col>
      <xdr:colOff>433364</xdr:colOff>
      <xdr:row>121</xdr:row>
      <xdr:rowOff>174981</xdr:rowOff>
    </xdr:to>
    <xdr:pic>
      <xdr:nvPicPr>
        <xdr:cNvPr id="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797165" y="58785125"/>
          <a:ext cx="341924" cy="17498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83820</xdr:colOff>
      <xdr:row>119</xdr:row>
      <xdr:rowOff>0</xdr:rowOff>
    </xdr:from>
    <xdr:to>
      <xdr:col>16</xdr:col>
      <xdr:colOff>493395</xdr:colOff>
      <xdr:row>121</xdr:row>
      <xdr:rowOff>196630</xdr:rowOff>
    </xdr:to>
    <xdr:pic>
      <xdr:nvPicPr>
        <xdr:cNvPr id="5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789545" y="59267090"/>
          <a:ext cx="409575" cy="196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99695</xdr:colOff>
      <xdr:row>119</xdr:row>
      <xdr:rowOff>0</xdr:rowOff>
    </xdr:from>
    <xdr:to>
      <xdr:col>16</xdr:col>
      <xdr:colOff>436980</xdr:colOff>
      <xdr:row>121</xdr:row>
      <xdr:rowOff>161925</xdr:rowOff>
    </xdr:to>
    <xdr:pic>
      <xdr:nvPicPr>
        <xdr:cNvPr id="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7805420" y="59772550"/>
          <a:ext cx="337285" cy="1619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90170</xdr:colOff>
      <xdr:row>119</xdr:row>
      <xdr:rowOff>0</xdr:rowOff>
    </xdr:from>
    <xdr:to>
      <xdr:col>16</xdr:col>
      <xdr:colOff>394971</xdr:colOff>
      <xdr:row>121</xdr:row>
      <xdr:rowOff>146330</xdr:rowOff>
    </xdr:to>
    <xdr:pic>
      <xdr:nvPicPr>
        <xdr:cNvPr id="6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7795895" y="60322460"/>
          <a:ext cx="304801" cy="146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168910</xdr:colOff>
      <xdr:row>121</xdr:row>
      <xdr:rowOff>0</xdr:rowOff>
    </xdr:from>
    <xdr:to>
      <xdr:col>16</xdr:col>
      <xdr:colOff>410043</xdr:colOff>
      <xdr:row>121</xdr:row>
      <xdr:rowOff>201386</xdr:rowOff>
    </xdr:to>
    <xdr:pic>
      <xdr:nvPicPr>
        <xdr:cNvPr id="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874635" y="61824870"/>
          <a:ext cx="241133" cy="20138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94615</xdr:colOff>
      <xdr:row>79</xdr:row>
      <xdr:rowOff>172085</xdr:rowOff>
    </xdr:from>
    <xdr:to>
      <xdr:col>16</xdr:col>
      <xdr:colOff>502389</xdr:colOff>
      <xdr:row>79</xdr:row>
      <xdr:rowOff>322735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800340" y="44168060"/>
          <a:ext cx="407774" cy="15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56</xdr:row>
      <xdr:rowOff>103505</xdr:rowOff>
    </xdr:from>
    <xdr:to>
      <xdr:col>16</xdr:col>
      <xdr:colOff>456287</xdr:colOff>
      <xdr:row>56</xdr:row>
      <xdr:rowOff>352285</xdr:rowOff>
    </xdr:to>
    <xdr:pic>
      <xdr:nvPicPr>
        <xdr:cNvPr id="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856220" y="32993330"/>
          <a:ext cx="305792" cy="2487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121</xdr:row>
      <xdr:rowOff>0</xdr:rowOff>
    </xdr:from>
    <xdr:to>
      <xdr:col>16</xdr:col>
      <xdr:colOff>360680</xdr:colOff>
      <xdr:row>121</xdr:row>
      <xdr:rowOff>196927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7856855" y="61297820"/>
          <a:ext cx="209550" cy="19692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130810</xdr:colOff>
      <xdr:row>42</xdr:row>
      <xdr:rowOff>138430</xdr:rowOff>
    </xdr:from>
    <xdr:to>
      <xdr:col>16</xdr:col>
      <xdr:colOff>417497</xdr:colOff>
      <xdr:row>45</xdr:row>
      <xdr:rowOff>257175</xdr:rowOff>
    </xdr:to>
    <xdr:pic>
      <xdr:nvPicPr>
        <xdr:cNvPr id="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6535" y="29860875"/>
          <a:ext cx="286687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46</xdr:row>
      <xdr:rowOff>137795</xdr:rowOff>
    </xdr:from>
    <xdr:to>
      <xdr:col>16</xdr:col>
      <xdr:colOff>419100</xdr:colOff>
      <xdr:row>47</xdr:row>
      <xdr:rowOff>247790</xdr:rowOff>
    </xdr:to>
    <xdr:pic>
      <xdr:nvPicPr>
        <xdr:cNvPr id="6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48600" y="30365700"/>
          <a:ext cx="276225" cy="2477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116840</xdr:colOff>
      <xdr:row>54</xdr:row>
      <xdr:rowOff>126365</xdr:rowOff>
    </xdr:from>
    <xdr:to>
      <xdr:col>16</xdr:col>
      <xdr:colOff>412115</xdr:colOff>
      <xdr:row>56</xdr:row>
      <xdr:rowOff>240224</xdr:rowOff>
    </xdr:to>
    <xdr:pic>
      <xdr:nvPicPr>
        <xdr:cNvPr id="67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822565" y="32889825"/>
          <a:ext cx="295275" cy="2402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84455</xdr:colOff>
      <xdr:row>53</xdr:row>
      <xdr:rowOff>138430</xdr:rowOff>
    </xdr:from>
    <xdr:to>
      <xdr:col>16</xdr:col>
      <xdr:colOff>429538</xdr:colOff>
      <xdr:row>56</xdr:row>
      <xdr:rowOff>280746</xdr:rowOff>
    </xdr:to>
    <xdr:pic>
      <xdr:nvPicPr>
        <xdr:cNvPr id="68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790180" y="32889825"/>
          <a:ext cx="345083" cy="28074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52</xdr:row>
      <xdr:rowOff>149225</xdr:rowOff>
    </xdr:from>
    <xdr:to>
      <xdr:col>16</xdr:col>
      <xdr:colOff>400447</xdr:colOff>
      <xdr:row>56</xdr:row>
      <xdr:rowOff>209550</xdr:rowOff>
    </xdr:to>
    <xdr:pic>
      <xdr:nvPicPr>
        <xdr:cNvPr id="69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848600" y="32889825"/>
          <a:ext cx="257572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55</xdr:row>
      <xdr:rowOff>127000</xdr:rowOff>
    </xdr:from>
    <xdr:to>
      <xdr:col>16</xdr:col>
      <xdr:colOff>444500</xdr:colOff>
      <xdr:row>56</xdr:row>
      <xdr:rowOff>265361</xdr:rowOff>
    </xdr:to>
    <xdr:pic>
      <xdr:nvPicPr>
        <xdr:cNvPr id="70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807325" y="32889825"/>
          <a:ext cx="342900" cy="26536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80</xdr:row>
      <xdr:rowOff>126365</xdr:rowOff>
    </xdr:from>
    <xdr:to>
      <xdr:col>16</xdr:col>
      <xdr:colOff>403861</xdr:colOff>
      <xdr:row>83</xdr:row>
      <xdr:rowOff>272762</xdr:rowOff>
    </xdr:to>
    <xdr:pic>
      <xdr:nvPicPr>
        <xdr:cNvPr id="7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2410" y="44500800"/>
          <a:ext cx="257176" cy="27276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76835</xdr:colOff>
      <xdr:row>81</xdr:row>
      <xdr:rowOff>182245</xdr:rowOff>
    </xdr:from>
    <xdr:to>
      <xdr:col>16</xdr:col>
      <xdr:colOff>484609</xdr:colOff>
      <xdr:row>83</xdr:row>
      <xdr:rowOff>150650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782560" y="44500800"/>
          <a:ext cx="407774" cy="15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85</xdr:row>
      <xdr:rowOff>137160</xdr:rowOff>
    </xdr:from>
    <xdr:to>
      <xdr:col>16</xdr:col>
      <xdr:colOff>399415</xdr:colOff>
      <xdr:row>89</xdr:row>
      <xdr:rowOff>269501</xdr:rowOff>
    </xdr:to>
    <xdr:pic>
      <xdr:nvPicPr>
        <xdr:cNvPr id="7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45005625"/>
          <a:ext cx="247650" cy="2695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128470</xdr:colOff>
      <xdr:row>96</xdr:row>
      <xdr:rowOff>135055</xdr:rowOff>
    </xdr:from>
    <xdr:to>
      <xdr:col>16</xdr:col>
      <xdr:colOff>443574</xdr:colOff>
      <xdr:row>97</xdr:row>
      <xdr:rowOff>221524</xdr:rowOff>
    </xdr:to>
    <xdr:pic>
      <xdr:nvPicPr>
        <xdr:cNvPr id="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 rot="4913566">
          <a:off x="7880985" y="48492610"/>
          <a:ext cx="221524" cy="31510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103</xdr:row>
      <xdr:rowOff>126365</xdr:rowOff>
    </xdr:from>
    <xdr:to>
      <xdr:col>16</xdr:col>
      <xdr:colOff>502920</xdr:colOff>
      <xdr:row>121</xdr:row>
      <xdr:rowOff>229352</xdr:rowOff>
    </xdr:to>
    <xdr:pic>
      <xdr:nvPicPr>
        <xdr:cNvPr id="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51063525"/>
          <a:ext cx="400050" cy="22935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114</xdr:row>
      <xdr:rowOff>93345</xdr:rowOff>
    </xdr:from>
    <xdr:to>
      <xdr:col>16</xdr:col>
      <xdr:colOff>447040</xdr:colOff>
      <xdr:row>121</xdr:row>
      <xdr:rowOff>237615</xdr:rowOff>
    </xdr:to>
    <xdr:pic>
      <xdr:nvPicPr>
        <xdr:cNvPr id="7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38440" y="52578000"/>
          <a:ext cx="314325" cy="2376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111760</xdr:colOff>
      <xdr:row>115</xdr:row>
      <xdr:rowOff>126365</xdr:rowOff>
    </xdr:from>
    <xdr:to>
      <xdr:col>16</xdr:col>
      <xdr:colOff>426085</xdr:colOff>
      <xdr:row>121</xdr:row>
      <xdr:rowOff>220027</xdr:rowOff>
    </xdr:to>
    <xdr:pic>
      <xdr:nvPicPr>
        <xdr:cNvPr id="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17485" y="53082825"/>
          <a:ext cx="314325" cy="22002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139700</xdr:colOff>
      <xdr:row>118</xdr:row>
      <xdr:rowOff>160020</xdr:rowOff>
    </xdr:from>
    <xdr:to>
      <xdr:col>16</xdr:col>
      <xdr:colOff>425450</xdr:colOff>
      <xdr:row>121</xdr:row>
      <xdr:rowOff>157034</xdr:rowOff>
    </xdr:to>
    <xdr:pic>
      <xdr:nvPicPr>
        <xdr:cNvPr id="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845425" y="57626250"/>
          <a:ext cx="285750" cy="15703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119</xdr:row>
      <xdr:rowOff>127000</xdr:rowOff>
    </xdr:from>
    <xdr:to>
      <xdr:col>16</xdr:col>
      <xdr:colOff>421280</xdr:colOff>
      <xdr:row>121</xdr:row>
      <xdr:rowOff>190502</xdr:rowOff>
    </xdr:to>
    <xdr:pic>
      <xdr:nvPicPr>
        <xdr:cNvPr id="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827645" y="60655200"/>
          <a:ext cx="299360" cy="19050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74295</xdr:colOff>
      <xdr:row>120</xdr:row>
      <xdr:rowOff>172085</xdr:rowOff>
    </xdr:from>
    <xdr:to>
      <xdr:col>16</xdr:col>
      <xdr:colOff>421171</xdr:colOff>
      <xdr:row>121</xdr:row>
      <xdr:rowOff>166530</xdr:rowOff>
    </xdr:to>
    <xdr:pic>
      <xdr:nvPicPr>
        <xdr:cNvPr id="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780020" y="60655200"/>
          <a:ext cx="346876" cy="1665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153035</xdr:colOff>
      <xdr:row>77</xdr:row>
      <xdr:rowOff>116205</xdr:rowOff>
    </xdr:from>
    <xdr:to>
      <xdr:col>16</xdr:col>
      <xdr:colOff>386534</xdr:colOff>
      <xdr:row>78</xdr:row>
      <xdr:rowOff>247650</xdr:rowOff>
    </xdr:to>
    <xdr:pic>
      <xdr:nvPicPr>
        <xdr:cNvPr id="8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8760" y="43491150"/>
          <a:ext cx="233499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121</xdr:row>
      <xdr:rowOff>0</xdr:rowOff>
    </xdr:from>
    <xdr:to>
      <xdr:col>16</xdr:col>
      <xdr:colOff>475616</xdr:colOff>
      <xdr:row>121</xdr:row>
      <xdr:rowOff>271207</xdr:rowOff>
    </xdr:to>
    <xdr:pic>
      <xdr:nvPicPr>
        <xdr:cNvPr id="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7828915" y="60781565"/>
          <a:ext cx="352426" cy="27120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108585</xdr:colOff>
      <xdr:row>111</xdr:row>
      <xdr:rowOff>137795</xdr:rowOff>
    </xdr:from>
    <xdr:to>
      <xdr:col>16</xdr:col>
      <xdr:colOff>436185</xdr:colOff>
      <xdr:row>121</xdr:row>
      <xdr:rowOff>247650</xdr:rowOff>
    </xdr:to>
    <xdr:pic>
      <xdr:nvPicPr>
        <xdr:cNvPr id="8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4310" y="51568350"/>
          <a:ext cx="3276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108</xdr:row>
      <xdr:rowOff>0</xdr:rowOff>
    </xdr:from>
    <xdr:to>
      <xdr:col>16</xdr:col>
      <xdr:colOff>454660</xdr:colOff>
      <xdr:row>121</xdr:row>
      <xdr:rowOff>273617</xdr:rowOff>
    </xdr:to>
    <xdr:pic>
      <xdr:nvPicPr>
        <xdr:cNvPr id="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51134645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38</xdr:row>
      <xdr:rowOff>0</xdr:rowOff>
    </xdr:from>
    <xdr:to>
      <xdr:col>16</xdr:col>
      <xdr:colOff>448766</xdr:colOff>
      <xdr:row>40</xdr:row>
      <xdr:rowOff>276225</xdr:rowOff>
    </xdr:to>
    <xdr:pic>
      <xdr:nvPicPr>
        <xdr:cNvPr id="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797800" y="27451685"/>
          <a:ext cx="356691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127635</xdr:colOff>
      <xdr:row>38</xdr:row>
      <xdr:rowOff>0</xdr:rowOff>
    </xdr:from>
    <xdr:to>
      <xdr:col>16</xdr:col>
      <xdr:colOff>432435</xdr:colOff>
      <xdr:row>40</xdr:row>
      <xdr:rowOff>256088</xdr:rowOff>
    </xdr:to>
    <xdr:pic>
      <xdr:nvPicPr>
        <xdr:cNvPr id="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33360" y="27912060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109220</xdr:colOff>
      <xdr:row>38</xdr:row>
      <xdr:rowOff>0</xdr:rowOff>
    </xdr:from>
    <xdr:to>
      <xdr:col>16</xdr:col>
      <xdr:colOff>414020</xdr:colOff>
      <xdr:row>40</xdr:row>
      <xdr:rowOff>256088</xdr:rowOff>
    </xdr:to>
    <xdr:pic>
      <xdr:nvPicPr>
        <xdr:cNvPr id="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14945" y="28470860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93980</xdr:colOff>
      <xdr:row>73</xdr:row>
      <xdr:rowOff>104140</xdr:rowOff>
    </xdr:from>
    <xdr:to>
      <xdr:col>16</xdr:col>
      <xdr:colOff>450671</xdr:colOff>
      <xdr:row>73</xdr:row>
      <xdr:rowOff>380365</xdr:rowOff>
    </xdr:to>
    <xdr:pic>
      <xdr:nvPicPr>
        <xdr:cNvPr id="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799705" y="41575990"/>
          <a:ext cx="356691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74</xdr:row>
      <xdr:rowOff>182245</xdr:rowOff>
    </xdr:from>
    <xdr:to>
      <xdr:col>16</xdr:col>
      <xdr:colOff>453390</xdr:colOff>
      <xdr:row>74</xdr:row>
      <xdr:rowOff>438333</xdr:rowOff>
    </xdr:to>
    <xdr:pic>
      <xdr:nvPicPr>
        <xdr:cNvPr id="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54315" y="42158920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136525</xdr:colOff>
      <xdr:row>75</xdr:row>
      <xdr:rowOff>125730</xdr:rowOff>
    </xdr:from>
    <xdr:to>
      <xdr:col>16</xdr:col>
      <xdr:colOff>441325</xdr:colOff>
      <xdr:row>75</xdr:row>
      <xdr:rowOff>381818</xdr:rowOff>
    </xdr:to>
    <xdr:pic>
      <xdr:nvPicPr>
        <xdr:cNvPr id="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42250" y="42607230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53340</xdr:colOff>
      <xdr:row>30</xdr:row>
      <xdr:rowOff>0</xdr:rowOff>
    </xdr:from>
    <xdr:to>
      <xdr:col>16</xdr:col>
      <xdr:colOff>443865</xdr:colOff>
      <xdr:row>40</xdr:row>
      <xdr:rowOff>193423</xdr:rowOff>
    </xdr:to>
    <xdr:pic>
      <xdr:nvPicPr>
        <xdr:cNvPr id="9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 t="29478" r="13513"/>
        <a:stretch>
          <a:fillRect/>
        </a:stretch>
      </xdr:blipFill>
      <xdr:spPr>
        <a:xfrm>
          <a:off x="7759065" y="10815320"/>
          <a:ext cx="390525" cy="19342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109855</xdr:colOff>
      <xdr:row>30</xdr:row>
      <xdr:rowOff>0</xdr:rowOff>
    </xdr:from>
    <xdr:to>
      <xdr:col>16</xdr:col>
      <xdr:colOff>490855</xdr:colOff>
      <xdr:row>40</xdr:row>
      <xdr:rowOff>220014</xdr:rowOff>
    </xdr:to>
    <xdr:pic>
      <xdr:nvPicPr>
        <xdr:cNvPr id="9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815580" y="11824335"/>
          <a:ext cx="381000" cy="22001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</xdr:colOff>
      <xdr:row>30</xdr:row>
      <xdr:rowOff>0</xdr:rowOff>
    </xdr:from>
    <xdr:to>
      <xdr:col>17</xdr:col>
      <xdr:colOff>0</xdr:colOff>
      <xdr:row>40</xdr:row>
      <xdr:rowOff>307023</xdr:rowOff>
    </xdr:to>
    <xdr:pic>
      <xdr:nvPicPr>
        <xdr:cNvPr id="93" name="图片 9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70" t="2987" r="1319" b="10382"/>
        <a:stretch>
          <a:fillRect/>
        </a:stretch>
      </xdr:blipFill>
      <xdr:spPr>
        <a:xfrm>
          <a:off x="7736205" y="14787245"/>
          <a:ext cx="531495" cy="30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73025</xdr:colOff>
      <xdr:row>30</xdr:row>
      <xdr:rowOff>0</xdr:rowOff>
    </xdr:from>
    <xdr:to>
      <xdr:col>16</xdr:col>
      <xdr:colOff>439371</xdr:colOff>
      <xdr:row>40</xdr:row>
      <xdr:rowOff>303561</xdr:rowOff>
    </xdr:to>
    <xdr:pic>
      <xdr:nvPicPr>
        <xdr:cNvPr id="94" name="图片 9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032" t="3179"/>
        <a:stretch>
          <a:fillRect/>
        </a:stretch>
      </xdr:blipFill>
      <xdr:spPr>
        <a:xfrm>
          <a:off x="7778750" y="14349095"/>
          <a:ext cx="366346" cy="303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65405</xdr:colOff>
      <xdr:row>30</xdr:row>
      <xdr:rowOff>0</xdr:rowOff>
    </xdr:from>
    <xdr:to>
      <xdr:col>16</xdr:col>
      <xdr:colOff>490367</xdr:colOff>
      <xdr:row>40</xdr:row>
      <xdr:rowOff>166113</xdr:rowOff>
    </xdr:to>
    <xdr:pic>
      <xdr:nvPicPr>
        <xdr:cNvPr id="95" name="图片 9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325" t="2798"/>
        <a:stretch>
          <a:fillRect/>
        </a:stretch>
      </xdr:blipFill>
      <xdr:spPr>
        <a:xfrm>
          <a:off x="7771130" y="13877290"/>
          <a:ext cx="424962" cy="166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134620</xdr:colOff>
      <xdr:row>30</xdr:row>
      <xdr:rowOff>0</xdr:rowOff>
    </xdr:from>
    <xdr:to>
      <xdr:col>16</xdr:col>
      <xdr:colOff>340996</xdr:colOff>
      <xdr:row>40</xdr:row>
      <xdr:rowOff>247651</xdr:rowOff>
    </xdr:to>
    <xdr:pic>
      <xdr:nvPicPr>
        <xdr:cNvPr id="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7840345" y="8301990"/>
          <a:ext cx="206376" cy="24765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30</xdr:row>
      <xdr:rowOff>0</xdr:rowOff>
    </xdr:from>
    <xdr:to>
      <xdr:col>16</xdr:col>
      <xdr:colOff>423545</xdr:colOff>
      <xdr:row>40</xdr:row>
      <xdr:rowOff>304800</xdr:rowOff>
    </xdr:to>
    <xdr:pic>
      <xdr:nvPicPr>
        <xdr:cNvPr id="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875270" y="977201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175260</xdr:colOff>
      <xdr:row>30</xdr:row>
      <xdr:rowOff>0</xdr:rowOff>
    </xdr:from>
    <xdr:to>
      <xdr:col>16</xdr:col>
      <xdr:colOff>429260</xdr:colOff>
      <xdr:row>40</xdr:row>
      <xdr:rowOff>304800</xdr:rowOff>
    </xdr:to>
    <xdr:pic>
      <xdr:nvPicPr>
        <xdr:cNvPr id="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880985" y="1023302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114300</xdr:colOff>
      <xdr:row>30</xdr:row>
      <xdr:rowOff>0</xdr:rowOff>
    </xdr:from>
    <xdr:to>
      <xdr:col>16</xdr:col>
      <xdr:colOff>409575</xdr:colOff>
      <xdr:row>40</xdr:row>
      <xdr:rowOff>353498</xdr:rowOff>
    </xdr:to>
    <xdr:pic>
      <xdr:nvPicPr>
        <xdr:cNvPr id="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7820025" y="11297920"/>
          <a:ext cx="295275" cy="35349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21</xdr:row>
      <xdr:rowOff>0</xdr:rowOff>
    </xdr:from>
    <xdr:to>
      <xdr:col>16</xdr:col>
      <xdr:colOff>437515</xdr:colOff>
      <xdr:row>40</xdr:row>
      <xdr:rowOff>333375</xdr:rowOff>
    </xdr:to>
    <xdr:pic>
      <xdr:nvPicPr>
        <xdr:cNvPr id="1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5195570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23</xdr:row>
      <xdr:rowOff>93345</xdr:rowOff>
    </xdr:from>
    <xdr:to>
      <xdr:col>16</xdr:col>
      <xdr:colOff>464820</xdr:colOff>
      <xdr:row>40</xdr:row>
      <xdr:rowOff>307267</xdr:rowOff>
    </xdr:to>
    <xdr:pic>
      <xdr:nvPicPr>
        <xdr:cNvPr id="10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08595" y="7143750"/>
          <a:ext cx="361950" cy="3072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23</xdr:row>
      <xdr:rowOff>0</xdr:rowOff>
    </xdr:from>
    <xdr:to>
      <xdr:col>16</xdr:col>
      <xdr:colOff>418465</xdr:colOff>
      <xdr:row>40</xdr:row>
      <xdr:rowOff>362519</xdr:rowOff>
    </xdr:to>
    <xdr:pic>
      <xdr:nvPicPr>
        <xdr:cNvPr id="10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7838440" y="5710555"/>
          <a:ext cx="285750" cy="36251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171450</xdr:colOff>
      <xdr:row>23</xdr:row>
      <xdr:rowOff>0</xdr:rowOff>
    </xdr:from>
    <xdr:to>
      <xdr:col>16</xdr:col>
      <xdr:colOff>365414</xdr:colOff>
      <xdr:row>40</xdr:row>
      <xdr:rowOff>304800</xdr:rowOff>
    </xdr:to>
    <xdr:pic>
      <xdr:nvPicPr>
        <xdr:cNvPr id="10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 l="17042" t="17911" r="16685"/>
        <a:stretch>
          <a:fillRect/>
        </a:stretch>
      </xdr:blipFill>
      <xdr:spPr>
        <a:xfrm>
          <a:off x="7877175" y="6227445"/>
          <a:ext cx="193964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85090</xdr:colOff>
      <xdr:row>23</xdr:row>
      <xdr:rowOff>0</xdr:rowOff>
    </xdr:from>
    <xdr:to>
      <xdr:col>16</xdr:col>
      <xdr:colOff>475616</xdr:colOff>
      <xdr:row>40</xdr:row>
      <xdr:rowOff>285750</xdr:rowOff>
    </xdr:to>
    <xdr:pic>
      <xdr:nvPicPr>
        <xdr:cNvPr id="10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 r="-2500" b="26667"/>
        <a:stretch>
          <a:fillRect/>
        </a:stretch>
      </xdr:blipFill>
      <xdr:spPr>
        <a:xfrm>
          <a:off x="7790815" y="6776085"/>
          <a:ext cx="390526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32</xdr:row>
      <xdr:rowOff>0</xdr:rowOff>
    </xdr:from>
    <xdr:to>
      <xdr:col>16</xdr:col>
      <xdr:colOff>466112</xdr:colOff>
      <xdr:row>40</xdr:row>
      <xdr:rowOff>285750</xdr:rowOff>
    </xdr:to>
    <xdr:pic>
      <xdr:nvPicPr>
        <xdr:cNvPr id="10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1586357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36</xdr:row>
      <xdr:rowOff>0</xdr:rowOff>
    </xdr:from>
    <xdr:to>
      <xdr:col>16</xdr:col>
      <xdr:colOff>438807</xdr:colOff>
      <xdr:row>40</xdr:row>
      <xdr:rowOff>285750</xdr:rowOff>
    </xdr:to>
    <xdr:pic>
      <xdr:nvPicPr>
        <xdr:cNvPr id="1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16356965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38</xdr:row>
      <xdr:rowOff>0</xdr:rowOff>
    </xdr:from>
    <xdr:to>
      <xdr:col>16</xdr:col>
      <xdr:colOff>391116</xdr:colOff>
      <xdr:row>40</xdr:row>
      <xdr:rowOff>257175</xdr:rowOff>
    </xdr:to>
    <xdr:pic>
      <xdr:nvPicPr>
        <xdr:cNvPr id="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21930" y="16862425"/>
          <a:ext cx="274911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38</xdr:row>
      <xdr:rowOff>0</xdr:rowOff>
    </xdr:from>
    <xdr:to>
      <xdr:col>16</xdr:col>
      <xdr:colOff>405086</xdr:colOff>
      <xdr:row>40</xdr:row>
      <xdr:rowOff>257175</xdr:rowOff>
    </xdr:to>
    <xdr:pic>
      <xdr:nvPicPr>
        <xdr:cNvPr id="1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35900" y="17367250"/>
          <a:ext cx="274911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180975</xdr:colOff>
      <xdr:row>17</xdr:row>
      <xdr:rowOff>104140</xdr:rowOff>
    </xdr:from>
    <xdr:to>
      <xdr:col>16</xdr:col>
      <xdr:colOff>407288</xdr:colOff>
      <xdr:row>40</xdr:row>
      <xdr:rowOff>314324</xdr:rowOff>
    </xdr:to>
    <xdr:pic>
      <xdr:nvPicPr>
        <xdr:cNvPr id="10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86700" y="3609975"/>
          <a:ext cx="226313" cy="3143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10</xdr:row>
      <xdr:rowOff>0</xdr:rowOff>
    </xdr:from>
    <xdr:to>
      <xdr:col>16</xdr:col>
      <xdr:colOff>399414</xdr:colOff>
      <xdr:row>40</xdr:row>
      <xdr:rowOff>255670</xdr:rowOff>
    </xdr:to>
    <xdr:pic>
      <xdr:nvPicPr>
        <xdr:cNvPr id="1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47965" y="3221355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13</xdr:row>
      <xdr:rowOff>127000</xdr:rowOff>
    </xdr:from>
    <xdr:to>
      <xdr:col>16</xdr:col>
      <xdr:colOff>403859</xdr:colOff>
      <xdr:row>40</xdr:row>
      <xdr:rowOff>255670</xdr:rowOff>
    </xdr:to>
    <xdr:pic>
      <xdr:nvPicPr>
        <xdr:cNvPr id="11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52410" y="3609975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30</xdr:row>
      <xdr:rowOff>0</xdr:rowOff>
    </xdr:from>
    <xdr:to>
      <xdr:col>16</xdr:col>
      <xdr:colOff>428625</xdr:colOff>
      <xdr:row>40</xdr:row>
      <xdr:rowOff>300465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7781925" y="15314295"/>
          <a:ext cx="352425" cy="3004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193675</xdr:colOff>
      <xdr:row>20</xdr:row>
      <xdr:rowOff>0</xdr:rowOff>
    </xdr:from>
    <xdr:to>
      <xdr:col>16</xdr:col>
      <xdr:colOff>363393</xdr:colOff>
      <xdr:row>40</xdr:row>
      <xdr:rowOff>333374</xdr:rowOff>
    </xdr:to>
    <xdr:pic>
      <xdr:nvPicPr>
        <xdr:cNvPr id="113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 l="25627" t="10168" r="18106" b="7204"/>
        <a:stretch>
          <a:fillRect/>
        </a:stretch>
      </xdr:blipFill>
      <xdr:spPr>
        <a:xfrm>
          <a:off x="7899400" y="4724400"/>
          <a:ext cx="169718" cy="33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184150</xdr:colOff>
      <xdr:row>20</xdr:row>
      <xdr:rowOff>0</xdr:rowOff>
    </xdr:from>
    <xdr:to>
      <xdr:col>16</xdr:col>
      <xdr:colOff>418662</xdr:colOff>
      <xdr:row>40</xdr:row>
      <xdr:rowOff>323850</xdr:rowOff>
    </xdr:to>
    <xdr:pic>
      <xdr:nvPicPr>
        <xdr:cNvPr id="114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 l="28018" t="10330" r="7516" b="9505"/>
        <a:stretch>
          <a:fillRect/>
        </a:stretch>
      </xdr:blipFill>
      <xdr:spPr>
        <a:xfrm>
          <a:off x="7889875" y="4196715"/>
          <a:ext cx="234512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38100</xdr:colOff>
      <xdr:row>38</xdr:row>
      <xdr:rowOff>0</xdr:rowOff>
    </xdr:from>
    <xdr:to>
      <xdr:col>17</xdr:col>
      <xdr:colOff>0</xdr:colOff>
      <xdr:row>40</xdr:row>
      <xdr:rowOff>180974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7743825" y="17917160"/>
          <a:ext cx="523875" cy="18097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</xdr:colOff>
      <xdr:row>38</xdr:row>
      <xdr:rowOff>0</xdr:rowOff>
    </xdr:from>
    <xdr:to>
      <xdr:col>17</xdr:col>
      <xdr:colOff>0</xdr:colOff>
      <xdr:row>40</xdr:row>
      <xdr:rowOff>165100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7724775" y="18399125"/>
          <a:ext cx="54292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140970</xdr:colOff>
      <xdr:row>30</xdr:row>
      <xdr:rowOff>0</xdr:rowOff>
    </xdr:from>
    <xdr:to>
      <xdr:col>16</xdr:col>
      <xdr:colOff>398145</xdr:colOff>
      <xdr:row>40</xdr:row>
      <xdr:rowOff>282290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7846695" y="13317220"/>
          <a:ext cx="257175" cy="282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132715</xdr:colOff>
      <xdr:row>116</xdr:row>
      <xdr:rowOff>0</xdr:rowOff>
    </xdr:from>
    <xdr:to>
      <xdr:col>16</xdr:col>
      <xdr:colOff>427990</xdr:colOff>
      <xdr:row>121</xdr:row>
      <xdr:rowOff>243472</xdr:rowOff>
    </xdr:to>
    <xdr:pic>
      <xdr:nvPicPr>
        <xdr:cNvPr id="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7838440" y="53748305"/>
          <a:ext cx="295275" cy="243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68580</xdr:colOff>
      <xdr:row>116</xdr:row>
      <xdr:rowOff>0</xdr:rowOff>
    </xdr:from>
    <xdr:to>
      <xdr:col>17</xdr:col>
      <xdr:colOff>0</xdr:colOff>
      <xdr:row>121</xdr:row>
      <xdr:rowOff>199456</xdr:rowOff>
    </xdr:to>
    <xdr:pic>
      <xdr:nvPicPr>
        <xdr:cNvPr id="1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7774305" y="54745890"/>
          <a:ext cx="493395" cy="19945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38735</xdr:colOff>
      <xdr:row>117</xdr:row>
      <xdr:rowOff>0</xdr:rowOff>
    </xdr:from>
    <xdr:to>
      <xdr:col>17</xdr:col>
      <xdr:colOff>0</xdr:colOff>
      <xdr:row>121</xdr:row>
      <xdr:rowOff>225472</xdr:rowOff>
    </xdr:to>
    <xdr:pic>
      <xdr:nvPicPr>
        <xdr:cNvPr id="1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44460" y="55733315"/>
          <a:ext cx="523240" cy="225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96520</xdr:colOff>
      <xdr:row>116</xdr:row>
      <xdr:rowOff>0</xdr:rowOff>
    </xdr:from>
    <xdr:to>
      <xdr:col>16</xdr:col>
      <xdr:colOff>438150</xdr:colOff>
      <xdr:row>121</xdr:row>
      <xdr:rowOff>312420</xdr:rowOff>
    </xdr:to>
    <xdr:pic>
      <xdr:nvPicPr>
        <xdr:cNvPr id="1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7802245" y="55183405"/>
          <a:ext cx="341630" cy="3124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49530</xdr:colOff>
      <xdr:row>38</xdr:row>
      <xdr:rowOff>0</xdr:rowOff>
    </xdr:from>
    <xdr:to>
      <xdr:col>17</xdr:col>
      <xdr:colOff>0</xdr:colOff>
      <xdr:row>40</xdr:row>
      <xdr:rowOff>190424</xdr:rowOff>
    </xdr:to>
    <xdr:pic>
      <xdr:nvPicPr>
        <xdr:cNvPr id="1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7755255" y="18914745"/>
          <a:ext cx="512445" cy="1904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36195</xdr:colOff>
      <xdr:row>118</xdr:row>
      <xdr:rowOff>0</xdr:rowOff>
    </xdr:from>
    <xdr:to>
      <xdr:col>17</xdr:col>
      <xdr:colOff>0</xdr:colOff>
      <xdr:row>121</xdr:row>
      <xdr:rowOff>225472</xdr:rowOff>
    </xdr:to>
    <xdr:pic>
      <xdr:nvPicPr>
        <xdr:cNvPr id="1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41920" y="56205120"/>
          <a:ext cx="525780" cy="225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52070</xdr:colOff>
      <xdr:row>38</xdr:row>
      <xdr:rowOff>0</xdr:rowOff>
    </xdr:from>
    <xdr:to>
      <xdr:col>17</xdr:col>
      <xdr:colOff>0</xdr:colOff>
      <xdr:row>40</xdr:row>
      <xdr:rowOff>165100</xdr:rowOff>
    </xdr:to>
    <xdr:pic>
      <xdr:nvPicPr>
        <xdr:cNvPr id="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7757795" y="19441160"/>
          <a:ext cx="50990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65405</xdr:colOff>
      <xdr:row>116</xdr:row>
      <xdr:rowOff>0</xdr:rowOff>
    </xdr:from>
    <xdr:to>
      <xdr:col>16</xdr:col>
      <xdr:colOff>503555</xdr:colOff>
      <xdr:row>121</xdr:row>
      <xdr:rowOff>217318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7771130" y="54208680"/>
          <a:ext cx="438150" cy="21731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116</xdr:row>
      <xdr:rowOff>81915</xdr:rowOff>
    </xdr:from>
    <xdr:to>
      <xdr:col>16</xdr:col>
      <xdr:colOff>419100</xdr:colOff>
      <xdr:row>121</xdr:row>
      <xdr:rowOff>296686</xdr:rowOff>
    </xdr:to>
    <xdr:pic>
      <xdr:nvPicPr>
        <xdr:cNvPr id="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7848600" y="55606950"/>
          <a:ext cx="276225" cy="29668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</xdr:colOff>
      <xdr:row>117</xdr:row>
      <xdr:rowOff>160020</xdr:rowOff>
    </xdr:from>
    <xdr:to>
      <xdr:col>16</xdr:col>
      <xdr:colOff>498455</xdr:colOff>
      <xdr:row>121</xdr:row>
      <xdr:rowOff>200025</xdr:rowOff>
    </xdr:to>
    <xdr:pic>
      <xdr:nvPicPr>
        <xdr:cNvPr id="1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64780" y="56111775"/>
          <a:ext cx="439400" cy="2000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28</xdr:row>
      <xdr:rowOff>0</xdr:rowOff>
    </xdr:from>
    <xdr:to>
      <xdr:col>16</xdr:col>
      <xdr:colOff>467382</xdr:colOff>
      <xdr:row>40</xdr:row>
      <xdr:rowOff>285750</xdr:rowOff>
    </xdr:to>
    <xdr:pic>
      <xdr:nvPicPr>
        <xdr:cNvPr id="1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776351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24</xdr:row>
      <xdr:rowOff>0</xdr:rowOff>
    </xdr:from>
    <xdr:to>
      <xdr:col>16</xdr:col>
      <xdr:colOff>474980</xdr:colOff>
      <xdr:row>40</xdr:row>
      <xdr:rowOff>306705</xdr:rowOff>
    </xdr:to>
    <xdr:pic>
      <xdr:nvPicPr>
        <xdr:cNvPr id="1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727011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34</xdr:row>
      <xdr:rowOff>149225</xdr:rowOff>
    </xdr:from>
    <xdr:to>
      <xdr:col>16</xdr:col>
      <xdr:colOff>449580</xdr:colOff>
      <xdr:row>40</xdr:row>
      <xdr:rowOff>285750</xdr:rowOff>
    </xdr:to>
    <xdr:pic>
      <xdr:nvPicPr>
        <xdr:cNvPr id="1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49870" y="1623060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110</xdr:row>
      <xdr:rowOff>104775</xdr:rowOff>
    </xdr:from>
    <xdr:to>
      <xdr:col>16</xdr:col>
      <xdr:colOff>440690</xdr:colOff>
      <xdr:row>121</xdr:row>
      <xdr:rowOff>247650</xdr:rowOff>
    </xdr:to>
    <xdr:pic>
      <xdr:nvPicPr>
        <xdr:cNvPr id="1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51568350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98</xdr:row>
      <xdr:rowOff>137160</xdr:rowOff>
    </xdr:from>
    <xdr:to>
      <xdr:col>16</xdr:col>
      <xdr:colOff>478155</xdr:colOff>
      <xdr:row>121</xdr:row>
      <xdr:rowOff>202565</xdr:rowOff>
    </xdr:to>
    <xdr:pic>
      <xdr:nvPicPr>
        <xdr:cNvPr id="13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31455" y="50558700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20</xdr:row>
      <xdr:rowOff>59055</xdr:rowOff>
    </xdr:from>
    <xdr:to>
      <xdr:col>16</xdr:col>
      <xdr:colOff>437515</xdr:colOff>
      <xdr:row>40</xdr:row>
      <xdr:rowOff>333375</xdr:rowOff>
    </xdr:to>
    <xdr:pic>
      <xdr:nvPicPr>
        <xdr:cNvPr id="1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5124450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30</xdr:row>
      <xdr:rowOff>137795</xdr:rowOff>
    </xdr:from>
    <xdr:to>
      <xdr:col>16</xdr:col>
      <xdr:colOff>421640</xdr:colOff>
      <xdr:row>40</xdr:row>
      <xdr:rowOff>285750</xdr:rowOff>
    </xdr:to>
    <xdr:pic>
      <xdr:nvPicPr>
        <xdr:cNvPr id="1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21930" y="1572577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149225</xdr:colOff>
      <xdr:row>16</xdr:row>
      <xdr:rowOff>91440</xdr:rowOff>
    </xdr:from>
    <xdr:to>
      <xdr:col>16</xdr:col>
      <xdr:colOff>375285</xdr:colOff>
      <xdr:row>40</xdr:row>
      <xdr:rowOff>314325</xdr:rowOff>
    </xdr:to>
    <xdr:pic>
      <xdr:nvPicPr>
        <xdr:cNvPr id="13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54950" y="3609975"/>
          <a:ext cx="22606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82550</xdr:colOff>
      <xdr:row>90</xdr:row>
      <xdr:rowOff>88900</xdr:rowOff>
    </xdr:from>
    <xdr:to>
      <xdr:col>16</xdr:col>
      <xdr:colOff>421640</xdr:colOff>
      <xdr:row>90</xdr:row>
      <xdr:rowOff>393065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7788275" y="45599350"/>
          <a:ext cx="33909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121285</xdr:colOff>
      <xdr:row>91</xdr:row>
      <xdr:rowOff>99695</xdr:rowOff>
    </xdr:from>
    <xdr:to>
      <xdr:col>16</xdr:col>
      <xdr:colOff>401955</xdr:colOff>
      <xdr:row>91</xdr:row>
      <xdr:rowOff>351790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7827010" y="46114970"/>
          <a:ext cx="28067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91440</xdr:colOff>
      <xdr:row>92</xdr:row>
      <xdr:rowOff>101600</xdr:rowOff>
    </xdr:from>
    <xdr:to>
      <xdr:col>16</xdr:col>
      <xdr:colOff>401320</xdr:colOff>
      <xdr:row>92</xdr:row>
      <xdr:rowOff>379730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7797165" y="46621700"/>
          <a:ext cx="3098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142240</xdr:colOff>
      <xdr:row>9</xdr:row>
      <xdr:rowOff>149860</xdr:rowOff>
    </xdr:from>
    <xdr:to>
      <xdr:col>16</xdr:col>
      <xdr:colOff>398780</xdr:colOff>
      <xdr:row>40</xdr:row>
      <xdr:rowOff>255270</xdr:rowOff>
    </xdr:to>
    <xdr:pic>
      <xdr:nvPicPr>
        <xdr:cNvPr id="13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47965" y="3105150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165100</xdr:colOff>
      <xdr:row>8</xdr:row>
      <xdr:rowOff>114935</xdr:rowOff>
    </xdr:from>
    <xdr:to>
      <xdr:col>16</xdr:col>
      <xdr:colOff>421640</xdr:colOff>
      <xdr:row>40</xdr:row>
      <xdr:rowOff>255270</xdr:rowOff>
    </xdr:to>
    <xdr:pic>
      <xdr:nvPicPr>
        <xdr:cNvPr id="14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70825" y="3105150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19</xdr:row>
      <xdr:rowOff>0</xdr:rowOff>
    </xdr:from>
    <xdr:to>
      <xdr:col>16</xdr:col>
      <xdr:colOff>395605</xdr:colOff>
      <xdr:row>40</xdr:row>
      <xdr:rowOff>314325</xdr:rowOff>
    </xdr:to>
    <xdr:pic>
      <xdr:nvPicPr>
        <xdr:cNvPr id="14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270" y="369189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26</xdr:row>
      <xdr:rowOff>104775</xdr:rowOff>
    </xdr:from>
    <xdr:to>
      <xdr:col>16</xdr:col>
      <xdr:colOff>456565</xdr:colOff>
      <xdr:row>40</xdr:row>
      <xdr:rowOff>285750</xdr:rowOff>
    </xdr:to>
    <xdr:pic>
      <xdr:nvPicPr>
        <xdr:cNvPr id="1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56855" y="764857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27</xdr:row>
      <xdr:rowOff>137795</xdr:rowOff>
    </xdr:from>
    <xdr:to>
      <xdr:col>16</xdr:col>
      <xdr:colOff>455930</xdr:colOff>
      <xdr:row>40</xdr:row>
      <xdr:rowOff>285750</xdr:rowOff>
    </xdr:to>
    <xdr:pic>
      <xdr:nvPicPr>
        <xdr:cNvPr id="1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56220" y="764857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127000</xdr:colOff>
      <xdr:row>31</xdr:row>
      <xdr:rowOff>126365</xdr:rowOff>
    </xdr:from>
    <xdr:to>
      <xdr:col>16</xdr:col>
      <xdr:colOff>432435</xdr:colOff>
      <xdr:row>40</xdr:row>
      <xdr:rowOff>285750</xdr:rowOff>
    </xdr:to>
    <xdr:pic>
      <xdr:nvPicPr>
        <xdr:cNvPr id="1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2725" y="1572577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35</xdr:row>
      <xdr:rowOff>115570</xdr:rowOff>
    </xdr:from>
    <xdr:to>
      <xdr:col>16</xdr:col>
      <xdr:colOff>449580</xdr:colOff>
      <xdr:row>40</xdr:row>
      <xdr:rowOff>285750</xdr:rowOff>
    </xdr:to>
    <xdr:pic>
      <xdr:nvPicPr>
        <xdr:cNvPr id="14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49870" y="1623060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38</xdr:row>
      <xdr:rowOff>148590</xdr:rowOff>
    </xdr:from>
    <xdr:to>
      <xdr:col>16</xdr:col>
      <xdr:colOff>410210</xdr:colOff>
      <xdr:row>40</xdr:row>
      <xdr:rowOff>250825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2935605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162560</xdr:colOff>
      <xdr:row>82</xdr:row>
      <xdr:rowOff>104140</xdr:rowOff>
    </xdr:from>
    <xdr:to>
      <xdr:col>16</xdr:col>
      <xdr:colOff>419735</xdr:colOff>
      <xdr:row>83</xdr:row>
      <xdr:rowOff>280035</xdr:rowOff>
    </xdr:to>
    <xdr:pic>
      <xdr:nvPicPr>
        <xdr:cNvPr id="14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68285" y="44500800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99</xdr:row>
      <xdr:rowOff>171450</xdr:rowOff>
    </xdr:from>
    <xdr:to>
      <xdr:col>16</xdr:col>
      <xdr:colOff>471170</xdr:colOff>
      <xdr:row>121</xdr:row>
      <xdr:rowOff>202565</xdr:rowOff>
    </xdr:to>
    <xdr:pic>
      <xdr:nvPicPr>
        <xdr:cNvPr id="14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24470" y="50558700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106</xdr:row>
      <xdr:rowOff>114935</xdr:rowOff>
    </xdr:from>
    <xdr:to>
      <xdr:col>16</xdr:col>
      <xdr:colOff>476885</xdr:colOff>
      <xdr:row>121</xdr:row>
      <xdr:rowOff>273685</xdr:rowOff>
    </xdr:to>
    <xdr:pic>
      <xdr:nvPicPr>
        <xdr:cNvPr id="1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20660" y="5106352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99060</xdr:colOff>
      <xdr:row>107</xdr:row>
      <xdr:rowOff>93345</xdr:rowOff>
    </xdr:from>
    <xdr:to>
      <xdr:col>16</xdr:col>
      <xdr:colOff>461010</xdr:colOff>
      <xdr:row>121</xdr:row>
      <xdr:rowOff>273685</xdr:rowOff>
    </xdr:to>
    <xdr:pic>
      <xdr:nvPicPr>
        <xdr:cNvPr id="1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04785" y="5106352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158115</xdr:colOff>
      <xdr:row>12</xdr:row>
      <xdr:rowOff>115570</xdr:rowOff>
    </xdr:from>
    <xdr:to>
      <xdr:col>16</xdr:col>
      <xdr:colOff>414655</xdr:colOff>
      <xdr:row>40</xdr:row>
      <xdr:rowOff>255270</xdr:rowOff>
    </xdr:to>
    <xdr:pic>
      <xdr:nvPicPr>
        <xdr:cNvPr id="15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840" y="3609975"/>
          <a:ext cx="256540" cy="2552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125730</xdr:colOff>
      <xdr:row>71</xdr:row>
      <xdr:rowOff>104140</xdr:rowOff>
    </xdr:from>
    <xdr:to>
      <xdr:col>16</xdr:col>
      <xdr:colOff>468630</xdr:colOff>
      <xdr:row>71</xdr:row>
      <xdr:rowOff>409575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7831455" y="40566340"/>
          <a:ext cx="34290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102870</xdr:colOff>
      <xdr:row>102</xdr:row>
      <xdr:rowOff>126365</xdr:rowOff>
    </xdr:from>
    <xdr:to>
      <xdr:col>16</xdr:col>
      <xdr:colOff>502920</xdr:colOff>
      <xdr:row>121</xdr:row>
      <xdr:rowOff>229235</xdr:rowOff>
    </xdr:to>
    <xdr:pic>
      <xdr:nvPicPr>
        <xdr:cNvPr id="15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5106352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170089</xdr:colOff>
      <xdr:row>18</xdr:row>
      <xdr:rowOff>124732</xdr:rowOff>
    </xdr:from>
    <xdr:to>
      <xdr:col>16</xdr:col>
      <xdr:colOff>396402</xdr:colOff>
      <xdr:row>40</xdr:row>
      <xdr:rowOff>314324</xdr:rowOff>
    </xdr:to>
    <xdr:pic>
      <xdr:nvPicPr>
        <xdr:cNvPr id="15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814" y="3609975"/>
          <a:ext cx="226313" cy="3143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10</xdr:row>
      <xdr:rowOff>306161</xdr:rowOff>
    </xdr:from>
    <xdr:to>
      <xdr:col>16</xdr:col>
      <xdr:colOff>438602</xdr:colOff>
      <xdr:row>40</xdr:row>
      <xdr:rowOff>255670</xdr:rowOff>
    </xdr:to>
    <xdr:pic>
      <xdr:nvPicPr>
        <xdr:cNvPr id="15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87153" y="3609975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100</xdr:row>
      <xdr:rowOff>137795</xdr:rowOff>
    </xdr:from>
    <xdr:to>
      <xdr:col>16</xdr:col>
      <xdr:colOff>460375</xdr:colOff>
      <xdr:row>121</xdr:row>
      <xdr:rowOff>202048</xdr:rowOff>
    </xdr:to>
    <xdr:pic>
      <xdr:nvPicPr>
        <xdr:cNvPr id="1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51063525"/>
          <a:ext cx="352425" cy="2020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21</xdr:row>
      <xdr:rowOff>71120</xdr:rowOff>
    </xdr:from>
    <xdr:to>
      <xdr:col>16</xdr:col>
      <xdr:colOff>437515</xdr:colOff>
      <xdr:row>40</xdr:row>
      <xdr:rowOff>333375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562927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24</xdr:row>
      <xdr:rowOff>126365</xdr:rowOff>
    </xdr:from>
    <xdr:to>
      <xdr:col>16</xdr:col>
      <xdr:colOff>474980</xdr:colOff>
      <xdr:row>40</xdr:row>
      <xdr:rowOff>306705</xdr:rowOff>
    </xdr:to>
    <xdr:pic>
      <xdr:nvPicPr>
        <xdr:cNvPr id="1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764857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28</xdr:row>
      <xdr:rowOff>114935</xdr:rowOff>
    </xdr:from>
    <xdr:to>
      <xdr:col>16</xdr:col>
      <xdr:colOff>467382</xdr:colOff>
      <xdr:row>40</xdr:row>
      <xdr:rowOff>285750</xdr:rowOff>
    </xdr:to>
    <xdr:pic>
      <xdr:nvPicPr>
        <xdr:cNvPr id="1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815340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32</xdr:row>
      <xdr:rowOff>137795</xdr:rowOff>
    </xdr:from>
    <xdr:to>
      <xdr:col>16</xdr:col>
      <xdr:colOff>466112</xdr:colOff>
      <xdr:row>40</xdr:row>
      <xdr:rowOff>285750</xdr:rowOff>
    </xdr:to>
    <xdr:pic>
      <xdr:nvPicPr>
        <xdr:cNvPr id="1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1623060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36</xdr:row>
      <xdr:rowOff>126365</xdr:rowOff>
    </xdr:from>
    <xdr:to>
      <xdr:col>16</xdr:col>
      <xdr:colOff>438807</xdr:colOff>
      <xdr:row>40</xdr:row>
      <xdr:rowOff>285750</xdr:rowOff>
    </xdr:to>
    <xdr:pic>
      <xdr:nvPicPr>
        <xdr:cNvPr id="1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16735425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39</xdr:row>
      <xdr:rowOff>148590</xdr:rowOff>
    </xdr:from>
    <xdr:to>
      <xdr:col>16</xdr:col>
      <xdr:colOff>410210</xdr:colOff>
      <xdr:row>40</xdr:row>
      <xdr:rowOff>250825</xdr:rowOff>
    </xdr:to>
    <xdr:pic>
      <xdr:nvPicPr>
        <xdr:cNvPr id="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2935605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86</xdr:row>
      <xdr:rowOff>137160</xdr:rowOff>
    </xdr:from>
    <xdr:to>
      <xdr:col>16</xdr:col>
      <xdr:colOff>399415</xdr:colOff>
      <xdr:row>89</xdr:row>
      <xdr:rowOff>269501</xdr:rowOff>
    </xdr:to>
    <xdr:pic>
      <xdr:nvPicPr>
        <xdr:cNvPr id="16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45005625"/>
          <a:ext cx="247650" cy="2695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108</xdr:row>
      <xdr:rowOff>0</xdr:rowOff>
    </xdr:from>
    <xdr:to>
      <xdr:col>16</xdr:col>
      <xdr:colOff>454660</xdr:colOff>
      <xdr:row>121</xdr:row>
      <xdr:rowOff>273617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51134645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108</xdr:row>
      <xdr:rowOff>261620</xdr:rowOff>
    </xdr:from>
    <xdr:to>
      <xdr:col>16</xdr:col>
      <xdr:colOff>454660</xdr:colOff>
      <xdr:row>121</xdr:row>
      <xdr:rowOff>273617</xdr:rowOff>
    </xdr:to>
    <xdr:pic>
      <xdr:nvPicPr>
        <xdr:cNvPr id="16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51568350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14</xdr:row>
      <xdr:rowOff>134620</xdr:rowOff>
    </xdr:from>
    <xdr:to>
      <xdr:col>16</xdr:col>
      <xdr:colOff>414655</xdr:colOff>
      <xdr:row>40</xdr:row>
      <xdr:rowOff>255270</xdr:rowOff>
    </xdr:to>
    <xdr:pic>
      <xdr:nvPicPr>
        <xdr:cNvPr id="16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205" y="360997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43</xdr:row>
      <xdr:rowOff>148590</xdr:rowOff>
    </xdr:from>
    <xdr:to>
      <xdr:col>16</xdr:col>
      <xdr:colOff>410210</xdr:colOff>
      <xdr:row>45</xdr:row>
      <xdr:rowOff>250825</xdr:rowOff>
    </xdr:to>
    <xdr:pic>
      <xdr:nvPicPr>
        <xdr:cNvPr id="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2986087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87</xdr:row>
      <xdr:rowOff>137160</xdr:rowOff>
    </xdr:from>
    <xdr:to>
      <xdr:col>16</xdr:col>
      <xdr:colOff>399415</xdr:colOff>
      <xdr:row>89</xdr:row>
      <xdr:rowOff>269240</xdr:rowOff>
    </xdr:to>
    <xdr:pic>
      <xdr:nvPicPr>
        <xdr:cNvPr id="17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45005625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104</xdr:row>
      <xdr:rowOff>126365</xdr:rowOff>
    </xdr:from>
    <xdr:to>
      <xdr:col>16</xdr:col>
      <xdr:colOff>502920</xdr:colOff>
      <xdr:row>121</xdr:row>
      <xdr:rowOff>229235</xdr:rowOff>
    </xdr:to>
    <xdr:pic>
      <xdr:nvPicPr>
        <xdr:cNvPr id="17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5106352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112</xdr:row>
      <xdr:rowOff>104775</xdr:rowOff>
    </xdr:from>
    <xdr:to>
      <xdr:col>16</xdr:col>
      <xdr:colOff>440690</xdr:colOff>
      <xdr:row>121</xdr:row>
      <xdr:rowOff>247650</xdr:rowOff>
    </xdr:to>
    <xdr:pic>
      <xdr:nvPicPr>
        <xdr:cNvPr id="1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51568350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11</xdr:row>
      <xdr:rowOff>306161</xdr:rowOff>
    </xdr:from>
    <xdr:to>
      <xdr:col>16</xdr:col>
      <xdr:colOff>438603</xdr:colOff>
      <xdr:row>40</xdr:row>
      <xdr:rowOff>255270</xdr:rowOff>
    </xdr:to>
    <xdr:pic>
      <xdr:nvPicPr>
        <xdr:cNvPr id="17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87153" y="360997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15</xdr:row>
      <xdr:rowOff>134620</xdr:rowOff>
    </xdr:from>
    <xdr:to>
      <xdr:col>16</xdr:col>
      <xdr:colOff>414655</xdr:colOff>
      <xdr:row>40</xdr:row>
      <xdr:rowOff>255270</xdr:rowOff>
    </xdr:to>
    <xdr:pic>
      <xdr:nvPicPr>
        <xdr:cNvPr id="17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205" y="360997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19</xdr:row>
      <xdr:rowOff>81915</xdr:rowOff>
    </xdr:from>
    <xdr:to>
      <xdr:col>16</xdr:col>
      <xdr:colOff>395605</xdr:colOff>
      <xdr:row>40</xdr:row>
      <xdr:rowOff>314325</xdr:rowOff>
    </xdr:to>
    <xdr:pic>
      <xdr:nvPicPr>
        <xdr:cNvPr id="17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270" y="411480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22</xdr:row>
      <xdr:rowOff>71120</xdr:rowOff>
    </xdr:from>
    <xdr:to>
      <xdr:col>16</xdr:col>
      <xdr:colOff>437515</xdr:colOff>
      <xdr:row>40</xdr:row>
      <xdr:rowOff>333375</xdr:rowOff>
    </xdr:to>
    <xdr:pic>
      <xdr:nvPicPr>
        <xdr:cNvPr id="1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562927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25</xdr:row>
      <xdr:rowOff>126365</xdr:rowOff>
    </xdr:from>
    <xdr:to>
      <xdr:col>16</xdr:col>
      <xdr:colOff>474980</xdr:colOff>
      <xdr:row>40</xdr:row>
      <xdr:rowOff>306705</xdr:rowOff>
    </xdr:to>
    <xdr:pic>
      <xdr:nvPicPr>
        <xdr:cNvPr id="1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764857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29</xdr:row>
      <xdr:rowOff>114935</xdr:rowOff>
    </xdr:from>
    <xdr:to>
      <xdr:col>16</xdr:col>
      <xdr:colOff>467360</xdr:colOff>
      <xdr:row>40</xdr:row>
      <xdr:rowOff>285750</xdr:rowOff>
    </xdr:to>
    <xdr:pic>
      <xdr:nvPicPr>
        <xdr:cNvPr id="17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815340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33</xdr:row>
      <xdr:rowOff>137795</xdr:rowOff>
    </xdr:from>
    <xdr:to>
      <xdr:col>16</xdr:col>
      <xdr:colOff>466090</xdr:colOff>
      <xdr:row>40</xdr:row>
      <xdr:rowOff>285750</xdr:rowOff>
    </xdr:to>
    <xdr:pic>
      <xdr:nvPicPr>
        <xdr:cNvPr id="1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1623060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37</xdr:row>
      <xdr:rowOff>126365</xdr:rowOff>
    </xdr:from>
    <xdr:to>
      <xdr:col>16</xdr:col>
      <xdr:colOff>438785</xdr:colOff>
      <xdr:row>40</xdr:row>
      <xdr:rowOff>285750</xdr:rowOff>
    </xdr:to>
    <xdr:pic>
      <xdr:nvPicPr>
        <xdr:cNvPr id="18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1673542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41</xdr:row>
      <xdr:rowOff>127000</xdr:rowOff>
    </xdr:from>
    <xdr:to>
      <xdr:col>16</xdr:col>
      <xdr:colOff>431165</xdr:colOff>
      <xdr:row>45</xdr:row>
      <xdr:rowOff>250825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2090" y="2986087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44</xdr:row>
      <xdr:rowOff>148590</xdr:rowOff>
    </xdr:from>
    <xdr:to>
      <xdr:col>16</xdr:col>
      <xdr:colOff>410210</xdr:colOff>
      <xdr:row>45</xdr:row>
      <xdr:rowOff>250825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2986087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84</xdr:row>
      <xdr:rowOff>148590</xdr:rowOff>
    </xdr:from>
    <xdr:to>
      <xdr:col>16</xdr:col>
      <xdr:colOff>404495</xdr:colOff>
      <xdr:row>89</xdr:row>
      <xdr:rowOff>279400</xdr:rowOff>
    </xdr:to>
    <xdr:pic>
      <xdr:nvPicPr>
        <xdr:cNvPr id="18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3045" y="45005625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88</xdr:row>
      <xdr:rowOff>137160</xdr:rowOff>
    </xdr:from>
    <xdr:to>
      <xdr:col>16</xdr:col>
      <xdr:colOff>399415</xdr:colOff>
      <xdr:row>89</xdr:row>
      <xdr:rowOff>269240</xdr:rowOff>
    </xdr:to>
    <xdr:pic>
      <xdr:nvPicPr>
        <xdr:cNvPr id="18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45005625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101</xdr:row>
      <xdr:rowOff>137795</xdr:rowOff>
    </xdr:from>
    <xdr:to>
      <xdr:col>16</xdr:col>
      <xdr:colOff>460375</xdr:colOff>
      <xdr:row>121</xdr:row>
      <xdr:rowOff>201930</xdr:rowOff>
    </xdr:to>
    <xdr:pic>
      <xdr:nvPicPr>
        <xdr:cNvPr id="18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51063525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105</xdr:row>
      <xdr:rowOff>126365</xdr:rowOff>
    </xdr:from>
    <xdr:to>
      <xdr:col>16</xdr:col>
      <xdr:colOff>502920</xdr:colOff>
      <xdr:row>121</xdr:row>
      <xdr:rowOff>229235</xdr:rowOff>
    </xdr:to>
    <xdr:pic>
      <xdr:nvPicPr>
        <xdr:cNvPr id="18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5106352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109</xdr:row>
      <xdr:rowOff>261620</xdr:rowOff>
    </xdr:from>
    <xdr:to>
      <xdr:col>16</xdr:col>
      <xdr:colOff>454660</xdr:colOff>
      <xdr:row>121</xdr:row>
      <xdr:rowOff>273050</xdr:rowOff>
    </xdr:to>
    <xdr:pic>
      <xdr:nvPicPr>
        <xdr:cNvPr id="18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5156835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113</xdr:row>
      <xdr:rowOff>104775</xdr:rowOff>
    </xdr:from>
    <xdr:to>
      <xdr:col>16</xdr:col>
      <xdr:colOff>440690</xdr:colOff>
      <xdr:row>121</xdr:row>
      <xdr:rowOff>247650</xdr:rowOff>
    </xdr:to>
    <xdr:pic>
      <xdr:nvPicPr>
        <xdr:cNvPr id="18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51568350"/>
          <a:ext cx="327025" cy="2476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79</xdr:row>
      <xdr:rowOff>115570</xdr:rowOff>
    </xdr:from>
    <xdr:to>
      <xdr:col>16</xdr:col>
      <xdr:colOff>409158</xdr:colOff>
      <xdr:row>79</xdr:row>
      <xdr:rowOff>382270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77175" y="42844720"/>
          <a:ext cx="237708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58420</xdr:colOff>
      <xdr:row>130</xdr:row>
      <xdr:rowOff>0</xdr:rowOff>
    </xdr:from>
    <xdr:to>
      <xdr:col>16</xdr:col>
      <xdr:colOff>431451</xdr:colOff>
      <xdr:row>133</xdr:row>
      <xdr:rowOff>228600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764145" y="98851720"/>
          <a:ext cx="373031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128905</xdr:colOff>
      <xdr:row>127</xdr:row>
      <xdr:rowOff>0</xdr:rowOff>
    </xdr:from>
    <xdr:to>
      <xdr:col>16</xdr:col>
      <xdr:colOff>433706</xdr:colOff>
      <xdr:row>133</xdr:row>
      <xdr:rowOff>213361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34630" y="93287215"/>
          <a:ext cx="304801" cy="21336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126</xdr:row>
      <xdr:rowOff>0</xdr:rowOff>
    </xdr:from>
    <xdr:to>
      <xdr:col>16</xdr:col>
      <xdr:colOff>441325</xdr:colOff>
      <xdr:row>133</xdr:row>
      <xdr:rowOff>252016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3675" y="92299790"/>
          <a:ext cx="333375" cy="25201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112</xdr:row>
      <xdr:rowOff>0</xdr:rowOff>
    </xdr:from>
    <xdr:to>
      <xdr:col>16</xdr:col>
      <xdr:colOff>460375</xdr:colOff>
      <xdr:row>133</xdr:row>
      <xdr:rowOff>202048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82128995"/>
          <a:ext cx="352425" cy="2020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110</xdr:row>
      <xdr:rowOff>0</xdr:rowOff>
    </xdr:from>
    <xdr:to>
      <xdr:col>16</xdr:col>
      <xdr:colOff>448310</xdr:colOff>
      <xdr:row>133</xdr:row>
      <xdr:rowOff>238125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820660" y="80625950"/>
          <a:ext cx="33337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161290</xdr:colOff>
      <xdr:row>110</xdr:row>
      <xdr:rowOff>0</xdr:rowOff>
    </xdr:from>
    <xdr:to>
      <xdr:col>16</xdr:col>
      <xdr:colOff>390040</xdr:colOff>
      <xdr:row>133</xdr:row>
      <xdr:rowOff>238124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867015" y="79110840"/>
          <a:ext cx="228750" cy="2381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109</xdr:row>
      <xdr:rowOff>0</xdr:rowOff>
    </xdr:from>
    <xdr:to>
      <xdr:col>16</xdr:col>
      <xdr:colOff>400835</xdr:colOff>
      <xdr:row>133</xdr:row>
      <xdr:rowOff>238124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7877810" y="78056740"/>
          <a:ext cx="228750" cy="2381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109</xdr:row>
      <xdr:rowOff>0</xdr:rowOff>
    </xdr:from>
    <xdr:to>
      <xdr:col>16</xdr:col>
      <xdr:colOff>426720</xdr:colOff>
      <xdr:row>133</xdr:row>
      <xdr:rowOff>247650</xdr:rowOff>
    </xdr:to>
    <xdr:pic>
      <xdr:nvPicPr>
        <xdr:cNvPr id="1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7827645" y="77562075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83185</xdr:colOff>
      <xdr:row>109</xdr:row>
      <xdr:rowOff>0</xdr:rowOff>
    </xdr:from>
    <xdr:to>
      <xdr:col>16</xdr:col>
      <xdr:colOff>484572</xdr:colOff>
      <xdr:row>133</xdr:row>
      <xdr:rowOff>203713</xdr:rowOff>
    </xdr:to>
    <xdr:pic>
      <xdr:nvPicPr>
        <xdr:cNvPr id="1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788910" y="77113765"/>
          <a:ext cx="401387" cy="20371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104</xdr:row>
      <xdr:rowOff>0</xdr:rowOff>
    </xdr:from>
    <xdr:to>
      <xdr:col>16</xdr:col>
      <xdr:colOff>404495</xdr:colOff>
      <xdr:row>133</xdr:row>
      <xdr:rowOff>279867</xdr:rowOff>
    </xdr:to>
    <xdr:pic>
      <xdr:nvPicPr>
        <xdr:cNvPr id="1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3045" y="71614665"/>
          <a:ext cx="257175" cy="2798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152400</xdr:colOff>
      <xdr:row>101</xdr:row>
      <xdr:rowOff>0</xdr:rowOff>
    </xdr:from>
    <xdr:to>
      <xdr:col>16</xdr:col>
      <xdr:colOff>381000</xdr:colOff>
      <xdr:row>133</xdr:row>
      <xdr:rowOff>242454</xdr:rowOff>
    </xdr:to>
    <xdr:pic>
      <xdr:nvPicPr>
        <xdr:cNvPr id="1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8125" y="69057520"/>
          <a:ext cx="228600" cy="24245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172720</xdr:colOff>
      <xdr:row>100</xdr:row>
      <xdr:rowOff>0</xdr:rowOff>
    </xdr:from>
    <xdr:to>
      <xdr:col>16</xdr:col>
      <xdr:colOff>413567</xdr:colOff>
      <xdr:row>133</xdr:row>
      <xdr:rowOff>255443</xdr:rowOff>
    </xdr:to>
    <xdr:pic>
      <xdr:nvPicPr>
        <xdr:cNvPr id="1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78445" y="68092320"/>
          <a:ext cx="240847" cy="25544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139065</xdr:colOff>
      <xdr:row>100</xdr:row>
      <xdr:rowOff>0</xdr:rowOff>
    </xdr:from>
    <xdr:to>
      <xdr:col>16</xdr:col>
      <xdr:colOff>424815</xdr:colOff>
      <xdr:row>133</xdr:row>
      <xdr:rowOff>270034</xdr:rowOff>
    </xdr:to>
    <xdr:pic>
      <xdr:nvPicPr>
        <xdr:cNvPr id="1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7844790" y="66028570"/>
          <a:ext cx="285750" cy="27003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100</xdr:row>
      <xdr:rowOff>0</xdr:rowOff>
    </xdr:from>
    <xdr:to>
      <xdr:col>16</xdr:col>
      <xdr:colOff>441369</xdr:colOff>
      <xdr:row>133</xdr:row>
      <xdr:rowOff>314544</xdr:rowOff>
    </xdr:to>
    <xdr:pic>
      <xdr:nvPicPr>
        <xdr:cNvPr id="1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833995" y="64525525"/>
          <a:ext cx="313099" cy="31454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100</xdr:row>
      <xdr:rowOff>0</xdr:rowOff>
    </xdr:from>
    <xdr:to>
      <xdr:col>16</xdr:col>
      <xdr:colOff>396875</xdr:colOff>
      <xdr:row>133</xdr:row>
      <xdr:rowOff>285749</xdr:rowOff>
    </xdr:to>
    <xdr:pic>
      <xdr:nvPicPr>
        <xdr:cNvPr id="1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7826375" y="63998475"/>
          <a:ext cx="276225" cy="2857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128270</xdr:colOff>
      <xdr:row>100</xdr:row>
      <xdr:rowOff>0</xdr:rowOff>
    </xdr:from>
    <xdr:to>
      <xdr:col>16</xdr:col>
      <xdr:colOff>448253</xdr:colOff>
      <xdr:row>133</xdr:row>
      <xdr:rowOff>266700</xdr:rowOff>
    </xdr:to>
    <xdr:pic>
      <xdr:nvPicPr>
        <xdr:cNvPr id="2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833995" y="63493015"/>
          <a:ext cx="319983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100</xdr:row>
      <xdr:rowOff>0</xdr:rowOff>
    </xdr:from>
    <xdr:to>
      <xdr:col>16</xdr:col>
      <xdr:colOff>418465</xdr:colOff>
      <xdr:row>133</xdr:row>
      <xdr:rowOff>281115</xdr:rowOff>
    </xdr:to>
    <xdr:pic>
      <xdr:nvPicPr>
        <xdr:cNvPr id="2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7857490" y="62483365"/>
          <a:ext cx="266700" cy="281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181610</xdr:colOff>
      <xdr:row>100</xdr:row>
      <xdr:rowOff>0</xdr:rowOff>
    </xdr:from>
    <xdr:to>
      <xdr:col>16</xdr:col>
      <xdr:colOff>417138</xdr:colOff>
      <xdr:row>133</xdr:row>
      <xdr:rowOff>228600</xdr:rowOff>
    </xdr:to>
    <xdr:pic>
      <xdr:nvPicPr>
        <xdr:cNvPr id="2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7887335" y="61978540"/>
          <a:ext cx="235528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100</xdr:row>
      <xdr:rowOff>0</xdr:rowOff>
    </xdr:from>
    <xdr:to>
      <xdr:col>16</xdr:col>
      <xdr:colOff>398146</xdr:colOff>
      <xdr:row>133</xdr:row>
      <xdr:rowOff>257174</xdr:rowOff>
    </xdr:to>
    <xdr:pic>
      <xdr:nvPicPr>
        <xdr:cNvPr id="2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7856220" y="61495940"/>
          <a:ext cx="247651" cy="25717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176530</xdr:colOff>
      <xdr:row>100</xdr:row>
      <xdr:rowOff>0</xdr:rowOff>
    </xdr:from>
    <xdr:to>
      <xdr:col>16</xdr:col>
      <xdr:colOff>424180</xdr:colOff>
      <xdr:row>133</xdr:row>
      <xdr:rowOff>241067</xdr:rowOff>
    </xdr:to>
    <xdr:pic>
      <xdr:nvPicPr>
        <xdr:cNvPr id="2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882255" y="61036835"/>
          <a:ext cx="247650" cy="2410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100</xdr:row>
      <xdr:rowOff>0</xdr:rowOff>
    </xdr:from>
    <xdr:to>
      <xdr:col>16</xdr:col>
      <xdr:colOff>394095</xdr:colOff>
      <xdr:row>133</xdr:row>
      <xdr:rowOff>285749</xdr:rowOff>
    </xdr:to>
    <xdr:pic>
      <xdr:nvPicPr>
        <xdr:cNvPr id="2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7853680" y="60476130"/>
          <a:ext cx="246140" cy="2857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156845</xdr:colOff>
      <xdr:row>100</xdr:row>
      <xdr:rowOff>0</xdr:rowOff>
    </xdr:from>
    <xdr:to>
      <xdr:col>16</xdr:col>
      <xdr:colOff>414020</xdr:colOff>
      <xdr:row>133</xdr:row>
      <xdr:rowOff>265471</xdr:rowOff>
    </xdr:to>
    <xdr:pic>
      <xdr:nvPicPr>
        <xdr:cNvPr id="2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7862570" y="59959875"/>
          <a:ext cx="257175" cy="26547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100</xdr:row>
      <xdr:rowOff>0</xdr:rowOff>
    </xdr:from>
    <xdr:to>
      <xdr:col>16</xdr:col>
      <xdr:colOff>453132</xdr:colOff>
      <xdr:row>133</xdr:row>
      <xdr:rowOff>285750</xdr:rowOff>
    </xdr:to>
    <xdr:pic>
      <xdr:nvPicPr>
        <xdr:cNvPr id="2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835900" y="65030350"/>
          <a:ext cx="3229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100</xdr:row>
      <xdr:rowOff>0</xdr:rowOff>
    </xdr:from>
    <xdr:to>
      <xdr:col>16</xdr:col>
      <xdr:colOff>398864</xdr:colOff>
      <xdr:row>133</xdr:row>
      <xdr:rowOff>252803</xdr:rowOff>
    </xdr:to>
    <xdr:pic>
      <xdr:nvPicPr>
        <xdr:cNvPr id="28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877810" y="59488070"/>
          <a:ext cx="226779" cy="25280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100</xdr:row>
      <xdr:rowOff>0</xdr:rowOff>
    </xdr:from>
    <xdr:to>
      <xdr:col>16</xdr:col>
      <xdr:colOff>433433</xdr:colOff>
      <xdr:row>133</xdr:row>
      <xdr:rowOff>285750</xdr:rowOff>
    </xdr:to>
    <xdr:pic>
      <xdr:nvPicPr>
        <xdr:cNvPr id="2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828915" y="58982610"/>
          <a:ext cx="310243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100</xdr:row>
      <xdr:rowOff>0</xdr:rowOff>
    </xdr:from>
    <xdr:to>
      <xdr:col>16</xdr:col>
      <xdr:colOff>434686</xdr:colOff>
      <xdr:row>133</xdr:row>
      <xdr:rowOff>209549</xdr:rowOff>
    </xdr:to>
    <xdr:pic>
      <xdr:nvPicPr>
        <xdr:cNvPr id="3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827645" y="58501280"/>
          <a:ext cx="312766" cy="20954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96</xdr:row>
      <xdr:rowOff>0</xdr:rowOff>
    </xdr:from>
    <xdr:to>
      <xdr:col>16</xdr:col>
      <xdr:colOff>456565</xdr:colOff>
      <xdr:row>133</xdr:row>
      <xdr:rowOff>243248</xdr:rowOff>
    </xdr:to>
    <xdr:pic>
      <xdr:nvPicPr>
        <xdr:cNvPr id="3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847965" y="55427245"/>
          <a:ext cx="314325" cy="2432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147955</xdr:colOff>
      <xdr:row>96</xdr:row>
      <xdr:rowOff>0</xdr:rowOff>
    </xdr:from>
    <xdr:to>
      <xdr:col>16</xdr:col>
      <xdr:colOff>462280</xdr:colOff>
      <xdr:row>133</xdr:row>
      <xdr:rowOff>255722</xdr:rowOff>
    </xdr:to>
    <xdr:pic>
      <xdr:nvPicPr>
        <xdr:cNvPr id="3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853680" y="54922420"/>
          <a:ext cx="314325" cy="25572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90805</xdr:colOff>
      <xdr:row>96</xdr:row>
      <xdr:rowOff>0</xdr:rowOff>
    </xdr:from>
    <xdr:to>
      <xdr:col>16</xdr:col>
      <xdr:colOff>414655</xdr:colOff>
      <xdr:row>133</xdr:row>
      <xdr:rowOff>263471</xdr:rowOff>
    </xdr:to>
    <xdr:pic>
      <xdr:nvPicPr>
        <xdr:cNvPr id="3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796530" y="54416960"/>
          <a:ext cx="323850" cy="26347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129540</xdr:colOff>
      <xdr:row>96</xdr:row>
      <xdr:rowOff>0</xdr:rowOff>
    </xdr:from>
    <xdr:to>
      <xdr:col>16</xdr:col>
      <xdr:colOff>433943</xdr:colOff>
      <xdr:row>133</xdr:row>
      <xdr:rowOff>247650</xdr:rowOff>
    </xdr:to>
    <xdr:pic>
      <xdr:nvPicPr>
        <xdr:cNvPr id="3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835265" y="53912135"/>
          <a:ext cx="304403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100330</xdr:colOff>
      <xdr:row>96</xdr:row>
      <xdr:rowOff>0</xdr:rowOff>
    </xdr:from>
    <xdr:to>
      <xdr:col>16</xdr:col>
      <xdr:colOff>405130</xdr:colOff>
      <xdr:row>133</xdr:row>
      <xdr:rowOff>247973</xdr:rowOff>
    </xdr:to>
    <xdr:pic>
      <xdr:nvPicPr>
        <xdr:cNvPr id="3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806055" y="53418740"/>
          <a:ext cx="304800" cy="24797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95</xdr:row>
      <xdr:rowOff>0</xdr:rowOff>
    </xdr:from>
    <xdr:to>
      <xdr:col>16</xdr:col>
      <xdr:colOff>412772</xdr:colOff>
      <xdr:row>133</xdr:row>
      <xdr:rowOff>238126</xdr:rowOff>
    </xdr:to>
    <xdr:pic>
      <xdr:nvPicPr>
        <xdr:cNvPr id="3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53045" y="52420520"/>
          <a:ext cx="265452" cy="23812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91</xdr:row>
      <xdr:rowOff>0</xdr:rowOff>
    </xdr:from>
    <xdr:to>
      <xdr:col>16</xdr:col>
      <xdr:colOff>431165</xdr:colOff>
      <xdr:row>133</xdr:row>
      <xdr:rowOff>251432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2090" y="49371250"/>
          <a:ext cx="304800" cy="25143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173355</xdr:colOff>
      <xdr:row>88</xdr:row>
      <xdr:rowOff>149225</xdr:rowOff>
    </xdr:from>
    <xdr:to>
      <xdr:col>16</xdr:col>
      <xdr:colOff>440344</xdr:colOff>
      <xdr:row>88</xdr:row>
      <xdr:rowOff>387350</xdr:rowOff>
    </xdr:to>
    <xdr:pic>
      <xdr:nvPicPr>
        <xdr:cNvPr id="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879080" y="47421800"/>
          <a:ext cx="266989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83</xdr:row>
      <xdr:rowOff>93345</xdr:rowOff>
    </xdr:from>
    <xdr:to>
      <xdr:col>16</xdr:col>
      <xdr:colOff>445638</xdr:colOff>
      <xdr:row>83</xdr:row>
      <xdr:rowOff>340995</xdr:rowOff>
    </xdr:to>
    <xdr:pic>
      <xdr:nvPicPr>
        <xdr:cNvPr id="3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7831455" y="44841795"/>
          <a:ext cx="319908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82</xdr:row>
      <xdr:rowOff>116205</xdr:rowOff>
    </xdr:from>
    <xdr:to>
      <xdr:col>16</xdr:col>
      <xdr:colOff>449509</xdr:colOff>
      <xdr:row>82</xdr:row>
      <xdr:rowOff>380296</xdr:rowOff>
    </xdr:to>
    <xdr:pic>
      <xdr:nvPicPr>
        <xdr:cNvPr id="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7797800" y="44359830"/>
          <a:ext cx="357434" cy="26409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81</xdr:row>
      <xdr:rowOff>116205</xdr:rowOff>
    </xdr:from>
    <xdr:to>
      <xdr:col>16</xdr:col>
      <xdr:colOff>448846</xdr:colOff>
      <xdr:row>81</xdr:row>
      <xdr:rowOff>363855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819390" y="43855005"/>
          <a:ext cx="335181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80</xdr:row>
      <xdr:rowOff>115570</xdr:rowOff>
    </xdr:from>
    <xdr:to>
      <xdr:col>16</xdr:col>
      <xdr:colOff>464158</xdr:colOff>
      <xdr:row>80</xdr:row>
      <xdr:rowOff>373595</xdr:rowOff>
    </xdr:to>
    <xdr:pic>
      <xdr:nvPicPr>
        <xdr:cNvPr id="4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7820660" y="43349545"/>
          <a:ext cx="349223" cy="2580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78</xdr:row>
      <xdr:rowOff>115570</xdr:rowOff>
    </xdr:from>
    <xdr:to>
      <xdr:col>16</xdr:col>
      <xdr:colOff>462565</xdr:colOff>
      <xdr:row>78</xdr:row>
      <xdr:rowOff>382270</xdr:rowOff>
    </xdr:to>
    <xdr:pic>
      <xdr:nvPicPr>
        <xdr:cNvPr id="4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7807325" y="42339895"/>
          <a:ext cx="36096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82550</xdr:colOff>
      <xdr:row>77</xdr:row>
      <xdr:rowOff>114935</xdr:rowOff>
    </xdr:from>
    <xdr:to>
      <xdr:col>16</xdr:col>
      <xdr:colOff>425449</xdr:colOff>
      <xdr:row>77</xdr:row>
      <xdr:rowOff>368287</xdr:rowOff>
    </xdr:to>
    <xdr:pic>
      <xdr:nvPicPr>
        <xdr:cNvPr id="4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7788275" y="41834435"/>
          <a:ext cx="342899" cy="25335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100965</xdr:colOff>
      <xdr:row>76</xdr:row>
      <xdr:rowOff>126365</xdr:rowOff>
    </xdr:from>
    <xdr:to>
      <xdr:col>16</xdr:col>
      <xdr:colOff>472440</xdr:colOff>
      <xdr:row>76</xdr:row>
      <xdr:rowOff>400830</xdr:rowOff>
    </xdr:to>
    <xdr:pic>
      <xdr:nvPicPr>
        <xdr:cNvPr id="4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7806690" y="41341040"/>
          <a:ext cx="371475" cy="2744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75</xdr:row>
      <xdr:rowOff>127000</xdr:rowOff>
    </xdr:from>
    <xdr:to>
      <xdr:col>16</xdr:col>
      <xdr:colOff>479710</xdr:colOff>
      <xdr:row>75</xdr:row>
      <xdr:rowOff>393700</xdr:rowOff>
    </xdr:to>
    <xdr:pic>
      <xdr:nvPicPr>
        <xdr:cNvPr id="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7824470" y="40836850"/>
          <a:ext cx="36096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74</xdr:row>
      <xdr:rowOff>149225</xdr:rowOff>
    </xdr:from>
    <xdr:to>
      <xdr:col>16</xdr:col>
      <xdr:colOff>457988</xdr:colOff>
      <xdr:row>74</xdr:row>
      <xdr:rowOff>377825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854315" y="40354250"/>
          <a:ext cx="309398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73</xdr:row>
      <xdr:rowOff>93345</xdr:rowOff>
    </xdr:from>
    <xdr:to>
      <xdr:col>16</xdr:col>
      <xdr:colOff>487521</xdr:colOff>
      <xdr:row>73</xdr:row>
      <xdr:rowOff>369570</xdr:rowOff>
    </xdr:to>
    <xdr:pic>
      <xdr:nvPicPr>
        <xdr:cNvPr id="4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7819390" y="39793545"/>
          <a:ext cx="373856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72</xdr:row>
      <xdr:rowOff>104140</xdr:rowOff>
    </xdr:from>
    <xdr:to>
      <xdr:col>16</xdr:col>
      <xdr:colOff>399797</xdr:colOff>
      <xdr:row>72</xdr:row>
      <xdr:rowOff>405765</xdr:rowOff>
    </xdr:to>
    <xdr:pic>
      <xdr:nvPicPr>
        <xdr:cNvPr id="4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856220" y="39299515"/>
          <a:ext cx="249302" cy="301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63500</xdr:colOff>
      <xdr:row>47</xdr:row>
      <xdr:rowOff>126365</xdr:rowOff>
    </xdr:from>
    <xdr:to>
      <xdr:col>16</xdr:col>
      <xdr:colOff>475863</xdr:colOff>
      <xdr:row>47</xdr:row>
      <xdr:rowOff>364490</xdr:rowOff>
    </xdr:to>
    <xdr:pic>
      <xdr:nvPicPr>
        <xdr:cNvPr id="5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769225" y="26053415"/>
          <a:ext cx="412363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</xdr:colOff>
      <xdr:row>40</xdr:row>
      <xdr:rowOff>104140</xdr:rowOff>
    </xdr:from>
    <xdr:to>
      <xdr:col>16</xdr:col>
      <xdr:colOff>488330</xdr:colOff>
      <xdr:row>40</xdr:row>
      <xdr:rowOff>347631</xdr:rowOff>
    </xdr:to>
    <xdr:pic>
      <xdr:nvPicPr>
        <xdr:cNvPr id="5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772400" y="22497415"/>
          <a:ext cx="421655" cy="24349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166370</xdr:colOff>
      <xdr:row>41</xdr:row>
      <xdr:rowOff>125730</xdr:rowOff>
    </xdr:from>
    <xdr:to>
      <xdr:col>16</xdr:col>
      <xdr:colOff>394970</xdr:colOff>
      <xdr:row>41</xdr:row>
      <xdr:rowOff>358354</xdr:rowOff>
    </xdr:to>
    <xdr:pic>
      <xdr:nvPicPr>
        <xdr:cNvPr id="5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872095" y="23023830"/>
          <a:ext cx="228600" cy="2326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86995</xdr:colOff>
      <xdr:row>48</xdr:row>
      <xdr:rowOff>148590</xdr:rowOff>
    </xdr:from>
    <xdr:to>
      <xdr:col>16</xdr:col>
      <xdr:colOff>494711</xdr:colOff>
      <xdr:row>48</xdr:row>
      <xdr:rowOff>396240</xdr:rowOff>
    </xdr:to>
    <xdr:pic>
      <xdr:nvPicPr>
        <xdr:cNvPr id="53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792720" y="26580465"/>
          <a:ext cx="407716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120650</xdr:colOff>
      <xdr:row>130</xdr:row>
      <xdr:rowOff>0</xdr:rowOff>
    </xdr:from>
    <xdr:to>
      <xdr:col>16</xdr:col>
      <xdr:colOff>425451</xdr:colOff>
      <xdr:row>133</xdr:row>
      <xdr:rowOff>167503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826375" y="99379405"/>
          <a:ext cx="304801" cy="16750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104140</xdr:colOff>
      <xdr:row>131</xdr:row>
      <xdr:rowOff>0</xdr:rowOff>
    </xdr:from>
    <xdr:to>
      <xdr:col>16</xdr:col>
      <xdr:colOff>478337</xdr:colOff>
      <xdr:row>133</xdr:row>
      <xdr:rowOff>238125</xdr:rowOff>
    </xdr:to>
    <xdr:pic>
      <xdr:nvPicPr>
        <xdr:cNvPr id="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809865" y="100409375"/>
          <a:ext cx="374197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81280</xdr:colOff>
      <xdr:row>131</xdr:row>
      <xdr:rowOff>0</xdr:rowOff>
    </xdr:from>
    <xdr:to>
      <xdr:col>16</xdr:col>
      <xdr:colOff>490854</xdr:colOff>
      <xdr:row>133</xdr:row>
      <xdr:rowOff>209601</xdr:rowOff>
    </xdr:to>
    <xdr:pic>
      <xdr:nvPicPr>
        <xdr:cNvPr id="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7787005" y="100859590"/>
          <a:ext cx="409574" cy="2096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91440</xdr:colOff>
      <xdr:row>131</xdr:row>
      <xdr:rowOff>0</xdr:rowOff>
    </xdr:from>
    <xdr:to>
      <xdr:col>16</xdr:col>
      <xdr:colOff>433364</xdr:colOff>
      <xdr:row>133</xdr:row>
      <xdr:rowOff>174981</xdr:rowOff>
    </xdr:to>
    <xdr:pic>
      <xdr:nvPicPr>
        <xdr:cNvPr id="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797165" y="101409500"/>
          <a:ext cx="341924" cy="17498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83820</xdr:colOff>
      <xdr:row>131</xdr:row>
      <xdr:rowOff>0</xdr:rowOff>
    </xdr:from>
    <xdr:to>
      <xdr:col>16</xdr:col>
      <xdr:colOff>493395</xdr:colOff>
      <xdr:row>133</xdr:row>
      <xdr:rowOff>196630</xdr:rowOff>
    </xdr:to>
    <xdr:pic>
      <xdr:nvPicPr>
        <xdr:cNvPr id="5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789545" y="101891465"/>
          <a:ext cx="409575" cy="196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99695</xdr:colOff>
      <xdr:row>131</xdr:row>
      <xdr:rowOff>0</xdr:rowOff>
    </xdr:from>
    <xdr:to>
      <xdr:col>16</xdr:col>
      <xdr:colOff>436980</xdr:colOff>
      <xdr:row>133</xdr:row>
      <xdr:rowOff>161925</xdr:rowOff>
    </xdr:to>
    <xdr:pic>
      <xdr:nvPicPr>
        <xdr:cNvPr id="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7805420" y="102396925"/>
          <a:ext cx="337285" cy="1619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90170</xdr:colOff>
      <xdr:row>131</xdr:row>
      <xdr:rowOff>0</xdr:rowOff>
    </xdr:from>
    <xdr:to>
      <xdr:col>16</xdr:col>
      <xdr:colOff>394971</xdr:colOff>
      <xdr:row>133</xdr:row>
      <xdr:rowOff>146330</xdr:rowOff>
    </xdr:to>
    <xdr:pic>
      <xdr:nvPicPr>
        <xdr:cNvPr id="6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7795895" y="102946835"/>
          <a:ext cx="304801" cy="146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168910</xdr:colOff>
      <xdr:row>133</xdr:row>
      <xdr:rowOff>0</xdr:rowOff>
    </xdr:from>
    <xdr:to>
      <xdr:col>16</xdr:col>
      <xdr:colOff>410043</xdr:colOff>
      <xdr:row>133</xdr:row>
      <xdr:rowOff>201386</xdr:rowOff>
    </xdr:to>
    <xdr:pic>
      <xdr:nvPicPr>
        <xdr:cNvPr id="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874635" y="105458895"/>
          <a:ext cx="241133" cy="20138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94615</xdr:colOff>
      <xdr:row>101</xdr:row>
      <xdr:rowOff>0</xdr:rowOff>
    </xdr:from>
    <xdr:to>
      <xdr:col>16</xdr:col>
      <xdr:colOff>502389</xdr:colOff>
      <xdr:row>133</xdr:row>
      <xdr:rowOff>150650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800340" y="69618860"/>
          <a:ext cx="407774" cy="15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100</xdr:row>
      <xdr:rowOff>0</xdr:rowOff>
    </xdr:from>
    <xdr:to>
      <xdr:col>16</xdr:col>
      <xdr:colOff>456287</xdr:colOff>
      <xdr:row>133</xdr:row>
      <xdr:rowOff>248780</xdr:rowOff>
    </xdr:to>
    <xdr:pic>
      <xdr:nvPicPr>
        <xdr:cNvPr id="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856220" y="57939305"/>
          <a:ext cx="305792" cy="2487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133</xdr:row>
      <xdr:rowOff>0</xdr:rowOff>
    </xdr:from>
    <xdr:to>
      <xdr:col>16</xdr:col>
      <xdr:colOff>360680</xdr:colOff>
      <xdr:row>133</xdr:row>
      <xdr:rowOff>196927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7856855" y="104931845"/>
          <a:ext cx="209550" cy="19692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130810</xdr:colOff>
      <xdr:row>92</xdr:row>
      <xdr:rowOff>138430</xdr:rowOff>
    </xdr:from>
    <xdr:to>
      <xdr:col>16</xdr:col>
      <xdr:colOff>417497</xdr:colOff>
      <xdr:row>133</xdr:row>
      <xdr:rowOff>257175</xdr:rowOff>
    </xdr:to>
    <xdr:pic>
      <xdr:nvPicPr>
        <xdr:cNvPr id="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6535" y="50392330"/>
          <a:ext cx="286687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95</xdr:row>
      <xdr:rowOff>137795</xdr:rowOff>
    </xdr:from>
    <xdr:to>
      <xdr:col>16</xdr:col>
      <xdr:colOff>419100</xdr:colOff>
      <xdr:row>133</xdr:row>
      <xdr:rowOff>247790</xdr:rowOff>
    </xdr:to>
    <xdr:pic>
      <xdr:nvPicPr>
        <xdr:cNvPr id="6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848600" y="52925345"/>
          <a:ext cx="276225" cy="2477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116840</xdr:colOff>
      <xdr:row>98</xdr:row>
      <xdr:rowOff>126365</xdr:rowOff>
    </xdr:from>
    <xdr:to>
      <xdr:col>16</xdr:col>
      <xdr:colOff>412115</xdr:colOff>
      <xdr:row>133</xdr:row>
      <xdr:rowOff>240224</xdr:rowOff>
    </xdr:to>
    <xdr:pic>
      <xdr:nvPicPr>
        <xdr:cNvPr id="67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822565" y="56952515"/>
          <a:ext cx="295275" cy="2402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84455</xdr:colOff>
      <xdr:row>97</xdr:row>
      <xdr:rowOff>138430</xdr:rowOff>
    </xdr:from>
    <xdr:to>
      <xdr:col>16</xdr:col>
      <xdr:colOff>429538</xdr:colOff>
      <xdr:row>133</xdr:row>
      <xdr:rowOff>280746</xdr:rowOff>
    </xdr:to>
    <xdr:pic>
      <xdr:nvPicPr>
        <xdr:cNvPr id="68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790180" y="56459755"/>
          <a:ext cx="345083" cy="28074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96</xdr:row>
      <xdr:rowOff>149225</xdr:rowOff>
    </xdr:from>
    <xdr:to>
      <xdr:col>16</xdr:col>
      <xdr:colOff>400447</xdr:colOff>
      <xdr:row>133</xdr:row>
      <xdr:rowOff>209550</xdr:rowOff>
    </xdr:to>
    <xdr:pic>
      <xdr:nvPicPr>
        <xdr:cNvPr id="69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848600" y="55965725"/>
          <a:ext cx="257572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99</xdr:row>
      <xdr:rowOff>127000</xdr:rowOff>
    </xdr:from>
    <xdr:to>
      <xdr:col>16</xdr:col>
      <xdr:colOff>444500</xdr:colOff>
      <xdr:row>133</xdr:row>
      <xdr:rowOff>265361</xdr:rowOff>
    </xdr:to>
    <xdr:pic>
      <xdr:nvPicPr>
        <xdr:cNvPr id="70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807325" y="57457975"/>
          <a:ext cx="342900" cy="26536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101</xdr:row>
      <xdr:rowOff>126365</xdr:rowOff>
    </xdr:from>
    <xdr:to>
      <xdr:col>16</xdr:col>
      <xdr:colOff>403861</xdr:colOff>
      <xdr:row>133</xdr:row>
      <xdr:rowOff>272762</xdr:rowOff>
    </xdr:to>
    <xdr:pic>
      <xdr:nvPicPr>
        <xdr:cNvPr id="7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2410" y="70077965"/>
          <a:ext cx="257176" cy="27276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76835</xdr:colOff>
      <xdr:row>102</xdr:row>
      <xdr:rowOff>182245</xdr:rowOff>
    </xdr:from>
    <xdr:to>
      <xdr:col>16</xdr:col>
      <xdr:colOff>484609</xdr:colOff>
      <xdr:row>133</xdr:row>
      <xdr:rowOff>150650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782560" y="70638670"/>
          <a:ext cx="407774" cy="15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105</xdr:row>
      <xdr:rowOff>137160</xdr:rowOff>
    </xdr:from>
    <xdr:to>
      <xdr:col>16</xdr:col>
      <xdr:colOff>399415</xdr:colOff>
      <xdr:row>133</xdr:row>
      <xdr:rowOff>269501</xdr:rowOff>
    </xdr:to>
    <xdr:pic>
      <xdr:nvPicPr>
        <xdr:cNvPr id="7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2612885"/>
          <a:ext cx="247650" cy="2695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128470</xdr:colOff>
      <xdr:row>109</xdr:row>
      <xdr:rowOff>135055</xdr:rowOff>
    </xdr:from>
    <xdr:to>
      <xdr:col>16</xdr:col>
      <xdr:colOff>443574</xdr:colOff>
      <xdr:row>133</xdr:row>
      <xdr:rowOff>221524</xdr:rowOff>
    </xdr:to>
    <xdr:pic>
      <xdr:nvPicPr>
        <xdr:cNvPr id="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 rot="4913566">
          <a:off x="7880985" y="78545690"/>
          <a:ext cx="221524" cy="31510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115</xdr:row>
      <xdr:rowOff>126365</xdr:rowOff>
    </xdr:from>
    <xdr:to>
      <xdr:col>16</xdr:col>
      <xdr:colOff>502920</xdr:colOff>
      <xdr:row>133</xdr:row>
      <xdr:rowOff>229352</xdr:rowOff>
    </xdr:to>
    <xdr:pic>
      <xdr:nvPicPr>
        <xdr:cNvPr id="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4479765"/>
          <a:ext cx="400050" cy="22935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126</xdr:row>
      <xdr:rowOff>93345</xdr:rowOff>
    </xdr:from>
    <xdr:to>
      <xdr:col>16</xdr:col>
      <xdr:colOff>447040</xdr:colOff>
      <xdr:row>133</xdr:row>
      <xdr:rowOff>237615</xdr:rowOff>
    </xdr:to>
    <xdr:pic>
      <xdr:nvPicPr>
        <xdr:cNvPr id="7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38440" y="92771595"/>
          <a:ext cx="314325" cy="2376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111760</xdr:colOff>
      <xdr:row>127</xdr:row>
      <xdr:rowOff>126365</xdr:rowOff>
    </xdr:from>
    <xdr:to>
      <xdr:col>16</xdr:col>
      <xdr:colOff>426085</xdr:colOff>
      <xdr:row>133</xdr:row>
      <xdr:rowOff>220027</xdr:rowOff>
    </xdr:to>
    <xdr:pic>
      <xdr:nvPicPr>
        <xdr:cNvPr id="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817485" y="93814265"/>
          <a:ext cx="314325" cy="22002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139700</xdr:colOff>
      <xdr:row>130</xdr:row>
      <xdr:rowOff>160020</xdr:rowOff>
    </xdr:from>
    <xdr:to>
      <xdr:col>16</xdr:col>
      <xdr:colOff>425450</xdr:colOff>
      <xdr:row>133</xdr:row>
      <xdr:rowOff>157034</xdr:rowOff>
    </xdr:to>
    <xdr:pic>
      <xdr:nvPicPr>
        <xdr:cNvPr id="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845425" y="99905820"/>
          <a:ext cx="285750" cy="15703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121920</xdr:colOff>
      <xdr:row>131</xdr:row>
      <xdr:rowOff>127000</xdr:rowOff>
    </xdr:from>
    <xdr:to>
      <xdr:col>16</xdr:col>
      <xdr:colOff>421280</xdr:colOff>
      <xdr:row>133</xdr:row>
      <xdr:rowOff>190502</xdr:rowOff>
    </xdr:to>
    <xdr:pic>
      <xdr:nvPicPr>
        <xdr:cNvPr id="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827645" y="103406575"/>
          <a:ext cx="299360" cy="19050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74295</xdr:colOff>
      <xdr:row>132</xdr:row>
      <xdr:rowOff>172085</xdr:rowOff>
    </xdr:from>
    <xdr:to>
      <xdr:col>16</xdr:col>
      <xdr:colOff>421171</xdr:colOff>
      <xdr:row>133</xdr:row>
      <xdr:rowOff>166530</xdr:rowOff>
    </xdr:to>
    <xdr:pic>
      <xdr:nvPicPr>
        <xdr:cNvPr id="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780020" y="103956485"/>
          <a:ext cx="346876" cy="1665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153035</xdr:colOff>
      <xdr:row>100</xdr:row>
      <xdr:rowOff>116205</xdr:rowOff>
    </xdr:from>
    <xdr:to>
      <xdr:col>16</xdr:col>
      <xdr:colOff>386534</xdr:colOff>
      <xdr:row>133</xdr:row>
      <xdr:rowOff>247650</xdr:rowOff>
    </xdr:to>
    <xdr:pic>
      <xdr:nvPicPr>
        <xdr:cNvPr id="8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858760" y="68553330"/>
          <a:ext cx="233499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133</xdr:row>
      <xdr:rowOff>0</xdr:rowOff>
    </xdr:from>
    <xdr:to>
      <xdr:col>16</xdr:col>
      <xdr:colOff>475616</xdr:colOff>
      <xdr:row>133</xdr:row>
      <xdr:rowOff>271207</xdr:rowOff>
    </xdr:to>
    <xdr:pic>
      <xdr:nvPicPr>
        <xdr:cNvPr id="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7828915" y="104415590"/>
          <a:ext cx="352426" cy="27120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108585</xdr:colOff>
      <xdr:row>123</xdr:row>
      <xdr:rowOff>137795</xdr:rowOff>
    </xdr:from>
    <xdr:to>
      <xdr:col>16</xdr:col>
      <xdr:colOff>436185</xdr:colOff>
      <xdr:row>133</xdr:row>
      <xdr:rowOff>247650</xdr:rowOff>
    </xdr:to>
    <xdr:pic>
      <xdr:nvPicPr>
        <xdr:cNvPr id="8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4310" y="89663270"/>
          <a:ext cx="3276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120</xdr:row>
      <xdr:rowOff>0</xdr:rowOff>
    </xdr:from>
    <xdr:to>
      <xdr:col>16</xdr:col>
      <xdr:colOff>454660</xdr:colOff>
      <xdr:row>133</xdr:row>
      <xdr:rowOff>273617</xdr:rowOff>
    </xdr:to>
    <xdr:pic>
      <xdr:nvPicPr>
        <xdr:cNvPr id="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6948645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85</xdr:row>
      <xdr:rowOff>114935</xdr:rowOff>
    </xdr:from>
    <xdr:to>
      <xdr:col>16</xdr:col>
      <xdr:colOff>448766</xdr:colOff>
      <xdr:row>85</xdr:row>
      <xdr:rowOff>391160</xdr:rowOff>
    </xdr:to>
    <xdr:pic>
      <xdr:nvPicPr>
        <xdr:cNvPr id="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797800" y="45873035"/>
          <a:ext cx="356691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127635</xdr:colOff>
      <xdr:row>86</xdr:row>
      <xdr:rowOff>70485</xdr:rowOff>
    </xdr:from>
    <xdr:to>
      <xdr:col>16</xdr:col>
      <xdr:colOff>432435</xdr:colOff>
      <xdr:row>86</xdr:row>
      <xdr:rowOff>326573</xdr:rowOff>
    </xdr:to>
    <xdr:pic>
      <xdr:nvPicPr>
        <xdr:cNvPr id="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33360" y="46333410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109220</xdr:colOff>
      <xdr:row>87</xdr:row>
      <xdr:rowOff>124460</xdr:rowOff>
    </xdr:from>
    <xdr:to>
      <xdr:col>16</xdr:col>
      <xdr:colOff>414020</xdr:colOff>
      <xdr:row>87</xdr:row>
      <xdr:rowOff>380548</xdr:rowOff>
    </xdr:to>
    <xdr:pic>
      <xdr:nvPicPr>
        <xdr:cNvPr id="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14945" y="46892210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93980</xdr:colOff>
      <xdr:row>100</xdr:row>
      <xdr:rowOff>0</xdr:rowOff>
    </xdr:from>
    <xdr:to>
      <xdr:col>16</xdr:col>
      <xdr:colOff>450671</xdr:colOff>
      <xdr:row>133</xdr:row>
      <xdr:rowOff>276225</xdr:rowOff>
    </xdr:to>
    <xdr:pic>
      <xdr:nvPicPr>
        <xdr:cNvPr id="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799705" y="66521965"/>
          <a:ext cx="356691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100</xdr:row>
      <xdr:rowOff>0</xdr:rowOff>
    </xdr:from>
    <xdr:to>
      <xdr:col>16</xdr:col>
      <xdr:colOff>453390</xdr:colOff>
      <xdr:row>133</xdr:row>
      <xdr:rowOff>256088</xdr:rowOff>
    </xdr:to>
    <xdr:pic>
      <xdr:nvPicPr>
        <xdr:cNvPr id="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54315" y="67104895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136525</xdr:colOff>
      <xdr:row>100</xdr:row>
      <xdr:rowOff>0</xdr:rowOff>
    </xdr:from>
    <xdr:to>
      <xdr:col>16</xdr:col>
      <xdr:colOff>441325</xdr:colOff>
      <xdr:row>133</xdr:row>
      <xdr:rowOff>256088</xdr:rowOff>
    </xdr:to>
    <xdr:pic>
      <xdr:nvPicPr>
        <xdr:cNvPr id="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842250" y="67553205"/>
          <a:ext cx="304800" cy="25608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53340</xdr:colOff>
      <xdr:row>44</xdr:row>
      <xdr:rowOff>137795</xdr:rowOff>
    </xdr:from>
    <xdr:to>
      <xdr:col>16</xdr:col>
      <xdr:colOff>443865</xdr:colOff>
      <xdr:row>44</xdr:row>
      <xdr:rowOff>331218</xdr:rowOff>
    </xdr:to>
    <xdr:pic>
      <xdr:nvPicPr>
        <xdr:cNvPr id="9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 t="29478" r="13513"/>
        <a:stretch>
          <a:fillRect/>
        </a:stretch>
      </xdr:blipFill>
      <xdr:spPr>
        <a:xfrm>
          <a:off x="7759065" y="24550370"/>
          <a:ext cx="390525" cy="193423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109855</xdr:colOff>
      <xdr:row>46</xdr:row>
      <xdr:rowOff>137160</xdr:rowOff>
    </xdr:from>
    <xdr:to>
      <xdr:col>16</xdr:col>
      <xdr:colOff>490855</xdr:colOff>
      <xdr:row>46</xdr:row>
      <xdr:rowOff>357174</xdr:rowOff>
    </xdr:to>
    <xdr:pic>
      <xdr:nvPicPr>
        <xdr:cNvPr id="9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815580" y="25559385"/>
          <a:ext cx="381000" cy="22001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</xdr:colOff>
      <xdr:row>52</xdr:row>
      <xdr:rowOff>71120</xdr:rowOff>
    </xdr:from>
    <xdr:to>
      <xdr:col>17</xdr:col>
      <xdr:colOff>0</xdr:colOff>
      <xdr:row>52</xdr:row>
      <xdr:rowOff>378143</xdr:rowOff>
    </xdr:to>
    <xdr:pic>
      <xdr:nvPicPr>
        <xdr:cNvPr id="93" name="图片 9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70" t="2987" r="1319" b="10382"/>
        <a:stretch>
          <a:fillRect/>
        </a:stretch>
      </xdr:blipFill>
      <xdr:spPr>
        <a:xfrm>
          <a:off x="7736205" y="28522295"/>
          <a:ext cx="531495" cy="30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73025</xdr:colOff>
      <xdr:row>51</xdr:row>
      <xdr:rowOff>137795</xdr:rowOff>
    </xdr:from>
    <xdr:to>
      <xdr:col>16</xdr:col>
      <xdr:colOff>439371</xdr:colOff>
      <xdr:row>51</xdr:row>
      <xdr:rowOff>441356</xdr:rowOff>
    </xdr:to>
    <xdr:pic>
      <xdr:nvPicPr>
        <xdr:cNvPr id="94" name="图片 9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032" t="3179"/>
        <a:stretch>
          <a:fillRect/>
        </a:stretch>
      </xdr:blipFill>
      <xdr:spPr>
        <a:xfrm>
          <a:off x="7778750" y="28084145"/>
          <a:ext cx="366346" cy="303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65405</xdr:colOff>
      <xdr:row>50</xdr:row>
      <xdr:rowOff>170815</xdr:rowOff>
    </xdr:from>
    <xdr:to>
      <xdr:col>16</xdr:col>
      <xdr:colOff>490367</xdr:colOff>
      <xdr:row>50</xdr:row>
      <xdr:rowOff>336928</xdr:rowOff>
    </xdr:to>
    <xdr:pic>
      <xdr:nvPicPr>
        <xdr:cNvPr id="95" name="图片 9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325" t="2798"/>
        <a:stretch>
          <a:fillRect/>
        </a:stretch>
      </xdr:blipFill>
      <xdr:spPr>
        <a:xfrm>
          <a:off x="7771130" y="27612340"/>
          <a:ext cx="424962" cy="166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134620</xdr:colOff>
      <xdr:row>39</xdr:row>
      <xdr:rowOff>148590</xdr:rowOff>
    </xdr:from>
    <xdr:to>
      <xdr:col>16</xdr:col>
      <xdr:colOff>340996</xdr:colOff>
      <xdr:row>39</xdr:row>
      <xdr:rowOff>396241</xdr:rowOff>
    </xdr:to>
    <xdr:pic>
      <xdr:nvPicPr>
        <xdr:cNvPr id="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7840345" y="22037040"/>
          <a:ext cx="206376" cy="24765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42</xdr:row>
      <xdr:rowOff>104140</xdr:rowOff>
    </xdr:from>
    <xdr:to>
      <xdr:col>16</xdr:col>
      <xdr:colOff>423545</xdr:colOff>
      <xdr:row>42</xdr:row>
      <xdr:rowOff>408940</xdr:rowOff>
    </xdr:to>
    <xdr:pic>
      <xdr:nvPicPr>
        <xdr:cNvPr id="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875270" y="2350706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175260</xdr:colOff>
      <xdr:row>43</xdr:row>
      <xdr:rowOff>60325</xdr:rowOff>
    </xdr:from>
    <xdr:to>
      <xdr:col>16</xdr:col>
      <xdr:colOff>429260</xdr:colOff>
      <xdr:row>43</xdr:row>
      <xdr:rowOff>365125</xdr:rowOff>
    </xdr:to>
    <xdr:pic>
      <xdr:nvPicPr>
        <xdr:cNvPr id="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880985" y="2396807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114300</xdr:colOff>
      <xdr:row>45</xdr:row>
      <xdr:rowOff>115570</xdr:rowOff>
    </xdr:from>
    <xdr:to>
      <xdr:col>16</xdr:col>
      <xdr:colOff>409575</xdr:colOff>
      <xdr:row>45</xdr:row>
      <xdr:rowOff>469068</xdr:rowOff>
    </xdr:to>
    <xdr:pic>
      <xdr:nvPicPr>
        <xdr:cNvPr id="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7820025" y="25032970"/>
          <a:ext cx="295275" cy="35349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24</xdr:row>
      <xdr:rowOff>71120</xdr:rowOff>
    </xdr:from>
    <xdr:to>
      <xdr:col>16</xdr:col>
      <xdr:colOff>437515</xdr:colOff>
      <xdr:row>24</xdr:row>
      <xdr:rowOff>404495</xdr:rowOff>
    </xdr:to>
    <xdr:pic>
      <xdr:nvPicPr>
        <xdr:cNvPr id="1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381569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30</xdr:row>
      <xdr:rowOff>93345</xdr:rowOff>
    </xdr:from>
    <xdr:to>
      <xdr:col>16</xdr:col>
      <xdr:colOff>464820</xdr:colOff>
      <xdr:row>31</xdr:row>
      <xdr:rowOff>307267</xdr:rowOff>
    </xdr:to>
    <xdr:pic>
      <xdr:nvPicPr>
        <xdr:cNvPr id="10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08595" y="16866870"/>
          <a:ext cx="361950" cy="30726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27</xdr:row>
      <xdr:rowOff>81280</xdr:rowOff>
    </xdr:from>
    <xdr:to>
      <xdr:col>16</xdr:col>
      <xdr:colOff>418465</xdr:colOff>
      <xdr:row>27</xdr:row>
      <xdr:rowOff>443799</xdr:rowOff>
    </xdr:to>
    <xdr:pic>
      <xdr:nvPicPr>
        <xdr:cNvPr id="10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7838440" y="15340330"/>
          <a:ext cx="285750" cy="362519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171450</xdr:colOff>
      <xdr:row>28</xdr:row>
      <xdr:rowOff>93345</xdr:rowOff>
    </xdr:from>
    <xdr:to>
      <xdr:col>16</xdr:col>
      <xdr:colOff>365414</xdr:colOff>
      <xdr:row>28</xdr:row>
      <xdr:rowOff>398145</xdr:rowOff>
    </xdr:to>
    <xdr:pic>
      <xdr:nvPicPr>
        <xdr:cNvPr id="10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 l="17042" t="17911" r="16685"/>
        <a:stretch>
          <a:fillRect/>
        </a:stretch>
      </xdr:blipFill>
      <xdr:spPr>
        <a:xfrm>
          <a:off x="7877175" y="15857220"/>
          <a:ext cx="193964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85090</xdr:colOff>
      <xdr:row>29</xdr:row>
      <xdr:rowOff>137160</xdr:rowOff>
    </xdr:from>
    <xdr:to>
      <xdr:col>16</xdr:col>
      <xdr:colOff>475616</xdr:colOff>
      <xdr:row>29</xdr:row>
      <xdr:rowOff>422910</xdr:rowOff>
    </xdr:to>
    <xdr:pic>
      <xdr:nvPicPr>
        <xdr:cNvPr id="10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 r="-2500" b="26667"/>
        <a:stretch>
          <a:fillRect/>
        </a:stretch>
      </xdr:blipFill>
      <xdr:spPr>
        <a:xfrm>
          <a:off x="7790815" y="16405860"/>
          <a:ext cx="390526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56</xdr:row>
      <xdr:rowOff>137795</xdr:rowOff>
    </xdr:from>
    <xdr:to>
      <xdr:col>16</xdr:col>
      <xdr:colOff>466112</xdr:colOff>
      <xdr:row>56</xdr:row>
      <xdr:rowOff>423545</xdr:rowOff>
    </xdr:to>
    <xdr:pic>
      <xdr:nvPicPr>
        <xdr:cNvPr id="10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3060827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61</xdr:row>
      <xdr:rowOff>126365</xdr:rowOff>
    </xdr:from>
    <xdr:to>
      <xdr:col>16</xdr:col>
      <xdr:colOff>438807</xdr:colOff>
      <xdr:row>61</xdr:row>
      <xdr:rowOff>412115</xdr:rowOff>
    </xdr:to>
    <xdr:pic>
      <xdr:nvPicPr>
        <xdr:cNvPr id="1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33501965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64</xdr:row>
      <xdr:rowOff>127000</xdr:rowOff>
    </xdr:from>
    <xdr:to>
      <xdr:col>16</xdr:col>
      <xdr:colOff>391116</xdr:colOff>
      <xdr:row>64</xdr:row>
      <xdr:rowOff>384175</xdr:rowOff>
    </xdr:to>
    <xdr:pic>
      <xdr:nvPicPr>
        <xdr:cNvPr id="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21930" y="35283775"/>
          <a:ext cx="274911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65</xdr:row>
      <xdr:rowOff>127000</xdr:rowOff>
    </xdr:from>
    <xdr:to>
      <xdr:col>16</xdr:col>
      <xdr:colOff>405086</xdr:colOff>
      <xdr:row>65</xdr:row>
      <xdr:rowOff>384175</xdr:rowOff>
    </xdr:to>
    <xdr:pic>
      <xdr:nvPicPr>
        <xdr:cNvPr id="1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7835900" y="35788600"/>
          <a:ext cx="274911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180975</xdr:colOff>
      <xdr:row>17</xdr:row>
      <xdr:rowOff>104140</xdr:rowOff>
    </xdr:from>
    <xdr:to>
      <xdr:col>16</xdr:col>
      <xdr:colOff>407288</xdr:colOff>
      <xdr:row>19</xdr:row>
      <xdr:rowOff>314324</xdr:rowOff>
    </xdr:to>
    <xdr:pic>
      <xdr:nvPicPr>
        <xdr:cNvPr id="10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86700" y="9857740"/>
          <a:ext cx="226313" cy="3143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10</xdr:row>
      <xdr:rowOff>0</xdr:rowOff>
    </xdr:from>
    <xdr:to>
      <xdr:col>16</xdr:col>
      <xdr:colOff>399414</xdr:colOff>
      <xdr:row>19</xdr:row>
      <xdr:rowOff>255670</xdr:rowOff>
    </xdr:to>
    <xdr:pic>
      <xdr:nvPicPr>
        <xdr:cNvPr id="1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47965" y="4231005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146685</xdr:colOff>
      <xdr:row>13</xdr:row>
      <xdr:rowOff>127000</xdr:rowOff>
    </xdr:from>
    <xdr:to>
      <xdr:col>16</xdr:col>
      <xdr:colOff>403859</xdr:colOff>
      <xdr:row>19</xdr:row>
      <xdr:rowOff>255670</xdr:rowOff>
    </xdr:to>
    <xdr:pic>
      <xdr:nvPicPr>
        <xdr:cNvPr id="11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52410" y="7194550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53</xdr:row>
      <xdr:rowOff>93345</xdr:rowOff>
    </xdr:from>
    <xdr:to>
      <xdr:col>16</xdr:col>
      <xdr:colOff>428625</xdr:colOff>
      <xdr:row>53</xdr:row>
      <xdr:rowOff>393810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7781925" y="29049345"/>
          <a:ext cx="352425" cy="3004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193675</xdr:colOff>
      <xdr:row>22</xdr:row>
      <xdr:rowOff>104775</xdr:rowOff>
    </xdr:from>
    <xdr:to>
      <xdr:col>16</xdr:col>
      <xdr:colOff>363393</xdr:colOff>
      <xdr:row>22</xdr:row>
      <xdr:rowOff>438149</xdr:rowOff>
    </xdr:to>
    <xdr:pic>
      <xdr:nvPicPr>
        <xdr:cNvPr id="113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 l="25627" t="10168" r="18106" b="7204"/>
        <a:stretch>
          <a:fillRect/>
        </a:stretch>
      </xdr:blipFill>
      <xdr:spPr>
        <a:xfrm>
          <a:off x="7899400" y="12839700"/>
          <a:ext cx="169718" cy="333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184150</xdr:colOff>
      <xdr:row>21</xdr:row>
      <xdr:rowOff>81915</xdr:rowOff>
    </xdr:from>
    <xdr:to>
      <xdr:col>16</xdr:col>
      <xdr:colOff>418662</xdr:colOff>
      <xdr:row>21</xdr:row>
      <xdr:rowOff>405765</xdr:rowOff>
    </xdr:to>
    <xdr:pic>
      <xdr:nvPicPr>
        <xdr:cNvPr id="114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 l="28018" t="10330" r="7516" b="9505"/>
        <a:stretch>
          <a:fillRect/>
        </a:stretch>
      </xdr:blipFill>
      <xdr:spPr>
        <a:xfrm>
          <a:off x="7889875" y="12312015"/>
          <a:ext cx="234512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38100</xdr:colOff>
      <xdr:row>66</xdr:row>
      <xdr:rowOff>172085</xdr:rowOff>
    </xdr:from>
    <xdr:to>
      <xdr:col>17</xdr:col>
      <xdr:colOff>0</xdr:colOff>
      <xdr:row>66</xdr:row>
      <xdr:rowOff>353059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7743825" y="36338510"/>
          <a:ext cx="523875" cy="18097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</xdr:colOff>
      <xdr:row>67</xdr:row>
      <xdr:rowOff>149225</xdr:rowOff>
    </xdr:from>
    <xdr:to>
      <xdr:col>17</xdr:col>
      <xdr:colOff>0</xdr:colOff>
      <xdr:row>67</xdr:row>
      <xdr:rowOff>314325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7724775" y="36820475"/>
          <a:ext cx="54292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140970</xdr:colOff>
      <xdr:row>49</xdr:row>
      <xdr:rowOff>115570</xdr:rowOff>
    </xdr:from>
    <xdr:to>
      <xdr:col>16</xdr:col>
      <xdr:colOff>398145</xdr:colOff>
      <xdr:row>49</xdr:row>
      <xdr:rowOff>397860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7846695" y="27052270"/>
          <a:ext cx="257175" cy="282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132715</xdr:colOff>
      <xdr:row>128</xdr:row>
      <xdr:rowOff>0</xdr:rowOff>
    </xdr:from>
    <xdr:to>
      <xdr:col>16</xdr:col>
      <xdr:colOff>427990</xdr:colOff>
      <xdr:row>133</xdr:row>
      <xdr:rowOff>243472</xdr:rowOff>
    </xdr:to>
    <xdr:pic>
      <xdr:nvPicPr>
        <xdr:cNvPr id="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7838440" y="94858205"/>
          <a:ext cx="295275" cy="243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68580</xdr:colOff>
      <xdr:row>128</xdr:row>
      <xdr:rowOff>0</xdr:rowOff>
    </xdr:from>
    <xdr:to>
      <xdr:col>17</xdr:col>
      <xdr:colOff>0</xdr:colOff>
      <xdr:row>133</xdr:row>
      <xdr:rowOff>199456</xdr:rowOff>
    </xdr:to>
    <xdr:pic>
      <xdr:nvPicPr>
        <xdr:cNvPr id="1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7774305" y="95855790"/>
          <a:ext cx="493395" cy="19945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38735</xdr:colOff>
      <xdr:row>129</xdr:row>
      <xdr:rowOff>0</xdr:rowOff>
    </xdr:from>
    <xdr:to>
      <xdr:col>17</xdr:col>
      <xdr:colOff>0</xdr:colOff>
      <xdr:row>133</xdr:row>
      <xdr:rowOff>225472</xdr:rowOff>
    </xdr:to>
    <xdr:pic>
      <xdr:nvPicPr>
        <xdr:cNvPr id="1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44460" y="97348040"/>
          <a:ext cx="523240" cy="225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96520</xdr:colOff>
      <xdr:row>128</xdr:row>
      <xdr:rowOff>0</xdr:rowOff>
    </xdr:from>
    <xdr:to>
      <xdr:col>16</xdr:col>
      <xdr:colOff>438150</xdr:colOff>
      <xdr:row>133</xdr:row>
      <xdr:rowOff>312420</xdr:rowOff>
    </xdr:to>
    <xdr:pic>
      <xdr:nvPicPr>
        <xdr:cNvPr id="1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7802245" y="96293305"/>
          <a:ext cx="341630" cy="3124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49530</xdr:colOff>
      <xdr:row>68</xdr:row>
      <xdr:rowOff>160020</xdr:rowOff>
    </xdr:from>
    <xdr:to>
      <xdr:col>17</xdr:col>
      <xdr:colOff>0</xdr:colOff>
      <xdr:row>68</xdr:row>
      <xdr:rowOff>350444</xdr:rowOff>
    </xdr:to>
    <xdr:pic>
      <xdr:nvPicPr>
        <xdr:cNvPr id="1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7755255" y="37336095"/>
          <a:ext cx="512445" cy="1904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36195</xdr:colOff>
      <xdr:row>130</xdr:row>
      <xdr:rowOff>0</xdr:rowOff>
    </xdr:from>
    <xdr:to>
      <xdr:col>17</xdr:col>
      <xdr:colOff>0</xdr:colOff>
      <xdr:row>133</xdr:row>
      <xdr:rowOff>225472</xdr:rowOff>
    </xdr:to>
    <xdr:pic>
      <xdr:nvPicPr>
        <xdr:cNvPr id="1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41920" y="98324670"/>
          <a:ext cx="525780" cy="225472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52070</xdr:colOff>
      <xdr:row>69</xdr:row>
      <xdr:rowOff>181610</xdr:rowOff>
    </xdr:from>
    <xdr:to>
      <xdr:col>17</xdr:col>
      <xdr:colOff>0</xdr:colOff>
      <xdr:row>69</xdr:row>
      <xdr:rowOff>346710</xdr:rowOff>
    </xdr:to>
    <xdr:pic>
      <xdr:nvPicPr>
        <xdr:cNvPr id="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7757795" y="37862510"/>
          <a:ext cx="50990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65405</xdr:colOff>
      <xdr:row>128</xdr:row>
      <xdr:rowOff>0</xdr:rowOff>
    </xdr:from>
    <xdr:to>
      <xdr:col>16</xdr:col>
      <xdr:colOff>503555</xdr:colOff>
      <xdr:row>133</xdr:row>
      <xdr:rowOff>217318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7771130" y="95318580"/>
          <a:ext cx="438150" cy="21731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128</xdr:row>
      <xdr:rowOff>81915</xdr:rowOff>
    </xdr:from>
    <xdr:to>
      <xdr:col>16</xdr:col>
      <xdr:colOff>419100</xdr:colOff>
      <xdr:row>133</xdr:row>
      <xdr:rowOff>296686</xdr:rowOff>
    </xdr:to>
    <xdr:pic>
      <xdr:nvPicPr>
        <xdr:cNvPr id="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7848600" y="96798765"/>
          <a:ext cx="276225" cy="29668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</xdr:colOff>
      <xdr:row>129</xdr:row>
      <xdr:rowOff>160020</xdr:rowOff>
    </xdr:from>
    <xdr:to>
      <xdr:col>16</xdr:col>
      <xdr:colOff>498455</xdr:colOff>
      <xdr:row>133</xdr:row>
      <xdr:rowOff>200025</xdr:rowOff>
    </xdr:to>
    <xdr:pic>
      <xdr:nvPicPr>
        <xdr:cNvPr id="1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7764780" y="97886520"/>
          <a:ext cx="439400" cy="2000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36</xdr:row>
      <xdr:rowOff>114935</xdr:rowOff>
    </xdr:from>
    <xdr:to>
      <xdr:col>16</xdr:col>
      <xdr:colOff>467382</xdr:colOff>
      <xdr:row>36</xdr:row>
      <xdr:rowOff>400685</xdr:rowOff>
    </xdr:to>
    <xdr:pic>
      <xdr:nvPicPr>
        <xdr:cNvPr id="1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1991741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31</xdr:row>
      <xdr:rowOff>126365</xdr:rowOff>
    </xdr:from>
    <xdr:to>
      <xdr:col>16</xdr:col>
      <xdr:colOff>474980</xdr:colOff>
      <xdr:row>31</xdr:row>
      <xdr:rowOff>433070</xdr:rowOff>
    </xdr:to>
    <xdr:pic>
      <xdr:nvPicPr>
        <xdr:cNvPr id="1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1740471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59</xdr:row>
      <xdr:rowOff>149225</xdr:rowOff>
    </xdr:from>
    <xdr:to>
      <xdr:col>16</xdr:col>
      <xdr:colOff>449580</xdr:colOff>
      <xdr:row>61</xdr:row>
      <xdr:rowOff>285750</xdr:rowOff>
    </xdr:to>
    <xdr:pic>
      <xdr:nvPicPr>
        <xdr:cNvPr id="1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49870" y="3251517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122</xdr:row>
      <xdr:rowOff>104775</xdr:rowOff>
    </xdr:from>
    <xdr:to>
      <xdr:col>16</xdr:col>
      <xdr:colOff>440690</xdr:colOff>
      <xdr:row>133</xdr:row>
      <xdr:rowOff>247650</xdr:rowOff>
    </xdr:to>
    <xdr:pic>
      <xdr:nvPicPr>
        <xdr:cNvPr id="1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8912542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110</xdr:row>
      <xdr:rowOff>137160</xdr:rowOff>
    </xdr:from>
    <xdr:to>
      <xdr:col>16</xdr:col>
      <xdr:colOff>478155</xdr:colOff>
      <xdr:row>133</xdr:row>
      <xdr:rowOff>202565</xdr:rowOff>
    </xdr:to>
    <xdr:pic>
      <xdr:nvPicPr>
        <xdr:cNvPr id="13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31455" y="81118710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23</xdr:row>
      <xdr:rowOff>59055</xdr:rowOff>
    </xdr:from>
    <xdr:to>
      <xdr:col>16</xdr:col>
      <xdr:colOff>437515</xdr:colOff>
      <xdr:row>24</xdr:row>
      <xdr:rowOff>333375</xdr:rowOff>
    </xdr:to>
    <xdr:pic>
      <xdr:nvPicPr>
        <xdr:cNvPr id="1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329880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116205</xdr:colOff>
      <xdr:row>54</xdr:row>
      <xdr:rowOff>137795</xdr:rowOff>
    </xdr:from>
    <xdr:to>
      <xdr:col>16</xdr:col>
      <xdr:colOff>421640</xdr:colOff>
      <xdr:row>56</xdr:row>
      <xdr:rowOff>285750</xdr:rowOff>
    </xdr:to>
    <xdr:pic>
      <xdr:nvPicPr>
        <xdr:cNvPr id="1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21930" y="2959862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149225</xdr:colOff>
      <xdr:row>16</xdr:row>
      <xdr:rowOff>91440</xdr:rowOff>
    </xdr:from>
    <xdr:to>
      <xdr:col>16</xdr:col>
      <xdr:colOff>375285</xdr:colOff>
      <xdr:row>19</xdr:row>
      <xdr:rowOff>314325</xdr:rowOff>
    </xdr:to>
    <xdr:pic>
      <xdr:nvPicPr>
        <xdr:cNvPr id="13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54950" y="9340215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9</xdr:row>
      <xdr:rowOff>149860</xdr:rowOff>
    </xdr:from>
    <xdr:to>
      <xdr:col>16</xdr:col>
      <xdr:colOff>398780</xdr:colOff>
      <xdr:row>19</xdr:row>
      <xdr:rowOff>255270</xdr:rowOff>
    </xdr:to>
    <xdr:pic>
      <xdr:nvPicPr>
        <xdr:cNvPr id="13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47965" y="375983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165100</xdr:colOff>
      <xdr:row>8</xdr:row>
      <xdr:rowOff>114935</xdr:rowOff>
    </xdr:from>
    <xdr:to>
      <xdr:col>16</xdr:col>
      <xdr:colOff>421640</xdr:colOff>
      <xdr:row>19</xdr:row>
      <xdr:rowOff>255270</xdr:rowOff>
    </xdr:to>
    <xdr:pic>
      <xdr:nvPicPr>
        <xdr:cNvPr id="14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70825" y="3220085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19</xdr:row>
      <xdr:rowOff>81915</xdr:rowOff>
    </xdr:from>
    <xdr:to>
      <xdr:col>16</xdr:col>
      <xdr:colOff>395605</xdr:colOff>
      <xdr:row>19</xdr:row>
      <xdr:rowOff>396240</xdr:rowOff>
    </xdr:to>
    <xdr:pic>
      <xdr:nvPicPr>
        <xdr:cNvPr id="14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270" y="11302365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151130</xdr:colOff>
      <xdr:row>34</xdr:row>
      <xdr:rowOff>104775</xdr:rowOff>
    </xdr:from>
    <xdr:to>
      <xdr:col>16</xdr:col>
      <xdr:colOff>456565</xdr:colOff>
      <xdr:row>36</xdr:row>
      <xdr:rowOff>285750</xdr:rowOff>
    </xdr:to>
    <xdr:pic>
      <xdr:nvPicPr>
        <xdr:cNvPr id="1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56855" y="1889760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35</xdr:row>
      <xdr:rowOff>137795</xdr:rowOff>
    </xdr:from>
    <xdr:to>
      <xdr:col>16</xdr:col>
      <xdr:colOff>455930</xdr:colOff>
      <xdr:row>36</xdr:row>
      <xdr:rowOff>285750</xdr:rowOff>
    </xdr:to>
    <xdr:pic>
      <xdr:nvPicPr>
        <xdr:cNvPr id="1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56220" y="1943544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127000</xdr:colOff>
      <xdr:row>55</xdr:row>
      <xdr:rowOff>126365</xdr:rowOff>
    </xdr:from>
    <xdr:to>
      <xdr:col>16</xdr:col>
      <xdr:colOff>432435</xdr:colOff>
      <xdr:row>56</xdr:row>
      <xdr:rowOff>285750</xdr:rowOff>
    </xdr:to>
    <xdr:pic>
      <xdr:nvPicPr>
        <xdr:cNvPr id="1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2725" y="3009201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144145</xdr:colOff>
      <xdr:row>60</xdr:row>
      <xdr:rowOff>115570</xdr:rowOff>
    </xdr:from>
    <xdr:to>
      <xdr:col>16</xdr:col>
      <xdr:colOff>449580</xdr:colOff>
      <xdr:row>61</xdr:row>
      <xdr:rowOff>285750</xdr:rowOff>
    </xdr:to>
    <xdr:pic>
      <xdr:nvPicPr>
        <xdr:cNvPr id="14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49870" y="3298634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89</xdr:row>
      <xdr:rowOff>148590</xdr:rowOff>
    </xdr:from>
    <xdr:to>
      <xdr:col>16</xdr:col>
      <xdr:colOff>410210</xdr:colOff>
      <xdr:row>133</xdr:row>
      <xdr:rowOff>250825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4792599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162560</xdr:colOff>
      <xdr:row>103</xdr:row>
      <xdr:rowOff>104140</xdr:rowOff>
    </xdr:from>
    <xdr:to>
      <xdr:col>16</xdr:col>
      <xdr:colOff>419735</xdr:colOff>
      <xdr:row>133</xdr:row>
      <xdr:rowOff>280035</xdr:rowOff>
    </xdr:to>
    <xdr:pic>
      <xdr:nvPicPr>
        <xdr:cNvPr id="14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68285" y="71065390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118745</xdr:colOff>
      <xdr:row>111</xdr:row>
      <xdr:rowOff>171450</xdr:rowOff>
    </xdr:from>
    <xdr:to>
      <xdr:col>16</xdr:col>
      <xdr:colOff>471170</xdr:colOff>
      <xdr:row>133</xdr:row>
      <xdr:rowOff>202565</xdr:rowOff>
    </xdr:to>
    <xdr:pic>
      <xdr:nvPicPr>
        <xdr:cNvPr id="14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24470" y="81657825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118</xdr:row>
      <xdr:rowOff>114935</xdr:rowOff>
    </xdr:from>
    <xdr:to>
      <xdr:col>16</xdr:col>
      <xdr:colOff>476885</xdr:colOff>
      <xdr:row>133</xdr:row>
      <xdr:rowOff>273685</xdr:rowOff>
    </xdr:to>
    <xdr:pic>
      <xdr:nvPicPr>
        <xdr:cNvPr id="1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20660" y="85982810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99060</xdr:colOff>
      <xdr:row>119</xdr:row>
      <xdr:rowOff>93345</xdr:rowOff>
    </xdr:from>
    <xdr:to>
      <xdr:col>16</xdr:col>
      <xdr:colOff>461010</xdr:colOff>
      <xdr:row>133</xdr:row>
      <xdr:rowOff>273685</xdr:rowOff>
    </xdr:to>
    <xdr:pic>
      <xdr:nvPicPr>
        <xdr:cNvPr id="1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04785" y="8646604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158115</xdr:colOff>
      <xdr:row>12</xdr:row>
      <xdr:rowOff>115570</xdr:rowOff>
    </xdr:from>
    <xdr:to>
      <xdr:col>16</xdr:col>
      <xdr:colOff>414655</xdr:colOff>
      <xdr:row>19</xdr:row>
      <xdr:rowOff>255270</xdr:rowOff>
    </xdr:to>
    <xdr:pic>
      <xdr:nvPicPr>
        <xdr:cNvPr id="15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840" y="6678295"/>
          <a:ext cx="256540" cy="2552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159385</xdr:colOff>
      <xdr:row>84</xdr:row>
      <xdr:rowOff>126365</xdr:rowOff>
    </xdr:from>
    <xdr:to>
      <xdr:col>16</xdr:col>
      <xdr:colOff>483235</xdr:colOff>
      <xdr:row>84</xdr:row>
      <xdr:rowOff>416560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7865110" y="45379640"/>
          <a:ext cx="32385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102870</xdr:colOff>
      <xdr:row>114</xdr:row>
      <xdr:rowOff>126365</xdr:rowOff>
    </xdr:from>
    <xdr:to>
      <xdr:col>16</xdr:col>
      <xdr:colOff>502920</xdr:colOff>
      <xdr:row>133</xdr:row>
      <xdr:rowOff>229235</xdr:rowOff>
    </xdr:to>
    <xdr:pic>
      <xdr:nvPicPr>
        <xdr:cNvPr id="15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397494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170089</xdr:colOff>
      <xdr:row>18</xdr:row>
      <xdr:rowOff>124732</xdr:rowOff>
    </xdr:from>
    <xdr:to>
      <xdr:col>16</xdr:col>
      <xdr:colOff>396402</xdr:colOff>
      <xdr:row>19</xdr:row>
      <xdr:rowOff>314324</xdr:rowOff>
    </xdr:to>
    <xdr:pic>
      <xdr:nvPicPr>
        <xdr:cNvPr id="15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814" y="10383157"/>
          <a:ext cx="226313" cy="3143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10</xdr:row>
      <xdr:rowOff>306161</xdr:rowOff>
    </xdr:from>
    <xdr:to>
      <xdr:col>16</xdr:col>
      <xdr:colOff>438602</xdr:colOff>
      <xdr:row>19</xdr:row>
      <xdr:rowOff>255670</xdr:rowOff>
    </xdr:to>
    <xdr:pic>
      <xdr:nvPicPr>
        <xdr:cNvPr id="15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87153" y="4925786"/>
          <a:ext cx="257174" cy="255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112</xdr:row>
      <xdr:rowOff>137795</xdr:rowOff>
    </xdr:from>
    <xdr:to>
      <xdr:col>16</xdr:col>
      <xdr:colOff>460375</xdr:colOff>
      <xdr:row>133</xdr:row>
      <xdr:rowOff>202048</xdr:rowOff>
    </xdr:to>
    <xdr:pic>
      <xdr:nvPicPr>
        <xdr:cNvPr id="15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82633820"/>
          <a:ext cx="352425" cy="20204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25</xdr:row>
      <xdr:rowOff>71120</xdr:rowOff>
    </xdr:from>
    <xdr:to>
      <xdr:col>16</xdr:col>
      <xdr:colOff>437515</xdr:colOff>
      <xdr:row>27</xdr:row>
      <xdr:rowOff>333375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4320520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32</xdr:row>
      <xdr:rowOff>126365</xdr:rowOff>
    </xdr:from>
    <xdr:to>
      <xdr:col>16</xdr:col>
      <xdr:colOff>474980</xdr:colOff>
      <xdr:row>36</xdr:row>
      <xdr:rowOff>306705</xdr:rowOff>
    </xdr:to>
    <xdr:pic>
      <xdr:nvPicPr>
        <xdr:cNvPr id="1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1790954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37</xdr:row>
      <xdr:rowOff>114935</xdr:rowOff>
    </xdr:from>
    <xdr:to>
      <xdr:col>16</xdr:col>
      <xdr:colOff>467382</xdr:colOff>
      <xdr:row>39</xdr:row>
      <xdr:rowOff>285750</xdr:rowOff>
    </xdr:to>
    <xdr:pic>
      <xdr:nvPicPr>
        <xdr:cNvPr id="16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20422235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57</xdr:row>
      <xdr:rowOff>137795</xdr:rowOff>
    </xdr:from>
    <xdr:to>
      <xdr:col>16</xdr:col>
      <xdr:colOff>466112</xdr:colOff>
      <xdr:row>61</xdr:row>
      <xdr:rowOff>285750</xdr:rowOff>
    </xdr:to>
    <xdr:pic>
      <xdr:nvPicPr>
        <xdr:cNvPr id="1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31113095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62</xdr:row>
      <xdr:rowOff>126365</xdr:rowOff>
    </xdr:from>
    <xdr:to>
      <xdr:col>16</xdr:col>
      <xdr:colOff>438807</xdr:colOff>
      <xdr:row>64</xdr:row>
      <xdr:rowOff>285750</xdr:rowOff>
    </xdr:to>
    <xdr:pic>
      <xdr:nvPicPr>
        <xdr:cNvPr id="16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34006790"/>
          <a:ext cx="305457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90</xdr:row>
      <xdr:rowOff>148590</xdr:rowOff>
    </xdr:from>
    <xdr:to>
      <xdr:col>16</xdr:col>
      <xdr:colOff>410210</xdr:colOff>
      <xdr:row>133</xdr:row>
      <xdr:rowOff>250825</xdr:rowOff>
    </xdr:to>
    <xdr:pic>
      <xdr:nvPicPr>
        <xdr:cNvPr id="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4843081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106</xdr:row>
      <xdr:rowOff>137160</xdr:rowOff>
    </xdr:from>
    <xdr:to>
      <xdr:col>16</xdr:col>
      <xdr:colOff>399415</xdr:colOff>
      <xdr:row>133</xdr:row>
      <xdr:rowOff>269501</xdr:rowOff>
    </xdr:to>
    <xdr:pic>
      <xdr:nvPicPr>
        <xdr:cNvPr id="16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3117710"/>
          <a:ext cx="247650" cy="26950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120</xdr:row>
      <xdr:rowOff>0</xdr:rowOff>
    </xdr:from>
    <xdr:to>
      <xdr:col>16</xdr:col>
      <xdr:colOff>454660</xdr:colOff>
      <xdr:row>133</xdr:row>
      <xdr:rowOff>273617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6948645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120</xdr:row>
      <xdr:rowOff>261620</xdr:rowOff>
    </xdr:from>
    <xdr:to>
      <xdr:col>16</xdr:col>
      <xdr:colOff>454660</xdr:colOff>
      <xdr:row>133</xdr:row>
      <xdr:rowOff>273617</xdr:rowOff>
    </xdr:to>
    <xdr:pic>
      <xdr:nvPicPr>
        <xdr:cNvPr id="16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7643970"/>
          <a:ext cx="361950" cy="273617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14</xdr:row>
      <xdr:rowOff>134620</xdr:rowOff>
    </xdr:from>
    <xdr:to>
      <xdr:col>16</xdr:col>
      <xdr:colOff>414655</xdr:colOff>
      <xdr:row>19</xdr:row>
      <xdr:rowOff>255270</xdr:rowOff>
    </xdr:to>
    <xdr:pic>
      <xdr:nvPicPr>
        <xdr:cNvPr id="16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205" y="770699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93</xdr:row>
      <xdr:rowOff>148590</xdr:rowOff>
    </xdr:from>
    <xdr:to>
      <xdr:col>16</xdr:col>
      <xdr:colOff>410210</xdr:colOff>
      <xdr:row>133</xdr:row>
      <xdr:rowOff>250825</xdr:rowOff>
    </xdr:to>
    <xdr:pic>
      <xdr:nvPicPr>
        <xdr:cNvPr id="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5090731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107</xdr:row>
      <xdr:rowOff>137160</xdr:rowOff>
    </xdr:from>
    <xdr:to>
      <xdr:col>16</xdr:col>
      <xdr:colOff>399415</xdr:colOff>
      <xdr:row>133</xdr:row>
      <xdr:rowOff>269240</xdr:rowOff>
    </xdr:to>
    <xdr:pic>
      <xdr:nvPicPr>
        <xdr:cNvPr id="17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376541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116</xdr:row>
      <xdr:rowOff>126365</xdr:rowOff>
    </xdr:from>
    <xdr:to>
      <xdr:col>16</xdr:col>
      <xdr:colOff>502920</xdr:colOff>
      <xdr:row>133</xdr:row>
      <xdr:rowOff>229235</xdr:rowOff>
    </xdr:to>
    <xdr:pic>
      <xdr:nvPicPr>
        <xdr:cNvPr id="17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498459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124</xdr:row>
      <xdr:rowOff>104775</xdr:rowOff>
    </xdr:from>
    <xdr:to>
      <xdr:col>16</xdr:col>
      <xdr:colOff>440690</xdr:colOff>
      <xdr:row>133</xdr:row>
      <xdr:rowOff>247650</xdr:rowOff>
    </xdr:to>
    <xdr:pic>
      <xdr:nvPicPr>
        <xdr:cNvPr id="1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90135075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181428</xdr:colOff>
      <xdr:row>11</xdr:row>
      <xdr:rowOff>306161</xdr:rowOff>
    </xdr:from>
    <xdr:to>
      <xdr:col>16</xdr:col>
      <xdr:colOff>438603</xdr:colOff>
      <xdr:row>19</xdr:row>
      <xdr:rowOff>255270</xdr:rowOff>
    </xdr:to>
    <xdr:pic>
      <xdr:nvPicPr>
        <xdr:cNvPr id="17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87153" y="5897336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15</xdr:row>
      <xdr:rowOff>134620</xdr:rowOff>
    </xdr:from>
    <xdr:to>
      <xdr:col>16</xdr:col>
      <xdr:colOff>414655</xdr:colOff>
      <xdr:row>19</xdr:row>
      <xdr:rowOff>255270</xdr:rowOff>
    </xdr:to>
    <xdr:pic>
      <xdr:nvPicPr>
        <xdr:cNvPr id="17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863205" y="8545195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169545</xdr:colOff>
      <xdr:row>20</xdr:row>
      <xdr:rowOff>81915</xdr:rowOff>
    </xdr:from>
    <xdr:to>
      <xdr:col>16</xdr:col>
      <xdr:colOff>395605</xdr:colOff>
      <xdr:row>21</xdr:row>
      <xdr:rowOff>314325</xdr:rowOff>
    </xdr:to>
    <xdr:pic>
      <xdr:nvPicPr>
        <xdr:cNvPr id="17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875270" y="1180719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26</xdr:row>
      <xdr:rowOff>71120</xdr:rowOff>
    </xdr:from>
    <xdr:to>
      <xdr:col>16</xdr:col>
      <xdr:colOff>437515</xdr:colOff>
      <xdr:row>27</xdr:row>
      <xdr:rowOff>333375</xdr:rowOff>
    </xdr:to>
    <xdr:pic>
      <xdr:nvPicPr>
        <xdr:cNvPr id="1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847965" y="1482534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113030</xdr:colOff>
      <xdr:row>33</xdr:row>
      <xdr:rowOff>126365</xdr:rowOff>
    </xdr:from>
    <xdr:to>
      <xdr:col>16</xdr:col>
      <xdr:colOff>474980</xdr:colOff>
      <xdr:row>36</xdr:row>
      <xdr:rowOff>306705</xdr:rowOff>
    </xdr:to>
    <xdr:pic>
      <xdr:nvPicPr>
        <xdr:cNvPr id="1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818755" y="1841436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38</xdr:row>
      <xdr:rowOff>114935</xdr:rowOff>
    </xdr:from>
    <xdr:to>
      <xdr:col>16</xdr:col>
      <xdr:colOff>467360</xdr:colOff>
      <xdr:row>39</xdr:row>
      <xdr:rowOff>285750</xdr:rowOff>
    </xdr:to>
    <xdr:pic>
      <xdr:nvPicPr>
        <xdr:cNvPr id="17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7650" y="2121281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58</xdr:row>
      <xdr:rowOff>137795</xdr:rowOff>
    </xdr:from>
    <xdr:to>
      <xdr:col>16</xdr:col>
      <xdr:colOff>466090</xdr:colOff>
      <xdr:row>61</xdr:row>
      <xdr:rowOff>285750</xdr:rowOff>
    </xdr:to>
    <xdr:pic>
      <xdr:nvPicPr>
        <xdr:cNvPr id="1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66380" y="3180842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63</xdr:row>
      <xdr:rowOff>126365</xdr:rowOff>
    </xdr:from>
    <xdr:to>
      <xdr:col>16</xdr:col>
      <xdr:colOff>438785</xdr:colOff>
      <xdr:row>64</xdr:row>
      <xdr:rowOff>285750</xdr:rowOff>
    </xdr:to>
    <xdr:pic>
      <xdr:nvPicPr>
        <xdr:cNvPr id="18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839075" y="3464496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91</xdr:row>
      <xdr:rowOff>127000</xdr:rowOff>
    </xdr:from>
    <xdr:to>
      <xdr:col>16</xdr:col>
      <xdr:colOff>431165</xdr:colOff>
      <xdr:row>133</xdr:row>
      <xdr:rowOff>250825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32090" y="4987607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94</xdr:row>
      <xdr:rowOff>148590</xdr:rowOff>
    </xdr:from>
    <xdr:to>
      <xdr:col>16</xdr:col>
      <xdr:colOff>410210</xdr:colOff>
      <xdr:row>133</xdr:row>
      <xdr:rowOff>250825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811135" y="5166931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147320</xdr:colOff>
      <xdr:row>104</xdr:row>
      <xdr:rowOff>148590</xdr:rowOff>
    </xdr:from>
    <xdr:to>
      <xdr:col>16</xdr:col>
      <xdr:colOff>404495</xdr:colOff>
      <xdr:row>133</xdr:row>
      <xdr:rowOff>279400</xdr:rowOff>
    </xdr:to>
    <xdr:pic>
      <xdr:nvPicPr>
        <xdr:cNvPr id="18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3045" y="72119490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108</xdr:row>
      <xdr:rowOff>137160</xdr:rowOff>
    </xdr:from>
    <xdr:to>
      <xdr:col>16</xdr:col>
      <xdr:colOff>399415</xdr:colOff>
      <xdr:row>133</xdr:row>
      <xdr:rowOff>269240</xdr:rowOff>
    </xdr:to>
    <xdr:pic>
      <xdr:nvPicPr>
        <xdr:cNvPr id="18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857490" y="7441311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107950</xdr:colOff>
      <xdr:row>113</xdr:row>
      <xdr:rowOff>137795</xdr:rowOff>
    </xdr:from>
    <xdr:to>
      <xdr:col>16</xdr:col>
      <xdr:colOff>460375</xdr:colOff>
      <xdr:row>133</xdr:row>
      <xdr:rowOff>201930</xdr:rowOff>
    </xdr:to>
    <xdr:pic>
      <xdr:nvPicPr>
        <xdr:cNvPr id="18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13675" y="83310095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117</xdr:row>
      <xdr:rowOff>126365</xdr:rowOff>
    </xdr:from>
    <xdr:to>
      <xdr:col>16</xdr:col>
      <xdr:colOff>502920</xdr:colOff>
      <xdr:row>133</xdr:row>
      <xdr:rowOff>229235</xdr:rowOff>
    </xdr:to>
    <xdr:pic>
      <xdr:nvPicPr>
        <xdr:cNvPr id="18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808595" y="85489415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121</xdr:row>
      <xdr:rowOff>261620</xdr:rowOff>
    </xdr:from>
    <xdr:to>
      <xdr:col>16</xdr:col>
      <xdr:colOff>454660</xdr:colOff>
      <xdr:row>133</xdr:row>
      <xdr:rowOff>273050</xdr:rowOff>
    </xdr:to>
    <xdr:pic>
      <xdr:nvPicPr>
        <xdr:cNvPr id="18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798435" y="8846312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125</xdr:row>
      <xdr:rowOff>104775</xdr:rowOff>
    </xdr:from>
    <xdr:to>
      <xdr:col>16</xdr:col>
      <xdr:colOff>440690</xdr:colOff>
      <xdr:row>133</xdr:row>
      <xdr:rowOff>247650</xdr:rowOff>
    </xdr:to>
    <xdr:pic>
      <xdr:nvPicPr>
        <xdr:cNvPr id="18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819390" y="90954225"/>
          <a:ext cx="327025" cy="2476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93345</xdr:colOff>
      <xdr:row>91</xdr:row>
      <xdr:rowOff>133985</xdr:rowOff>
    </xdr:from>
    <xdr:to>
      <xdr:col>16</xdr:col>
      <xdr:colOff>564515</xdr:colOff>
      <xdr:row>91</xdr:row>
      <xdr:rowOff>354330</xdr:rowOff>
    </xdr:to>
    <xdr:pic>
      <xdr:nvPicPr>
        <xdr:cNvPr id="64" name="图片 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94245" y="47381795"/>
          <a:ext cx="471170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189865</xdr:colOff>
      <xdr:row>77</xdr:row>
      <xdr:rowOff>103505</xdr:rowOff>
    </xdr:from>
    <xdr:to>
      <xdr:col>16</xdr:col>
      <xdr:colOff>426347</xdr:colOff>
      <xdr:row>77</xdr:row>
      <xdr:rowOff>425023</xdr:rowOff>
    </xdr:to>
    <xdr:pic>
      <xdr:nvPicPr>
        <xdr:cNvPr id="65" name="图片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204" t="1309" r="1"/>
        <a:stretch>
          <a:fillRect/>
        </a:stretch>
      </xdr:blipFill>
      <xdr:spPr>
        <a:xfrm>
          <a:off x="7390765" y="4024820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176530</xdr:colOff>
      <xdr:row>65</xdr:row>
      <xdr:rowOff>83185</xdr:rowOff>
    </xdr:from>
    <xdr:to>
      <xdr:col>16</xdr:col>
      <xdr:colOff>439288</xdr:colOff>
      <xdr:row>65</xdr:row>
      <xdr:rowOff>431566</xdr:rowOff>
    </xdr:to>
    <xdr:pic>
      <xdr:nvPicPr>
        <xdr:cNvPr id="78" name="图片 7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801" t="2873"/>
        <a:stretch>
          <a:fillRect/>
        </a:stretch>
      </xdr:blipFill>
      <xdr:spPr>
        <a:xfrm>
          <a:off x="7377430" y="3413950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213360</xdr:colOff>
      <xdr:row>57</xdr:row>
      <xdr:rowOff>114300</xdr:rowOff>
    </xdr:from>
    <xdr:to>
      <xdr:col>16</xdr:col>
      <xdr:colOff>403220</xdr:colOff>
      <xdr:row>57</xdr:row>
      <xdr:rowOff>415367</xdr:rowOff>
    </xdr:to>
    <xdr:pic>
      <xdr:nvPicPr>
        <xdr:cNvPr id="81" name="图片 8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0334" t="3964"/>
        <a:stretch>
          <a:fillRect/>
        </a:stretch>
      </xdr:blipFill>
      <xdr:spPr>
        <a:xfrm>
          <a:off x="7414260" y="3011170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215265</xdr:colOff>
      <xdr:row>56</xdr:row>
      <xdr:rowOff>123825</xdr:rowOff>
    </xdr:from>
    <xdr:to>
      <xdr:col>16</xdr:col>
      <xdr:colOff>400469</xdr:colOff>
      <xdr:row>56</xdr:row>
      <xdr:rowOff>458200</xdr:rowOff>
    </xdr:to>
    <xdr:pic>
      <xdr:nvPicPr>
        <xdr:cNvPr id="82" name="图片 8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106" t="8304"/>
        <a:stretch>
          <a:fillRect/>
        </a:stretch>
      </xdr:blipFill>
      <xdr:spPr>
        <a:xfrm>
          <a:off x="7416165" y="29613860"/>
          <a:ext cx="18478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69215</xdr:colOff>
      <xdr:row>103</xdr:row>
      <xdr:rowOff>112395</xdr:rowOff>
    </xdr:from>
    <xdr:to>
      <xdr:col>16</xdr:col>
      <xdr:colOff>561340</xdr:colOff>
      <xdr:row>103</xdr:row>
      <xdr:rowOff>353060</xdr:rowOff>
    </xdr:to>
    <xdr:pic>
      <xdr:nvPicPr>
        <xdr:cNvPr id="88" name="图片 8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70115" y="53448585"/>
          <a:ext cx="4921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71755</xdr:colOff>
      <xdr:row>102</xdr:row>
      <xdr:rowOff>144780</xdr:rowOff>
    </xdr:from>
    <xdr:to>
      <xdr:col>16</xdr:col>
      <xdr:colOff>570865</xdr:colOff>
      <xdr:row>102</xdr:row>
      <xdr:rowOff>377825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72655" y="52973605"/>
          <a:ext cx="499110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207010</xdr:colOff>
      <xdr:row>109</xdr:row>
      <xdr:rowOff>82550</xdr:rowOff>
    </xdr:from>
    <xdr:to>
      <xdr:col>16</xdr:col>
      <xdr:colOff>408384</xdr:colOff>
      <xdr:row>109</xdr:row>
      <xdr:rowOff>398341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368" t="7383"/>
        <a:stretch>
          <a:fillRect/>
        </a:stretch>
      </xdr:blipFill>
      <xdr:spPr>
        <a:xfrm>
          <a:off x="7407910" y="56462930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121285</xdr:colOff>
      <xdr:row>110</xdr:row>
      <xdr:rowOff>113665</xdr:rowOff>
    </xdr:from>
    <xdr:to>
      <xdr:col>16</xdr:col>
      <xdr:colOff>494958</xdr:colOff>
      <xdr:row>110</xdr:row>
      <xdr:rowOff>414561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8942" t="2958"/>
        <a:stretch>
          <a:fillRect/>
        </a:stretch>
      </xdr:blipFill>
      <xdr:spPr>
        <a:xfrm>
          <a:off x="7322185" y="57001410"/>
          <a:ext cx="373380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99060</xdr:colOff>
      <xdr:row>111</xdr:row>
      <xdr:rowOff>133985</xdr:rowOff>
    </xdr:from>
    <xdr:to>
      <xdr:col>16</xdr:col>
      <xdr:colOff>617220</xdr:colOff>
      <xdr:row>111</xdr:row>
      <xdr:rowOff>394335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2882" t="9901" r="1"/>
        <a:stretch>
          <a:fillRect/>
        </a:stretch>
      </xdr:blipFill>
      <xdr:spPr>
        <a:xfrm>
          <a:off x="7299960" y="57529095"/>
          <a:ext cx="51816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111125</xdr:colOff>
      <xdr:row>108</xdr:row>
      <xdr:rowOff>73025</xdr:rowOff>
    </xdr:from>
    <xdr:to>
      <xdr:col>16</xdr:col>
      <xdr:colOff>504386</xdr:colOff>
      <xdr:row>108</xdr:row>
      <xdr:rowOff>366987</xdr:rowOff>
    </xdr:to>
    <xdr:pic>
      <xdr:nvPicPr>
        <xdr:cNvPr id="1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312025" y="55946040"/>
          <a:ext cx="393065" cy="2933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182880</xdr:colOff>
      <xdr:row>78</xdr:row>
      <xdr:rowOff>103505</xdr:rowOff>
    </xdr:from>
    <xdr:to>
      <xdr:col>16</xdr:col>
      <xdr:colOff>432499</xdr:colOff>
      <xdr:row>78</xdr:row>
      <xdr:rowOff>427266</xdr:rowOff>
    </xdr:to>
    <xdr:pic>
      <xdr:nvPicPr>
        <xdr:cNvPr id="1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7383780" y="40755570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28575</xdr:colOff>
      <xdr:row>105</xdr:row>
      <xdr:rowOff>82550</xdr:rowOff>
    </xdr:from>
    <xdr:to>
      <xdr:col>16</xdr:col>
      <xdr:colOff>456642</xdr:colOff>
      <xdr:row>105</xdr:row>
      <xdr:rowOff>298550</xdr:rowOff>
    </xdr:to>
    <xdr:pic>
      <xdr:nvPicPr>
        <xdr:cNvPr id="2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229475" y="54433470"/>
          <a:ext cx="427990" cy="215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48260</xdr:colOff>
      <xdr:row>106</xdr:row>
      <xdr:rowOff>124460</xdr:rowOff>
    </xdr:from>
    <xdr:to>
      <xdr:col>16</xdr:col>
      <xdr:colOff>469562</xdr:colOff>
      <xdr:row>106</xdr:row>
      <xdr:rowOff>337046</xdr:rowOff>
    </xdr:to>
    <xdr:pic>
      <xdr:nvPicPr>
        <xdr:cNvPr id="2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7249160" y="54982745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143510</xdr:colOff>
      <xdr:row>114</xdr:row>
      <xdr:rowOff>102870</xdr:rowOff>
    </xdr:from>
    <xdr:to>
      <xdr:col>16</xdr:col>
      <xdr:colOff>472639</xdr:colOff>
      <xdr:row>114</xdr:row>
      <xdr:rowOff>398473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344410" y="5902007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189865</xdr:colOff>
      <xdr:row>76</xdr:row>
      <xdr:rowOff>113665</xdr:rowOff>
    </xdr:from>
    <xdr:to>
      <xdr:col>16</xdr:col>
      <xdr:colOff>426347</xdr:colOff>
      <xdr:row>76</xdr:row>
      <xdr:rowOff>435183</xdr:rowOff>
    </xdr:to>
    <xdr:pic>
      <xdr:nvPicPr>
        <xdr:cNvPr id="93" name="图片 9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204" t="1309" r="1"/>
        <a:stretch>
          <a:fillRect/>
        </a:stretch>
      </xdr:blipFill>
      <xdr:spPr>
        <a:xfrm>
          <a:off x="7390765" y="3975100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125095</xdr:colOff>
      <xdr:row>101</xdr:row>
      <xdr:rowOff>83185</xdr:rowOff>
    </xdr:from>
    <xdr:to>
      <xdr:col>16</xdr:col>
      <xdr:colOff>491441</xdr:colOff>
      <xdr:row>101</xdr:row>
      <xdr:rowOff>386746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032" t="3179"/>
        <a:stretch>
          <a:fillRect/>
        </a:stretch>
      </xdr:blipFill>
      <xdr:spPr>
        <a:xfrm>
          <a:off x="7325995" y="5240464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125095</xdr:colOff>
      <xdr:row>94</xdr:row>
      <xdr:rowOff>102870</xdr:rowOff>
    </xdr:from>
    <xdr:to>
      <xdr:col>16</xdr:col>
      <xdr:colOff>491441</xdr:colOff>
      <xdr:row>94</xdr:row>
      <xdr:rowOff>406431</xdr:rowOff>
    </xdr:to>
    <xdr:pic>
      <xdr:nvPicPr>
        <xdr:cNvPr id="68" name="图片 6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032" t="3179"/>
        <a:stretch>
          <a:fillRect/>
        </a:stretch>
      </xdr:blipFill>
      <xdr:spPr>
        <a:xfrm>
          <a:off x="7325995" y="4887277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175260</xdr:colOff>
      <xdr:row>82</xdr:row>
      <xdr:rowOff>103505</xdr:rowOff>
    </xdr:from>
    <xdr:to>
      <xdr:col>16</xdr:col>
      <xdr:colOff>440116</xdr:colOff>
      <xdr:row>82</xdr:row>
      <xdr:rowOff>428888</xdr:rowOff>
    </xdr:to>
    <xdr:pic>
      <xdr:nvPicPr>
        <xdr:cNvPr id="6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7376160" y="42785030"/>
          <a:ext cx="264795" cy="3251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191135</xdr:colOff>
      <xdr:row>83</xdr:row>
      <xdr:rowOff>113665</xdr:rowOff>
    </xdr:from>
    <xdr:to>
      <xdr:col>16</xdr:col>
      <xdr:colOff>425159</xdr:colOff>
      <xdr:row>83</xdr:row>
      <xdr:rowOff>365665</xdr:rowOff>
    </xdr:to>
    <xdr:pic>
      <xdr:nvPicPr>
        <xdr:cNvPr id="7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7392035" y="4330255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210185</xdr:colOff>
      <xdr:row>13</xdr:row>
      <xdr:rowOff>95250</xdr:rowOff>
    </xdr:from>
    <xdr:to>
      <xdr:col>16</xdr:col>
      <xdr:colOff>405391</xdr:colOff>
      <xdr:row>13</xdr:row>
      <xdr:rowOff>342900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411085" y="7447280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210820</xdr:colOff>
      <xdr:row>14</xdr:row>
      <xdr:rowOff>104140</xdr:rowOff>
    </xdr:from>
    <xdr:to>
      <xdr:col>16</xdr:col>
      <xdr:colOff>404784</xdr:colOff>
      <xdr:row>14</xdr:row>
      <xdr:rowOff>408940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17042" t="17911" r="16685"/>
        <a:stretch>
          <a:fillRect/>
        </a:stretch>
      </xdr:blipFill>
      <xdr:spPr>
        <a:xfrm>
          <a:off x="7411720" y="7963535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112395</xdr:colOff>
      <xdr:row>15</xdr:row>
      <xdr:rowOff>68580</xdr:rowOff>
    </xdr:from>
    <xdr:to>
      <xdr:col>16</xdr:col>
      <xdr:colOff>502921</xdr:colOff>
      <xdr:row>15</xdr:row>
      <xdr:rowOff>354330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r="-2500" b="26667"/>
        <a:stretch>
          <a:fillRect/>
        </a:stretch>
      </xdr:blipFill>
      <xdr:spPr>
        <a:xfrm>
          <a:off x="7313295" y="843534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226695</xdr:colOff>
      <xdr:row>8</xdr:row>
      <xdr:rowOff>77470</xdr:rowOff>
    </xdr:from>
    <xdr:to>
      <xdr:col>16</xdr:col>
      <xdr:colOff>388620</xdr:colOff>
      <xdr:row>8</xdr:row>
      <xdr:rowOff>380532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r="13450"/>
        <a:stretch>
          <a:fillRect/>
        </a:stretch>
      </xdr:blipFill>
      <xdr:spPr>
        <a:xfrm>
          <a:off x="7427595" y="3768725"/>
          <a:ext cx="161925" cy="3028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18</xdr:row>
      <xdr:rowOff>71755</xdr:rowOff>
    </xdr:from>
    <xdr:to>
      <xdr:col>16</xdr:col>
      <xdr:colOff>425823</xdr:colOff>
      <xdr:row>18</xdr:row>
      <xdr:rowOff>378824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391400" y="9960610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198120</xdr:colOff>
      <xdr:row>23</xdr:row>
      <xdr:rowOff>107950</xdr:rowOff>
    </xdr:from>
    <xdr:to>
      <xdr:col>16</xdr:col>
      <xdr:colOff>417195</xdr:colOff>
      <xdr:row>23</xdr:row>
      <xdr:rowOff>393816</xdr:rowOff>
    </xdr:to>
    <xdr:pic>
      <xdr:nvPicPr>
        <xdr:cNvPr id="8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399020" y="12533630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26</xdr:row>
      <xdr:rowOff>174625</xdr:rowOff>
    </xdr:from>
    <xdr:to>
      <xdr:col>16</xdr:col>
      <xdr:colOff>432334</xdr:colOff>
      <xdr:row>26</xdr:row>
      <xdr:rowOff>488950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385050" y="14122400"/>
          <a:ext cx="24765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28</xdr:row>
      <xdr:rowOff>85090</xdr:rowOff>
    </xdr:from>
    <xdr:to>
      <xdr:col>16</xdr:col>
      <xdr:colOff>432334</xdr:colOff>
      <xdr:row>28</xdr:row>
      <xdr:rowOff>408940</xdr:rowOff>
    </xdr:to>
    <xdr:pic>
      <xdr:nvPicPr>
        <xdr:cNvPr id="8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385050" y="15252065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181610</xdr:colOff>
      <xdr:row>52</xdr:row>
      <xdr:rowOff>69850</xdr:rowOff>
    </xdr:from>
    <xdr:to>
      <xdr:col>16</xdr:col>
      <xdr:colOff>433996</xdr:colOff>
      <xdr:row>52</xdr:row>
      <xdr:rowOff>399184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382510" y="27530425"/>
          <a:ext cx="252095" cy="3289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53</xdr:row>
      <xdr:rowOff>91440</xdr:rowOff>
    </xdr:from>
    <xdr:to>
      <xdr:col>16</xdr:col>
      <xdr:colOff>432334</xdr:colOff>
      <xdr:row>53</xdr:row>
      <xdr:rowOff>415290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385050" y="2805938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188595</xdr:colOff>
      <xdr:row>89</xdr:row>
      <xdr:rowOff>114300</xdr:rowOff>
    </xdr:from>
    <xdr:to>
      <xdr:col>16</xdr:col>
      <xdr:colOff>426720</xdr:colOff>
      <xdr:row>89</xdr:row>
      <xdr:rowOff>433388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389495" y="4634738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188595</xdr:colOff>
      <xdr:row>90</xdr:row>
      <xdr:rowOff>113030</xdr:rowOff>
    </xdr:from>
    <xdr:to>
      <xdr:col>16</xdr:col>
      <xdr:colOff>426720</xdr:colOff>
      <xdr:row>90</xdr:row>
      <xdr:rowOff>432118</xdr:rowOff>
    </xdr:to>
    <xdr:pic>
      <xdr:nvPicPr>
        <xdr:cNvPr id="12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389495" y="4685347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236220</xdr:colOff>
      <xdr:row>22</xdr:row>
      <xdr:rowOff>92075</xdr:rowOff>
    </xdr:from>
    <xdr:to>
      <xdr:col>16</xdr:col>
      <xdr:colOff>379095</xdr:colOff>
      <xdr:row>22</xdr:row>
      <xdr:rowOff>372722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 l="25627" t="10168" r="18106" b="7204"/>
        <a:stretch>
          <a:fillRect/>
        </a:stretch>
      </xdr:blipFill>
      <xdr:spPr>
        <a:xfrm>
          <a:off x="7437120" y="12010390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207645</xdr:colOff>
      <xdr:row>21</xdr:row>
      <xdr:rowOff>120650</xdr:rowOff>
    </xdr:from>
    <xdr:to>
      <xdr:col>16</xdr:col>
      <xdr:colOff>407670</xdr:colOff>
      <xdr:row>21</xdr:row>
      <xdr:rowOff>396875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 l="28018" t="10330" r="7516" b="9505"/>
        <a:stretch>
          <a:fillRect/>
        </a:stretch>
      </xdr:blipFill>
      <xdr:spPr>
        <a:xfrm>
          <a:off x="7408545" y="1153160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93345</xdr:colOff>
      <xdr:row>179</xdr:row>
      <xdr:rowOff>102235</xdr:rowOff>
    </xdr:from>
    <xdr:to>
      <xdr:col>16</xdr:col>
      <xdr:colOff>521335</xdr:colOff>
      <xdr:row>179</xdr:row>
      <xdr:rowOff>339725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294245" y="92950665"/>
          <a:ext cx="427990" cy="2374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132080</xdr:colOff>
      <xdr:row>150</xdr:row>
      <xdr:rowOff>114935</xdr:rowOff>
    </xdr:from>
    <xdr:to>
      <xdr:col>16</xdr:col>
      <xdr:colOff>483773</xdr:colOff>
      <xdr:row>150</xdr:row>
      <xdr:rowOff>366935</xdr:rowOff>
    </xdr:to>
    <xdr:pic>
      <xdr:nvPicPr>
        <xdr:cNvPr id="13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332980" y="77297280"/>
          <a:ext cx="35115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175</xdr:row>
      <xdr:rowOff>123825</xdr:rowOff>
    </xdr:from>
    <xdr:to>
      <xdr:col>16</xdr:col>
      <xdr:colOff>443702</xdr:colOff>
      <xdr:row>175</xdr:row>
      <xdr:rowOff>375825</xdr:rowOff>
    </xdr:to>
    <xdr:pic>
      <xdr:nvPicPr>
        <xdr:cNvPr id="1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372985" y="9094279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177</xdr:row>
      <xdr:rowOff>124460</xdr:rowOff>
    </xdr:from>
    <xdr:to>
      <xdr:col>16</xdr:col>
      <xdr:colOff>443702</xdr:colOff>
      <xdr:row>177</xdr:row>
      <xdr:rowOff>376460</xdr:rowOff>
    </xdr:to>
    <xdr:pic>
      <xdr:nvPicPr>
        <xdr:cNvPr id="1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7372985" y="9195816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114300</xdr:colOff>
      <xdr:row>153</xdr:row>
      <xdr:rowOff>124460</xdr:rowOff>
    </xdr:from>
    <xdr:to>
      <xdr:col>16</xdr:col>
      <xdr:colOff>501869</xdr:colOff>
      <xdr:row>153</xdr:row>
      <xdr:rowOff>288149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298" t="6788"/>
        <a:stretch>
          <a:fillRect/>
        </a:stretch>
      </xdr:blipFill>
      <xdr:spPr>
        <a:xfrm>
          <a:off x="7315200" y="78828900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153670</xdr:colOff>
      <xdr:row>154</xdr:row>
      <xdr:rowOff>103505</xdr:rowOff>
    </xdr:from>
    <xdr:to>
      <xdr:col>16</xdr:col>
      <xdr:colOff>461996</xdr:colOff>
      <xdr:row>154</xdr:row>
      <xdr:rowOff>362980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8574" t="2849"/>
        <a:stretch>
          <a:fillRect/>
        </a:stretch>
      </xdr:blipFill>
      <xdr:spPr>
        <a:xfrm>
          <a:off x="7354570" y="79315310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122555</xdr:colOff>
      <xdr:row>162</xdr:row>
      <xdr:rowOff>134620</xdr:rowOff>
    </xdr:from>
    <xdr:to>
      <xdr:col>16</xdr:col>
      <xdr:colOff>493954</xdr:colOff>
      <xdr:row>162</xdr:row>
      <xdr:rowOff>397976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23455" y="83405345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139700</xdr:colOff>
      <xdr:row>163</xdr:row>
      <xdr:rowOff>103505</xdr:rowOff>
    </xdr:from>
    <xdr:to>
      <xdr:col>16</xdr:col>
      <xdr:colOff>476739</xdr:colOff>
      <xdr:row>163</xdr:row>
      <xdr:rowOff>406809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40600" y="83881595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84455</xdr:colOff>
      <xdr:row>155</xdr:row>
      <xdr:rowOff>113665</xdr:rowOff>
    </xdr:from>
    <xdr:to>
      <xdr:col>16</xdr:col>
      <xdr:colOff>566420</xdr:colOff>
      <xdr:row>155</xdr:row>
      <xdr:rowOff>322580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260" t="13986" r="1"/>
        <a:stretch>
          <a:fillRect/>
        </a:stretch>
      </xdr:blipFill>
      <xdr:spPr>
        <a:xfrm>
          <a:off x="7285355" y="79832835"/>
          <a:ext cx="481965" cy="20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144780</xdr:colOff>
      <xdr:row>149</xdr:row>
      <xdr:rowOff>113665</xdr:rowOff>
    </xdr:from>
    <xdr:to>
      <xdr:col>16</xdr:col>
      <xdr:colOff>471477</xdr:colOff>
      <xdr:row>149</xdr:row>
      <xdr:rowOff>376475</xdr:rowOff>
    </xdr:to>
    <xdr:pic>
      <xdr:nvPicPr>
        <xdr:cNvPr id="14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7345680" y="76788645"/>
          <a:ext cx="326390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133985</xdr:colOff>
      <xdr:row>164</xdr:row>
      <xdr:rowOff>134620</xdr:rowOff>
    </xdr:from>
    <xdr:to>
      <xdr:col>16</xdr:col>
      <xdr:colOff>482140</xdr:colOff>
      <xdr:row>164</xdr:row>
      <xdr:rowOff>388206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34885" y="84420075"/>
          <a:ext cx="34798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139065</xdr:colOff>
      <xdr:row>131</xdr:row>
      <xdr:rowOff>123825</xdr:rowOff>
    </xdr:from>
    <xdr:to>
      <xdr:col>16</xdr:col>
      <xdr:colOff>477015</xdr:colOff>
      <xdr:row>131</xdr:row>
      <xdr:rowOff>395790</xdr:rowOff>
    </xdr:to>
    <xdr:pic>
      <xdr:nvPicPr>
        <xdr:cNvPr id="14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339965" y="6766623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133</xdr:row>
      <xdr:rowOff>113030</xdr:rowOff>
    </xdr:from>
    <xdr:to>
      <xdr:col>16</xdr:col>
      <xdr:colOff>477015</xdr:colOff>
      <xdr:row>133</xdr:row>
      <xdr:rowOff>384995</xdr:rowOff>
    </xdr:to>
    <xdr:pic>
      <xdr:nvPicPr>
        <xdr:cNvPr id="14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339965" y="68670170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88900</xdr:colOff>
      <xdr:row>136</xdr:row>
      <xdr:rowOff>123825</xdr:rowOff>
    </xdr:from>
    <xdr:to>
      <xdr:col>16</xdr:col>
      <xdr:colOff>504190</xdr:colOff>
      <xdr:row>136</xdr:row>
      <xdr:rowOff>281940</xdr:rowOff>
    </xdr:to>
    <xdr:pic>
      <xdr:nvPicPr>
        <xdr:cNvPr id="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7289800" y="70203060"/>
          <a:ext cx="415290" cy="1581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125</xdr:row>
      <xdr:rowOff>134620</xdr:rowOff>
    </xdr:from>
    <xdr:to>
      <xdr:col>16</xdr:col>
      <xdr:colOff>544830</xdr:colOff>
      <xdr:row>125</xdr:row>
      <xdr:rowOff>348615</xdr:rowOff>
    </xdr:to>
    <xdr:pic>
      <xdr:nvPicPr>
        <xdr:cNvPr id="1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304405" y="64632840"/>
          <a:ext cx="441325" cy="213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143510</xdr:colOff>
      <xdr:row>186</xdr:row>
      <xdr:rowOff>114300</xdr:rowOff>
    </xdr:from>
    <xdr:to>
      <xdr:col>16</xdr:col>
      <xdr:colOff>472639</xdr:colOff>
      <xdr:row>186</xdr:row>
      <xdr:rowOff>409903</xdr:rowOff>
    </xdr:to>
    <xdr:pic>
      <xdr:nvPicPr>
        <xdr:cNvPr id="15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344410" y="9651428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156</xdr:row>
      <xdr:rowOff>93980</xdr:rowOff>
    </xdr:from>
    <xdr:to>
      <xdr:col>16</xdr:col>
      <xdr:colOff>467539</xdr:colOff>
      <xdr:row>156</xdr:row>
      <xdr:rowOff>321115</xdr:rowOff>
    </xdr:to>
    <xdr:pic>
      <xdr:nvPicPr>
        <xdr:cNvPr id="1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349490" y="80320515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157</xdr:row>
      <xdr:rowOff>92710</xdr:rowOff>
    </xdr:from>
    <xdr:to>
      <xdr:col>16</xdr:col>
      <xdr:colOff>467539</xdr:colOff>
      <xdr:row>157</xdr:row>
      <xdr:rowOff>319845</xdr:rowOff>
    </xdr:to>
    <xdr:pic>
      <xdr:nvPicPr>
        <xdr:cNvPr id="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349490" y="80826610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172085</xdr:colOff>
      <xdr:row>180</xdr:row>
      <xdr:rowOff>124460</xdr:rowOff>
    </xdr:from>
    <xdr:to>
      <xdr:col>16</xdr:col>
      <xdr:colOff>443604</xdr:colOff>
      <xdr:row>180</xdr:row>
      <xdr:rowOff>376460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372985" y="9348025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98425</xdr:colOff>
      <xdr:row>158</xdr:row>
      <xdr:rowOff>83185</xdr:rowOff>
    </xdr:from>
    <xdr:to>
      <xdr:col>18</xdr:col>
      <xdr:colOff>11430</xdr:colOff>
      <xdr:row>158</xdr:row>
      <xdr:rowOff>340797</xdr:rowOff>
    </xdr:to>
    <xdr:pic>
      <xdr:nvPicPr>
        <xdr:cNvPr id="1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299325" y="81324450"/>
          <a:ext cx="627380" cy="2571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112395</xdr:colOff>
      <xdr:row>135</xdr:row>
      <xdr:rowOff>82550</xdr:rowOff>
    </xdr:from>
    <xdr:to>
      <xdr:col>16</xdr:col>
      <xdr:colOff>502920</xdr:colOff>
      <xdr:row>135</xdr:row>
      <xdr:rowOff>402472</xdr:rowOff>
    </xdr:to>
    <xdr:pic>
      <xdr:nvPicPr>
        <xdr:cNvPr id="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313295" y="69654420"/>
          <a:ext cx="390525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178435</xdr:colOff>
      <xdr:row>151</xdr:row>
      <xdr:rowOff>62230</xdr:rowOff>
    </xdr:from>
    <xdr:to>
      <xdr:col>16</xdr:col>
      <xdr:colOff>438107</xdr:colOff>
      <xdr:row>151</xdr:row>
      <xdr:rowOff>405130</xdr:rowOff>
    </xdr:to>
    <xdr:pic>
      <xdr:nvPicPr>
        <xdr:cNvPr id="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379335" y="77751940"/>
          <a:ext cx="259080" cy="342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188595</xdr:colOff>
      <xdr:row>152</xdr:row>
      <xdr:rowOff>82550</xdr:rowOff>
    </xdr:from>
    <xdr:to>
      <xdr:col>16</xdr:col>
      <xdr:colOff>426720</xdr:colOff>
      <xdr:row>152</xdr:row>
      <xdr:rowOff>396997</xdr:rowOff>
    </xdr:to>
    <xdr:pic>
      <xdr:nvPicPr>
        <xdr:cNvPr id="1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389495" y="78279625"/>
          <a:ext cx="238125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178435</xdr:colOff>
      <xdr:row>161</xdr:row>
      <xdr:rowOff>93345</xdr:rowOff>
    </xdr:from>
    <xdr:to>
      <xdr:col>16</xdr:col>
      <xdr:colOff>437615</xdr:colOff>
      <xdr:row>161</xdr:row>
      <xdr:rowOff>407670</xdr:rowOff>
    </xdr:to>
    <xdr:pic>
      <xdr:nvPicPr>
        <xdr:cNvPr id="1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7379335" y="82856705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81280</xdr:colOff>
      <xdr:row>128</xdr:row>
      <xdr:rowOff>143510</xdr:rowOff>
    </xdr:from>
    <xdr:to>
      <xdr:col>16</xdr:col>
      <xdr:colOff>479425</xdr:colOff>
      <xdr:row>128</xdr:row>
      <xdr:rowOff>409575</xdr:rowOff>
    </xdr:to>
    <xdr:pic>
      <xdr:nvPicPr>
        <xdr:cNvPr id="16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282180" y="66163825"/>
          <a:ext cx="398145" cy="2660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131445</xdr:colOff>
      <xdr:row>44</xdr:row>
      <xdr:rowOff>99695</xdr:rowOff>
    </xdr:from>
    <xdr:to>
      <xdr:col>16</xdr:col>
      <xdr:colOff>483870</xdr:colOff>
      <xdr:row>44</xdr:row>
      <xdr:rowOff>440690</xdr:rowOff>
    </xdr:to>
    <xdr:pic>
      <xdr:nvPicPr>
        <xdr:cNvPr id="1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 r="14205" b="25888"/>
        <a:stretch>
          <a:fillRect/>
        </a:stretch>
      </xdr:blipFill>
      <xdr:spPr>
        <a:xfrm>
          <a:off x="7332345" y="23501350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98425</xdr:colOff>
      <xdr:row>74</xdr:row>
      <xdr:rowOff>104140</xdr:rowOff>
    </xdr:from>
    <xdr:to>
      <xdr:col>18</xdr:col>
      <xdr:colOff>11430</xdr:colOff>
      <xdr:row>74</xdr:row>
      <xdr:rowOff>423818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7299325" y="38726745"/>
          <a:ext cx="62738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135890</xdr:colOff>
      <xdr:row>99</xdr:row>
      <xdr:rowOff>165735</xdr:rowOff>
    </xdr:from>
    <xdr:to>
      <xdr:col>16</xdr:col>
      <xdr:colOff>479751</xdr:colOff>
      <xdr:row>99</xdr:row>
      <xdr:rowOff>416194</xdr:rowOff>
    </xdr:to>
    <xdr:pic>
      <xdr:nvPicPr>
        <xdr:cNvPr id="170" name="图片 169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36790" y="51472465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165735</xdr:colOff>
      <xdr:row>98</xdr:row>
      <xdr:rowOff>135255</xdr:rowOff>
    </xdr:from>
    <xdr:to>
      <xdr:col>16</xdr:col>
      <xdr:colOff>450457</xdr:colOff>
      <xdr:row>98</xdr:row>
      <xdr:rowOff>341704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826" t="12336"/>
        <a:stretch>
          <a:fillRect/>
        </a:stretch>
      </xdr:blipFill>
      <xdr:spPr>
        <a:xfrm>
          <a:off x="7366635" y="5093462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60325</xdr:colOff>
      <xdr:row>95</xdr:row>
      <xdr:rowOff>121920</xdr:rowOff>
    </xdr:from>
    <xdr:to>
      <xdr:col>16</xdr:col>
      <xdr:colOff>572135</xdr:colOff>
      <xdr:row>95</xdr:row>
      <xdr:rowOff>426720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7261225" y="49399190"/>
          <a:ext cx="511810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112395</xdr:colOff>
      <xdr:row>97</xdr:row>
      <xdr:rowOff>92710</xdr:rowOff>
    </xdr:from>
    <xdr:to>
      <xdr:col>16</xdr:col>
      <xdr:colOff>502920</xdr:colOff>
      <xdr:row>97</xdr:row>
      <xdr:rowOff>400205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313295" y="50384710"/>
          <a:ext cx="390525" cy="30734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144145</xdr:colOff>
      <xdr:row>92</xdr:row>
      <xdr:rowOff>93345</xdr:rowOff>
    </xdr:from>
    <xdr:to>
      <xdr:col>16</xdr:col>
      <xdr:colOff>472136</xdr:colOff>
      <xdr:row>92</xdr:row>
      <xdr:rowOff>407670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345045" y="47848520"/>
          <a:ext cx="32766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79375</xdr:colOff>
      <xdr:row>30</xdr:row>
      <xdr:rowOff>215900</xdr:rowOff>
    </xdr:from>
    <xdr:to>
      <xdr:col>16</xdr:col>
      <xdr:colOff>554355</xdr:colOff>
      <xdr:row>30</xdr:row>
      <xdr:rowOff>361315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7280275" y="16514445"/>
          <a:ext cx="474980" cy="1454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71120</xdr:colOff>
      <xdr:row>31</xdr:row>
      <xdr:rowOff>149860</xdr:rowOff>
    </xdr:from>
    <xdr:to>
      <xdr:col>16</xdr:col>
      <xdr:colOff>586105</xdr:colOff>
      <xdr:row>31</xdr:row>
      <xdr:rowOff>290195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272020" y="16955770"/>
          <a:ext cx="514985" cy="140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153670</xdr:colOff>
      <xdr:row>66</xdr:row>
      <xdr:rowOff>93980</xdr:rowOff>
    </xdr:from>
    <xdr:to>
      <xdr:col>16</xdr:col>
      <xdr:colOff>462412</xdr:colOff>
      <xdr:row>66</xdr:row>
      <xdr:rowOff>412644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8999" t="7119"/>
        <a:stretch>
          <a:fillRect/>
        </a:stretch>
      </xdr:blipFill>
      <xdr:spPr>
        <a:xfrm>
          <a:off x="7354570" y="3465766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174625</xdr:colOff>
      <xdr:row>68</xdr:row>
      <xdr:rowOff>113665</xdr:rowOff>
    </xdr:from>
    <xdr:to>
      <xdr:col>16</xdr:col>
      <xdr:colOff>441325</xdr:colOff>
      <xdr:row>68</xdr:row>
      <xdr:rowOff>374503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75525" y="3569208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121285</xdr:colOff>
      <xdr:row>69</xdr:row>
      <xdr:rowOff>134620</xdr:rowOff>
    </xdr:from>
    <xdr:to>
      <xdr:col>16</xdr:col>
      <xdr:colOff>494217</xdr:colOff>
      <xdr:row>69</xdr:row>
      <xdr:rowOff>382270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22185" y="36220400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4445</xdr:colOff>
      <xdr:row>96</xdr:row>
      <xdr:rowOff>107950</xdr:rowOff>
    </xdr:from>
    <xdr:to>
      <xdr:col>16</xdr:col>
      <xdr:colOff>583565</xdr:colOff>
      <xdr:row>96</xdr:row>
      <xdr:rowOff>454660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7205345" y="49892585"/>
          <a:ext cx="579120" cy="3467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127000</xdr:colOff>
      <xdr:row>137</xdr:row>
      <xdr:rowOff>177165</xdr:rowOff>
    </xdr:from>
    <xdr:to>
      <xdr:col>16</xdr:col>
      <xdr:colOff>488950</xdr:colOff>
      <xdr:row>137</xdr:row>
      <xdr:rowOff>319550</xdr:rowOff>
    </xdr:to>
    <xdr:pic>
      <xdr:nvPicPr>
        <xdr:cNvPr id="119" name="图片 118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27900" y="70763765"/>
          <a:ext cx="36195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166370</xdr:colOff>
      <xdr:row>93</xdr:row>
      <xdr:rowOff>102870</xdr:rowOff>
    </xdr:from>
    <xdr:to>
      <xdr:col>16</xdr:col>
      <xdr:colOff>449739</xdr:colOff>
      <xdr:row>93</xdr:row>
      <xdr:rowOff>426720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7367270" y="48365410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207645</xdr:colOff>
      <xdr:row>55</xdr:row>
      <xdr:rowOff>93345</xdr:rowOff>
    </xdr:from>
    <xdr:to>
      <xdr:col>16</xdr:col>
      <xdr:colOff>408610</xdr:colOff>
      <xdr:row>55</xdr:row>
      <xdr:rowOff>407711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702" t="5787" r="13830" b="9722"/>
        <a:stretch>
          <a:fillRect/>
        </a:stretch>
      </xdr:blipFill>
      <xdr:spPr>
        <a:xfrm>
          <a:off x="7408545" y="29076015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69215</xdr:colOff>
      <xdr:row>33</xdr:row>
      <xdr:rowOff>157480</xdr:rowOff>
    </xdr:from>
    <xdr:to>
      <xdr:col>16</xdr:col>
      <xdr:colOff>630555</xdr:colOff>
      <xdr:row>33</xdr:row>
      <xdr:rowOff>309245</xdr:rowOff>
    </xdr:to>
    <xdr:pic>
      <xdr:nvPicPr>
        <xdr:cNvPr id="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270115" y="17978120"/>
          <a:ext cx="561340" cy="1517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93345</xdr:colOff>
      <xdr:row>32</xdr:row>
      <xdr:rowOff>100965</xdr:rowOff>
    </xdr:from>
    <xdr:to>
      <xdr:col>16</xdr:col>
      <xdr:colOff>608965</xdr:colOff>
      <xdr:row>32</xdr:row>
      <xdr:rowOff>384175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7294245" y="17414240"/>
          <a:ext cx="515620" cy="2832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134</xdr:row>
      <xdr:rowOff>133985</xdr:rowOff>
    </xdr:from>
    <xdr:to>
      <xdr:col>16</xdr:col>
      <xdr:colOff>477015</xdr:colOff>
      <xdr:row>134</xdr:row>
      <xdr:rowOff>405950</xdr:rowOff>
    </xdr:to>
    <xdr:pic>
      <xdr:nvPicPr>
        <xdr:cNvPr id="12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339965" y="69198490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29</xdr:row>
      <xdr:rowOff>83185</xdr:rowOff>
    </xdr:from>
    <xdr:to>
      <xdr:col>16</xdr:col>
      <xdr:colOff>432334</xdr:colOff>
      <xdr:row>29</xdr:row>
      <xdr:rowOff>407035</xdr:rowOff>
    </xdr:to>
    <xdr:pic>
      <xdr:nvPicPr>
        <xdr:cNvPr id="12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385050" y="1581023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165735</xdr:colOff>
      <xdr:row>160</xdr:row>
      <xdr:rowOff>124460</xdr:rowOff>
    </xdr:from>
    <xdr:to>
      <xdr:col>16</xdr:col>
      <xdr:colOff>450457</xdr:colOff>
      <xdr:row>160</xdr:row>
      <xdr:rowOff>330909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826" t="12336"/>
        <a:stretch>
          <a:fillRect/>
        </a:stretch>
      </xdr:blipFill>
      <xdr:spPr>
        <a:xfrm>
          <a:off x="7366635" y="82380455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226695</xdr:colOff>
      <xdr:row>9</xdr:row>
      <xdr:rowOff>62230</xdr:rowOff>
    </xdr:from>
    <xdr:to>
      <xdr:col>16</xdr:col>
      <xdr:colOff>388620</xdr:colOff>
      <xdr:row>9</xdr:row>
      <xdr:rowOff>368467</xdr:rowOff>
    </xdr:to>
    <xdr:pic>
      <xdr:nvPicPr>
        <xdr:cNvPr id="1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r="13450"/>
        <a:stretch>
          <a:fillRect/>
        </a:stretch>
      </xdr:blipFill>
      <xdr:spPr>
        <a:xfrm>
          <a:off x="7427595" y="4877435"/>
          <a:ext cx="1619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198120</xdr:colOff>
      <xdr:row>24</xdr:row>
      <xdr:rowOff>96520</xdr:rowOff>
    </xdr:from>
    <xdr:to>
      <xdr:col>16</xdr:col>
      <xdr:colOff>417195</xdr:colOff>
      <xdr:row>24</xdr:row>
      <xdr:rowOff>382386</xdr:rowOff>
    </xdr:to>
    <xdr:pic>
      <xdr:nvPicPr>
        <xdr:cNvPr id="1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399020" y="13029565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19</xdr:row>
      <xdr:rowOff>78105</xdr:rowOff>
    </xdr:from>
    <xdr:to>
      <xdr:col>16</xdr:col>
      <xdr:colOff>425823</xdr:colOff>
      <xdr:row>19</xdr:row>
      <xdr:rowOff>385174</xdr:rowOff>
    </xdr:to>
    <xdr:pic>
      <xdr:nvPicPr>
        <xdr:cNvPr id="1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391400" y="10474325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27</xdr:row>
      <xdr:rowOff>80645</xdr:rowOff>
    </xdr:from>
    <xdr:to>
      <xdr:col>16</xdr:col>
      <xdr:colOff>432334</xdr:colOff>
      <xdr:row>27</xdr:row>
      <xdr:rowOff>404495</xdr:rowOff>
    </xdr:to>
    <xdr:pic>
      <xdr:nvPicPr>
        <xdr:cNvPr id="1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385050" y="1471422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132</xdr:row>
      <xdr:rowOff>102870</xdr:rowOff>
    </xdr:from>
    <xdr:to>
      <xdr:col>16</xdr:col>
      <xdr:colOff>477015</xdr:colOff>
      <xdr:row>132</xdr:row>
      <xdr:rowOff>374835</xdr:rowOff>
    </xdr:to>
    <xdr:pic>
      <xdr:nvPicPr>
        <xdr:cNvPr id="16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339965" y="6815264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102235</xdr:colOff>
      <xdr:row>159</xdr:row>
      <xdr:rowOff>82550</xdr:rowOff>
    </xdr:from>
    <xdr:to>
      <xdr:col>18</xdr:col>
      <xdr:colOff>7312</xdr:colOff>
      <xdr:row>159</xdr:row>
      <xdr:rowOff>300831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7303135" y="81831180"/>
          <a:ext cx="619125" cy="2178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173990</xdr:colOff>
      <xdr:row>145</xdr:row>
      <xdr:rowOff>133985</xdr:rowOff>
    </xdr:from>
    <xdr:to>
      <xdr:col>16</xdr:col>
      <xdr:colOff>441880</xdr:colOff>
      <xdr:row>145</xdr:row>
      <xdr:rowOff>408540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374890" y="74779505"/>
          <a:ext cx="267335" cy="2743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167640</xdr:colOff>
      <xdr:row>146</xdr:row>
      <xdr:rowOff>123825</xdr:rowOff>
    </xdr:from>
    <xdr:to>
      <xdr:col>16</xdr:col>
      <xdr:colOff>448389</xdr:colOff>
      <xdr:row>146</xdr:row>
      <xdr:rowOff>411559</xdr:rowOff>
    </xdr:to>
    <xdr:pic>
      <xdr:nvPicPr>
        <xdr:cNvPr id="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7368540" y="75276710"/>
          <a:ext cx="280670" cy="2876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168910</xdr:colOff>
      <xdr:row>144</xdr:row>
      <xdr:rowOff>93345</xdr:rowOff>
    </xdr:from>
    <xdr:to>
      <xdr:col>16</xdr:col>
      <xdr:colOff>446722</xdr:colOff>
      <xdr:row>144</xdr:row>
      <xdr:rowOff>378848</xdr:rowOff>
    </xdr:to>
    <xdr:pic>
      <xdr:nvPicPr>
        <xdr:cNvPr id="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7369810" y="74231500"/>
          <a:ext cx="277495" cy="2851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173990</xdr:colOff>
      <xdr:row>41</xdr:row>
      <xdr:rowOff>135255</xdr:rowOff>
    </xdr:from>
    <xdr:to>
      <xdr:col>16</xdr:col>
      <xdr:colOff>441880</xdr:colOff>
      <xdr:row>41</xdr:row>
      <xdr:rowOff>409810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7374890" y="22014815"/>
          <a:ext cx="267335" cy="2743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225425</xdr:colOff>
      <xdr:row>40</xdr:row>
      <xdr:rowOff>88900</xdr:rowOff>
    </xdr:from>
    <xdr:to>
      <xdr:col>16</xdr:col>
      <xdr:colOff>390096</xdr:colOff>
      <xdr:row>40</xdr:row>
      <xdr:rowOff>327025</xdr:rowOff>
    </xdr:to>
    <xdr:pic>
      <xdr:nvPicPr>
        <xdr:cNvPr id="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7426325" y="21461095"/>
          <a:ext cx="164465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174625</xdr:colOff>
      <xdr:row>42</xdr:row>
      <xdr:rowOff>102870</xdr:rowOff>
    </xdr:from>
    <xdr:to>
      <xdr:col>16</xdr:col>
      <xdr:colOff>440856</xdr:colOff>
      <xdr:row>42</xdr:row>
      <xdr:rowOff>400525</xdr:rowOff>
    </xdr:to>
    <xdr:pic>
      <xdr:nvPicPr>
        <xdr:cNvPr id="2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7375525" y="22489795"/>
          <a:ext cx="266065" cy="2971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159385</xdr:colOff>
      <xdr:row>184</xdr:row>
      <xdr:rowOff>83185</xdr:rowOff>
    </xdr:from>
    <xdr:to>
      <xdr:col>16</xdr:col>
      <xdr:colOff>457077</xdr:colOff>
      <xdr:row>184</xdr:row>
      <xdr:rowOff>410606</xdr:rowOff>
    </xdr:to>
    <xdr:pic>
      <xdr:nvPicPr>
        <xdr:cNvPr id="2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7360285" y="95468440"/>
          <a:ext cx="297180" cy="3270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76200</xdr:colOff>
      <xdr:row>185</xdr:row>
      <xdr:rowOff>134620</xdr:rowOff>
    </xdr:from>
    <xdr:to>
      <xdr:col>16</xdr:col>
      <xdr:colOff>603885</xdr:colOff>
      <xdr:row>185</xdr:row>
      <xdr:rowOff>387985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7277100" y="96027240"/>
          <a:ext cx="527685" cy="2533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53340</xdr:colOff>
      <xdr:row>107</xdr:row>
      <xdr:rowOff>145415</xdr:rowOff>
    </xdr:from>
    <xdr:to>
      <xdr:col>18</xdr:col>
      <xdr:colOff>8528</xdr:colOff>
      <xdr:row>107</xdr:row>
      <xdr:rowOff>358208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54240" y="55511065"/>
          <a:ext cx="669290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179070</xdr:colOff>
      <xdr:row>36</xdr:row>
      <xdr:rowOff>85090</xdr:rowOff>
    </xdr:from>
    <xdr:to>
      <xdr:col>16</xdr:col>
      <xdr:colOff>436245</xdr:colOff>
      <xdr:row>36</xdr:row>
      <xdr:rowOff>420370</xdr:rowOff>
    </xdr:to>
    <xdr:pic>
      <xdr:nvPicPr>
        <xdr:cNvPr id="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379970" y="1942782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209550</xdr:colOff>
      <xdr:row>75</xdr:row>
      <xdr:rowOff>114300</xdr:rowOff>
    </xdr:from>
    <xdr:to>
      <xdr:col>16</xdr:col>
      <xdr:colOff>406400</xdr:colOff>
      <xdr:row>75</xdr:row>
      <xdr:rowOff>410210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7410450" y="39244270"/>
          <a:ext cx="1968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161290</xdr:colOff>
      <xdr:row>79</xdr:row>
      <xdr:rowOff>123825</xdr:rowOff>
    </xdr:from>
    <xdr:to>
      <xdr:col>16</xdr:col>
      <xdr:colOff>454660</xdr:colOff>
      <xdr:row>79</xdr:row>
      <xdr:rowOff>346075</xdr:rowOff>
    </xdr:to>
    <xdr:pic>
      <xdr:nvPicPr>
        <xdr:cNvPr id="3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7362190" y="4128325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184150</xdr:colOff>
      <xdr:row>81</xdr:row>
      <xdr:rowOff>56515</xdr:rowOff>
    </xdr:from>
    <xdr:to>
      <xdr:col>16</xdr:col>
      <xdr:colOff>431800</xdr:colOff>
      <xdr:row>81</xdr:row>
      <xdr:rowOff>359410</xdr:rowOff>
    </xdr:to>
    <xdr:pic>
      <xdr:nvPicPr>
        <xdr:cNvPr id="38" name="Picture 16079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385050" y="4223067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247861</xdr:colOff>
      <xdr:row>10</xdr:row>
      <xdr:rowOff>139276</xdr:rowOff>
    </xdr:from>
    <xdr:to>
      <xdr:col>16</xdr:col>
      <xdr:colOff>409786</xdr:colOff>
      <xdr:row>10</xdr:row>
      <xdr:rowOff>445346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r="13450"/>
        <a:stretch>
          <a:fillRect/>
        </a:stretch>
      </xdr:blipFill>
      <xdr:spPr>
        <a:xfrm>
          <a:off x="7448550" y="5461635"/>
          <a:ext cx="1619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177165</xdr:colOff>
      <xdr:row>11</xdr:row>
      <xdr:rowOff>71755</xdr:rowOff>
    </xdr:from>
    <xdr:to>
      <xdr:col>16</xdr:col>
      <xdr:colOff>438150</xdr:colOff>
      <xdr:row>11</xdr:row>
      <xdr:rowOff>367030</xdr:rowOff>
    </xdr:to>
    <xdr:pic>
      <xdr:nvPicPr>
        <xdr:cNvPr id="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7378065" y="640905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127000</xdr:colOff>
      <xdr:row>16</xdr:row>
      <xdr:rowOff>55880</xdr:rowOff>
    </xdr:from>
    <xdr:to>
      <xdr:col>16</xdr:col>
      <xdr:colOff>488950</xdr:colOff>
      <xdr:row>16</xdr:row>
      <xdr:rowOff>362585</xdr:rowOff>
    </xdr:to>
    <xdr:pic>
      <xdr:nvPicPr>
        <xdr:cNvPr id="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7327900" y="893000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179070</xdr:colOff>
      <xdr:row>37</xdr:row>
      <xdr:rowOff>92075</xdr:rowOff>
    </xdr:from>
    <xdr:to>
      <xdr:col>16</xdr:col>
      <xdr:colOff>436245</xdr:colOff>
      <xdr:row>37</xdr:row>
      <xdr:rowOff>427355</xdr:rowOff>
    </xdr:to>
    <xdr:pic>
      <xdr:nvPicPr>
        <xdr:cNvPr id="5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379970" y="1994217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126</xdr:row>
      <xdr:rowOff>114300</xdr:rowOff>
    </xdr:from>
    <xdr:to>
      <xdr:col>16</xdr:col>
      <xdr:colOff>522605</xdr:colOff>
      <xdr:row>126</xdr:row>
      <xdr:rowOff>316865</xdr:rowOff>
    </xdr:to>
    <xdr:pic>
      <xdr:nvPicPr>
        <xdr:cNvPr id="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304405" y="65119885"/>
          <a:ext cx="419100" cy="2025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82550</xdr:colOff>
      <xdr:row>129</xdr:row>
      <xdr:rowOff>155575</xdr:rowOff>
    </xdr:from>
    <xdr:to>
      <xdr:col>16</xdr:col>
      <xdr:colOff>560070</xdr:colOff>
      <xdr:row>129</xdr:row>
      <xdr:rowOff>395605</xdr:rowOff>
    </xdr:to>
    <xdr:pic>
      <xdr:nvPicPr>
        <xdr:cNvPr id="5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283450" y="66683255"/>
          <a:ext cx="477520" cy="2400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102870</xdr:colOff>
      <xdr:row>142</xdr:row>
      <xdr:rowOff>133985</xdr:rowOff>
    </xdr:from>
    <xdr:to>
      <xdr:col>16</xdr:col>
      <xdr:colOff>595630</xdr:colOff>
      <xdr:row>142</xdr:row>
      <xdr:rowOff>372110</xdr:rowOff>
    </xdr:to>
    <xdr:pic>
      <xdr:nvPicPr>
        <xdr:cNvPr id="5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303770" y="73257410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102870</xdr:colOff>
      <xdr:row>141</xdr:row>
      <xdr:rowOff>113030</xdr:rowOff>
    </xdr:from>
    <xdr:to>
      <xdr:col>16</xdr:col>
      <xdr:colOff>595630</xdr:colOff>
      <xdr:row>141</xdr:row>
      <xdr:rowOff>351155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303770" y="72729090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150495</xdr:colOff>
      <xdr:row>139</xdr:row>
      <xdr:rowOff>124460</xdr:rowOff>
    </xdr:from>
    <xdr:to>
      <xdr:col>16</xdr:col>
      <xdr:colOff>464820</xdr:colOff>
      <xdr:row>139</xdr:row>
      <xdr:rowOff>380365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7351395" y="71725790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150495</xdr:colOff>
      <xdr:row>138</xdr:row>
      <xdr:rowOff>104140</xdr:rowOff>
    </xdr:from>
    <xdr:to>
      <xdr:col>16</xdr:col>
      <xdr:colOff>464820</xdr:colOff>
      <xdr:row>138</xdr:row>
      <xdr:rowOff>360045</xdr:rowOff>
    </xdr:to>
    <xdr:pic>
      <xdr:nvPicPr>
        <xdr:cNvPr id="2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7351395" y="71198105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150495</xdr:colOff>
      <xdr:row>85</xdr:row>
      <xdr:rowOff>112395</xdr:rowOff>
    </xdr:from>
    <xdr:to>
      <xdr:col>16</xdr:col>
      <xdr:colOff>465455</xdr:colOff>
      <xdr:row>85</xdr:row>
      <xdr:rowOff>395605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7351395" y="4431601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195580</xdr:colOff>
      <xdr:row>84</xdr:row>
      <xdr:rowOff>73025</xdr:rowOff>
    </xdr:from>
    <xdr:to>
      <xdr:col>16</xdr:col>
      <xdr:colOff>420370</xdr:colOff>
      <xdr:row>84</xdr:row>
      <xdr:rowOff>388620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7396480" y="4376928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119380</xdr:colOff>
      <xdr:row>67</xdr:row>
      <xdr:rowOff>114300</xdr:rowOff>
    </xdr:from>
    <xdr:to>
      <xdr:col>16</xdr:col>
      <xdr:colOff>495935</xdr:colOff>
      <xdr:row>67</xdr:row>
      <xdr:rowOff>381635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7320280" y="3518535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58</xdr:row>
      <xdr:rowOff>83185</xdr:rowOff>
    </xdr:from>
    <xdr:to>
      <xdr:col>16</xdr:col>
      <xdr:colOff>501015</xdr:colOff>
      <xdr:row>58</xdr:row>
      <xdr:rowOff>406400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7315200" y="3058795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88265</xdr:colOff>
      <xdr:row>59</xdr:row>
      <xdr:rowOff>81280</xdr:rowOff>
    </xdr:from>
    <xdr:to>
      <xdr:col>16</xdr:col>
      <xdr:colOff>553720</xdr:colOff>
      <xdr:row>59</xdr:row>
      <xdr:rowOff>381635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7289165" y="31093410"/>
          <a:ext cx="46545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97790</xdr:colOff>
      <xdr:row>104</xdr:row>
      <xdr:rowOff>102870</xdr:rowOff>
    </xdr:from>
    <xdr:to>
      <xdr:col>16</xdr:col>
      <xdr:colOff>534035</xdr:colOff>
      <xdr:row>104</xdr:row>
      <xdr:rowOff>318770</xdr:rowOff>
    </xdr:to>
    <xdr:pic>
      <xdr:nvPicPr>
        <xdr:cNvPr id="43" name="图片 4" descr="微信图片_20191204142201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 l="10605" r="14953" b="14752"/>
        <a:stretch>
          <a:fillRect/>
        </a:stretch>
      </xdr:blipFill>
      <xdr:spPr>
        <a:xfrm>
          <a:off x="7298690" y="53946425"/>
          <a:ext cx="4362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184150</xdr:colOff>
      <xdr:row>54</xdr:row>
      <xdr:rowOff>92075</xdr:rowOff>
    </xdr:from>
    <xdr:to>
      <xdr:col>16</xdr:col>
      <xdr:colOff>431800</xdr:colOff>
      <xdr:row>54</xdr:row>
      <xdr:rowOff>415925</xdr:rowOff>
    </xdr:to>
    <xdr:pic>
      <xdr:nvPicPr>
        <xdr:cNvPr id="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385050" y="2856738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78740</xdr:colOff>
      <xdr:row>100</xdr:row>
      <xdr:rowOff>205105</xdr:rowOff>
    </xdr:from>
    <xdr:to>
      <xdr:col>16</xdr:col>
      <xdr:colOff>579120</xdr:colOff>
      <xdr:row>100</xdr:row>
      <xdr:rowOff>281305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7279640" y="52019200"/>
          <a:ext cx="50038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83185</xdr:colOff>
      <xdr:row>45</xdr:row>
      <xdr:rowOff>82550</xdr:rowOff>
    </xdr:from>
    <xdr:to>
      <xdr:col>16</xdr:col>
      <xdr:colOff>582930</xdr:colOff>
      <xdr:row>45</xdr:row>
      <xdr:rowOff>381000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7284085" y="23991570"/>
          <a:ext cx="499745" cy="29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100965</xdr:colOff>
      <xdr:row>46</xdr:row>
      <xdr:rowOff>71755</xdr:rowOff>
    </xdr:from>
    <xdr:to>
      <xdr:col>16</xdr:col>
      <xdr:colOff>607695</xdr:colOff>
      <xdr:row>46</xdr:row>
      <xdr:rowOff>412115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7301865" y="24488140"/>
          <a:ext cx="50673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83185</xdr:colOff>
      <xdr:row>47</xdr:row>
      <xdr:rowOff>144780</xdr:rowOff>
    </xdr:from>
    <xdr:to>
      <xdr:col>16</xdr:col>
      <xdr:colOff>591820</xdr:colOff>
      <xdr:row>47</xdr:row>
      <xdr:rowOff>365125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7284085" y="25068530"/>
          <a:ext cx="50863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104140</xdr:colOff>
      <xdr:row>48</xdr:row>
      <xdr:rowOff>225425</xdr:rowOff>
    </xdr:from>
    <xdr:to>
      <xdr:col>16</xdr:col>
      <xdr:colOff>595630</xdr:colOff>
      <xdr:row>48</xdr:row>
      <xdr:rowOff>302895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7305040" y="25656540"/>
          <a:ext cx="4914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88265</xdr:colOff>
      <xdr:row>49</xdr:row>
      <xdr:rowOff>214630</xdr:rowOff>
    </xdr:from>
    <xdr:to>
      <xdr:col>16</xdr:col>
      <xdr:colOff>578485</xdr:colOff>
      <xdr:row>49</xdr:row>
      <xdr:rowOff>302260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7289165" y="26153110"/>
          <a:ext cx="49022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109220</xdr:colOff>
      <xdr:row>165</xdr:row>
      <xdr:rowOff>153035</xdr:rowOff>
    </xdr:from>
    <xdr:to>
      <xdr:col>16</xdr:col>
      <xdr:colOff>574040</xdr:colOff>
      <xdr:row>165</xdr:row>
      <xdr:rowOff>391160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7310120" y="84945855"/>
          <a:ext cx="46482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181610</xdr:colOff>
      <xdr:row>51</xdr:row>
      <xdr:rowOff>99060</xdr:rowOff>
    </xdr:from>
    <xdr:to>
      <xdr:col>16</xdr:col>
      <xdr:colOff>433705</xdr:colOff>
      <xdr:row>51</xdr:row>
      <xdr:rowOff>427990</xdr:rowOff>
    </xdr:to>
    <xdr:pic>
      <xdr:nvPicPr>
        <xdr:cNvPr id="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382510" y="27052270"/>
          <a:ext cx="252095" cy="3289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149860</xdr:colOff>
      <xdr:row>192</xdr:row>
      <xdr:rowOff>130810</xdr:rowOff>
    </xdr:from>
    <xdr:to>
      <xdr:col>16</xdr:col>
      <xdr:colOff>465668</xdr:colOff>
      <xdr:row>192</xdr:row>
      <xdr:rowOff>370708</xdr:rowOff>
    </xdr:to>
    <xdr:pic>
      <xdr:nvPicPr>
        <xdr:cNvPr id="173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>
          <a:off x="7350760" y="99574985"/>
          <a:ext cx="315595" cy="2393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108585</xdr:colOff>
      <xdr:row>193</xdr:row>
      <xdr:rowOff>122555</xdr:rowOff>
    </xdr:from>
    <xdr:to>
      <xdr:col>16</xdr:col>
      <xdr:colOff>506730</xdr:colOff>
      <xdr:row>193</xdr:row>
      <xdr:rowOff>402590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7309485" y="100074095"/>
          <a:ext cx="39814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194</xdr:row>
      <xdr:rowOff>57785</xdr:rowOff>
    </xdr:from>
    <xdr:to>
      <xdr:col>16</xdr:col>
      <xdr:colOff>452755</xdr:colOff>
      <xdr:row>194</xdr:row>
      <xdr:rowOff>421005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7364095" y="100516690"/>
          <a:ext cx="28956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223520</xdr:colOff>
      <xdr:row>195</xdr:row>
      <xdr:rowOff>87630</xdr:rowOff>
    </xdr:from>
    <xdr:to>
      <xdr:col>16</xdr:col>
      <xdr:colOff>391795</xdr:colOff>
      <xdr:row>195</xdr:row>
      <xdr:rowOff>411480</xdr:rowOff>
    </xdr:to>
    <xdr:pic>
      <xdr:nvPicPr>
        <xdr:cNvPr id="183" name="图片 182" descr="1881899f6e27f95cbd09129d3bac334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7424420" y="101053900"/>
          <a:ext cx="168275" cy="323850"/>
        </a:xfrm>
        <a:prstGeom prst="rect">
          <a:avLst/>
        </a:prstGeom>
      </xdr:spPr>
    </xdr:pic>
    <xdr:clientData/>
  </xdr:twoCellAnchor>
  <xdr:twoCellAnchor>
    <xdr:from>
      <xdr:col>16</xdr:col>
      <xdr:colOff>175895</xdr:colOff>
      <xdr:row>39</xdr:row>
      <xdr:rowOff>91440</xdr:rowOff>
    </xdr:from>
    <xdr:to>
      <xdr:col>16</xdr:col>
      <xdr:colOff>439420</xdr:colOff>
      <xdr:row>39</xdr:row>
      <xdr:rowOff>422275</xdr:rowOff>
    </xdr:to>
    <xdr:pic>
      <xdr:nvPicPr>
        <xdr:cNvPr id="175" name="图片 174"/>
        <xdr:cNvPicPr preferRelativeResize="0">
          <a:picLocks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76795" y="20956270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163195</xdr:colOff>
      <xdr:row>80</xdr:row>
      <xdr:rowOff>126365</xdr:rowOff>
    </xdr:from>
    <xdr:to>
      <xdr:col>16</xdr:col>
      <xdr:colOff>453231</xdr:colOff>
      <xdr:row>80</xdr:row>
      <xdr:rowOff>402590</xdr:rowOff>
    </xdr:to>
    <xdr:pic>
      <xdr:nvPicPr>
        <xdr:cNvPr id="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>
          <a:off x="7364095" y="4179316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163195</xdr:colOff>
      <xdr:row>80</xdr:row>
      <xdr:rowOff>107315</xdr:rowOff>
    </xdr:from>
    <xdr:to>
      <xdr:col>16</xdr:col>
      <xdr:colOff>453231</xdr:colOff>
      <xdr:row>80</xdr:row>
      <xdr:rowOff>383540</xdr:rowOff>
    </xdr:to>
    <xdr:pic>
      <xdr:nvPicPr>
        <xdr:cNvPr id="6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>
          <a:off x="7364095" y="4177411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142875</xdr:colOff>
      <xdr:row>181</xdr:row>
      <xdr:rowOff>88900</xdr:rowOff>
    </xdr:from>
    <xdr:to>
      <xdr:col>16</xdr:col>
      <xdr:colOff>398145</xdr:colOff>
      <xdr:row>181</xdr:row>
      <xdr:rowOff>448310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7343775" y="9395206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144145</xdr:colOff>
      <xdr:row>176</xdr:row>
      <xdr:rowOff>104140</xdr:rowOff>
    </xdr:from>
    <xdr:to>
      <xdr:col>16</xdr:col>
      <xdr:colOff>415290</xdr:colOff>
      <xdr:row>176</xdr:row>
      <xdr:rowOff>355600</xdr:rowOff>
    </xdr:to>
    <xdr:pic>
      <xdr:nvPicPr>
        <xdr:cNvPr id="6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345045" y="9143047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163195</xdr:colOff>
      <xdr:row>178</xdr:row>
      <xdr:rowOff>90805</xdr:rowOff>
    </xdr:from>
    <xdr:to>
      <xdr:col>16</xdr:col>
      <xdr:colOff>382905</xdr:colOff>
      <xdr:row>178</xdr:row>
      <xdr:rowOff>452120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7364095" y="92431870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185420</xdr:colOff>
      <xdr:row>174</xdr:row>
      <xdr:rowOff>67945</xdr:rowOff>
    </xdr:from>
    <xdr:to>
      <xdr:col>16</xdr:col>
      <xdr:colOff>398145</xdr:colOff>
      <xdr:row>174</xdr:row>
      <xdr:rowOff>463550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7386320" y="90379550"/>
          <a:ext cx="212725" cy="39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112</xdr:row>
      <xdr:rowOff>62865</xdr:rowOff>
    </xdr:from>
    <xdr:to>
      <xdr:col>16</xdr:col>
      <xdr:colOff>458470</xdr:colOff>
      <xdr:row>112</xdr:row>
      <xdr:rowOff>419735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7284720" y="57965340"/>
          <a:ext cx="37465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73660</xdr:colOff>
      <xdr:row>113</xdr:row>
      <xdr:rowOff>63500</xdr:rowOff>
    </xdr:from>
    <xdr:to>
      <xdr:col>16</xdr:col>
      <xdr:colOff>440055</xdr:colOff>
      <xdr:row>113</xdr:row>
      <xdr:rowOff>445770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7274560" y="58473340"/>
          <a:ext cx="36639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166</xdr:row>
      <xdr:rowOff>195580</xdr:rowOff>
    </xdr:from>
    <xdr:to>
      <xdr:col>16</xdr:col>
      <xdr:colOff>492760</xdr:colOff>
      <xdr:row>166</xdr:row>
      <xdr:rowOff>297180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7268210" y="85495765"/>
          <a:ext cx="42545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167</xdr:row>
      <xdr:rowOff>164465</xdr:rowOff>
    </xdr:from>
    <xdr:to>
      <xdr:col>16</xdr:col>
      <xdr:colOff>506095</xdr:colOff>
      <xdr:row>167</xdr:row>
      <xdr:rowOff>325755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7258050" y="85972015"/>
          <a:ext cx="4489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119</xdr:row>
      <xdr:rowOff>117475</xdr:rowOff>
    </xdr:from>
    <xdr:to>
      <xdr:col>16</xdr:col>
      <xdr:colOff>420370</xdr:colOff>
      <xdr:row>119</xdr:row>
      <xdr:rowOff>374650</xdr:rowOff>
    </xdr:to>
    <xdr:pic>
      <xdr:nvPicPr>
        <xdr:cNvPr id="79" name="图片 78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24725" y="6157150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131445</xdr:colOff>
      <xdr:row>117</xdr:row>
      <xdr:rowOff>100965</xdr:rowOff>
    </xdr:from>
    <xdr:to>
      <xdr:col>16</xdr:col>
      <xdr:colOff>455295</xdr:colOff>
      <xdr:row>117</xdr:row>
      <xdr:rowOff>435610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7332345" y="6054026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116</xdr:row>
      <xdr:rowOff>36195</xdr:rowOff>
    </xdr:from>
    <xdr:to>
      <xdr:col>16</xdr:col>
      <xdr:colOff>386715</xdr:colOff>
      <xdr:row>116</xdr:row>
      <xdr:rowOff>485775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7294245" y="5996813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115</xdr:row>
      <xdr:rowOff>66675</xdr:rowOff>
    </xdr:from>
    <xdr:to>
      <xdr:col>16</xdr:col>
      <xdr:colOff>494030</xdr:colOff>
      <xdr:row>115</xdr:row>
      <xdr:rowOff>460375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7273290" y="5949124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118</xdr:row>
      <xdr:rowOff>88900</xdr:rowOff>
    </xdr:from>
    <xdr:to>
      <xdr:col>16</xdr:col>
      <xdr:colOff>454025</xdr:colOff>
      <xdr:row>118</xdr:row>
      <xdr:rowOff>407670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7267575" y="6103556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146050</xdr:colOff>
      <xdr:row>86</xdr:row>
      <xdr:rowOff>76200</xdr:rowOff>
    </xdr:from>
    <xdr:to>
      <xdr:col>16</xdr:col>
      <xdr:colOff>430530</xdr:colOff>
      <xdr:row>86</xdr:row>
      <xdr:rowOff>403225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7346950" y="4478718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145415</xdr:colOff>
      <xdr:row>87</xdr:row>
      <xdr:rowOff>86360</xdr:rowOff>
    </xdr:from>
    <xdr:to>
      <xdr:col>16</xdr:col>
      <xdr:colOff>429895</xdr:colOff>
      <xdr:row>87</xdr:row>
      <xdr:rowOff>413385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7346315" y="4530471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88</xdr:row>
      <xdr:rowOff>99060</xdr:rowOff>
    </xdr:from>
    <xdr:to>
      <xdr:col>16</xdr:col>
      <xdr:colOff>469900</xdr:colOff>
      <xdr:row>88</xdr:row>
      <xdr:rowOff>437515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7327900" y="45824775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99695</xdr:colOff>
      <xdr:row>140</xdr:row>
      <xdr:rowOff>92710</xdr:rowOff>
    </xdr:from>
    <xdr:to>
      <xdr:col>16</xdr:col>
      <xdr:colOff>363220</xdr:colOff>
      <xdr:row>140</xdr:row>
      <xdr:rowOff>423545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00595" y="72201405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51604</xdr:colOff>
      <xdr:row>172</xdr:row>
      <xdr:rowOff>142122</xdr:rowOff>
    </xdr:from>
    <xdr:to>
      <xdr:col>16</xdr:col>
      <xdr:colOff>495469</xdr:colOff>
      <xdr:row>172</xdr:row>
      <xdr:rowOff>405647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7252335" y="88905080"/>
          <a:ext cx="44386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31750</xdr:colOff>
      <xdr:row>171</xdr:row>
      <xdr:rowOff>132715</xdr:rowOff>
    </xdr:from>
    <xdr:to>
      <xdr:col>16</xdr:col>
      <xdr:colOff>472440</xdr:colOff>
      <xdr:row>171</xdr:row>
      <xdr:rowOff>333375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7232650" y="88122125"/>
          <a:ext cx="4406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49530</xdr:colOff>
      <xdr:row>170</xdr:row>
      <xdr:rowOff>239395</xdr:rowOff>
    </xdr:from>
    <xdr:to>
      <xdr:col>16</xdr:col>
      <xdr:colOff>488950</xdr:colOff>
      <xdr:row>170</xdr:row>
      <xdr:rowOff>502920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7250430" y="87569040"/>
          <a:ext cx="43942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142940</xdr:colOff>
      <xdr:row>64</xdr:row>
      <xdr:rowOff>169224</xdr:rowOff>
    </xdr:from>
    <xdr:to>
      <xdr:col>16</xdr:col>
      <xdr:colOff>376964</xdr:colOff>
      <xdr:row>64</xdr:row>
      <xdr:rowOff>421224</xdr:rowOff>
    </xdr:to>
    <xdr:pic>
      <xdr:nvPicPr>
        <xdr:cNvPr id="16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7343775" y="33717865"/>
          <a:ext cx="233680" cy="2520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132145</xdr:colOff>
      <xdr:row>61</xdr:row>
      <xdr:rowOff>137474</xdr:rowOff>
    </xdr:from>
    <xdr:to>
      <xdr:col>16</xdr:col>
      <xdr:colOff>422181</xdr:colOff>
      <xdr:row>61</xdr:row>
      <xdr:rowOff>413699</xdr:rowOff>
    </xdr:to>
    <xdr:pic>
      <xdr:nvPicPr>
        <xdr:cNvPr id="16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>
          <a:off x="7332980" y="3216402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108015</xdr:colOff>
      <xdr:row>63</xdr:row>
      <xdr:rowOff>156524</xdr:rowOff>
    </xdr:from>
    <xdr:to>
      <xdr:col>16</xdr:col>
      <xdr:colOff>398051</xdr:colOff>
      <xdr:row>63</xdr:row>
      <xdr:rowOff>432749</xdr:rowOff>
    </xdr:to>
    <xdr:pic>
      <xdr:nvPicPr>
        <xdr:cNvPr id="17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>
          <a:off x="7308850" y="3319780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131510</xdr:colOff>
      <xdr:row>62</xdr:row>
      <xdr:rowOff>117154</xdr:rowOff>
    </xdr:from>
    <xdr:to>
      <xdr:col>16</xdr:col>
      <xdr:colOff>379160</xdr:colOff>
      <xdr:row>62</xdr:row>
      <xdr:rowOff>420049</xdr:rowOff>
    </xdr:to>
    <xdr:pic>
      <xdr:nvPicPr>
        <xdr:cNvPr id="174" name="Picture 16079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332345" y="3265106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119727</xdr:colOff>
      <xdr:row>71</xdr:row>
      <xdr:rowOff>32971</xdr:rowOff>
    </xdr:from>
    <xdr:to>
      <xdr:col>16</xdr:col>
      <xdr:colOff>454927</xdr:colOff>
      <xdr:row>71</xdr:row>
      <xdr:rowOff>352848</xdr:rowOff>
    </xdr:to>
    <xdr:pic>
      <xdr:nvPicPr>
        <xdr:cNvPr id="182" name="图片 181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327" t="7735"/>
        <a:stretch>
          <a:fillRect/>
        </a:stretch>
      </xdr:blipFill>
      <xdr:spPr>
        <a:xfrm>
          <a:off x="7320280" y="37132895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70485</xdr:colOff>
      <xdr:row>72</xdr:row>
      <xdr:rowOff>131445</xdr:rowOff>
    </xdr:from>
    <xdr:to>
      <xdr:col>16</xdr:col>
      <xdr:colOff>499111</xdr:colOff>
      <xdr:row>72</xdr:row>
      <xdr:rowOff>399745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028" t="2381"/>
        <a:stretch>
          <a:fillRect/>
        </a:stretch>
      </xdr:blipFill>
      <xdr:spPr>
        <a:xfrm>
          <a:off x="7271385" y="37739320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68014</xdr:colOff>
      <xdr:row>70</xdr:row>
      <xdr:rowOff>65816</xdr:rowOff>
    </xdr:from>
    <xdr:to>
      <xdr:col>16</xdr:col>
      <xdr:colOff>487113</xdr:colOff>
      <xdr:row>70</xdr:row>
      <xdr:rowOff>369380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8867" t="5634"/>
        <a:stretch>
          <a:fillRect/>
        </a:stretch>
      </xdr:blipFill>
      <xdr:spPr>
        <a:xfrm>
          <a:off x="7268845" y="36658550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139700</xdr:colOff>
      <xdr:row>73</xdr:row>
      <xdr:rowOff>83185</xdr:rowOff>
    </xdr:from>
    <xdr:to>
      <xdr:col>16</xdr:col>
      <xdr:colOff>401955</xdr:colOff>
      <xdr:row>73</xdr:row>
      <xdr:rowOff>474345</xdr:rowOff>
    </xdr:to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7340600" y="38198425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208915</xdr:colOff>
      <xdr:row>188</xdr:row>
      <xdr:rowOff>117475</xdr:rowOff>
    </xdr:from>
    <xdr:to>
      <xdr:col>16</xdr:col>
      <xdr:colOff>406742</xdr:colOff>
      <xdr:row>188</xdr:row>
      <xdr:rowOff>408055</xdr:rowOff>
    </xdr:to>
    <xdr:pic>
      <xdr:nvPicPr>
        <xdr:cNvPr id="1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>
        <a:xfrm>
          <a:off x="7409815" y="97532190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177165</xdr:colOff>
      <xdr:row>12</xdr:row>
      <xdr:rowOff>71755</xdr:rowOff>
    </xdr:from>
    <xdr:to>
      <xdr:col>16</xdr:col>
      <xdr:colOff>438150</xdr:colOff>
      <xdr:row>12</xdr:row>
      <xdr:rowOff>367030</xdr:rowOff>
    </xdr:to>
    <xdr:pic>
      <xdr:nvPicPr>
        <xdr:cNvPr id="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>
          <a:off x="7378065" y="691642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127000</xdr:colOff>
      <xdr:row>17</xdr:row>
      <xdr:rowOff>55880</xdr:rowOff>
    </xdr:from>
    <xdr:to>
      <xdr:col>16</xdr:col>
      <xdr:colOff>488950</xdr:colOff>
      <xdr:row>17</xdr:row>
      <xdr:rowOff>362585</xdr:rowOff>
    </xdr:to>
    <xdr:pic>
      <xdr:nvPicPr>
        <xdr:cNvPr id="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7327900" y="943737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20</xdr:row>
      <xdr:rowOff>78105</xdr:rowOff>
    </xdr:from>
    <xdr:to>
      <xdr:col>16</xdr:col>
      <xdr:colOff>425823</xdr:colOff>
      <xdr:row>20</xdr:row>
      <xdr:rowOff>385174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391400" y="10981690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198120</xdr:colOff>
      <xdr:row>25</xdr:row>
      <xdr:rowOff>96520</xdr:rowOff>
    </xdr:from>
    <xdr:to>
      <xdr:col>16</xdr:col>
      <xdr:colOff>417195</xdr:colOff>
      <xdr:row>25</xdr:row>
      <xdr:rowOff>382386</xdr:rowOff>
    </xdr:to>
    <xdr:pic>
      <xdr:nvPicPr>
        <xdr:cNvPr id="5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399020" y="13536930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179070</xdr:colOff>
      <xdr:row>38</xdr:row>
      <xdr:rowOff>85090</xdr:rowOff>
    </xdr:from>
    <xdr:to>
      <xdr:col>16</xdr:col>
      <xdr:colOff>436245</xdr:colOff>
      <xdr:row>38</xdr:row>
      <xdr:rowOff>420370</xdr:rowOff>
    </xdr:to>
    <xdr:pic>
      <xdr:nvPicPr>
        <xdr:cNvPr id="5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379970" y="2044255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127</xdr:row>
      <xdr:rowOff>134620</xdr:rowOff>
    </xdr:from>
    <xdr:to>
      <xdr:col>16</xdr:col>
      <xdr:colOff>544830</xdr:colOff>
      <xdr:row>127</xdr:row>
      <xdr:rowOff>348615</xdr:rowOff>
    </xdr:to>
    <xdr:pic>
      <xdr:nvPicPr>
        <xdr:cNvPr id="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304405" y="65647570"/>
          <a:ext cx="441325" cy="213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81280</xdr:colOff>
      <xdr:row>130</xdr:row>
      <xdr:rowOff>143510</xdr:rowOff>
    </xdr:from>
    <xdr:to>
      <xdr:col>16</xdr:col>
      <xdr:colOff>479425</xdr:colOff>
      <xdr:row>130</xdr:row>
      <xdr:rowOff>409575</xdr:rowOff>
    </xdr:to>
    <xdr:pic>
      <xdr:nvPicPr>
        <xdr:cNvPr id="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282180" y="67178555"/>
          <a:ext cx="398145" cy="2660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102870</xdr:colOff>
      <xdr:row>143</xdr:row>
      <xdr:rowOff>113030</xdr:rowOff>
    </xdr:from>
    <xdr:to>
      <xdr:col>16</xdr:col>
      <xdr:colOff>595630</xdr:colOff>
      <xdr:row>143</xdr:row>
      <xdr:rowOff>351155</xdr:rowOff>
    </xdr:to>
    <xdr:pic>
      <xdr:nvPicPr>
        <xdr:cNvPr id="8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303770" y="73743820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51604</xdr:colOff>
      <xdr:row>173</xdr:row>
      <xdr:rowOff>142122</xdr:rowOff>
    </xdr:from>
    <xdr:to>
      <xdr:col>16</xdr:col>
      <xdr:colOff>495469</xdr:colOff>
      <xdr:row>173</xdr:row>
      <xdr:rowOff>405647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7252335" y="89679145"/>
          <a:ext cx="44386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57785</xdr:colOff>
      <xdr:row>168</xdr:row>
      <xdr:rowOff>127000</xdr:rowOff>
    </xdr:from>
    <xdr:to>
      <xdr:col>16</xdr:col>
      <xdr:colOff>515620</xdr:colOff>
      <xdr:row>168</xdr:row>
      <xdr:rowOff>371475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58685" y="86441915"/>
          <a:ext cx="457835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128270</xdr:colOff>
      <xdr:row>169</xdr:row>
      <xdr:rowOff>69850</xdr:rowOff>
    </xdr:from>
    <xdr:to>
      <xdr:col>16</xdr:col>
      <xdr:colOff>558800</xdr:colOff>
      <xdr:row>169</xdr:row>
      <xdr:rowOff>433705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7329170" y="86892130"/>
          <a:ext cx="43053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124</xdr:row>
      <xdr:rowOff>117475</xdr:rowOff>
    </xdr:from>
    <xdr:to>
      <xdr:col>16</xdr:col>
      <xdr:colOff>420370</xdr:colOff>
      <xdr:row>124</xdr:row>
      <xdr:rowOff>374650</xdr:rowOff>
    </xdr:to>
    <xdr:pic>
      <xdr:nvPicPr>
        <xdr:cNvPr id="177" name="图片 176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24725" y="64108330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131445</xdr:colOff>
      <xdr:row>122</xdr:row>
      <xdr:rowOff>100965</xdr:rowOff>
    </xdr:from>
    <xdr:to>
      <xdr:col>16</xdr:col>
      <xdr:colOff>455295</xdr:colOff>
      <xdr:row>122</xdr:row>
      <xdr:rowOff>435610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7332345" y="63077090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121</xdr:row>
      <xdr:rowOff>36195</xdr:rowOff>
    </xdr:from>
    <xdr:to>
      <xdr:col>16</xdr:col>
      <xdr:colOff>386715</xdr:colOff>
      <xdr:row>121</xdr:row>
      <xdr:rowOff>485775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7294245" y="62504955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120</xdr:row>
      <xdr:rowOff>66675</xdr:rowOff>
    </xdr:from>
    <xdr:to>
      <xdr:col>16</xdr:col>
      <xdr:colOff>494030</xdr:colOff>
      <xdr:row>120</xdr:row>
      <xdr:rowOff>460375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7273290" y="62028070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100292</xdr:colOff>
      <xdr:row>123</xdr:row>
      <xdr:rowOff>111312</xdr:rowOff>
    </xdr:from>
    <xdr:to>
      <xdr:col>16</xdr:col>
      <xdr:colOff>487642</xdr:colOff>
      <xdr:row>123</xdr:row>
      <xdr:rowOff>430082</xdr:rowOff>
    </xdr:to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7300595" y="6359461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67235</xdr:colOff>
      <xdr:row>196</xdr:row>
      <xdr:rowOff>100853</xdr:rowOff>
    </xdr:from>
    <xdr:to>
      <xdr:col>16</xdr:col>
      <xdr:colOff>522530</xdr:colOff>
      <xdr:row>196</xdr:row>
      <xdr:rowOff>365648</xdr:rowOff>
    </xdr:to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7267575" y="10157142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89647</xdr:colOff>
      <xdr:row>198</xdr:row>
      <xdr:rowOff>67234</xdr:rowOff>
    </xdr:from>
    <xdr:to>
      <xdr:col>16</xdr:col>
      <xdr:colOff>497317</xdr:colOff>
      <xdr:row>198</xdr:row>
      <xdr:rowOff>471729</xdr:rowOff>
    </xdr:to>
    <xdr:pic>
      <xdr:nvPicPr>
        <xdr:cNvPr id="190" name="图片 189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7290435" y="102552500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212912</xdr:colOff>
      <xdr:row>197</xdr:row>
      <xdr:rowOff>22412</xdr:rowOff>
    </xdr:from>
    <xdr:to>
      <xdr:col>16</xdr:col>
      <xdr:colOff>445322</xdr:colOff>
      <xdr:row>197</xdr:row>
      <xdr:rowOff>487232</xdr:rowOff>
    </xdr:to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7413625" y="10200068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59055</xdr:colOff>
      <xdr:row>199</xdr:row>
      <xdr:rowOff>88900</xdr:rowOff>
    </xdr:from>
    <xdr:to>
      <xdr:col>16</xdr:col>
      <xdr:colOff>487681</xdr:colOff>
      <xdr:row>199</xdr:row>
      <xdr:rowOff>400628</xdr:rowOff>
    </xdr:to>
    <xdr:pic>
      <xdr:nvPicPr>
        <xdr:cNvPr id="1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259955" y="10308209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137583</xdr:colOff>
      <xdr:row>182</xdr:row>
      <xdr:rowOff>52917</xdr:rowOff>
    </xdr:from>
    <xdr:to>
      <xdr:col>16</xdr:col>
      <xdr:colOff>435275</xdr:colOff>
      <xdr:row>182</xdr:row>
      <xdr:rowOff>380338</xdr:rowOff>
    </xdr:to>
    <xdr:pic>
      <xdr:nvPicPr>
        <xdr:cNvPr id="19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7338060" y="94423230"/>
          <a:ext cx="297815" cy="3270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215900</xdr:colOff>
      <xdr:row>183</xdr:row>
      <xdr:rowOff>110067</xdr:rowOff>
    </xdr:from>
    <xdr:to>
      <xdr:col>16</xdr:col>
      <xdr:colOff>513592</xdr:colOff>
      <xdr:row>183</xdr:row>
      <xdr:rowOff>437488</xdr:rowOff>
    </xdr:to>
    <xdr:pic>
      <xdr:nvPicPr>
        <xdr:cNvPr id="19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7416800" y="94987745"/>
          <a:ext cx="297180" cy="3270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220345</xdr:colOff>
      <xdr:row>9</xdr:row>
      <xdr:rowOff>54822</xdr:rowOff>
    </xdr:from>
    <xdr:to>
      <xdr:col>16</xdr:col>
      <xdr:colOff>382270</xdr:colOff>
      <xdr:row>9</xdr:row>
      <xdr:rowOff>360892</xdr:rowOff>
    </xdr:to>
    <xdr:pic>
      <xdr:nvPicPr>
        <xdr:cNvPr id="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r="13450"/>
        <a:stretch>
          <a:fillRect/>
        </a:stretch>
      </xdr:blipFill>
      <xdr:spPr>
        <a:xfrm>
          <a:off x="7421245" y="4869815"/>
          <a:ext cx="161925" cy="3060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100330</xdr:colOff>
      <xdr:row>177</xdr:row>
      <xdr:rowOff>144145</xdr:rowOff>
    </xdr:from>
    <xdr:to>
      <xdr:col>16</xdr:col>
      <xdr:colOff>462915</xdr:colOff>
      <xdr:row>179</xdr:row>
      <xdr:rowOff>222250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7301230" y="91977845"/>
          <a:ext cx="362585" cy="222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638175</xdr:colOff>
      <xdr:row>23</xdr:row>
      <xdr:rowOff>95250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39975" cy="4038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20</xdr:col>
      <xdr:colOff>114300</xdr:colOff>
      <xdr:row>70</xdr:row>
      <xdr:rowOff>142875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114800"/>
          <a:ext cx="13830300" cy="8029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114935</xdr:colOff>
      <xdr:row>2</xdr:row>
      <xdr:rowOff>149225</xdr:rowOff>
    </xdr:from>
    <xdr:to>
      <xdr:col>9</xdr:col>
      <xdr:colOff>448310</xdr:colOff>
      <xdr:row>2</xdr:row>
      <xdr:rowOff>387350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20660" y="80625950"/>
          <a:ext cx="333375" cy="238125"/>
        </a:xfrm>
        <a:prstGeom prst="rect">
          <a:avLst/>
        </a:prstGeom>
        <a:noFill/>
      </xdr:spPr>
    </xdr:pic>
    <xdr:clientData/>
  </xdr:twoCellAnchor>
  <xdr:twoCellAnchor>
    <xdr:from>
      <xdr:col>9</xdr:col>
      <xdr:colOff>58420</xdr:colOff>
      <xdr:row>0</xdr:row>
      <xdr:rowOff>104775</xdr:rowOff>
    </xdr:from>
    <xdr:to>
      <xdr:col>9</xdr:col>
      <xdr:colOff>497840</xdr:colOff>
      <xdr:row>0</xdr:row>
      <xdr:rowOff>371475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64145" y="79571850"/>
          <a:ext cx="43942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58420</xdr:colOff>
      <xdr:row>1</xdr:row>
      <xdr:rowOff>116205</xdr:rowOff>
    </xdr:from>
    <xdr:to>
      <xdr:col>9</xdr:col>
      <xdr:colOff>497840</xdr:colOff>
      <xdr:row>1</xdr:row>
      <xdr:rowOff>382905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64145" y="80088105"/>
          <a:ext cx="43942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L45"/>
  <sheetViews>
    <sheetView tabSelected="1" view="pageBreakPreview" zoomScale="80" zoomScaleNormal="100" workbookViewId="0">
      <pane ySplit="8" topLeftCell="A9" activePane="bottomLeft" state="frozen"/>
      <selection pane="bottomLeft" activeCell="N1" sqref="N1:AH6"/>
    </sheetView>
  </sheetViews>
  <sheetFormatPr defaultColWidth="9" defaultRowHeight="16.5"/>
  <cols>
    <col min="1" max="1" width="4.5" style="6" customWidth="1"/>
    <col min="2" max="11" width="2.625" style="6" customWidth="1"/>
    <col min="12" max="12" width="17.5" style="7" customWidth="1"/>
    <col min="13" max="13" width="26.125" style="7" customWidth="1"/>
    <col min="14" max="14" width="15.5" style="8" customWidth="1"/>
    <col min="15" max="16" width="5.625" style="6" customWidth="1"/>
    <col min="17" max="17" width="7.375" style="6" customWidth="1"/>
    <col min="18" max="18" width="6.125" style="9" customWidth="1"/>
    <col min="19" max="19" width="15.5" style="6" customWidth="1"/>
    <col min="20" max="20" width="8.125" style="10" customWidth="1"/>
    <col min="21" max="23" width="8.125" style="9" customWidth="1"/>
    <col min="24" max="24" width="18.125" style="9" customWidth="1"/>
    <col min="25" max="25" width="11.25" style="9" customWidth="1"/>
    <col min="26" max="26" width="11.375" style="6" customWidth="1"/>
    <col min="27" max="27" width="8.875" style="11" customWidth="1"/>
    <col min="28" max="28" width="5.125" style="6" customWidth="1"/>
    <col min="29" max="32" width="5.75" style="6" hidden="1" customWidth="1"/>
    <col min="33" max="34" width="7.25" style="6" hidden="1" customWidth="1"/>
    <col min="35" max="35" width="10" style="6" customWidth="1"/>
    <col min="36" max="37" width="9.625" style="6" customWidth="1"/>
    <col min="38" max="16384" width="9" style="6"/>
  </cols>
  <sheetData>
    <row r="1" spans="1:38" ht="33.75" customHeight="1">
      <c r="A1" s="347" t="s">
        <v>695</v>
      </c>
      <c r="B1" s="348"/>
      <c r="C1" s="348"/>
      <c r="D1" s="348"/>
      <c r="E1" s="348"/>
      <c r="F1" s="349" t="s">
        <v>187</v>
      </c>
      <c r="G1" s="349"/>
      <c r="H1" s="349"/>
      <c r="I1" s="349"/>
      <c r="J1" s="349"/>
      <c r="K1" s="349"/>
      <c r="L1" s="350" t="s">
        <v>188</v>
      </c>
      <c r="M1" s="350"/>
      <c r="N1" s="399" t="s">
        <v>1045</v>
      </c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8"/>
      <c r="AB1" s="367"/>
      <c r="AC1" s="367"/>
      <c r="AD1" s="367"/>
      <c r="AE1" s="367"/>
      <c r="AF1" s="367"/>
      <c r="AG1" s="367"/>
      <c r="AH1" s="367"/>
      <c r="AI1" s="14" t="s">
        <v>1</v>
      </c>
      <c r="AJ1" s="308" t="s">
        <v>1020</v>
      </c>
      <c r="AK1" s="320" t="s">
        <v>1016</v>
      </c>
    </row>
    <row r="2" spans="1:38" ht="33.75" customHeight="1">
      <c r="A2" s="351" t="s">
        <v>189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52"/>
      <c r="M2" s="352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8"/>
      <c r="AB2" s="367"/>
      <c r="AC2" s="367"/>
      <c r="AD2" s="367"/>
      <c r="AE2" s="367"/>
      <c r="AF2" s="367"/>
      <c r="AG2" s="367"/>
      <c r="AH2" s="367"/>
      <c r="AI2" s="14" t="s">
        <v>190</v>
      </c>
      <c r="AJ2" s="278" t="s">
        <v>1019</v>
      </c>
      <c r="AK2" s="278" t="s">
        <v>1019</v>
      </c>
    </row>
    <row r="3" spans="1:38" ht="33.75" customHeight="1">
      <c r="A3" s="353" t="s">
        <v>191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5" t="s">
        <v>1002</v>
      </c>
      <c r="M3" s="350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8"/>
      <c r="AB3" s="367"/>
      <c r="AC3" s="367"/>
      <c r="AD3" s="367"/>
      <c r="AE3" s="367"/>
      <c r="AF3" s="367"/>
      <c r="AG3" s="367"/>
      <c r="AH3" s="367"/>
      <c r="AI3" s="14" t="s">
        <v>192</v>
      </c>
      <c r="AJ3" s="305" t="s">
        <v>1007</v>
      </c>
      <c r="AK3" s="321" t="s">
        <v>1006</v>
      </c>
    </row>
    <row r="4" spans="1:38" ht="33.75" customHeight="1">
      <c r="A4" s="358" t="s">
        <v>1000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0"/>
      <c r="M4" s="350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8"/>
      <c r="AB4" s="367"/>
      <c r="AC4" s="367"/>
      <c r="AD4" s="367"/>
      <c r="AE4" s="367"/>
      <c r="AF4" s="367"/>
      <c r="AG4" s="367"/>
      <c r="AH4" s="367"/>
      <c r="AI4" s="14" t="s">
        <v>56</v>
      </c>
      <c r="AJ4" s="65">
        <v>2010</v>
      </c>
      <c r="AK4" s="66">
        <v>2010</v>
      </c>
    </row>
    <row r="5" spans="1:38" ht="30" customHeight="1">
      <c r="A5" s="369" t="s">
        <v>1005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1"/>
      <c r="M5" s="371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8"/>
      <c r="AB5" s="367"/>
      <c r="AC5" s="367"/>
      <c r="AD5" s="367"/>
      <c r="AE5" s="367"/>
      <c r="AF5" s="367"/>
      <c r="AG5" s="367"/>
      <c r="AH5" s="367"/>
      <c r="AI5" s="67" t="s">
        <v>195</v>
      </c>
      <c r="AJ5" s="17" t="e">
        <f>#REF!</f>
        <v>#REF!</v>
      </c>
      <c r="AK5" s="17" t="e">
        <f>#REF!</f>
        <v>#REF!</v>
      </c>
    </row>
    <row r="6" spans="1:38" ht="30" customHeight="1">
      <c r="A6" s="372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1"/>
      <c r="M6" s="371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8"/>
      <c r="AB6" s="367"/>
      <c r="AC6" s="367"/>
      <c r="AD6" s="367"/>
      <c r="AE6" s="367"/>
      <c r="AF6" s="367"/>
      <c r="AG6" s="367"/>
      <c r="AH6" s="367"/>
      <c r="AI6" s="67" t="s">
        <v>196</v>
      </c>
      <c r="AJ6" s="68"/>
      <c r="AK6" s="69"/>
    </row>
    <row r="7" spans="1:38" ht="24.95" customHeight="1">
      <c r="A7" s="360" t="s">
        <v>0</v>
      </c>
      <c r="B7" s="356" t="s">
        <v>197</v>
      </c>
      <c r="C7" s="356"/>
      <c r="D7" s="356"/>
      <c r="E7" s="356"/>
      <c r="F7" s="356"/>
      <c r="G7" s="356"/>
      <c r="H7" s="356"/>
      <c r="I7" s="356"/>
      <c r="J7" s="356"/>
      <c r="K7" s="356"/>
      <c r="L7" s="361" t="s">
        <v>1</v>
      </c>
      <c r="M7" s="362" t="s">
        <v>190</v>
      </c>
      <c r="N7" s="356" t="s">
        <v>198</v>
      </c>
      <c r="O7" s="356" t="s">
        <v>199</v>
      </c>
      <c r="P7" s="356" t="s">
        <v>200</v>
      </c>
      <c r="Q7" s="356" t="s">
        <v>55</v>
      </c>
      <c r="R7" s="357" t="s">
        <v>201</v>
      </c>
      <c r="S7" s="376" t="s">
        <v>202</v>
      </c>
      <c r="T7" s="377" t="s">
        <v>203</v>
      </c>
      <c r="U7" s="357" t="s">
        <v>204</v>
      </c>
      <c r="V7" s="378" t="s">
        <v>205</v>
      </c>
      <c r="W7" s="378" t="s">
        <v>206</v>
      </c>
      <c r="X7" s="374" t="s">
        <v>207</v>
      </c>
      <c r="Y7" s="374" t="s">
        <v>208</v>
      </c>
      <c r="Z7" s="356" t="s">
        <v>209</v>
      </c>
      <c r="AA7" s="375" t="s">
        <v>210</v>
      </c>
      <c r="AB7" s="356" t="s">
        <v>211</v>
      </c>
      <c r="AC7" s="364" t="s">
        <v>212</v>
      </c>
      <c r="AD7" s="364" t="s">
        <v>213</v>
      </c>
      <c r="AE7" s="364" t="s">
        <v>214</v>
      </c>
      <c r="AF7" s="364" t="s">
        <v>215</v>
      </c>
      <c r="AG7" s="365" t="s">
        <v>216</v>
      </c>
      <c r="AH7" s="365" t="s">
        <v>196</v>
      </c>
      <c r="AI7" s="373" t="s">
        <v>217</v>
      </c>
      <c r="AJ7" s="356" t="s">
        <v>218</v>
      </c>
      <c r="AK7" s="363" t="s">
        <v>218</v>
      </c>
    </row>
    <row r="8" spans="1:38" s="1" customFormat="1" ht="24.95" customHeight="1">
      <c r="A8" s="360"/>
      <c r="B8" s="15">
        <v>0</v>
      </c>
      <c r="C8" s="15">
        <v>1</v>
      </c>
      <c r="D8" s="15">
        <v>2</v>
      </c>
      <c r="E8" s="15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28">
        <v>9</v>
      </c>
      <c r="L8" s="361"/>
      <c r="M8" s="362"/>
      <c r="N8" s="356"/>
      <c r="O8" s="356"/>
      <c r="P8" s="356"/>
      <c r="Q8" s="356"/>
      <c r="R8" s="357"/>
      <c r="S8" s="376"/>
      <c r="T8" s="377"/>
      <c r="U8" s="357"/>
      <c r="V8" s="378"/>
      <c r="W8" s="378"/>
      <c r="X8" s="374"/>
      <c r="Y8" s="374"/>
      <c r="Z8" s="356"/>
      <c r="AA8" s="375"/>
      <c r="AB8" s="356"/>
      <c r="AC8" s="364"/>
      <c r="AD8" s="364"/>
      <c r="AE8" s="364"/>
      <c r="AF8" s="364"/>
      <c r="AG8" s="366"/>
      <c r="AH8" s="365"/>
      <c r="AI8" s="373"/>
      <c r="AJ8" s="356"/>
      <c r="AK8" s="363"/>
    </row>
    <row r="9" spans="1:38" s="4" customFormat="1" ht="39.950000000000003" customHeight="1">
      <c r="A9" s="13">
        <f t="shared" ref="A9:A23" si="0">ROW(9:9)-8</f>
        <v>1</v>
      </c>
      <c r="B9" s="16"/>
      <c r="C9" s="16">
        <v>1</v>
      </c>
      <c r="D9" s="16"/>
      <c r="E9" s="16"/>
      <c r="F9" s="16"/>
      <c r="G9" s="16"/>
      <c r="H9" s="16"/>
      <c r="I9" s="16"/>
      <c r="J9" s="36"/>
      <c r="K9" s="36"/>
      <c r="L9" s="88" t="s">
        <v>24</v>
      </c>
      <c r="M9" s="30" t="s">
        <v>691</v>
      </c>
      <c r="N9" s="81" t="s">
        <v>927</v>
      </c>
      <c r="O9" s="32" t="s">
        <v>57</v>
      </c>
      <c r="P9" s="32" t="s">
        <v>220</v>
      </c>
      <c r="Q9" s="82"/>
      <c r="R9" s="48" t="s">
        <v>221</v>
      </c>
      <c r="S9" s="89" t="s">
        <v>26</v>
      </c>
      <c r="T9" s="38" t="s">
        <v>221</v>
      </c>
      <c r="U9" s="51" t="s">
        <v>223</v>
      </c>
      <c r="V9" s="50" t="s">
        <v>222</v>
      </c>
      <c r="W9" s="40" t="s">
        <v>232</v>
      </c>
      <c r="X9" s="18" t="s">
        <v>225</v>
      </c>
      <c r="Y9" s="38" t="s">
        <v>18</v>
      </c>
      <c r="Z9" s="15" t="s">
        <v>928</v>
      </c>
      <c r="AA9" s="90" t="e">
        <f>AA11+AA13*AJ13+AA14</f>
        <v>#REF!</v>
      </c>
      <c r="AB9" s="32" t="s">
        <v>18</v>
      </c>
      <c r="AC9" s="51"/>
      <c r="AD9" s="51"/>
      <c r="AE9" s="51"/>
      <c r="AF9" s="51"/>
      <c r="AG9" s="61"/>
      <c r="AH9" s="61"/>
      <c r="AI9" s="71"/>
      <c r="AJ9" s="18">
        <v>1</v>
      </c>
      <c r="AK9" s="72">
        <v>0</v>
      </c>
    </row>
    <row r="10" spans="1:38" ht="39.950000000000003" customHeight="1">
      <c r="A10" s="13">
        <f t="shared" si="0"/>
        <v>2</v>
      </c>
      <c r="B10" s="16"/>
      <c r="C10" s="16">
        <v>1</v>
      </c>
      <c r="D10" s="19"/>
      <c r="E10" s="19"/>
      <c r="F10" s="16"/>
      <c r="G10" s="19"/>
      <c r="H10" s="16"/>
      <c r="I10" s="16"/>
      <c r="J10" s="36"/>
      <c r="K10" s="36"/>
      <c r="L10" s="88" t="s">
        <v>27</v>
      </c>
      <c r="M10" s="30" t="s">
        <v>691</v>
      </c>
      <c r="N10" s="81" t="s">
        <v>930</v>
      </c>
      <c r="O10" s="32" t="s">
        <v>57</v>
      </c>
      <c r="P10" s="32" t="s">
        <v>220</v>
      </c>
      <c r="Q10" s="82"/>
      <c r="R10" s="48" t="s">
        <v>221</v>
      </c>
      <c r="S10" s="89" t="s">
        <v>26</v>
      </c>
      <c r="T10" s="38" t="s">
        <v>221</v>
      </c>
      <c r="U10" s="48" t="s">
        <v>223</v>
      </c>
      <c r="V10" s="50" t="s">
        <v>222</v>
      </c>
      <c r="W10" s="40" t="s">
        <v>232</v>
      </c>
      <c r="X10" s="18" t="s">
        <v>225</v>
      </c>
      <c r="Y10" s="38" t="s">
        <v>18</v>
      </c>
      <c r="Z10" s="15" t="s">
        <v>928</v>
      </c>
      <c r="AA10" s="90" t="e">
        <f>AA9</f>
        <v>#REF!</v>
      </c>
      <c r="AB10" s="32" t="s">
        <v>18</v>
      </c>
      <c r="AC10" s="51"/>
      <c r="AD10" s="51"/>
      <c r="AE10" s="51"/>
      <c r="AF10" s="51"/>
      <c r="AG10" s="61"/>
      <c r="AH10" s="61"/>
      <c r="AI10" s="71"/>
      <c r="AJ10" s="18">
        <v>0</v>
      </c>
      <c r="AK10" s="72">
        <v>1</v>
      </c>
    </row>
    <row r="11" spans="1:38" ht="39.950000000000003" customHeight="1">
      <c r="A11" s="13">
        <f t="shared" si="0"/>
        <v>3</v>
      </c>
      <c r="B11" s="16"/>
      <c r="C11" s="16"/>
      <c r="D11" s="19">
        <v>2</v>
      </c>
      <c r="E11" s="19"/>
      <c r="F11" s="16"/>
      <c r="G11" s="19"/>
      <c r="H11" s="16"/>
      <c r="I11" s="16"/>
      <c r="J11" s="36"/>
      <c r="K11" s="36"/>
      <c r="L11" s="88" t="s">
        <v>33</v>
      </c>
      <c r="M11" s="30" t="s">
        <v>647</v>
      </c>
      <c r="N11" s="81" t="str">
        <f>N9</f>
        <v>2010车身，织物通风面套</v>
      </c>
      <c r="O11" s="32" t="s">
        <v>61</v>
      </c>
      <c r="P11" s="32" t="s">
        <v>220</v>
      </c>
      <c r="Q11" s="82"/>
      <c r="R11" s="48" t="s">
        <v>221</v>
      </c>
      <c r="S11" s="49" t="s">
        <v>228</v>
      </c>
      <c r="T11" s="38" t="s">
        <v>18</v>
      </c>
      <c r="U11" s="51" t="s">
        <v>223</v>
      </c>
      <c r="V11" s="50" t="s">
        <v>222</v>
      </c>
      <c r="W11" s="40" t="s">
        <v>941</v>
      </c>
      <c r="X11" s="18" t="s">
        <v>225</v>
      </c>
      <c r="Y11" s="38" t="s">
        <v>18</v>
      </c>
      <c r="Z11" s="15" t="s">
        <v>928</v>
      </c>
      <c r="AA11" s="90">
        <v>0.5</v>
      </c>
      <c r="AB11" s="91" t="s">
        <v>18</v>
      </c>
      <c r="AC11" s="51"/>
      <c r="AD11" s="51"/>
      <c r="AE11" s="51"/>
      <c r="AF11" s="51"/>
      <c r="AG11" s="61"/>
      <c r="AH11" s="61"/>
      <c r="AI11" s="94"/>
      <c r="AJ11" s="65">
        <v>1</v>
      </c>
      <c r="AK11" s="14">
        <v>0</v>
      </c>
    </row>
    <row r="12" spans="1:38" ht="39.950000000000003" customHeight="1">
      <c r="A12" s="13">
        <f t="shared" si="0"/>
        <v>4</v>
      </c>
      <c r="B12" s="16"/>
      <c r="C12" s="16"/>
      <c r="D12" s="16">
        <v>2</v>
      </c>
      <c r="E12" s="19"/>
      <c r="F12" s="16"/>
      <c r="G12" s="19"/>
      <c r="H12" s="16"/>
      <c r="I12" s="16"/>
      <c r="J12" s="36"/>
      <c r="K12" s="36"/>
      <c r="L12" s="88" t="s">
        <v>46</v>
      </c>
      <c r="M12" s="30" t="s">
        <v>681</v>
      </c>
      <c r="N12" s="81" t="s">
        <v>942</v>
      </c>
      <c r="O12" s="32" t="s">
        <v>61</v>
      </c>
      <c r="P12" s="32" t="s">
        <v>220</v>
      </c>
      <c r="Q12" s="82"/>
      <c r="R12" s="48" t="s">
        <v>221</v>
      </c>
      <c r="S12" s="49" t="s">
        <v>228</v>
      </c>
      <c r="T12" s="38" t="s">
        <v>18</v>
      </c>
      <c r="U12" s="48" t="s">
        <v>223</v>
      </c>
      <c r="V12" s="50" t="s">
        <v>222</v>
      </c>
      <c r="W12" s="40" t="s">
        <v>941</v>
      </c>
      <c r="X12" s="18" t="s">
        <v>225</v>
      </c>
      <c r="Y12" s="38" t="s">
        <v>18</v>
      </c>
      <c r="Z12" s="15" t="s">
        <v>928</v>
      </c>
      <c r="AA12" s="90">
        <v>0.5</v>
      </c>
      <c r="AB12" s="32" t="s">
        <v>18</v>
      </c>
      <c r="AC12" s="51"/>
      <c r="AD12" s="51"/>
      <c r="AE12" s="51"/>
      <c r="AF12" s="51"/>
      <c r="AG12" s="61"/>
      <c r="AH12" s="61"/>
      <c r="AI12" s="71"/>
      <c r="AJ12" s="65">
        <v>0</v>
      </c>
      <c r="AK12" s="66">
        <v>1</v>
      </c>
    </row>
    <row r="13" spans="1:38" s="2" customFormat="1" ht="39.950000000000003" customHeight="1">
      <c r="A13" s="13">
        <f t="shared" si="0"/>
        <v>5</v>
      </c>
      <c r="B13" s="16"/>
      <c r="C13" s="16"/>
      <c r="D13" s="16">
        <v>2</v>
      </c>
      <c r="E13" s="25"/>
      <c r="F13" s="16"/>
      <c r="G13" s="16"/>
      <c r="H13" s="16"/>
      <c r="I13" s="16"/>
      <c r="J13" s="36"/>
      <c r="K13" s="36"/>
      <c r="L13" s="29" t="s">
        <v>292</v>
      </c>
      <c r="M13" s="30" t="s">
        <v>293</v>
      </c>
      <c r="N13" s="31" t="s">
        <v>294</v>
      </c>
      <c r="O13" s="32" t="s">
        <v>61</v>
      </c>
      <c r="P13" s="32" t="s">
        <v>220</v>
      </c>
      <c r="Q13" s="32" t="s">
        <v>18</v>
      </c>
      <c r="R13" s="48" t="s">
        <v>221</v>
      </c>
      <c r="S13" s="49" t="s">
        <v>228</v>
      </c>
      <c r="T13" s="38" t="s">
        <v>18</v>
      </c>
      <c r="U13" s="48" t="s">
        <v>223</v>
      </c>
      <c r="V13" s="50" t="s">
        <v>222</v>
      </c>
      <c r="W13" s="15" t="s">
        <v>294</v>
      </c>
      <c r="X13" s="38" t="s">
        <v>18</v>
      </c>
      <c r="Y13" s="38" t="s">
        <v>18</v>
      </c>
      <c r="Z13" s="38" t="s">
        <v>18</v>
      </c>
      <c r="AA13" s="58">
        <v>1E-3</v>
      </c>
      <c r="AB13" s="32" t="s">
        <v>18</v>
      </c>
      <c r="AC13" s="51"/>
      <c r="AD13" s="51"/>
      <c r="AE13" s="51"/>
      <c r="AF13" s="51"/>
      <c r="AG13" s="61"/>
      <c r="AH13" s="61"/>
      <c r="AI13" s="71"/>
      <c r="AJ13" s="65">
        <v>30</v>
      </c>
      <c r="AK13" s="66">
        <v>30</v>
      </c>
    </row>
    <row r="14" spans="1:38" s="118" customFormat="1" ht="39.950000000000003" customHeight="1">
      <c r="A14" s="310">
        <f t="shared" si="0"/>
        <v>6</v>
      </c>
      <c r="B14" s="202"/>
      <c r="C14" s="202"/>
      <c r="D14" s="202">
        <v>2</v>
      </c>
      <c r="E14" s="203"/>
      <c r="F14" s="202"/>
      <c r="G14" s="203"/>
      <c r="H14" s="202"/>
      <c r="I14" s="202"/>
      <c r="J14" s="216"/>
      <c r="K14" s="216"/>
      <c r="L14" s="323" t="s">
        <v>1024</v>
      </c>
      <c r="M14" s="322" t="s">
        <v>1025</v>
      </c>
      <c r="N14" s="312" t="s">
        <v>947</v>
      </c>
      <c r="O14" s="149" t="s">
        <v>61</v>
      </c>
      <c r="P14" s="149" t="s">
        <v>220</v>
      </c>
      <c r="Q14" s="229"/>
      <c r="R14" s="142" t="s">
        <v>61</v>
      </c>
      <c r="S14" s="316" t="s">
        <v>945</v>
      </c>
      <c r="T14" s="142" t="s">
        <v>61</v>
      </c>
      <c r="U14" s="240" t="s">
        <v>223</v>
      </c>
      <c r="V14" s="145" t="s">
        <v>222</v>
      </c>
      <c r="W14" s="231" t="s">
        <v>232</v>
      </c>
      <c r="X14" s="150" t="s">
        <v>225</v>
      </c>
      <c r="Y14" s="230" t="s">
        <v>18</v>
      </c>
      <c r="Z14" s="125" t="s">
        <v>928</v>
      </c>
      <c r="AA14" s="317" t="e">
        <f>AA15+AA16+AA17+AA18+AA19+AA20+AA21+AA22+#REF!+AA23</f>
        <v>#REF!</v>
      </c>
      <c r="AB14" s="149" t="s">
        <v>18</v>
      </c>
      <c r="AC14" s="240"/>
      <c r="AD14" s="240"/>
      <c r="AE14" s="240"/>
      <c r="AF14" s="240"/>
      <c r="AG14" s="244"/>
      <c r="AH14" s="244"/>
      <c r="AI14" s="156"/>
      <c r="AJ14" s="150">
        <v>1</v>
      </c>
      <c r="AK14" s="157">
        <v>1</v>
      </c>
      <c r="AL14" s="118" t="s">
        <v>1023</v>
      </c>
    </row>
    <row r="15" spans="1:38" s="118" customFormat="1" ht="39.950000000000003" customHeight="1">
      <c r="A15" s="310">
        <f t="shared" si="0"/>
        <v>7</v>
      </c>
      <c r="B15" s="202"/>
      <c r="C15" s="202"/>
      <c r="D15" s="203"/>
      <c r="E15" s="202">
        <v>3</v>
      </c>
      <c r="F15" s="202"/>
      <c r="G15" s="203"/>
      <c r="H15" s="202"/>
      <c r="I15" s="202"/>
      <c r="J15" s="216"/>
      <c r="K15" s="216"/>
      <c r="L15" s="323" t="s">
        <v>1027</v>
      </c>
      <c r="M15" s="322" t="s">
        <v>1026</v>
      </c>
      <c r="N15" s="312" t="s">
        <v>947</v>
      </c>
      <c r="O15" s="231" t="s">
        <v>61</v>
      </c>
      <c r="P15" s="149" t="s">
        <v>220</v>
      </c>
      <c r="Q15" s="229"/>
      <c r="R15" s="142" t="s">
        <v>221</v>
      </c>
      <c r="S15" s="313" t="s">
        <v>228</v>
      </c>
      <c r="T15" s="230" t="s">
        <v>18</v>
      </c>
      <c r="U15" s="142" t="s">
        <v>223</v>
      </c>
      <c r="V15" s="145" t="s">
        <v>222</v>
      </c>
      <c r="W15" s="125" t="s">
        <v>242</v>
      </c>
      <c r="X15" s="150" t="s">
        <v>951</v>
      </c>
      <c r="Y15" s="230" t="s">
        <v>952</v>
      </c>
      <c r="Z15" s="125" t="s">
        <v>928</v>
      </c>
      <c r="AA15" s="318">
        <v>2.8475000000000001</v>
      </c>
      <c r="AB15" s="149" t="s">
        <v>18</v>
      </c>
      <c r="AC15" s="240"/>
      <c r="AD15" s="240"/>
      <c r="AE15" s="240"/>
      <c r="AF15" s="240"/>
      <c r="AG15" s="244"/>
      <c r="AH15" s="244"/>
      <c r="AI15" s="156"/>
      <c r="AJ15" s="150">
        <v>1</v>
      </c>
      <c r="AK15" s="157">
        <v>1</v>
      </c>
      <c r="AL15" s="118" t="s">
        <v>1023</v>
      </c>
    </row>
    <row r="16" spans="1:38" ht="39.950000000000003" customHeight="1">
      <c r="A16" s="13">
        <f t="shared" si="0"/>
        <v>8</v>
      </c>
      <c r="B16" s="16"/>
      <c r="C16" s="16"/>
      <c r="D16" s="19"/>
      <c r="E16" s="16">
        <v>3</v>
      </c>
      <c r="F16" s="16"/>
      <c r="G16" s="19"/>
      <c r="H16" s="16"/>
      <c r="I16" s="16"/>
      <c r="J16" s="36"/>
      <c r="K16" s="36"/>
      <c r="L16" s="88" t="s">
        <v>954</v>
      </c>
      <c r="M16" s="30" t="s">
        <v>955</v>
      </c>
      <c r="N16" s="81" t="s">
        <v>76</v>
      </c>
      <c r="O16" s="40" t="s">
        <v>139</v>
      </c>
      <c r="P16" s="32" t="s">
        <v>220</v>
      </c>
      <c r="Q16" s="82"/>
      <c r="R16" s="48" t="s">
        <v>221</v>
      </c>
      <c r="S16" s="89" t="s">
        <v>954</v>
      </c>
      <c r="T16" s="48" t="s">
        <v>221</v>
      </c>
      <c r="U16" s="51" t="s">
        <v>223</v>
      </c>
      <c r="V16" s="50" t="s">
        <v>222</v>
      </c>
      <c r="W16" s="15" t="s">
        <v>236</v>
      </c>
      <c r="X16" s="18" t="s">
        <v>956</v>
      </c>
      <c r="Y16" s="38" t="s">
        <v>271</v>
      </c>
      <c r="Z16" s="15" t="s">
        <v>18</v>
      </c>
      <c r="AA16" s="93">
        <v>9.1999999999999998E-3</v>
      </c>
      <c r="AB16" s="32" t="s">
        <v>18</v>
      </c>
      <c r="AC16" s="51"/>
      <c r="AD16" s="51"/>
      <c r="AE16" s="51"/>
      <c r="AF16" s="51"/>
      <c r="AG16" s="61"/>
      <c r="AH16" s="61"/>
      <c r="AI16" s="95"/>
      <c r="AJ16" s="18">
        <v>1</v>
      </c>
      <c r="AK16" s="72">
        <v>1</v>
      </c>
    </row>
    <row r="17" spans="1:38" ht="39.950000000000003" customHeight="1">
      <c r="A17" s="13">
        <f t="shared" si="0"/>
        <v>9</v>
      </c>
      <c r="B17" s="16"/>
      <c r="C17" s="16"/>
      <c r="D17" s="19"/>
      <c r="E17" s="16">
        <v>3</v>
      </c>
      <c r="F17" s="16"/>
      <c r="G17" s="19"/>
      <c r="H17" s="16"/>
      <c r="I17" s="16"/>
      <c r="J17" s="36"/>
      <c r="K17" s="36"/>
      <c r="L17" s="88" t="s">
        <v>648</v>
      </c>
      <c r="M17" s="30" t="s">
        <v>649</v>
      </c>
      <c r="N17" s="81" t="s">
        <v>76</v>
      </c>
      <c r="O17" s="40" t="s">
        <v>139</v>
      </c>
      <c r="P17" s="32" t="s">
        <v>220</v>
      </c>
      <c r="Q17" s="82"/>
      <c r="R17" s="48" t="s">
        <v>221</v>
      </c>
      <c r="S17" s="89" t="s">
        <v>648</v>
      </c>
      <c r="T17" s="48" t="s">
        <v>221</v>
      </c>
      <c r="U17" s="48" t="s">
        <v>223</v>
      </c>
      <c r="V17" s="50" t="s">
        <v>222</v>
      </c>
      <c r="W17" s="15" t="s">
        <v>236</v>
      </c>
      <c r="X17" s="18" t="s">
        <v>956</v>
      </c>
      <c r="Y17" s="38" t="s">
        <v>271</v>
      </c>
      <c r="Z17" s="15" t="s">
        <v>18</v>
      </c>
      <c r="AA17" s="93">
        <v>2.06E-2</v>
      </c>
      <c r="AB17" s="32" t="s">
        <v>18</v>
      </c>
      <c r="AC17" s="51"/>
      <c r="AD17" s="51"/>
      <c r="AE17" s="51"/>
      <c r="AF17" s="51"/>
      <c r="AG17" s="61"/>
      <c r="AH17" s="61"/>
      <c r="AI17" s="95"/>
      <c r="AJ17" s="18">
        <v>1</v>
      </c>
      <c r="AK17" s="72">
        <v>1</v>
      </c>
    </row>
    <row r="18" spans="1:38" ht="39.950000000000003" customHeight="1">
      <c r="A18" s="13">
        <f t="shared" si="0"/>
        <v>10</v>
      </c>
      <c r="B18" s="15"/>
      <c r="C18" s="16"/>
      <c r="D18" s="19"/>
      <c r="E18" s="16">
        <v>3</v>
      </c>
      <c r="F18" s="16"/>
      <c r="G18" s="19"/>
      <c r="H18" s="16"/>
      <c r="I18" s="16"/>
      <c r="J18" s="36"/>
      <c r="K18" s="36"/>
      <c r="L18" s="34" t="s">
        <v>501</v>
      </c>
      <c r="M18" s="30" t="s">
        <v>502</v>
      </c>
      <c r="N18" s="35" t="s">
        <v>76</v>
      </c>
      <c r="O18" s="80" t="s">
        <v>139</v>
      </c>
      <c r="P18" s="15" t="s">
        <v>220</v>
      </c>
      <c r="Q18" s="82"/>
      <c r="R18" s="48" t="s">
        <v>221</v>
      </c>
      <c r="S18" s="38" t="s">
        <v>501</v>
      </c>
      <c r="T18" s="36" t="s">
        <v>221</v>
      </c>
      <c r="U18" s="51" t="s">
        <v>223</v>
      </c>
      <c r="V18" s="50" t="s">
        <v>222</v>
      </c>
      <c r="W18" s="40" t="s">
        <v>499</v>
      </c>
      <c r="X18" s="18" t="s">
        <v>500</v>
      </c>
      <c r="Y18" s="15" t="s">
        <v>271</v>
      </c>
      <c r="Z18" s="18" t="s">
        <v>503</v>
      </c>
      <c r="AA18" s="93">
        <v>7.1999999999999998E-3</v>
      </c>
      <c r="AB18" s="32" t="s">
        <v>18</v>
      </c>
      <c r="AC18" s="51"/>
      <c r="AD18" s="51"/>
      <c r="AE18" s="51"/>
      <c r="AF18" s="51"/>
      <c r="AG18" s="61"/>
      <c r="AH18" s="61"/>
      <c r="AI18" s="95"/>
      <c r="AJ18" s="18">
        <v>1</v>
      </c>
      <c r="AK18" s="72">
        <v>1</v>
      </c>
    </row>
    <row r="19" spans="1:38" ht="39.950000000000003" customHeight="1">
      <c r="A19" s="13">
        <f t="shared" si="0"/>
        <v>11</v>
      </c>
      <c r="B19" s="16"/>
      <c r="C19" s="16"/>
      <c r="D19" s="19"/>
      <c r="E19" s="16">
        <v>3</v>
      </c>
      <c r="F19" s="16"/>
      <c r="G19" s="19"/>
      <c r="H19" s="16"/>
      <c r="I19" s="16"/>
      <c r="J19" s="36"/>
      <c r="K19" s="36"/>
      <c r="L19" s="88" t="s">
        <v>650</v>
      </c>
      <c r="M19" s="30" t="s">
        <v>651</v>
      </c>
      <c r="N19" s="81" t="s">
        <v>76</v>
      </c>
      <c r="O19" s="40" t="s">
        <v>139</v>
      </c>
      <c r="P19" s="32" t="s">
        <v>220</v>
      </c>
      <c r="Q19" s="82"/>
      <c r="R19" s="48" t="s">
        <v>221</v>
      </c>
      <c r="S19" s="89" t="s">
        <v>650</v>
      </c>
      <c r="T19" s="48" t="s">
        <v>221</v>
      </c>
      <c r="U19" s="51" t="s">
        <v>223</v>
      </c>
      <c r="V19" s="50" t="s">
        <v>222</v>
      </c>
      <c r="W19" s="15" t="s">
        <v>236</v>
      </c>
      <c r="X19" s="18" t="s">
        <v>956</v>
      </c>
      <c r="Y19" s="38" t="s">
        <v>271</v>
      </c>
      <c r="Z19" s="15" t="s">
        <v>18</v>
      </c>
      <c r="AA19" s="93">
        <v>9.7000000000000003E-3</v>
      </c>
      <c r="AB19" s="32" t="s">
        <v>18</v>
      </c>
      <c r="AC19" s="51"/>
      <c r="AD19" s="51"/>
      <c r="AE19" s="51"/>
      <c r="AF19" s="51"/>
      <c r="AG19" s="61"/>
      <c r="AH19" s="61"/>
      <c r="AI19" s="95"/>
      <c r="AJ19" s="18">
        <v>1</v>
      </c>
      <c r="AK19" s="72">
        <v>1</v>
      </c>
    </row>
    <row r="20" spans="1:38" ht="39.950000000000003" customHeight="1">
      <c r="A20" s="13">
        <f t="shared" si="0"/>
        <v>12</v>
      </c>
      <c r="B20" s="16"/>
      <c r="C20" s="16"/>
      <c r="D20" s="19"/>
      <c r="E20" s="16">
        <v>3</v>
      </c>
      <c r="F20" s="16"/>
      <c r="G20" s="19"/>
      <c r="H20" s="16"/>
      <c r="I20" s="16"/>
      <c r="J20" s="36"/>
      <c r="K20" s="36"/>
      <c r="L20" s="88" t="s">
        <v>652</v>
      </c>
      <c r="M20" s="30" t="s">
        <v>653</v>
      </c>
      <c r="N20" s="81" t="s">
        <v>76</v>
      </c>
      <c r="O20" s="40" t="s">
        <v>139</v>
      </c>
      <c r="P20" s="32" t="s">
        <v>220</v>
      </c>
      <c r="Q20" s="82"/>
      <c r="R20" s="48" t="s">
        <v>221</v>
      </c>
      <c r="S20" s="89" t="s">
        <v>652</v>
      </c>
      <c r="T20" s="48" t="s">
        <v>221</v>
      </c>
      <c r="U20" s="48" t="s">
        <v>223</v>
      </c>
      <c r="V20" s="50" t="s">
        <v>222</v>
      </c>
      <c r="W20" s="15" t="s">
        <v>236</v>
      </c>
      <c r="X20" s="18" t="s">
        <v>956</v>
      </c>
      <c r="Y20" s="38" t="s">
        <v>271</v>
      </c>
      <c r="Z20" s="15" t="s">
        <v>18</v>
      </c>
      <c r="AA20" s="93">
        <v>2.0899999999999998E-2</v>
      </c>
      <c r="AB20" s="32" t="s">
        <v>18</v>
      </c>
      <c r="AC20" s="51"/>
      <c r="AD20" s="51"/>
      <c r="AE20" s="51"/>
      <c r="AF20" s="51"/>
      <c r="AG20" s="61"/>
      <c r="AH20" s="61"/>
      <c r="AI20" s="95"/>
      <c r="AJ20" s="18">
        <v>1</v>
      </c>
      <c r="AK20" s="72">
        <v>1</v>
      </c>
    </row>
    <row r="21" spans="1:38" ht="39.950000000000003" customHeight="1">
      <c r="A21" s="13">
        <f t="shared" si="0"/>
        <v>13</v>
      </c>
      <c r="B21" s="16"/>
      <c r="C21" s="16"/>
      <c r="D21" s="19"/>
      <c r="E21" s="16">
        <v>3</v>
      </c>
      <c r="F21" s="16"/>
      <c r="G21" s="19"/>
      <c r="H21" s="16"/>
      <c r="I21" s="16"/>
      <c r="J21" s="36"/>
      <c r="K21" s="36"/>
      <c r="L21" s="88" t="s">
        <v>658</v>
      </c>
      <c r="M21" s="30" t="s">
        <v>659</v>
      </c>
      <c r="N21" s="81" t="s">
        <v>76</v>
      </c>
      <c r="O21" s="40" t="s">
        <v>139</v>
      </c>
      <c r="P21" s="32" t="s">
        <v>220</v>
      </c>
      <c r="Q21" s="82"/>
      <c r="R21" s="48" t="s">
        <v>221</v>
      </c>
      <c r="S21" s="89" t="s">
        <v>658</v>
      </c>
      <c r="T21" s="48" t="s">
        <v>221</v>
      </c>
      <c r="U21" s="51" t="s">
        <v>223</v>
      </c>
      <c r="V21" s="50" t="s">
        <v>222</v>
      </c>
      <c r="W21" s="15" t="s">
        <v>236</v>
      </c>
      <c r="X21" s="18" t="s">
        <v>956</v>
      </c>
      <c r="Y21" s="38" t="s">
        <v>271</v>
      </c>
      <c r="Z21" s="15" t="s">
        <v>18</v>
      </c>
      <c r="AA21" s="90">
        <v>6.8999999999999999E-3</v>
      </c>
      <c r="AB21" s="32" t="s">
        <v>18</v>
      </c>
      <c r="AC21" s="51"/>
      <c r="AD21" s="51"/>
      <c r="AE21" s="51"/>
      <c r="AF21" s="51"/>
      <c r="AG21" s="61"/>
      <c r="AH21" s="61"/>
      <c r="AI21" s="95"/>
      <c r="AJ21" s="18">
        <v>1</v>
      </c>
      <c r="AK21" s="72">
        <v>1</v>
      </c>
    </row>
    <row r="22" spans="1:38" ht="39.950000000000003" customHeight="1">
      <c r="A22" s="13">
        <f t="shared" si="0"/>
        <v>14</v>
      </c>
      <c r="B22" s="16"/>
      <c r="C22" s="16"/>
      <c r="D22" s="19"/>
      <c r="E22" s="16">
        <v>3</v>
      </c>
      <c r="F22" s="16"/>
      <c r="G22" s="19"/>
      <c r="H22" s="16"/>
      <c r="I22" s="16"/>
      <c r="J22" s="36"/>
      <c r="K22" s="36"/>
      <c r="L22" s="88" t="s">
        <v>663</v>
      </c>
      <c r="M22" s="30" t="s">
        <v>664</v>
      </c>
      <c r="N22" s="81" t="s">
        <v>76</v>
      </c>
      <c r="O22" s="40" t="s">
        <v>139</v>
      </c>
      <c r="P22" s="32" t="s">
        <v>220</v>
      </c>
      <c r="Q22" s="82"/>
      <c r="R22" s="48" t="s">
        <v>221</v>
      </c>
      <c r="S22" s="89" t="s">
        <v>663</v>
      </c>
      <c r="T22" s="48" t="s">
        <v>221</v>
      </c>
      <c r="U22" s="51" t="s">
        <v>223</v>
      </c>
      <c r="V22" s="50" t="s">
        <v>222</v>
      </c>
      <c r="W22" s="15" t="s">
        <v>236</v>
      </c>
      <c r="X22" s="18" t="s">
        <v>956</v>
      </c>
      <c r="Y22" s="38" t="s">
        <v>271</v>
      </c>
      <c r="Z22" s="15" t="s">
        <v>18</v>
      </c>
      <c r="AA22" s="93">
        <v>9.1000000000000004E-3</v>
      </c>
      <c r="AB22" s="32" t="s">
        <v>18</v>
      </c>
      <c r="AC22" s="51"/>
      <c r="AD22" s="51"/>
      <c r="AE22" s="51"/>
      <c r="AF22" s="51"/>
      <c r="AG22" s="61"/>
      <c r="AH22" s="61"/>
      <c r="AI22" s="95"/>
      <c r="AJ22" s="18">
        <v>1</v>
      </c>
      <c r="AK22" s="72">
        <v>1</v>
      </c>
    </row>
    <row r="23" spans="1:38" s="118" customFormat="1" ht="39.950000000000003" customHeight="1">
      <c r="A23" s="310">
        <f t="shared" si="0"/>
        <v>15</v>
      </c>
      <c r="B23" s="202"/>
      <c r="C23" s="202"/>
      <c r="D23" s="203">
        <v>2</v>
      </c>
      <c r="E23" s="202"/>
      <c r="F23" s="202"/>
      <c r="G23" s="203"/>
      <c r="H23" s="202"/>
      <c r="I23" s="202"/>
      <c r="J23" s="216"/>
      <c r="K23" s="216"/>
      <c r="L23" s="323" t="s">
        <v>1021</v>
      </c>
      <c r="M23" s="322" t="s">
        <v>1022</v>
      </c>
      <c r="N23" s="312" t="s">
        <v>875</v>
      </c>
      <c r="O23" s="149" t="s">
        <v>61</v>
      </c>
      <c r="P23" s="149" t="s">
        <v>220</v>
      </c>
      <c r="Q23" s="229"/>
      <c r="R23" s="142" t="s">
        <v>221</v>
      </c>
      <c r="S23" s="316"/>
      <c r="T23" s="230"/>
      <c r="U23" s="142"/>
      <c r="V23" s="145"/>
      <c r="W23" s="125"/>
      <c r="X23" s="150"/>
      <c r="Y23" s="230" t="s">
        <v>18</v>
      </c>
      <c r="Z23" s="125" t="s">
        <v>18</v>
      </c>
      <c r="AA23" s="315" t="e">
        <f>#REF!+#REF!+#REF!+#REF!+#REF!+#REF!+#REF!*#REF!</f>
        <v>#REF!</v>
      </c>
      <c r="AB23" s="149" t="s">
        <v>18</v>
      </c>
      <c r="AC23" s="240"/>
      <c r="AD23" s="240"/>
      <c r="AE23" s="240"/>
      <c r="AF23" s="240"/>
      <c r="AG23" s="244"/>
      <c r="AH23" s="244"/>
      <c r="AI23" s="156"/>
      <c r="AJ23" s="150">
        <v>1</v>
      </c>
      <c r="AK23" s="157">
        <v>1</v>
      </c>
      <c r="AL23" s="118" t="s">
        <v>1023</v>
      </c>
    </row>
    <row r="24" spans="1:38" s="118" customFormat="1" ht="39.950000000000003" customHeight="1">
      <c r="A24" s="310"/>
      <c r="B24" s="202"/>
      <c r="C24" s="202"/>
      <c r="D24" s="203">
        <v>2</v>
      </c>
      <c r="E24" s="202"/>
      <c r="F24" s="202"/>
      <c r="G24" s="203"/>
      <c r="H24" s="202"/>
      <c r="I24" s="202"/>
      <c r="J24" s="216"/>
      <c r="K24" s="216"/>
      <c r="L24" s="34" t="s">
        <v>436</v>
      </c>
      <c r="M24" s="30" t="s">
        <v>437</v>
      </c>
      <c r="N24" s="312"/>
      <c r="O24" s="149" t="s">
        <v>61</v>
      </c>
      <c r="P24" s="149" t="s">
        <v>220</v>
      </c>
      <c r="Q24" s="229"/>
      <c r="R24" s="142" t="s">
        <v>286</v>
      </c>
      <c r="S24" s="316"/>
      <c r="T24" s="230"/>
      <c r="U24" s="142"/>
      <c r="V24" s="145"/>
      <c r="W24" s="125"/>
      <c r="X24" s="150"/>
      <c r="Y24" s="230" t="s">
        <v>18</v>
      </c>
      <c r="Z24" s="125" t="s">
        <v>18</v>
      </c>
      <c r="AA24" s="315"/>
      <c r="AB24" s="149"/>
      <c r="AC24" s="240"/>
      <c r="AD24" s="240"/>
      <c r="AE24" s="240"/>
      <c r="AF24" s="240"/>
      <c r="AG24" s="244"/>
      <c r="AH24" s="244"/>
      <c r="AI24" s="156"/>
      <c r="AJ24" s="150">
        <v>1</v>
      </c>
      <c r="AK24" s="157">
        <v>1</v>
      </c>
    </row>
    <row r="25" spans="1:38" s="118" customFormat="1" ht="39.950000000000003" customHeight="1">
      <c r="A25" s="310"/>
      <c r="B25" s="202"/>
      <c r="C25" s="202"/>
      <c r="D25" s="203">
        <v>2</v>
      </c>
      <c r="E25" s="202"/>
      <c r="F25" s="202"/>
      <c r="G25" s="203"/>
      <c r="H25" s="202"/>
      <c r="I25" s="202"/>
      <c r="J25" s="216"/>
      <c r="K25" s="216"/>
      <c r="L25" s="34" t="s">
        <v>438</v>
      </c>
      <c r="M25" s="30" t="s">
        <v>439</v>
      </c>
      <c r="N25" s="312"/>
      <c r="O25" s="149" t="s">
        <v>61</v>
      </c>
      <c r="P25" s="149" t="s">
        <v>220</v>
      </c>
      <c r="Q25" s="229"/>
      <c r="R25" s="142" t="s">
        <v>567</v>
      </c>
      <c r="S25" s="316"/>
      <c r="T25" s="230"/>
      <c r="U25" s="142"/>
      <c r="V25" s="145"/>
      <c r="W25" s="125"/>
      <c r="X25" s="150"/>
      <c r="Y25" s="230" t="s">
        <v>18</v>
      </c>
      <c r="Z25" s="125" t="s">
        <v>18</v>
      </c>
      <c r="AA25" s="315"/>
      <c r="AB25" s="149"/>
      <c r="AC25" s="240"/>
      <c r="AD25" s="240"/>
      <c r="AE25" s="240"/>
      <c r="AF25" s="240"/>
      <c r="AG25" s="244"/>
      <c r="AH25" s="244"/>
      <c r="AI25" s="156"/>
      <c r="AJ25" s="150">
        <v>1</v>
      </c>
      <c r="AK25" s="157">
        <v>1</v>
      </c>
    </row>
    <row r="26" spans="1:38" s="118" customFormat="1" ht="39.950000000000003" customHeight="1">
      <c r="A26" s="310"/>
      <c r="B26" s="202"/>
      <c r="C26" s="202"/>
      <c r="D26" s="203">
        <v>2</v>
      </c>
      <c r="E26" s="202"/>
      <c r="F26" s="202"/>
      <c r="G26" s="203"/>
      <c r="H26" s="202"/>
      <c r="I26" s="202"/>
      <c r="J26" s="216"/>
      <c r="K26" s="216"/>
      <c r="L26" s="34" t="s">
        <v>440</v>
      </c>
      <c r="M26" s="30" t="s">
        <v>441</v>
      </c>
      <c r="N26" s="312"/>
      <c r="O26" s="149" t="s">
        <v>61</v>
      </c>
      <c r="P26" s="149" t="s">
        <v>220</v>
      </c>
      <c r="Q26" s="229"/>
      <c r="R26" s="142" t="s">
        <v>1028</v>
      </c>
      <c r="S26" s="316"/>
      <c r="T26" s="230"/>
      <c r="U26" s="142"/>
      <c r="V26" s="145"/>
      <c r="W26" s="125"/>
      <c r="X26" s="150"/>
      <c r="Y26" s="230" t="s">
        <v>18</v>
      </c>
      <c r="Z26" s="125" t="s">
        <v>18</v>
      </c>
      <c r="AA26" s="315"/>
      <c r="AB26" s="149"/>
      <c r="AC26" s="240"/>
      <c r="AD26" s="240"/>
      <c r="AE26" s="240"/>
      <c r="AF26" s="240"/>
      <c r="AG26" s="244"/>
      <c r="AH26" s="244"/>
      <c r="AI26" s="156"/>
      <c r="AJ26" s="150">
        <v>1</v>
      </c>
      <c r="AK26" s="157">
        <v>1</v>
      </c>
    </row>
    <row r="27" spans="1:38" ht="39.950000000000003" customHeight="1">
      <c r="A27" s="13">
        <f>ROW(27:27)-8</f>
        <v>19</v>
      </c>
      <c r="B27" s="16"/>
      <c r="C27" s="16">
        <v>1</v>
      </c>
      <c r="D27" s="19"/>
      <c r="E27" s="19"/>
      <c r="F27" s="16"/>
      <c r="G27" s="19"/>
      <c r="H27" s="16"/>
      <c r="I27" s="16"/>
      <c r="J27" s="36"/>
      <c r="K27" s="36"/>
      <c r="L27" s="88" t="s">
        <v>991</v>
      </c>
      <c r="M27" s="30" t="s">
        <v>992</v>
      </c>
      <c r="N27" s="81" t="s">
        <v>30</v>
      </c>
      <c r="O27" s="32" t="s">
        <v>139</v>
      </c>
      <c r="P27" s="32" t="s">
        <v>220</v>
      </c>
      <c r="Q27" s="38" t="s">
        <v>18</v>
      </c>
      <c r="R27" s="48" t="s">
        <v>221</v>
      </c>
      <c r="S27" s="49" t="s">
        <v>228</v>
      </c>
      <c r="T27" s="38" t="s">
        <v>18</v>
      </c>
      <c r="U27" s="48" t="s">
        <v>223</v>
      </c>
      <c r="V27" s="50" t="s">
        <v>222</v>
      </c>
      <c r="W27" s="15" t="s">
        <v>600</v>
      </c>
      <c r="X27" s="15" t="s">
        <v>600</v>
      </c>
      <c r="Y27" s="38" t="s">
        <v>18</v>
      </c>
      <c r="Z27" s="15" t="s">
        <v>18</v>
      </c>
      <c r="AA27" s="90">
        <v>1.8499999999999999E-2</v>
      </c>
      <c r="AB27" s="32" t="s">
        <v>18</v>
      </c>
      <c r="AC27" s="51"/>
      <c r="AD27" s="51"/>
      <c r="AE27" s="51"/>
      <c r="AF27" s="51"/>
      <c r="AG27" s="61"/>
      <c r="AH27" s="61"/>
      <c r="AI27" s="44"/>
      <c r="AJ27" s="18">
        <v>1</v>
      </c>
      <c r="AK27" s="72">
        <v>1</v>
      </c>
    </row>
    <row r="28" spans="1:38" ht="39.950000000000003" customHeight="1">
      <c r="A28" s="13">
        <f>ROW(28:28)-8</f>
        <v>20</v>
      </c>
      <c r="B28" s="16"/>
      <c r="C28" s="16">
        <v>1</v>
      </c>
      <c r="D28" s="19"/>
      <c r="E28" s="19"/>
      <c r="F28" s="16"/>
      <c r="G28" s="19"/>
      <c r="H28" s="16"/>
      <c r="I28" s="16"/>
      <c r="J28" s="36"/>
      <c r="K28" s="36"/>
      <c r="L28" s="88" t="s">
        <v>993</v>
      </c>
      <c r="M28" s="30" t="s">
        <v>992</v>
      </c>
      <c r="N28" s="81" t="s">
        <v>47</v>
      </c>
      <c r="O28" s="32" t="s">
        <v>139</v>
      </c>
      <c r="P28" s="32" t="s">
        <v>220</v>
      </c>
      <c r="Q28" s="38" t="s">
        <v>18</v>
      </c>
      <c r="R28" s="48" t="s">
        <v>221</v>
      </c>
      <c r="S28" s="49" t="s">
        <v>228</v>
      </c>
      <c r="T28" s="38" t="s">
        <v>18</v>
      </c>
      <c r="U28" s="51" t="s">
        <v>223</v>
      </c>
      <c r="V28" s="50" t="s">
        <v>222</v>
      </c>
      <c r="W28" s="15" t="s">
        <v>600</v>
      </c>
      <c r="X28" s="15" t="s">
        <v>600</v>
      </c>
      <c r="Y28" s="38" t="s">
        <v>18</v>
      </c>
      <c r="Z28" s="15" t="s">
        <v>18</v>
      </c>
      <c r="AA28" s="90">
        <v>1.6500000000000001E-2</v>
      </c>
      <c r="AB28" s="32" t="s">
        <v>18</v>
      </c>
      <c r="AC28" s="51"/>
      <c r="AD28" s="51"/>
      <c r="AE28" s="51"/>
      <c r="AF28" s="51"/>
      <c r="AG28" s="61"/>
      <c r="AH28" s="61"/>
      <c r="AI28" s="44"/>
      <c r="AJ28" s="18">
        <v>0</v>
      </c>
      <c r="AK28" s="72">
        <v>0</v>
      </c>
    </row>
    <row r="29" spans="1:38" ht="39.950000000000003" customHeight="1">
      <c r="A29" s="13">
        <f>ROW(29:29)-8</f>
        <v>21</v>
      </c>
      <c r="B29" s="16"/>
      <c r="C29" s="16">
        <v>1</v>
      </c>
      <c r="D29" s="19"/>
      <c r="E29" s="19"/>
      <c r="F29" s="16"/>
      <c r="G29" s="19"/>
      <c r="H29" s="16"/>
      <c r="I29" s="16"/>
      <c r="J29" s="36"/>
      <c r="K29" s="36"/>
      <c r="L29" s="88" t="s">
        <v>666</v>
      </c>
      <c r="M29" s="30" t="s">
        <v>997</v>
      </c>
      <c r="N29" s="81" t="s">
        <v>30</v>
      </c>
      <c r="O29" s="32" t="s">
        <v>139</v>
      </c>
      <c r="P29" s="32" t="s">
        <v>220</v>
      </c>
      <c r="Q29" s="38" t="s">
        <v>18</v>
      </c>
      <c r="R29" s="48" t="s">
        <v>221</v>
      </c>
      <c r="S29" s="49" t="s">
        <v>228</v>
      </c>
      <c r="T29" s="38" t="s">
        <v>18</v>
      </c>
      <c r="U29" s="51" t="s">
        <v>223</v>
      </c>
      <c r="V29" s="50" t="s">
        <v>222</v>
      </c>
      <c r="W29" s="15" t="s">
        <v>995</v>
      </c>
      <c r="X29" s="18" t="s">
        <v>18</v>
      </c>
      <c r="Y29" s="38" t="s">
        <v>18</v>
      </c>
      <c r="Z29" s="15" t="s">
        <v>18</v>
      </c>
      <c r="AA29" s="90">
        <v>2.0000000000000001E-4</v>
      </c>
      <c r="AB29" s="32" t="s">
        <v>18</v>
      </c>
      <c r="AC29" s="51"/>
      <c r="AD29" s="51"/>
      <c r="AE29" s="51"/>
      <c r="AF29" s="51"/>
      <c r="AG29" s="61"/>
      <c r="AH29" s="61"/>
      <c r="AI29" s="44"/>
      <c r="AJ29" s="18">
        <v>1</v>
      </c>
      <c r="AK29" s="72">
        <v>1</v>
      </c>
    </row>
    <row r="30" spans="1:38" ht="39.950000000000003" customHeight="1">
      <c r="A30" s="13">
        <f>ROW(30:30)-8</f>
        <v>22</v>
      </c>
      <c r="B30" s="96"/>
      <c r="C30" s="16">
        <v>1</v>
      </c>
      <c r="D30" s="97"/>
      <c r="E30" s="97"/>
      <c r="F30" s="96"/>
      <c r="G30" s="97"/>
      <c r="H30" s="96"/>
      <c r="I30" s="96"/>
      <c r="J30" s="98"/>
      <c r="K30" s="98"/>
      <c r="L30" s="99" t="s">
        <v>667</v>
      </c>
      <c r="M30" s="100" t="s">
        <v>997</v>
      </c>
      <c r="N30" s="101" t="s">
        <v>47</v>
      </c>
      <c r="O30" s="102" t="s">
        <v>139</v>
      </c>
      <c r="P30" s="102" t="s">
        <v>220</v>
      </c>
      <c r="Q30" s="103" t="s">
        <v>18</v>
      </c>
      <c r="R30" s="104" t="s">
        <v>221</v>
      </c>
      <c r="S30" s="105" t="s">
        <v>228</v>
      </c>
      <c r="T30" s="103" t="s">
        <v>18</v>
      </c>
      <c r="U30" s="48" t="s">
        <v>223</v>
      </c>
      <c r="V30" s="50" t="s">
        <v>222</v>
      </c>
      <c r="W30" s="106" t="s">
        <v>995</v>
      </c>
      <c r="X30" s="107" t="s">
        <v>18</v>
      </c>
      <c r="Y30" s="103" t="s">
        <v>18</v>
      </c>
      <c r="Z30" s="106" t="s">
        <v>18</v>
      </c>
      <c r="AA30" s="108">
        <v>2.0000000000000001E-4</v>
      </c>
      <c r="AB30" s="102" t="s">
        <v>18</v>
      </c>
      <c r="AC30" s="109"/>
      <c r="AD30" s="109"/>
      <c r="AE30" s="109"/>
      <c r="AF30" s="109"/>
      <c r="AG30" s="110"/>
      <c r="AH30" s="110"/>
      <c r="AI30" s="111"/>
      <c r="AJ30" s="103" t="s">
        <v>998</v>
      </c>
      <c r="AK30" s="112" t="s">
        <v>998</v>
      </c>
    </row>
    <row r="31" spans="1:38" ht="39.950000000000003" customHeight="1">
      <c r="R31" s="6"/>
      <c r="T31" s="6"/>
      <c r="U31" s="6"/>
      <c r="V31" s="6"/>
      <c r="W31" s="6"/>
      <c r="X31" s="6"/>
      <c r="Y31" s="6"/>
    </row>
    <row r="32" spans="1:38" ht="39.950000000000003" customHeight="1">
      <c r="R32" s="6"/>
      <c r="T32" s="6"/>
      <c r="U32" s="6"/>
      <c r="V32" s="6"/>
      <c r="W32" s="6"/>
      <c r="X32" s="6"/>
      <c r="Y32" s="6"/>
    </row>
    <row r="33" spans="18:25" ht="39.950000000000003" customHeight="1">
      <c r="R33" s="6"/>
      <c r="T33" s="6"/>
      <c r="U33" s="6"/>
      <c r="V33" s="6"/>
      <c r="W33" s="6"/>
      <c r="X33" s="6"/>
      <c r="Y33" s="6"/>
    </row>
    <row r="34" spans="18:25" ht="39.950000000000003" customHeight="1">
      <c r="R34" s="6"/>
      <c r="T34" s="6"/>
      <c r="U34" s="6"/>
      <c r="V34" s="6"/>
      <c r="W34" s="6"/>
      <c r="X34" s="6"/>
      <c r="Y34" s="6"/>
    </row>
    <row r="35" spans="18:25" ht="39.950000000000003" customHeight="1">
      <c r="R35" s="6"/>
      <c r="T35" s="6"/>
      <c r="U35" s="6"/>
      <c r="V35" s="6"/>
      <c r="W35" s="6"/>
      <c r="X35" s="6"/>
      <c r="Y35" s="6"/>
    </row>
    <row r="36" spans="18:25" ht="39.950000000000003" customHeight="1">
      <c r="R36" s="6"/>
      <c r="T36" s="6"/>
      <c r="U36" s="6"/>
      <c r="V36" s="6"/>
      <c r="W36" s="6"/>
      <c r="X36" s="6"/>
      <c r="Y36" s="6"/>
    </row>
    <row r="37" spans="18:25" ht="39.950000000000003" customHeight="1">
      <c r="R37" s="6"/>
      <c r="T37" s="6"/>
      <c r="U37" s="6"/>
      <c r="V37" s="6"/>
      <c r="W37" s="6"/>
      <c r="X37" s="6"/>
      <c r="Y37" s="6"/>
    </row>
    <row r="38" spans="18:25" ht="39.950000000000003" customHeight="1">
      <c r="R38" s="6"/>
      <c r="T38" s="6"/>
      <c r="U38" s="6"/>
      <c r="V38" s="6"/>
      <c r="W38" s="6"/>
      <c r="X38" s="6"/>
      <c r="Y38" s="6"/>
    </row>
    <row r="39" spans="18:25" ht="39.950000000000003" customHeight="1">
      <c r="R39" s="6"/>
      <c r="T39" s="6"/>
      <c r="U39" s="6"/>
      <c r="V39" s="6"/>
      <c r="W39" s="6"/>
      <c r="X39" s="6"/>
      <c r="Y39" s="6"/>
    </row>
    <row r="40" spans="18:25" ht="39.950000000000003" customHeight="1">
      <c r="R40" s="6"/>
      <c r="T40" s="6"/>
      <c r="U40" s="6"/>
      <c r="V40" s="6"/>
      <c r="W40" s="6"/>
      <c r="X40" s="6"/>
      <c r="Y40" s="6"/>
    </row>
    <row r="41" spans="18:25">
      <c r="R41" s="6"/>
      <c r="T41" s="6"/>
      <c r="U41" s="6"/>
      <c r="V41" s="6"/>
      <c r="W41" s="6"/>
      <c r="X41" s="6"/>
      <c r="Y41" s="6"/>
    </row>
    <row r="42" spans="18:25">
      <c r="R42" s="6"/>
      <c r="T42" s="6"/>
      <c r="U42" s="6"/>
      <c r="V42" s="6"/>
      <c r="W42" s="6"/>
      <c r="X42" s="6"/>
      <c r="Y42" s="6"/>
    </row>
    <row r="43" spans="18:25">
      <c r="R43" s="6"/>
      <c r="T43" s="6"/>
      <c r="U43" s="6"/>
      <c r="V43" s="6"/>
      <c r="W43" s="6"/>
      <c r="X43" s="6"/>
      <c r="Y43" s="6"/>
    </row>
    <row r="44" spans="18:25">
      <c r="R44" s="6"/>
      <c r="T44" s="6"/>
      <c r="U44" s="6"/>
      <c r="V44" s="6"/>
      <c r="W44" s="6"/>
      <c r="X44" s="6"/>
      <c r="Y44" s="6"/>
    </row>
    <row r="45" spans="18:25">
      <c r="R45" s="6"/>
      <c r="T45" s="6"/>
      <c r="U45" s="6"/>
      <c r="V45" s="6"/>
      <c r="W45" s="6"/>
      <c r="X45" s="6"/>
      <c r="Y45" s="6"/>
    </row>
  </sheetData>
  <autoFilter ref="A8:AK30">
    <extLst/>
  </autoFilter>
  <mergeCells count="37">
    <mergeCell ref="N7:N8"/>
    <mergeCell ref="S7:S8"/>
    <mergeCell ref="T7:T8"/>
    <mergeCell ref="U7:U8"/>
    <mergeCell ref="V7:V8"/>
    <mergeCell ref="W7:W8"/>
    <mergeCell ref="AK7:AK8"/>
    <mergeCell ref="AC7:AC8"/>
    <mergeCell ref="AD7:AD8"/>
    <mergeCell ref="AE7:AE8"/>
    <mergeCell ref="AF7:AF8"/>
    <mergeCell ref="AG7:AG8"/>
    <mergeCell ref="AH7:AH8"/>
    <mergeCell ref="AI7:AI8"/>
    <mergeCell ref="AJ7:AJ8"/>
    <mergeCell ref="O7:O8"/>
    <mergeCell ref="P7:P8"/>
    <mergeCell ref="Q7:Q8"/>
    <mergeCell ref="R7:R8"/>
    <mergeCell ref="A4:M4"/>
    <mergeCell ref="B7:K7"/>
    <mergeCell ref="A7:A8"/>
    <mergeCell ref="L7:L8"/>
    <mergeCell ref="M7:M8"/>
    <mergeCell ref="N1:AH6"/>
    <mergeCell ref="A5:M6"/>
    <mergeCell ref="X7:X8"/>
    <mergeCell ref="Y7:Y8"/>
    <mergeCell ref="Z7:Z8"/>
    <mergeCell ref="AA7:AA8"/>
    <mergeCell ref="AB7:AB8"/>
    <mergeCell ref="A1:E1"/>
    <mergeCell ref="F1:K1"/>
    <mergeCell ref="L1:M1"/>
    <mergeCell ref="A2:M2"/>
    <mergeCell ref="A3:K3"/>
    <mergeCell ref="L3:M3"/>
  </mergeCells>
  <phoneticPr fontId="49" type="noConversion"/>
  <conditionalFormatting sqref="K18">
    <cfRule type="duplicateValues" dxfId="126" priority="92"/>
  </conditionalFormatting>
  <conditionalFormatting sqref="AJ1:AK1">
    <cfRule type="duplicateValues" dxfId="125" priority="202"/>
  </conditionalFormatting>
  <dataValidations disablePrompts="1" count="1">
    <dataValidation type="list" allowBlank="1" showInputMessage="1" showErrorMessage="1" sqref="U9:V30">
      <formula1>"Y,N"</formula1>
    </dataValidation>
  </dataValidations>
  <pageMargins left="1.5743055555555601" right="0.70763888888888904" top="0.74791666666666701" bottom="0.74791666666666701" header="0.31388888888888899" footer="0.31388888888888899"/>
  <pageSetup paperSize="8" scale="59" fitToHeight="5" orientation="landscape" horizontalDpi="1200" verticalDpi="1200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K59"/>
  <sheetViews>
    <sheetView view="pageBreakPreview" zoomScale="80" zoomScaleNormal="100" workbookViewId="0">
      <pane ySplit="8" topLeftCell="A9" activePane="bottomLeft" state="frozen"/>
      <selection pane="bottomLeft" activeCell="N1" sqref="N1:AH6"/>
    </sheetView>
  </sheetViews>
  <sheetFormatPr defaultColWidth="9" defaultRowHeight="16.5"/>
  <cols>
    <col min="1" max="1" width="4.5" style="6" customWidth="1"/>
    <col min="2" max="11" width="2.625" style="6" customWidth="1"/>
    <col min="12" max="12" width="17.5" style="7" customWidth="1"/>
    <col min="13" max="13" width="26.125" style="7" customWidth="1"/>
    <col min="14" max="14" width="15.5" style="8" customWidth="1"/>
    <col min="15" max="16" width="5.625" style="6" customWidth="1"/>
    <col min="17" max="17" width="7.375" style="6" customWidth="1"/>
    <col min="18" max="18" width="6.125" style="9" customWidth="1"/>
    <col min="19" max="19" width="15.5" style="6" customWidth="1"/>
    <col min="20" max="20" width="8.125" style="10" customWidth="1"/>
    <col min="21" max="23" width="8.125" style="9" customWidth="1"/>
    <col min="24" max="24" width="18.125" style="9" customWidth="1"/>
    <col min="25" max="25" width="11.25" style="9" customWidth="1"/>
    <col min="26" max="26" width="11.375" style="6" customWidth="1"/>
    <col min="27" max="27" width="8.875" style="11" customWidth="1"/>
    <col min="28" max="28" width="5.125" style="6" customWidth="1"/>
    <col min="29" max="32" width="5.75" style="6" hidden="1" customWidth="1"/>
    <col min="33" max="34" width="7.25" style="6" hidden="1" customWidth="1"/>
    <col min="35" max="35" width="10" style="6" customWidth="1"/>
    <col min="36" max="36" width="9.625" style="6" customWidth="1"/>
    <col min="37" max="37" width="9" style="12"/>
    <col min="38" max="16384" width="9" style="6"/>
  </cols>
  <sheetData>
    <row r="1" spans="1:37" ht="33.75" customHeight="1">
      <c r="A1" s="347" t="s">
        <v>695</v>
      </c>
      <c r="B1" s="348"/>
      <c r="C1" s="348"/>
      <c r="D1" s="348"/>
      <c r="E1" s="348"/>
      <c r="F1" s="349" t="s">
        <v>187</v>
      </c>
      <c r="G1" s="349"/>
      <c r="H1" s="349"/>
      <c r="I1" s="349"/>
      <c r="J1" s="349"/>
      <c r="K1" s="349"/>
      <c r="L1" s="350" t="s">
        <v>188</v>
      </c>
      <c r="M1" s="350"/>
      <c r="N1" s="399" t="s">
        <v>1045</v>
      </c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8"/>
      <c r="AB1" s="367"/>
      <c r="AC1" s="367"/>
      <c r="AD1" s="367"/>
      <c r="AE1" s="367"/>
      <c r="AF1" s="367"/>
      <c r="AG1" s="367"/>
      <c r="AH1" s="367"/>
      <c r="AI1" s="14" t="s">
        <v>1</v>
      </c>
      <c r="AJ1" s="308" t="s">
        <v>1017</v>
      </c>
      <c r="AK1" s="308" t="s">
        <v>1018</v>
      </c>
    </row>
    <row r="2" spans="1:37" ht="33.75" customHeight="1">
      <c r="A2" s="351" t="s">
        <v>189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52"/>
      <c r="M2" s="352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8"/>
      <c r="AB2" s="367"/>
      <c r="AC2" s="367"/>
      <c r="AD2" s="367"/>
      <c r="AE2" s="367"/>
      <c r="AF2" s="367"/>
      <c r="AG2" s="367"/>
      <c r="AH2" s="367"/>
      <c r="AI2" s="14" t="s">
        <v>190</v>
      </c>
      <c r="AJ2" s="278" t="s">
        <v>1019</v>
      </c>
      <c r="AK2" s="278" t="s">
        <v>1019</v>
      </c>
    </row>
    <row r="3" spans="1:37" ht="33.75" customHeight="1">
      <c r="A3" s="353" t="s">
        <v>191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5" t="s">
        <v>1002</v>
      </c>
      <c r="M3" s="350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8"/>
      <c r="AB3" s="367"/>
      <c r="AC3" s="367"/>
      <c r="AD3" s="367"/>
      <c r="AE3" s="367"/>
      <c r="AF3" s="367"/>
      <c r="AG3" s="367"/>
      <c r="AH3" s="367"/>
      <c r="AI3" s="14" t="s">
        <v>192</v>
      </c>
      <c r="AJ3" s="65" t="s">
        <v>696</v>
      </c>
      <c r="AK3" s="18" t="s">
        <v>697</v>
      </c>
    </row>
    <row r="4" spans="1:37" ht="33.75" customHeight="1">
      <c r="A4" s="358" t="s">
        <v>1000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0"/>
      <c r="M4" s="350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8"/>
      <c r="AB4" s="367"/>
      <c r="AC4" s="367"/>
      <c r="AD4" s="367"/>
      <c r="AE4" s="367"/>
      <c r="AF4" s="367"/>
      <c r="AG4" s="367"/>
      <c r="AH4" s="367"/>
      <c r="AI4" s="14" t="s">
        <v>56</v>
      </c>
      <c r="AJ4" s="65">
        <v>2010</v>
      </c>
      <c r="AK4" s="77">
        <v>1895</v>
      </c>
    </row>
    <row r="5" spans="1:37" ht="30" customHeight="1">
      <c r="A5" s="369" t="s">
        <v>1005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1"/>
      <c r="M5" s="371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8"/>
      <c r="AB5" s="367"/>
      <c r="AC5" s="367"/>
      <c r="AD5" s="367"/>
      <c r="AE5" s="367"/>
      <c r="AF5" s="367"/>
      <c r="AG5" s="367"/>
      <c r="AH5" s="367"/>
      <c r="AI5" s="67" t="s">
        <v>195</v>
      </c>
      <c r="AJ5" s="17" t="e">
        <f>#REF!</f>
        <v>#REF!</v>
      </c>
      <c r="AK5" s="36" t="e">
        <f>#REF!</f>
        <v>#REF!</v>
      </c>
    </row>
    <row r="6" spans="1:37" ht="30" customHeight="1">
      <c r="A6" s="372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1"/>
      <c r="M6" s="371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8"/>
      <c r="AB6" s="367"/>
      <c r="AC6" s="367"/>
      <c r="AD6" s="367"/>
      <c r="AE6" s="367"/>
      <c r="AF6" s="367"/>
      <c r="AG6" s="367"/>
      <c r="AH6" s="367"/>
      <c r="AI6" s="67" t="s">
        <v>196</v>
      </c>
      <c r="AJ6" s="68"/>
      <c r="AK6" s="78"/>
    </row>
    <row r="7" spans="1:37" ht="24.95" customHeight="1">
      <c r="A7" s="360" t="s">
        <v>0</v>
      </c>
      <c r="B7" s="356" t="s">
        <v>197</v>
      </c>
      <c r="C7" s="356"/>
      <c r="D7" s="356"/>
      <c r="E7" s="356"/>
      <c r="F7" s="356"/>
      <c r="G7" s="356"/>
      <c r="H7" s="356"/>
      <c r="I7" s="356"/>
      <c r="J7" s="356"/>
      <c r="K7" s="356"/>
      <c r="L7" s="361" t="s">
        <v>1</v>
      </c>
      <c r="M7" s="362" t="s">
        <v>190</v>
      </c>
      <c r="N7" s="356" t="s">
        <v>198</v>
      </c>
      <c r="O7" s="356" t="s">
        <v>199</v>
      </c>
      <c r="P7" s="356" t="s">
        <v>200</v>
      </c>
      <c r="Q7" s="356" t="s">
        <v>55</v>
      </c>
      <c r="R7" s="357" t="s">
        <v>201</v>
      </c>
      <c r="S7" s="376" t="s">
        <v>202</v>
      </c>
      <c r="T7" s="377" t="s">
        <v>203</v>
      </c>
      <c r="U7" s="357" t="s">
        <v>204</v>
      </c>
      <c r="V7" s="378" t="s">
        <v>205</v>
      </c>
      <c r="W7" s="378" t="s">
        <v>206</v>
      </c>
      <c r="X7" s="374" t="s">
        <v>207</v>
      </c>
      <c r="Y7" s="374" t="s">
        <v>208</v>
      </c>
      <c r="Z7" s="356" t="s">
        <v>209</v>
      </c>
      <c r="AA7" s="375" t="s">
        <v>210</v>
      </c>
      <c r="AB7" s="356" t="s">
        <v>211</v>
      </c>
      <c r="AC7" s="364" t="s">
        <v>212</v>
      </c>
      <c r="AD7" s="364" t="s">
        <v>213</v>
      </c>
      <c r="AE7" s="364" t="s">
        <v>214</v>
      </c>
      <c r="AF7" s="364" t="s">
        <v>215</v>
      </c>
      <c r="AG7" s="365" t="s">
        <v>216</v>
      </c>
      <c r="AH7" s="365" t="s">
        <v>196</v>
      </c>
      <c r="AI7" s="373" t="s">
        <v>217</v>
      </c>
      <c r="AJ7" s="356" t="s">
        <v>218</v>
      </c>
      <c r="AK7" s="379" t="s">
        <v>218</v>
      </c>
    </row>
    <row r="8" spans="1:37" s="1" customFormat="1" ht="24.95" customHeight="1">
      <c r="A8" s="360"/>
      <c r="B8" s="15">
        <v>0</v>
      </c>
      <c r="C8" s="15">
        <v>1</v>
      </c>
      <c r="D8" s="15">
        <v>2</v>
      </c>
      <c r="E8" s="15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28">
        <v>9</v>
      </c>
      <c r="L8" s="361"/>
      <c r="M8" s="362"/>
      <c r="N8" s="356"/>
      <c r="O8" s="356"/>
      <c r="P8" s="356"/>
      <c r="Q8" s="356"/>
      <c r="R8" s="357"/>
      <c r="S8" s="376"/>
      <c r="T8" s="377"/>
      <c r="U8" s="357"/>
      <c r="V8" s="378"/>
      <c r="W8" s="378"/>
      <c r="X8" s="374"/>
      <c r="Y8" s="374"/>
      <c r="Z8" s="356"/>
      <c r="AA8" s="375"/>
      <c r="AB8" s="356"/>
      <c r="AC8" s="364"/>
      <c r="AD8" s="364"/>
      <c r="AE8" s="364"/>
      <c r="AF8" s="364"/>
      <c r="AG8" s="366"/>
      <c r="AH8" s="365"/>
      <c r="AI8" s="373"/>
      <c r="AJ8" s="356"/>
      <c r="AK8" s="379"/>
    </row>
    <row r="9" spans="1:37" s="4" customFormat="1" ht="39.950000000000003" customHeight="1">
      <c r="A9" s="13">
        <f t="shared" ref="A9:A44" si="0">ROW(9:9)-8</f>
        <v>1</v>
      </c>
      <c r="B9" s="16"/>
      <c r="C9" s="16">
        <v>1</v>
      </c>
      <c r="D9" s="16"/>
      <c r="E9" s="16"/>
      <c r="F9" s="16"/>
      <c r="G9" s="16"/>
      <c r="H9" s="16"/>
      <c r="I9" s="16"/>
      <c r="J9" s="36"/>
      <c r="K9" s="36"/>
      <c r="L9" s="88" t="s">
        <v>24</v>
      </c>
      <c r="M9" s="30" t="s">
        <v>691</v>
      </c>
      <c r="N9" s="81" t="s">
        <v>927</v>
      </c>
      <c r="O9" s="32" t="s">
        <v>57</v>
      </c>
      <c r="P9" s="32" t="s">
        <v>220</v>
      </c>
      <c r="Q9" s="82"/>
      <c r="R9" s="48" t="s">
        <v>221</v>
      </c>
      <c r="S9" s="89" t="s">
        <v>26</v>
      </c>
      <c r="T9" s="38" t="s">
        <v>221</v>
      </c>
      <c r="U9" s="51" t="s">
        <v>223</v>
      </c>
      <c r="V9" s="50" t="s">
        <v>222</v>
      </c>
      <c r="W9" s="40" t="s">
        <v>232</v>
      </c>
      <c r="X9" s="18" t="s">
        <v>225</v>
      </c>
      <c r="Y9" s="38" t="s">
        <v>18</v>
      </c>
      <c r="Z9" s="15" t="s">
        <v>928</v>
      </c>
      <c r="AA9" s="90">
        <f>AA11+AA13*AJ13+AA14</f>
        <v>4.0055000000000005</v>
      </c>
      <c r="AB9" s="32" t="s">
        <v>18</v>
      </c>
      <c r="AC9" s="51"/>
      <c r="AD9" s="51"/>
      <c r="AE9" s="51"/>
      <c r="AF9" s="51"/>
      <c r="AG9" s="61"/>
      <c r="AH9" s="61"/>
      <c r="AI9" s="71"/>
      <c r="AJ9" s="18">
        <v>1</v>
      </c>
      <c r="AK9" s="78">
        <v>0</v>
      </c>
    </row>
    <row r="10" spans="1:37" ht="39.950000000000003" customHeight="1">
      <c r="A10" s="13">
        <f t="shared" si="0"/>
        <v>2</v>
      </c>
      <c r="B10" s="16"/>
      <c r="C10" s="16">
        <v>1</v>
      </c>
      <c r="D10" s="19"/>
      <c r="E10" s="19"/>
      <c r="F10" s="16"/>
      <c r="G10" s="19"/>
      <c r="H10" s="16"/>
      <c r="I10" s="16"/>
      <c r="J10" s="36"/>
      <c r="K10" s="36"/>
      <c r="L10" s="88" t="s">
        <v>934</v>
      </c>
      <c r="M10" s="30" t="s">
        <v>692</v>
      </c>
      <c r="N10" s="81" t="s">
        <v>935</v>
      </c>
      <c r="O10" s="32" t="s">
        <v>57</v>
      </c>
      <c r="P10" s="32" t="s">
        <v>220</v>
      </c>
      <c r="Q10" s="82"/>
      <c r="R10" s="48" t="s">
        <v>221</v>
      </c>
      <c r="S10" s="49" t="s">
        <v>228</v>
      </c>
      <c r="T10" s="38" t="s">
        <v>18</v>
      </c>
      <c r="U10" s="51" t="s">
        <v>223</v>
      </c>
      <c r="V10" s="50" t="s">
        <v>222</v>
      </c>
      <c r="W10" s="40" t="s">
        <v>232</v>
      </c>
      <c r="X10" s="18" t="s">
        <v>225</v>
      </c>
      <c r="Y10" s="38" t="s">
        <v>18</v>
      </c>
      <c r="Z10" s="15" t="s">
        <v>936</v>
      </c>
      <c r="AA10" s="90">
        <f>AA12+AA13*AK13+AA15</f>
        <v>3.8593999999999999</v>
      </c>
      <c r="AB10" s="32" t="s">
        <v>18</v>
      </c>
      <c r="AC10" s="51"/>
      <c r="AD10" s="51"/>
      <c r="AE10" s="51"/>
      <c r="AF10" s="51"/>
      <c r="AG10" s="61"/>
      <c r="AH10" s="61"/>
      <c r="AI10" s="71"/>
      <c r="AJ10" s="65">
        <v>0</v>
      </c>
      <c r="AK10" s="78">
        <v>1</v>
      </c>
    </row>
    <row r="11" spans="1:37" ht="39.950000000000003" customHeight="1">
      <c r="A11" s="13">
        <f t="shared" si="0"/>
        <v>3</v>
      </c>
      <c r="B11" s="16"/>
      <c r="C11" s="16"/>
      <c r="D11" s="19">
        <v>2</v>
      </c>
      <c r="E11" s="19"/>
      <c r="F11" s="16"/>
      <c r="G11" s="19"/>
      <c r="H11" s="16"/>
      <c r="I11" s="16"/>
      <c r="J11" s="36"/>
      <c r="K11" s="36"/>
      <c r="L11" s="88" t="s">
        <v>33</v>
      </c>
      <c r="M11" s="30" t="s">
        <v>647</v>
      </c>
      <c r="N11" s="81" t="str">
        <f>N9</f>
        <v>2010车身，织物通风面套</v>
      </c>
      <c r="O11" s="32" t="s">
        <v>61</v>
      </c>
      <c r="P11" s="32" t="s">
        <v>220</v>
      </c>
      <c r="Q11" s="82"/>
      <c r="R11" s="48" t="s">
        <v>221</v>
      </c>
      <c r="S11" s="49" t="s">
        <v>228</v>
      </c>
      <c r="T11" s="38" t="s">
        <v>18</v>
      </c>
      <c r="U11" s="51" t="s">
        <v>223</v>
      </c>
      <c r="V11" s="50" t="s">
        <v>222</v>
      </c>
      <c r="W11" s="40" t="s">
        <v>941</v>
      </c>
      <c r="X11" s="18" t="s">
        <v>225</v>
      </c>
      <c r="Y11" s="38" t="s">
        <v>18</v>
      </c>
      <c r="Z11" s="15" t="s">
        <v>928</v>
      </c>
      <c r="AA11" s="90">
        <v>0.5</v>
      </c>
      <c r="AB11" s="91" t="s">
        <v>18</v>
      </c>
      <c r="AC11" s="51"/>
      <c r="AD11" s="51"/>
      <c r="AE11" s="51"/>
      <c r="AF11" s="51"/>
      <c r="AG11" s="61"/>
      <c r="AH11" s="61"/>
      <c r="AI11" s="94"/>
      <c r="AJ11" s="65">
        <v>1</v>
      </c>
      <c r="AK11" s="78">
        <v>0</v>
      </c>
    </row>
    <row r="12" spans="1:37" ht="39.950000000000003" customHeight="1">
      <c r="A12" s="13">
        <f t="shared" si="0"/>
        <v>4</v>
      </c>
      <c r="B12" s="16"/>
      <c r="C12" s="16"/>
      <c r="D12" s="16">
        <v>2</v>
      </c>
      <c r="E12" s="19"/>
      <c r="F12" s="16"/>
      <c r="G12" s="19"/>
      <c r="H12" s="16"/>
      <c r="I12" s="16"/>
      <c r="J12" s="36"/>
      <c r="K12" s="36"/>
      <c r="L12" s="88" t="s">
        <v>49</v>
      </c>
      <c r="M12" s="30" t="s">
        <v>647</v>
      </c>
      <c r="N12" s="81" t="str">
        <f>N10</f>
        <v>1895车身，织物通风面套</v>
      </c>
      <c r="O12" s="32" t="s">
        <v>61</v>
      </c>
      <c r="P12" s="32" t="s">
        <v>220</v>
      </c>
      <c r="Q12" s="82"/>
      <c r="R12" s="48" t="s">
        <v>221</v>
      </c>
      <c r="S12" s="49" t="s">
        <v>228</v>
      </c>
      <c r="T12" s="38" t="s">
        <v>18</v>
      </c>
      <c r="U12" s="51" t="s">
        <v>223</v>
      </c>
      <c r="V12" s="50" t="s">
        <v>222</v>
      </c>
      <c r="W12" s="40" t="s">
        <v>941</v>
      </c>
      <c r="X12" s="18" t="s">
        <v>225</v>
      </c>
      <c r="Y12" s="38" t="s">
        <v>18</v>
      </c>
      <c r="Z12" s="15" t="s">
        <v>936</v>
      </c>
      <c r="AA12" s="90">
        <v>0.5</v>
      </c>
      <c r="AB12" s="32" t="s">
        <v>18</v>
      </c>
      <c r="AC12" s="51"/>
      <c r="AD12" s="51"/>
      <c r="AE12" s="51"/>
      <c r="AF12" s="51"/>
      <c r="AG12" s="61"/>
      <c r="AH12" s="61"/>
      <c r="AI12" s="71"/>
      <c r="AJ12" s="65">
        <v>0</v>
      </c>
      <c r="AK12" s="78">
        <v>1</v>
      </c>
    </row>
    <row r="13" spans="1:37" s="2" customFormat="1" ht="39.950000000000003" customHeight="1">
      <c r="A13" s="13">
        <f t="shared" si="0"/>
        <v>5</v>
      </c>
      <c r="B13" s="16"/>
      <c r="C13" s="16"/>
      <c r="D13" s="16">
        <v>2</v>
      </c>
      <c r="E13" s="25"/>
      <c r="F13" s="16"/>
      <c r="G13" s="16"/>
      <c r="H13" s="16"/>
      <c r="I13" s="16"/>
      <c r="J13" s="36"/>
      <c r="K13" s="36"/>
      <c r="L13" s="29" t="s">
        <v>292</v>
      </c>
      <c r="M13" s="30" t="s">
        <v>293</v>
      </c>
      <c r="N13" s="31" t="s">
        <v>294</v>
      </c>
      <c r="O13" s="32" t="s">
        <v>61</v>
      </c>
      <c r="P13" s="32" t="s">
        <v>220</v>
      </c>
      <c r="Q13" s="32" t="s">
        <v>18</v>
      </c>
      <c r="R13" s="48" t="s">
        <v>221</v>
      </c>
      <c r="S13" s="49" t="s">
        <v>228</v>
      </c>
      <c r="T13" s="38" t="s">
        <v>18</v>
      </c>
      <c r="U13" s="48" t="s">
        <v>223</v>
      </c>
      <c r="V13" s="50" t="s">
        <v>222</v>
      </c>
      <c r="W13" s="15" t="s">
        <v>294</v>
      </c>
      <c r="X13" s="38" t="s">
        <v>18</v>
      </c>
      <c r="Y13" s="38" t="s">
        <v>18</v>
      </c>
      <c r="Z13" s="38" t="s">
        <v>18</v>
      </c>
      <c r="AA13" s="58">
        <v>1E-3</v>
      </c>
      <c r="AB13" s="32" t="s">
        <v>18</v>
      </c>
      <c r="AC13" s="51"/>
      <c r="AD13" s="51"/>
      <c r="AE13" s="51"/>
      <c r="AF13" s="51"/>
      <c r="AG13" s="61"/>
      <c r="AH13" s="61"/>
      <c r="AI13" s="71"/>
      <c r="AJ13" s="65">
        <v>30</v>
      </c>
      <c r="AK13" s="78">
        <v>30</v>
      </c>
    </row>
    <row r="14" spans="1:37" ht="39.950000000000003" customHeight="1">
      <c r="A14" s="13">
        <f t="shared" si="0"/>
        <v>6</v>
      </c>
      <c r="B14" s="16"/>
      <c r="C14" s="16"/>
      <c r="D14" s="16">
        <v>2</v>
      </c>
      <c r="E14" s="19"/>
      <c r="F14" s="16"/>
      <c r="G14" s="19"/>
      <c r="H14" s="16"/>
      <c r="I14" s="16"/>
      <c r="J14" s="36"/>
      <c r="K14" s="36"/>
      <c r="L14" s="88" t="s">
        <v>945</v>
      </c>
      <c r="M14" s="30" t="s">
        <v>946</v>
      </c>
      <c r="N14" s="81" t="s">
        <v>947</v>
      </c>
      <c r="O14" s="32" t="s">
        <v>61</v>
      </c>
      <c r="P14" s="32" t="s">
        <v>220</v>
      </c>
      <c r="Q14" s="82"/>
      <c r="R14" s="48" t="s">
        <v>61</v>
      </c>
      <c r="S14" s="89" t="s">
        <v>945</v>
      </c>
      <c r="T14" s="48" t="s">
        <v>61</v>
      </c>
      <c r="U14" s="51" t="s">
        <v>223</v>
      </c>
      <c r="V14" s="50" t="s">
        <v>222</v>
      </c>
      <c r="W14" s="40" t="s">
        <v>232</v>
      </c>
      <c r="X14" s="18" t="s">
        <v>225</v>
      </c>
      <c r="Y14" s="38" t="s">
        <v>18</v>
      </c>
      <c r="Z14" s="15" t="s">
        <v>928</v>
      </c>
      <c r="AA14" s="92">
        <f>AA16+AA18+AA19+AA20+AA21+AA22+AA24+AA26+AA27+AA28</f>
        <v>3.4755000000000003</v>
      </c>
      <c r="AB14" s="32" t="s">
        <v>18</v>
      </c>
      <c r="AC14" s="51"/>
      <c r="AD14" s="51"/>
      <c r="AE14" s="51"/>
      <c r="AF14" s="51"/>
      <c r="AG14" s="61"/>
      <c r="AH14" s="61"/>
      <c r="AI14" s="95"/>
      <c r="AJ14" s="18">
        <v>1</v>
      </c>
      <c r="AK14" s="78">
        <v>0</v>
      </c>
    </row>
    <row r="15" spans="1:37" ht="39.950000000000003" customHeight="1">
      <c r="A15" s="13">
        <f t="shared" si="0"/>
        <v>7</v>
      </c>
      <c r="B15" s="16"/>
      <c r="C15" s="16"/>
      <c r="D15" s="16">
        <v>2</v>
      </c>
      <c r="E15" s="19"/>
      <c r="F15" s="16"/>
      <c r="G15" s="19"/>
      <c r="H15" s="16"/>
      <c r="I15" s="16"/>
      <c r="J15" s="36"/>
      <c r="K15" s="36"/>
      <c r="L15" s="88" t="s">
        <v>948</v>
      </c>
      <c r="M15" s="30" t="s">
        <v>946</v>
      </c>
      <c r="N15" s="81" t="s">
        <v>908</v>
      </c>
      <c r="O15" s="32" t="s">
        <v>61</v>
      </c>
      <c r="P15" s="32" t="s">
        <v>220</v>
      </c>
      <c r="Q15" s="82"/>
      <c r="R15" s="48" t="s">
        <v>221</v>
      </c>
      <c r="S15" s="89" t="s">
        <v>948</v>
      </c>
      <c r="T15" s="48" t="s">
        <v>221</v>
      </c>
      <c r="U15" s="51" t="s">
        <v>223</v>
      </c>
      <c r="V15" s="50" t="s">
        <v>222</v>
      </c>
      <c r="W15" s="40" t="s">
        <v>232</v>
      </c>
      <c r="X15" s="18" t="s">
        <v>225</v>
      </c>
      <c r="Y15" s="38" t="s">
        <v>18</v>
      </c>
      <c r="Z15" s="15" t="s">
        <v>936</v>
      </c>
      <c r="AA15" s="92">
        <f>AA17+AA18+AA19+AA20+AA21+AA23+AA25+AA29+AA27+AA26</f>
        <v>3.3294000000000001</v>
      </c>
      <c r="AB15" s="32" t="s">
        <v>18</v>
      </c>
      <c r="AC15" s="51"/>
      <c r="AD15" s="51"/>
      <c r="AE15" s="51"/>
      <c r="AF15" s="51"/>
      <c r="AG15" s="61"/>
      <c r="AH15" s="61"/>
      <c r="AI15" s="95"/>
      <c r="AJ15" s="18">
        <v>0</v>
      </c>
      <c r="AK15" s="78">
        <v>1</v>
      </c>
    </row>
    <row r="16" spans="1:37" ht="39.950000000000003" customHeight="1">
      <c r="A16" s="13">
        <f t="shared" si="0"/>
        <v>8</v>
      </c>
      <c r="B16" s="16"/>
      <c r="C16" s="16"/>
      <c r="D16" s="19"/>
      <c r="E16" s="16">
        <v>3</v>
      </c>
      <c r="F16" s="16"/>
      <c r="G16" s="19"/>
      <c r="H16" s="16"/>
      <c r="I16" s="16"/>
      <c r="J16" s="36"/>
      <c r="K16" s="36"/>
      <c r="L16" s="88" t="s">
        <v>949</v>
      </c>
      <c r="M16" s="30" t="s">
        <v>950</v>
      </c>
      <c r="N16" s="81" t="s">
        <v>947</v>
      </c>
      <c r="O16" s="40" t="s">
        <v>61</v>
      </c>
      <c r="P16" s="32" t="s">
        <v>220</v>
      </c>
      <c r="Q16" s="82"/>
      <c r="R16" s="48" t="s">
        <v>221</v>
      </c>
      <c r="S16" s="49" t="s">
        <v>228</v>
      </c>
      <c r="T16" s="38" t="s">
        <v>18</v>
      </c>
      <c r="U16" s="48" t="s">
        <v>223</v>
      </c>
      <c r="V16" s="50" t="s">
        <v>222</v>
      </c>
      <c r="W16" s="15" t="s">
        <v>242</v>
      </c>
      <c r="X16" s="18" t="s">
        <v>951</v>
      </c>
      <c r="Y16" s="38" t="s">
        <v>952</v>
      </c>
      <c r="Z16" s="15" t="s">
        <v>928</v>
      </c>
      <c r="AA16" s="93">
        <v>2.8475000000000001</v>
      </c>
      <c r="AB16" s="32" t="s">
        <v>18</v>
      </c>
      <c r="AC16" s="51"/>
      <c r="AD16" s="51"/>
      <c r="AE16" s="51"/>
      <c r="AF16" s="51"/>
      <c r="AG16" s="61"/>
      <c r="AH16" s="61"/>
      <c r="AI16" s="95"/>
      <c r="AJ16" s="18">
        <v>1</v>
      </c>
      <c r="AK16" s="78">
        <v>0</v>
      </c>
    </row>
    <row r="17" spans="1:37" ht="39.950000000000003" customHeight="1">
      <c r="A17" s="13">
        <f t="shared" si="0"/>
        <v>9</v>
      </c>
      <c r="B17" s="16"/>
      <c r="C17" s="16"/>
      <c r="D17" s="19"/>
      <c r="E17" s="16">
        <v>3</v>
      </c>
      <c r="F17" s="16"/>
      <c r="G17" s="19"/>
      <c r="H17" s="16"/>
      <c r="I17" s="16"/>
      <c r="J17" s="36"/>
      <c r="K17" s="36"/>
      <c r="L17" s="88" t="s">
        <v>953</v>
      </c>
      <c r="M17" s="30" t="s">
        <v>950</v>
      </c>
      <c r="N17" s="81" t="s">
        <v>908</v>
      </c>
      <c r="O17" s="40" t="s">
        <v>61</v>
      </c>
      <c r="P17" s="32" t="s">
        <v>220</v>
      </c>
      <c r="Q17" s="82"/>
      <c r="R17" s="48" t="s">
        <v>221</v>
      </c>
      <c r="S17" s="49" t="s">
        <v>228</v>
      </c>
      <c r="T17" s="38" t="s">
        <v>18</v>
      </c>
      <c r="U17" s="51" t="s">
        <v>223</v>
      </c>
      <c r="V17" s="50" t="s">
        <v>222</v>
      </c>
      <c r="W17" s="15" t="s">
        <v>242</v>
      </c>
      <c r="X17" s="18" t="s">
        <v>951</v>
      </c>
      <c r="Y17" s="38" t="s">
        <v>952</v>
      </c>
      <c r="Z17" s="15" t="s">
        <v>936</v>
      </c>
      <c r="AA17" s="90">
        <v>2.7153999999999998</v>
      </c>
      <c r="AB17" s="32" t="s">
        <v>18</v>
      </c>
      <c r="AC17" s="51"/>
      <c r="AD17" s="51"/>
      <c r="AE17" s="51"/>
      <c r="AF17" s="51"/>
      <c r="AG17" s="61"/>
      <c r="AH17" s="61"/>
      <c r="AI17" s="95"/>
      <c r="AJ17" s="18">
        <v>0</v>
      </c>
      <c r="AK17" s="78">
        <v>1</v>
      </c>
    </row>
    <row r="18" spans="1:37" ht="39.950000000000003" customHeight="1">
      <c r="A18" s="13">
        <f t="shared" si="0"/>
        <v>10</v>
      </c>
      <c r="B18" s="16"/>
      <c r="C18" s="16"/>
      <c r="D18" s="19"/>
      <c r="E18" s="16">
        <v>3</v>
      </c>
      <c r="F18" s="16"/>
      <c r="G18" s="19"/>
      <c r="H18" s="16"/>
      <c r="I18" s="16"/>
      <c r="J18" s="36"/>
      <c r="K18" s="36"/>
      <c r="L18" s="88" t="s">
        <v>954</v>
      </c>
      <c r="M18" s="30" t="s">
        <v>955</v>
      </c>
      <c r="N18" s="81" t="s">
        <v>76</v>
      </c>
      <c r="O18" s="40" t="s">
        <v>139</v>
      </c>
      <c r="P18" s="32" t="s">
        <v>220</v>
      </c>
      <c r="Q18" s="82"/>
      <c r="R18" s="48" t="s">
        <v>221</v>
      </c>
      <c r="S18" s="89" t="s">
        <v>954</v>
      </c>
      <c r="T18" s="48" t="s">
        <v>221</v>
      </c>
      <c r="U18" s="51" t="s">
        <v>223</v>
      </c>
      <c r="V18" s="50" t="s">
        <v>222</v>
      </c>
      <c r="W18" s="15" t="s">
        <v>236</v>
      </c>
      <c r="X18" s="18" t="s">
        <v>956</v>
      </c>
      <c r="Y18" s="38" t="s">
        <v>271</v>
      </c>
      <c r="Z18" s="15" t="s">
        <v>18</v>
      </c>
      <c r="AA18" s="93">
        <v>9.1999999999999998E-3</v>
      </c>
      <c r="AB18" s="32" t="s">
        <v>18</v>
      </c>
      <c r="AC18" s="51"/>
      <c r="AD18" s="51"/>
      <c r="AE18" s="51"/>
      <c r="AF18" s="51"/>
      <c r="AG18" s="61"/>
      <c r="AH18" s="61"/>
      <c r="AI18" s="95"/>
      <c r="AJ18" s="18">
        <v>1</v>
      </c>
      <c r="AK18" s="78">
        <v>1</v>
      </c>
    </row>
    <row r="19" spans="1:37" ht="39.950000000000003" customHeight="1">
      <c r="A19" s="13">
        <f t="shared" si="0"/>
        <v>11</v>
      </c>
      <c r="B19" s="16"/>
      <c r="C19" s="16"/>
      <c r="D19" s="19"/>
      <c r="E19" s="16">
        <v>3</v>
      </c>
      <c r="F19" s="16"/>
      <c r="G19" s="19"/>
      <c r="H19" s="16"/>
      <c r="I19" s="16"/>
      <c r="J19" s="36"/>
      <c r="K19" s="36"/>
      <c r="L19" s="88" t="s">
        <v>648</v>
      </c>
      <c r="M19" s="30" t="s">
        <v>649</v>
      </c>
      <c r="N19" s="81" t="s">
        <v>76</v>
      </c>
      <c r="O19" s="40" t="s">
        <v>139</v>
      </c>
      <c r="P19" s="32" t="s">
        <v>220</v>
      </c>
      <c r="Q19" s="82"/>
      <c r="R19" s="48" t="s">
        <v>221</v>
      </c>
      <c r="S19" s="89" t="s">
        <v>648</v>
      </c>
      <c r="T19" s="48" t="s">
        <v>221</v>
      </c>
      <c r="U19" s="48" t="s">
        <v>223</v>
      </c>
      <c r="V19" s="50" t="s">
        <v>222</v>
      </c>
      <c r="W19" s="15" t="s">
        <v>236</v>
      </c>
      <c r="X19" s="18" t="s">
        <v>956</v>
      </c>
      <c r="Y19" s="38" t="s">
        <v>271</v>
      </c>
      <c r="Z19" s="15" t="s">
        <v>18</v>
      </c>
      <c r="AA19" s="93">
        <v>2.06E-2</v>
      </c>
      <c r="AB19" s="32" t="s">
        <v>18</v>
      </c>
      <c r="AC19" s="51"/>
      <c r="AD19" s="51"/>
      <c r="AE19" s="51"/>
      <c r="AF19" s="51"/>
      <c r="AG19" s="61"/>
      <c r="AH19" s="61"/>
      <c r="AI19" s="95"/>
      <c r="AJ19" s="18">
        <v>1</v>
      </c>
      <c r="AK19" s="78">
        <v>1</v>
      </c>
    </row>
    <row r="20" spans="1:37" ht="39.950000000000003" customHeight="1">
      <c r="A20" s="13">
        <f t="shared" si="0"/>
        <v>12</v>
      </c>
      <c r="B20" s="15"/>
      <c r="C20" s="16"/>
      <c r="D20" s="19"/>
      <c r="E20" s="16">
        <v>3</v>
      </c>
      <c r="F20" s="16"/>
      <c r="G20" s="19"/>
      <c r="H20" s="16"/>
      <c r="I20" s="16"/>
      <c r="J20" s="36"/>
      <c r="K20" s="36"/>
      <c r="L20" s="34" t="s">
        <v>501</v>
      </c>
      <c r="M20" s="30" t="s">
        <v>502</v>
      </c>
      <c r="N20" s="35" t="s">
        <v>76</v>
      </c>
      <c r="O20" s="80" t="s">
        <v>139</v>
      </c>
      <c r="P20" s="15" t="s">
        <v>220</v>
      </c>
      <c r="Q20" s="82"/>
      <c r="R20" s="48" t="s">
        <v>221</v>
      </c>
      <c r="S20" s="38" t="s">
        <v>501</v>
      </c>
      <c r="T20" s="36" t="s">
        <v>221</v>
      </c>
      <c r="U20" s="51" t="s">
        <v>223</v>
      </c>
      <c r="V20" s="50" t="s">
        <v>222</v>
      </c>
      <c r="W20" s="40" t="s">
        <v>499</v>
      </c>
      <c r="X20" s="18" t="s">
        <v>500</v>
      </c>
      <c r="Y20" s="15" t="s">
        <v>271</v>
      </c>
      <c r="Z20" s="18" t="s">
        <v>503</v>
      </c>
      <c r="AA20" s="93">
        <v>7.1999999999999998E-3</v>
      </c>
      <c r="AB20" s="32" t="s">
        <v>18</v>
      </c>
      <c r="AC20" s="51"/>
      <c r="AD20" s="51"/>
      <c r="AE20" s="51"/>
      <c r="AF20" s="51"/>
      <c r="AG20" s="61"/>
      <c r="AH20" s="61"/>
      <c r="AI20" s="95"/>
      <c r="AJ20" s="18">
        <v>1</v>
      </c>
      <c r="AK20" s="78">
        <v>1</v>
      </c>
    </row>
    <row r="21" spans="1:37" ht="39.950000000000003" customHeight="1">
      <c r="A21" s="13">
        <f t="shared" si="0"/>
        <v>13</v>
      </c>
      <c r="B21" s="16"/>
      <c r="C21" s="16"/>
      <c r="D21" s="19"/>
      <c r="E21" s="16">
        <v>3</v>
      </c>
      <c r="F21" s="16"/>
      <c r="G21" s="19"/>
      <c r="H21" s="16"/>
      <c r="I21" s="16"/>
      <c r="J21" s="36"/>
      <c r="K21" s="36"/>
      <c r="L21" s="88" t="s">
        <v>650</v>
      </c>
      <c r="M21" s="30" t="s">
        <v>651</v>
      </c>
      <c r="N21" s="81" t="s">
        <v>76</v>
      </c>
      <c r="O21" s="40" t="s">
        <v>139</v>
      </c>
      <c r="P21" s="32" t="s">
        <v>220</v>
      </c>
      <c r="Q21" s="82"/>
      <c r="R21" s="48" t="s">
        <v>221</v>
      </c>
      <c r="S21" s="89" t="s">
        <v>650</v>
      </c>
      <c r="T21" s="48" t="s">
        <v>221</v>
      </c>
      <c r="U21" s="51" t="s">
        <v>223</v>
      </c>
      <c r="V21" s="50" t="s">
        <v>222</v>
      </c>
      <c r="W21" s="15" t="s">
        <v>236</v>
      </c>
      <c r="X21" s="18" t="s">
        <v>956</v>
      </c>
      <c r="Y21" s="38" t="s">
        <v>271</v>
      </c>
      <c r="Z21" s="15" t="s">
        <v>18</v>
      </c>
      <c r="AA21" s="93">
        <v>9.7000000000000003E-3</v>
      </c>
      <c r="AB21" s="32" t="s">
        <v>18</v>
      </c>
      <c r="AC21" s="51"/>
      <c r="AD21" s="51"/>
      <c r="AE21" s="51"/>
      <c r="AF21" s="51"/>
      <c r="AG21" s="61"/>
      <c r="AH21" s="61"/>
      <c r="AI21" s="95"/>
      <c r="AJ21" s="18">
        <v>1</v>
      </c>
      <c r="AK21" s="78">
        <v>1</v>
      </c>
    </row>
    <row r="22" spans="1:37" ht="39.950000000000003" customHeight="1">
      <c r="A22" s="13">
        <f t="shared" si="0"/>
        <v>14</v>
      </c>
      <c r="B22" s="16"/>
      <c r="C22" s="16"/>
      <c r="D22" s="19"/>
      <c r="E22" s="16">
        <v>3</v>
      </c>
      <c r="F22" s="16"/>
      <c r="G22" s="19"/>
      <c r="H22" s="16"/>
      <c r="I22" s="16"/>
      <c r="J22" s="36"/>
      <c r="K22" s="36"/>
      <c r="L22" s="88" t="s">
        <v>652</v>
      </c>
      <c r="M22" s="30" t="s">
        <v>653</v>
      </c>
      <c r="N22" s="81" t="s">
        <v>76</v>
      </c>
      <c r="O22" s="40" t="s">
        <v>139</v>
      </c>
      <c r="P22" s="32" t="s">
        <v>220</v>
      </c>
      <c r="Q22" s="82"/>
      <c r="R22" s="48" t="s">
        <v>221</v>
      </c>
      <c r="S22" s="89" t="s">
        <v>652</v>
      </c>
      <c r="T22" s="48" t="s">
        <v>221</v>
      </c>
      <c r="U22" s="48" t="s">
        <v>223</v>
      </c>
      <c r="V22" s="50" t="s">
        <v>222</v>
      </c>
      <c r="W22" s="15" t="s">
        <v>236</v>
      </c>
      <c r="X22" s="18" t="s">
        <v>956</v>
      </c>
      <c r="Y22" s="38" t="s">
        <v>271</v>
      </c>
      <c r="Z22" s="15" t="s">
        <v>18</v>
      </c>
      <c r="AA22" s="93">
        <v>2.0899999999999998E-2</v>
      </c>
      <c r="AB22" s="32" t="s">
        <v>18</v>
      </c>
      <c r="AC22" s="51"/>
      <c r="AD22" s="51"/>
      <c r="AE22" s="51"/>
      <c r="AF22" s="51"/>
      <c r="AG22" s="61"/>
      <c r="AH22" s="61"/>
      <c r="AI22" s="95"/>
      <c r="AJ22" s="18">
        <v>1</v>
      </c>
      <c r="AK22" s="78">
        <v>0</v>
      </c>
    </row>
    <row r="23" spans="1:37" ht="39.950000000000003" customHeight="1">
      <c r="A23" s="13">
        <f t="shared" si="0"/>
        <v>15</v>
      </c>
      <c r="B23" s="16"/>
      <c r="C23" s="16"/>
      <c r="D23" s="19"/>
      <c r="E23" s="16">
        <v>3</v>
      </c>
      <c r="F23" s="16"/>
      <c r="G23" s="19"/>
      <c r="H23" s="16"/>
      <c r="I23" s="16"/>
      <c r="J23" s="36"/>
      <c r="K23" s="36"/>
      <c r="L23" s="88" t="s">
        <v>655</v>
      </c>
      <c r="M23" s="30" t="s">
        <v>656</v>
      </c>
      <c r="N23" s="81" t="s">
        <v>957</v>
      </c>
      <c r="O23" s="40" t="s">
        <v>139</v>
      </c>
      <c r="P23" s="32" t="s">
        <v>220</v>
      </c>
      <c r="Q23" s="82"/>
      <c r="R23" s="48" t="s">
        <v>221</v>
      </c>
      <c r="S23" s="89" t="s">
        <v>655</v>
      </c>
      <c r="T23" s="48" t="s">
        <v>221</v>
      </c>
      <c r="U23" s="51" t="s">
        <v>223</v>
      </c>
      <c r="V23" s="50" t="s">
        <v>222</v>
      </c>
      <c r="W23" s="15" t="s">
        <v>236</v>
      </c>
      <c r="X23" s="18" t="s">
        <v>956</v>
      </c>
      <c r="Y23" s="38" t="s">
        <v>271</v>
      </c>
      <c r="Z23" s="15" t="s">
        <v>18</v>
      </c>
      <c r="AA23" s="90">
        <v>2.0199999999999999E-2</v>
      </c>
      <c r="AB23" s="32" t="s">
        <v>18</v>
      </c>
      <c r="AC23" s="51"/>
      <c r="AD23" s="51"/>
      <c r="AE23" s="51"/>
      <c r="AF23" s="51"/>
      <c r="AG23" s="61"/>
      <c r="AH23" s="61"/>
      <c r="AI23" s="95"/>
      <c r="AJ23" s="18">
        <v>0</v>
      </c>
      <c r="AK23" s="78">
        <v>1</v>
      </c>
    </row>
    <row r="24" spans="1:37" ht="39.950000000000003" customHeight="1">
      <c r="A24" s="13">
        <f t="shared" si="0"/>
        <v>16</v>
      </c>
      <c r="B24" s="16"/>
      <c r="C24" s="16"/>
      <c r="D24" s="19"/>
      <c r="E24" s="16">
        <v>3</v>
      </c>
      <c r="F24" s="16"/>
      <c r="G24" s="19"/>
      <c r="H24" s="16"/>
      <c r="I24" s="16"/>
      <c r="J24" s="36"/>
      <c r="K24" s="36"/>
      <c r="L24" s="88" t="s">
        <v>658</v>
      </c>
      <c r="M24" s="30" t="s">
        <v>659</v>
      </c>
      <c r="N24" s="81" t="s">
        <v>76</v>
      </c>
      <c r="O24" s="40" t="s">
        <v>139</v>
      </c>
      <c r="P24" s="32" t="s">
        <v>220</v>
      </c>
      <c r="Q24" s="82"/>
      <c r="R24" s="48" t="s">
        <v>221</v>
      </c>
      <c r="S24" s="89" t="s">
        <v>658</v>
      </c>
      <c r="T24" s="48" t="s">
        <v>221</v>
      </c>
      <c r="U24" s="51" t="s">
        <v>223</v>
      </c>
      <c r="V24" s="50" t="s">
        <v>222</v>
      </c>
      <c r="W24" s="15" t="s">
        <v>236</v>
      </c>
      <c r="X24" s="18" t="s">
        <v>956</v>
      </c>
      <c r="Y24" s="38" t="s">
        <v>271</v>
      </c>
      <c r="Z24" s="15" t="s">
        <v>18</v>
      </c>
      <c r="AA24" s="90">
        <v>6.8999999999999999E-3</v>
      </c>
      <c r="AB24" s="32" t="s">
        <v>18</v>
      </c>
      <c r="AC24" s="51"/>
      <c r="AD24" s="51"/>
      <c r="AE24" s="51"/>
      <c r="AF24" s="51"/>
      <c r="AG24" s="61"/>
      <c r="AH24" s="61"/>
      <c r="AI24" s="95"/>
      <c r="AJ24" s="18">
        <v>1</v>
      </c>
      <c r="AK24" s="78">
        <v>0</v>
      </c>
    </row>
    <row r="25" spans="1:37" ht="39.950000000000003" customHeight="1">
      <c r="A25" s="13">
        <f t="shared" si="0"/>
        <v>17</v>
      </c>
      <c r="B25" s="16"/>
      <c r="C25" s="16"/>
      <c r="D25" s="19"/>
      <c r="E25" s="16">
        <v>3</v>
      </c>
      <c r="F25" s="16"/>
      <c r="G25" s="19"/>
      <c r="H25" s="16"/>
      <c r="I25" s="16"/>
      <c r="J25" s="36"/>
      <c r="K25" s="36"/>
      <c r="L25" s="88" t="s">
        <v>660</v>
      </c>
      <c r="M25" s="30" t="s">
        <v>661</v>
      </c>
      <c r="N25" s="81" t="s">
        <v>957</v>
      </c>
      <c r="O25" s="40" t="s">
        <v>139</v>
      </c>
      <c r="P25" s="32" t="s">
        <v>220</v>
      </c>
      <c r="Q25" s="82"/>
      <c r="R25" s="48" t="s">
        <v>221</v>
      </c>
      <c r="S25" s="89" t="s">
        <v>660</v>
      </c>
      <c r="T25" s="48" t="s">
        <v>221</v>
      </c>
      <c r="U25" s="48" t="s">
        <v>223</v>
      </c>
      <c r="V25" s="50" t="s">
        <v>222</v>
      </c>
      <c r="W25" s="15" t="s">
        <v>236</v>
      </c>
      <c r="X25" s="18" t="s">
        <v>956</v>
      </c>
      <c r="Y25" s="38" t="s">
        <v>271</v>
      </c>
      <c r="Z25" s="15" t="s">
        <v>18</v>
      </c>
      <c r="AA25" s="90">
        <v>5.8999999999999999E-3</v>
      </c>
      <c r="AB25" s="32" t="s">
        <v>18</v>
      </c>
      <c r="AC25" s="51"/>
      <c r="AD25" s="51"/>
      <c r="AE25" s="51"/>
      <c r="AF25" s="51"/>
      <c r="AG25" s="61"/>
      <c r="AH25" s="61"/>
      <c r="AI25" s="95"/>
      <c r="AJ25" s="18">
        <v>0</v>
      </c>
      <c r="AK25" s="78">
        <v>1</v>
      </c>
    </row>
    <row r="26" spans="1:37" ht="39.950000000000003" customHeight="1">
      <c r="A26" s="13">
        <f t="shared" si="0"/>
        <v>18</v>
      </c>
      <c r="B26" s="16"/>
      <c r="C26" s="16"/>
      <c r="D26" s="19"/>
      <c r="E26" s="16">
        <v>3</v>
      </c>
      <c r="F26" s="16"/>
      <c r="G26" s="19"/>
      <c r="H26" s="16"/>
      <c r="I26" s="16"/>
      <c r="J26" s="36"/>
      <c r="K26" s="36"/>
      <c r="L26" s="88" t="s">
        <v>663</v>
      </c>
      <c r="M26" s="30" t="s">
        <v>664</v>
      </c>
      <c r="N26" s="81" t="s">
        <v>76</v>
      </c>
      <c r="O26" s="40" t="s">
        <v>139</v>
      </c>
      <c r="P26" s="32" t="s">
        <v>220</v>
      </c>
      <c r="Q26" s="82"/>
      <c r="R26" s="48" t="s">
        <v>221</v>
      </c>
      <c r="S26" s="89" t="s">
        <v>663</v>
      </c>
      <c r="T26" s="48" t="s">
        <v>221</v>
      </c>
      <c r="U26" s="51" t="s">
        <v>223</v>
      </c>
      <c r="V26" s="50" t="s">
        <v>222</v>
      </c>
      <c r="W26" s="15" t="s">
        <v>236</v>
      </c>
      <c r="X26" s="18" t="s">
        <v>956</v>
      </c>
      <c r="Y26" s="38" t="s">
        <v>271</v>
      </c>
      <c r="Z26" s="15" t="s">
        <v>18</v>
      </c>
      <c r="AA26" s="93">
        <v>9.1000000000000004E-3</v>
      </c>
      <c r="AB26" s="32" t="s">
        <v>18</v>
      </c>
      <c r="AC26" s="51"/>
      <c r="AD26" s="51"/>
      <c r="AE26" s="51"/>
      <c r="AF26" s="51"/>
      <c r="AG26" s="61"/>
      <c r="AH26" s="61"/>
      <c r="AI26" s="95"/>
      <c r="AJ26" s="18">
        <v>1</v>
      </c>
      <c r="AK26" s="78">
        <v>1</v>
      </c>
    </row>
    <row r="27" spans="1:37" ht="39.950000000000003" customHeight="1">
      <c r="A27" s="13">
        <f t="shared" si="0"/>
        <v>19</v>
      </c>
      <c r="B27" s="16"/>
      <c r="C27" s="16"/>
      <c r="D27" s="19"/>
      <c r="E27" s="16">
        <v>3</v>
      </c>
      <c r="F27" s="16"/>
      <c r="G27" s="19"/>
      <c r="H27" s="16"/>
      <c r="I27" s="16"/>
      <c r="J27" s="36"/>
      <c r="K27" s="36"/>
      <c r="L27" s="88">
        <v>330102400400</v>
      </c>
      <c r="M27" s="30" t="s">
        <v>958</v>
      </c>
      <c r="N27" s="31" t="s">
        <v>371</v>
      </c>
      <c r="O27" s="40" t="s">
        <v>139</v>
      </c>
      <c r="P27" s="32" t="s">
        <v>220</v>
      </c>
      <c r="Q27" s="82"/>
      <c r="R27" s="48" t="s">
        <v>221</v>
      </c>
      <c r="S27" s="49" t="s">
        <v>228</v>
      </c>
      <c r="T27" s="38" t="s">
        <v>18</v>
      </c>
      <c r="U27" s="51" t="s">
        <v>223</v>
      </c>
      <c r="V27" s="50" t="s">
        <v>222</v>
      </c>
      <c r="W27" s="15" t="s">
        <v>242</v>
      </c>
      <c r="X27" s="18" t="s">
        <v>959</v>
      </c>
      <c r="Y27" s="38" t="s">
        <v>18</v>
      </c>
      <c r="Z27" s="15" t="s">
        <v>960</v>
      </c>
      <c r="AA27" s="90">
        <v>5.5599999999999997E-2</v>
      </c>
      <c r="AB27" s="32" t="s">
        <v>18</v>
      </c>
      <c r="AC27" s="51"/>
      <c r="AD27" s="51"/>
      <c r="AE27" s="51"/>
      <c r="AF27" s="51"/>
      <c r="AG27" s="61"/>
      <c r="AH27" s="61"/>
      <c r="AI27" s="95"/>
      <c r="AJ27" s="18">
        <v>1</v>
      </c>
      <c r="AK27" s="78">
        <v>1</v>
      </c>
    </row>
    <row r="28" spans="1:37" ht="39.950000000000003" customHeight="1">
      <c r="A28" s="13">
        <f t="shared" si="0"/>
        <v>20</v>
      </c>
      <c r="B28" s="16"/>
      <c r="C28" s="16"/>
      <c r="D28" s="19"/>
      <c r="E28" s="16">
        <v>3</v>
      </c>
      <c r="F28" s="16"/>
      <c r="G28" s="19"/>
      <c r="H28" s="16"/>
      <c r="I28" s="16"/>
      <c r="J28" s="36"/>
      <c r="K28" s="36"/>
      <c r="L28" s="88" t="s">
        <v>961</v>
      </c>
      <c r="M28" s="30" t="s">
        <v>962</v>
      </c>
      <c r="N28" s="81" t="s">
        <v>875</v>
      </c>
      <c r="O28" s="32" t="s">
        <v>61</v>
      </c>
      <c r="P28" s="32" t="s">
        <v>220</v>
      </c>
      <c r="Q28" s="82"/>
      <c r="R28" s="48" t="s">
        <v>221</v>
      </c>
      <c r="S28" s="89" t="s">
        <v>961</v>
      </c>
      <c r="T28" s="38" t="s">
        <v>221</v>
      </c>
      <c r="U28" s="48" t="s">
        <v>223</v>
      </c>
      <c r="V28" s="50" t="s">
        <v>222</v>
      </c>
      <c r="W28" s="15" t="s">
        <v>232</v>
      </c>
      <c r="X28" s="18" t="s">
        <v>225</v>
      </c>
      <c r="Y28" s="38" t="s">
        <v>18</v>
      </c>
      <c r="Z28" s="15" t="s">
        <v>18</v>
      </c>
      <c r="AA28" s="90">
        <f>AA30+AA31+AA32+AA33+AA34+AA35+AA38*AJ38</f>
        <v>0.48880000000000001</v>
      </c>
      <c r="AB28" s="32" t="s">
        <v>18</v>
      </c>
      <c r="AC28" s="51"/>
      <c r="AD28" s="51"/>
      <c r="AE28" s="51"/>
      <c r="AF28" s="51"/>
      <c r="AG28" s="61"/>
      <c r="AH28" s="61"/>
      <c r="AI28" s="95"/>
      <c r="AJ28" s="18">
        <v>1</v>
      </c>
      <c r="AK28" s="78">
        <v>0</v>
      </c>
    </row>
    <row r="29" spans="1:37" ht="39.950000000000003" customHeight="1">
      <c r="A29" s="13">
        <f t="shared" si="0"/>
        <v>21</v>
      </c>
      <c r="B29" s="16"/>
      <c r="C29" s="16"/>
      <c r="D29" s="19"/>
      <c r="E29" s="16">
        <v>3</v>
      </c>
      <c r="F29" s="16"/>
      <c r="G29" s="19"/>
      <c r="H29" s="16"/>
      <c r="I29" s="16"/>
      <c r="J29" s="36"/>
      <c r="K29" s="36"/>
      <c r="L29" s="88" t="s">
        <v>963</v>
      </c>
      <c r="M29" s="30" t="s">
        <v>962</v>
      </c>
      <c r="N29" s="81" t="s">
        <v>869</v>
      </c>
      <c r="O29" s="32" t="s">
        <v>61</v>
      </c>
      <c r="P29" s="32" t="s">
        <v>220</v>
      </c>
      <c r="Q29" s="82"/>
      <c r="R29" s="48" t="s">
        <v>221</v>
      </c>
      <c r="S29" s="49" t="s">
        <v>228</v>
      </c>
      <c r="T29" s="38" t="s">
        <v>18</v>
      </c>
      <c r="U29" s="51" t="s">
        <v>223</v>
      </c>
      <c r="V29" s="50" t="s">
        <v>222</v>
      </c>
      <c r="W29" s="15" t="s">
        <v>232</v>
      </c>
      <c r="X29" s="18" t="s">
        <v>225</v>
      </c>
      <c r="Y29" s="38" t="s">
        <v>18</v>
      </c>
      <c r="Z29" s="15" t="s">
        <v>18</v>
      </c>
      <c r="AA29" s="90">
        <f>AA31+AA32+AA34+AA35+AA36+AA37+AA38*AJ38</f>
        <v>0.47650000000000003</v>
      </c>
      <c r="AB29" s="32" t="s">
        <v>18</v>
      </c>
      <c r="AC29" s="51"/>
      <c r="AD29" s="51"/>
      <c r="AE29" s="51"/>
      <c r="AF29" s="51"/>
      <c r="AG29" s="61"/>
      <c r="AH29" s="61"/>
      <c r="AI29" s="71"/>
      <c r="AJ29" s="18">
        <v>0</v>
      </c>
      <c r="AK29" s="78">
        <v>1</v>
      </c>
    </row>
    <row r="30" spans="1:37" ht="39.950000000000003" customHeight="1">
      <c r="A30" s="13">
        <f t="shared" si="0"/>
        <v>22</v>
      </c>
      <c r="B30" s="16"/>
      <c r="C30" s="16"/>
      <c r="D30" s="19"/>
      <c r="E30" s="19"/>
      <c r="F30" s="16">
        <v>4</v>
      </c>
      <c r="G30" s="19"/>
      <c r="H30" s="16"/>
      <c r="I30" s="16"/>
      <c r="J30" s="36"/>
      <c r="K30" s="36"/>
      <c r="L30" s="88" t="s">
        <v>964</v>
      </c>
      <c r="M30" s="30" t="s">
        <v>965</v>
      </c>
      <c r="N30" s="81" t="s">
        <v>875</v>
      </c>
      <c r="O30" s="32" t="s">
        <v>139</v>
      </c>
      <c r="P30" s="32" t="s">
        <v>220</v>
      </c>
      <c r="Q30" s="82"/>
      <c r="R30" s="48" t="s">
        <v>221</v>
      </c>
      <c r="S30" s="89" t="s">
        <v>964</v>
      </c>
      <c r="T30" s="38" t="s">
        <v>221</v>
      </c>
      <c r="U30" s="51" t="s">
        <v>223</v>
      </c>
      <c r="V30" s="50" t="s">
        <v>222</v>
      </c>
      <c r="W30" s="15" t="s">
        <v>236</v>
      </c>
      <c r="X30" s="18" t="s">
        <v>966</v>
      </c>
      <c r="Y30" s="38" t="s">
        <v>238</v>
      </c>
      <c r="Z30" s="15" t="s">
        <v>18</v>
      </c>
      <c r="AA30" s="90">
        <v>0.18340000000000001</v>
      </c>
      <c r="AB30" s="32" t="s">
        <v>18</v>
      </c>
      <c r="AC30" s="51"/>
      <c r="AD30" s="51"/>
      <c r="AE30" s="51"/>
      <c r="AF30" s="51"/>
      <c r="AG30" s="61"/>
      <c r="AH30" s="61"/>
      <c r="AI30" s="71"/>
      <c r="AJ30" s="18">
        <v>1</v>
      </c>
      <c r="AK30" s="78">
        <v>0</v>
      </c>
    </row>
    <row r="31" spans="1:37" ht="39.950000000000003" customHeight="1">
      <c r="A31" s="13">
        <f t="shared" si="0"/>
        <v>23</v>
      </c>
      <c r="B31" s="16"/>
      <c r="C31" s="16"/>
      <c r="D31" s="19"/>
      <c r="E31" s="19"/>
      <c r="F31" s="16">
        <v>4</v>
      </c>
      <c r="G31" s="19"/>
      <c r="H31" s="16"/>
      <c r="I31" s="16"/>
      <c r="J31" s="36"/>
      <c r="K31" s="36"/>
      <c r="L31" s="88" t="s">
        <v>967</v>
      </c>
      <c r="M31" s="30" t="s">
        <v>968</v>
      </c>
      <c r="N31" s="81" t="s">
        <v>875</v>
      </c>
      <c r="O31" s="32" t="s">
        <v>139</v>
      </c>
      <c r="P31" s="32" t="s">
        <v>220</v>
      </c>
      <c r="Q31" s="82"/>
      <c r="R31" s="48" t="s">
        <v>221</v>
      </c>
      <c r="S31" s="89" t="s">
        <v>967</v>
      </c>
      <c r="T31" s="38" t="s">
        <v>221</v>
      </c>
      <c r="U31" s="51" t="s">
        <v>223</v>
      </c>
      <c r="V31" s="50" t="s">
        <v>222</v>
      </c>
      <c r="W31" s="15" t="s">
        <v>236</v>
      </c>
      <c r="X31" s="18" t="s">
        <v>966</v>
      </c>
      <c r="Y31" s="38" t="s">
        <v>238</v>
      </c>
      <c r="Z31" s="15" t="s">
        <v>18</v>
      </c>
      <c r="AA31" s="90">
        <v>2.6200000000000001E-2</v>
      </c>
      <c r="AB31" s="32" t="s">
        <v>18</v>
      </c>
      <c r="AC31" s="51"/>
      <c r="AD31" s="51"/>
      <c r="AE31" s="51"/>
      <c r="AF31" s="51"/>
      <c r="AG31" s="61"/>
      <c r="AH31" s="61"/>
      <c r="AI31" s="71"/>
      <c r="AJ31" s="18">
        <v>1</v>
      </c>
      <c r="AK31" s="78">
        <v>1</v>
      </c>
    </row>
    <row r="32" spans="1:37" ht="39.950000000000003" customHeight="1">
      <c r="A32" s="13">
        <f t="shared" si="0"/>
        <v>24</v>
      </c>
      <c r="B32" s="16"/>
      <c r="C32" s="16"/>
      <c r="D32" s="19"/>
      <c r="E32" s="19"/>
      <c r="F32" s="16">
        <v>4</v>
      </c>
      <c r="G32" s="19"/>
      <c r="H32" s="16"/>
      <c r="I32" s="16"/>
      <c r="J32" s="36"/>
      <c r="K32" s="36"/>
      <c r="L32" s="88" t="s">
        <v>969</v>
      </c>
      <c r="M32" s="30" t="s">
        <v>970</v>
      </c>
      <c r="N32" s="81" t="s">
        <v>875</v>
      </c>
      <c r="O32" s="32" t="s">
        <v>139</v>
      </c>
      <c r="P32" s="32" t="s">
        <v>220</v>
      </c>
      <c r="Q32" s="82"/>
      <c r="R32" s="48" t="s">
        <v>221</v>
      </c>
      <c r="S32" s="89" t="s">
        <v>969</v>
      </c>
      <c r="T32" s="38" t="s">
        <v>221</v>
      </c>
      <c r="U32" s="51" t="s">
        <v>223</v>
      </c>
      <c r="V32" s="50" t="s">
        <v>222</v>
      </c>
      <c r="W32" s="15" t="s">
        <v>236</v>
      </c>
      <c r="X32" s="18" t="s">
        <v>966</v>
      </c>
      <c r="Y32" s="38" t="s">
        <v>238</v>
      </c>
      <c r="Z32" s="15" t="s">
        <v>18</v>
      </c>
      <c r="AA32" s="90">
        <v>3.6799999999999999E-2</v>
      </c>
      <c r="AB32" s="32" t="s">
        <v>18</v>
      </c>
      <c r="AC32" s="51"/>
      <c r="AD32" s="51"/>
      <c r="AE32" s="51"/>
      <c r="AF32" s="51"/>
      <c r="AG32" s="61"/>
      <c r="AH32" s="61"/>
      <c r="AI32" s="71"/>
      <c r="AJ32" s="18">
        <v>1</v>
      </c>
      <c r="AK32" s="78">
        <v>1</v>
      </c>
    </row>
    <row r="33" spans="1:37" ht="39.950000000000003" customHeight="1">
      <c r="A33" s="13">
        <f t="shared" si="0"/>
        <v>25</v>
      </c>
      <c r="B33" s="16"/>
      <c r="C33" s="16"/>
      <c r="D33" s="19"/>
      <c r="E33" s="19"/>
      <c r="F33" s="16">
        <v>4</v>
      </c>
      <c r="G33" s="19"/>
      <c r="H33" s="16"/>
      <c r="I33" s="16"/>
      <c r="J33" s="36"/>
      <c r="K33" s="36"/>
      <c r="L33" s="88" t="s">
        <v>971</v>
      </c>
      <c r="M33" s="30" t="s">
        <v>972</v>
      </c>
      <c r="N33" s="81" t="s">
        <v>875</v>
      </c>
      <c r="O33" s="32" t="s">
        <v>139</v>
      </c>
      <c r="P33" s="32" t="s">
        <v>220</v>
      </c>
      <c r="Q33" s="82"/>
      <c r="R33" s="48" t="s">
        <v>221</v>
      </c>
      <c r="S33" s="89" t="s">
        <v>971</v>
      </c>
      <c r="T33" s="38" t="s">
        <v>221</v>
      </c>
      <c r="U33" s="51" t="s">
        <v>223</v>
      </c>
      <c r="V33" s="50" t="s">
        <v>222</v>
      </c>
      <c r="W33" s="15" t="s">
        <v>236</v>
      </c>
      <c r="X33" s="18" t="s">
        <v>966</v>
      </c>
      <c r="Y33" s="38" t="s">
        <v>238</v>
      </c>
      <c r="Z33" s="15" t="s">
        <v>18</v>
      </c>
      <c r="AA33" s="90">
        <v>0.14560000000000001</v>
      </c>
      <c r="AB33" s="32" t="s">
        <v>18</v>
      </c>
      <c r="AC33" s="51"/>
      <c r="AD33" s="51"/>
      <c r="AE33" s="51"/>
      <c r="AF33" s="51"/>
      <c r="AG33" s="61"/>
      <c r="AH33" s="61"/>
      <c r="AI33" s="71"/>
      <c r="AJ33" s="18">
        <v>1</v>
      </c>
      <c r="AK33" s="78">
        <v>0</v>
      </c>
    </row>
    <row r="34" spans="1:37" ht="39.950000000000003" customHeight="1">
      <c r="A34" s="13">
        <f t="shared" si="0"/>
        <v>26</v>
      </c>
      <c r="B34" s="16"/>
      <c r="C34" s="16"/>
      <c r="D34" s="19"/>
      <c r="E34" s="19"/>
      <c r="F34" s="16">
        <v>4</v>
      </c>
      <c r="G34" s="19"/>
      <c r="H34" s="16"/>
      <c r="I34" s="16"/>
      <c r="J34" s="36"/>
      <c r="K34" s="36"/>
      <c r="L34" s="88" t="s">
        <v>973</v>
      </c>
      <c r="M34" s="30" t="s">
        <v>974</v>
      </c>
      <c r="N34" s="81" t="s">
        <v>875</v>
      </c>
      <c r="O34" s="32" t="s">
        <v>139</v>
      </c>
      <c r="P34" s="32" t="s">
        <v>220</v>
      </c>
      <c r="Q34" s="82"/>
      <c r="R34" s="48" t="s">
        <v>221</v>
      </c>
      <c r="S34" s="89" t="s">
        <v>973</v>
      </c>
      <c r="T34" s="38" t="s">
        <v>221</v>
      </c>
      <c r="U34" s="51" t="s">
        <v>223</v>
      </c>
      <c r="V34" s="50" t="s">
        <v>222</v>
      </c>
      <c r="W34" s="15" t="s">
        <v>236</v>
      </c>
      <c r="X34" s="18" t="s">
        <v>966</v>
      </c>
      <c r="Y34" s="38" t="s">
        <v>238</v>
      </c>
      <c r="Z34" s="15" t="s">
        <v>18</v>
      </c>
      <c r="AA34" s="90">
        <v>2.2599999999999999E-2</v>
      </c>
      <c r="AB34" s="32" t="s">
        <v>18</v>
      </c>
      <c r="AC34" s="51"/>
      <c r="AD34" s="51"/>
      <c r="AE34" s="51"/>
      <c r="AF34" s="51"/>
      <c r="AG34" s="61"/>
      <c r="AH34" s="61"/>
      <c r="AI34" s="71"/>
      <c r="AJ34" s="18">
        <v>1</v>
      </c>
      <c r="AK34" s="78">
        <v>1</v>
      </c>
    </row>
    <row r="35" spans="1:37" ht="39.950000000000003" customHeight="1">
      <c r="A35" s="13">
        <f t="shared" si="0"/>
        <v>27</v>
      </c>
      <c r="B35" s="16"/>
      <c r="C35" s="16"/>
      <c r="D35" s="19"/>
      <c r="E35" s="19"/>
      <c r="F35" s="16">
        <v>4</v>
      </c>
      <c r="G35" s="19"/>
      <c r="H35" s="16"/>
      <c r="I35" s="16"/>
      <c r="J35" s="36"/>
      <c r="K35" s="36"/>
      <c r="L35" s="88" t="s">
        <v>975</v>
      </c>
      <c r="M35" s="30" t="s">
        <v>976</v>
      </c>
      <c r="N35" s="81" t="s">
        <v>875</v>
      </c>
      <c r="O35" s="32" t="s">
        <v>139</v>
      </c>
      <c r="P35" s="32" t="s">
        <v>220</v>
      </c>
      <c r="Q35" s="82"/>
      <c r="R35" s="48" t="s">
        <v>221</v>
      </c>
      <c r="S35" s="89" t="s">
        <v>975</v>
      </c>
      <c r="T35" s="38" t="s">
        <v>221</v>
      </c>
      <c r="U35" s="51" t="s">
        <v>223</v>
      </c>
      <c r="V35" s="50" t="s">
        <v>222</v>
      </c>
      <c r="W35" s="15" t="s">
        <v>236</v>
      </c>
      <c r="X35" s="18" t="s">
        <v>966</v>
      </c>
      <c r="Y35" s="38" t="s">
        <v>238</v>
      </c>
      <c r="Z35" s="15" t="s">
        <v>18</v>
      </c>
      <c r="AA35" s="90">
        <v>2.9600000000000001E-2</v>
      </c>
      <c r="AB35" s="32" t="s">
        <v>18</v>
      </c>
      <c r="AC35" s="51"/>
      <c r="AD35" s="51"/>
      <c r="AE35" s="51"/>
      <c r="AF35" s="51"/>
      <c r="AG35" s="61"/>
      <c r="AH35" s="61"/>
      <c r="AI35" s="71"/>
      <c r="AJ35" s="18">
        <v>1</v>
      </c>
      <c r="AK35" s="78">
        <v>1</v>
      </c>
    </row>
    <row r="36" spans="1:37" ht="39.950000000000003" customHeight="1">
      <c r="A36" s="13">
        <f t="shared" si="0"/>
        <v>28</v>
      </c>
      <c r="B36" s="16"/>
      <c r="C36" s="16"/>
      <c r="D36" s="19"/>
      <c r="E36" s="19"/>
      <c r="F36" s="16">
        <v>4</v>
      </c>
      <c r="G36" s="19"/>
      <c r="H36" s="16"/>
      <c r="I36" s="16"/>
      <c r="J36" s="36"/>
      <c r="K36" s="36"/>
      <c r="L36" s="88" t="s">
        <v>977</v>
      </c>
      <c r="M36" s="30" t="s">
        <v>978</v>
      </c>
      <c r="N36" s="81" t="s">
        <v>869</v>
      </c>
      <c r="O36" s="32" t="s">
        <v>139</v>
      </c>
      <c r="P36" s="32" t="s">
        <v>220</v>
      </c>
      <c r="Q36" s="82"/>
      <c r="R36" s="48" t="s">
        <v>221</v>
      </c>
      <c r="S36" s="49" t="s">
        <v>228</v>
      </c>
      <c r="T36" s="38" t="s">
        <v>18</v>
      </c>
      <c r="U36" s="51" t="s">
        <v>223</v>
      </c>
      <c r="V36" s="50" t="s">
        <v>222</v>
      </c>
      <c r="W36" s="15" t="s">
        <v>236</v>
      </c>
      <c r="X36" s="18" t="s">
        <v>966</v>
      </c>
      <c r="Y36" s="38" t="s">
        <v>238</v>
      </c>
      <c r="Z36" s="15" t="s">
        <v>18</v>
      </c>
      <c r="AA36" s="90">
        <v>0.1772</v>
      </c>
      <c r="AB36" s="32" t="s">
        <v>18</v>
      </c>
      <c r="AC36" s="51"/>
      <c r="AD36" s="51"/>
      <c r="AE36" s="51"/>
      <c r="AF36" s="51"/>
      <c r="AG36" s="61"/>
      <c r="AH36" s="61"/>
      <c r="AI36" s="71"/>
      <c r="AJ36" s="18">
        <v>0</v>
      </c>
      <c r="AK36" s="78">
        <v>1</v>
      </c>
    </row>
    <row r="37" spans="1:37" ht="39.950000000000003" customHeight="1">
      <c r="A37" s="13">
        <f t="shared" si="0"/>
        <v>29</v>
      </c>
      <c r="B37" s="16"/>
      <c r="C37" s="16"/>
      <c r="D37" s="19"/>
      <c r="E37" s="19"/>
      <c r="F37" s="16">
        <v>4</v>
      </c>
      <c r="G37" s="19"/>
      <c r="H37" s="16"/>
      <c r="I37" s="16"/>
      <c r="J37" s="36"/>
      <c r="K37" s="36"/>
      <c r="L37" s="88" t="s">
        <v>979</v>
      </c>
      <c r="M37" s="30" t="s">
        <v>980</v>
      </c>
      <c r="N37" s="81" t="s">
        <v>869</v>
      </c>
      <c r="O37" s="32" t="s">
        <v>139</v>
      </c>
      <c r="P37" s="32" t="s">
        <v>220</v>
      </c>
      <c r="Q37" s="82"/>
      <c r="R37" s="48" t="s">
        <v>221</v>
      </c>
      <c r="S37" s="49" t="s">
        <v>228</v>
      </c>
      <c r="T37" s="38" t="s">
        <v>18</v>
      </c>
      <c r="U37" s="51" t="s">
        <v>223</v>
      </c>
      <c r="V37" s="50" t="s">
        <v>222</v>
      </c>
      <c r="W37" s="15" t="s">
        <v>236</v>
      </c>
      <c r="X37" s="18" t="s">
        <v>966</v>
      </c>
      <c r="Y37" s="38" t="s">
        <v>238</v>
      </c>
      <c r="Z37" s="15" t="s">
        <v>18</v>
      </c>
      <c r="AA37" s="90">
        <v>0.13950000000000001</v>
      </c>
      <c r="AB37" s="32" t="s">
        <v>18</v>
      </c>
      <c r="AC37" s="51"/>
      <c r="AD37" s="51"/>
      <c r="AE37" s="51"/>
      <c r="AF37" s="51"/>
      <c r="AG37" s="61"/>
      <c r="AH37" s="61"/>
      <c r="AI37" s="71"/>
      <c r="AJ37" s="18">
        <v>0</v>
      </c>
      <c r="AK37" s="78">
        <v>1</v>
      </c>
    </row>
    <row r="38" spans="1:37" ht="39.950000000000003" customHeight="1">
      <c r="A38" s="13">
        <f t="shared" si="0"/>
        <v>30</v>
      </c>
      <c r="B38" s="16"/>
      <c r="C38" s="16"/>
      <c r="D38" s="19"/>
      <c r="E38" s="19"/>
      <c r="F38" s="16">
        <v>4</v>
      </c>
      <c r="G38" s="19"/>
      <c r="H38" s="16"/>
      <c r="I38" s="16"/>
      <c r="J38" s="36"/>
      <c r="K38" s="36"/>
      <c r="L38" s="88" t="s">
        <v>981</v>
      </c>
      <c r="M38" s="30" t="s">
        <v>982</v>
      </c>
      <c r="N38" s="81" t="s">
        <v>875</v>
      </c>
      <c r="O38" s="32" t="s">
        <v>139</v>
      </c>
      <c r="P38" s="32" t="s">
        <v>220</v>
      </c>
      <c r="Q38" s="82"/>
      <c r="R38" s="48" t="s">
        <v>221</v>
      </c>
      <c r="S38" s="89" t="s">
        <v>981</v>
      </c>
      <c r="T38" s="38" t="s">
        <v>221</v>
      </c>
      <c r="U38" s="51" t="s">
        <v>223</v>
      </c>
      <c r="V38" s="50" t="s">
        <v>222</v>
      </c>
      <c r="W38" s="15" t="s">
        <v>236</v>
      </c>
      <c r="X38" s="18" t="s">
        <v>225</v>
      </c>
      <c r="Y38" s="38" t="s">
        <v>18</v>
      </c>
      <c r="Z38" s="15" t="s">
        <v>18</v>
      </c>
      <c r="AA38" s="90">
        <f>AA39+AA40</f>
        <v>2.23E-2</v>
      </c>
      <c r="AB38" s="32" t="s">
        <v>478</v>
      </c>
      <c r="AC38" s="51"/>
      <c r="AD38" s="51"/>
      <c r="AE38" s="51"/>
      <c r="AF38" s="51"/>
      <c r="AG38" s="61"/>
      <c r="AH38" s="61"/>
      <c r="AI38" s="71"/>
      <c r="AJ38" s="18">
        <v>2</v>
      </c>
      <c r="AK38" s="78">
        <v>2</v>
      </c>
    </row>
    <row r="39" spans="1:37" ht="39.950000000000003" customHeight="1">
      <c r="A39" s="13">
        <f t="shared" si="0"/>
        <v>31</v>
      </c>
      <c r="B39" s="16"/>
      <c r="C39" s="16"/>
      <c r="D39" s="19"/>
      <c r="E39" s="19"/>
      <c r="F39" s="16"/>
      <c r="G39" s="16">
        <v>5</v>
      </c>
      <c r="H39" s="16"/>
      <c r="I39" s="16"/>
      <c r="J39" s="36"/>
      <c r="K39" s="36"/>
      <c r="L39" s="88" t="s">
        <v>983</v>
      </c>
      <c r="M39" s="30" t="s">
        <v>984</v>
      </c>
      <c r="N39" s="81" t="s">
        <v>875</v>
      </c>
      <c r="O39" s="32" t="s">
        <v>139</v>
      </c>
      <c r="P39" s="32" t="s">
        <v>220</v>
      </c>
      <c r="Q39" s="82"/>
      <c r="R39" s="48" t="s">
        <v>221</v>
      </c>
      <c r="S39" s="89" t="s">
        <v>983</v>
      </c>
      <c r="T39" s="38" t="s">
        <v>221</v>
      </c>
      <c r="U39" s="51" t="s">
        <v>223</v>
      </c>
      <c r="V39" s="50" t="s">
        <v>222</v>
      </c>
      <c r="W39" s="15" t="s">
        <v>915</v>
      </c>
      <c r="X39" s="18" t="s">
        <v>859</v>
      </c>
      <c r="Y39" s="38" t="s">
        <v>454</v>
      </c>
      <c r="Z39" s="15" t="s">
        <v>18</v>
      </c>
      <c r="AA39" s="90">
        <v>1.3100000000000001E-2</v>
      </c>
      <c r="AB39" s="32" t="s">
        <v>478</v>
      </c>
      <c r="AC39" s="51"/>
      <c r="AD39" s="51"/>
      <c r="AE39" s="51"/>
      <c r="AF39" s="51"/>
      <c r="AG39" s="61"/>
      <c r="AH39" s="61"/>
      <c r="AI39" s="71"/>
      <c r="AJ39" s="18">
        <v>2</v>
      </c>
      <c r="AK39" s="78">
        <v>2</v>
      </c>
    </row>
    <row r="40" spans="1:37" ht="39.950000000000003" customHeight="1">
      <c r="A40" s="13">
        <f t="shared" si="0"/>
        <v>32</v>
      </c>
      <c r="B40" s="16"/>
      <c r="C40" s="16"/>
      <c r="D40" s="19"/>
      <c r="E40" s="19"/>
      <c r="F40" s="16"/>
      <c r="G40" s="16">
        <v>5</v>
      </c>
      <c r="H40" s="16"/>
      <c r="I40" s="16"/>
      <c r="J40" s="36"/>
      <c r="K40" s="36"/>
      <c r="L40" s="88" t="s">
        <v>985</v>
      </c>
      <c r="M40" s="30" t="s">
        <v>548</v>
      </c>
      <c r="N40" s="81" t="s">
        <v>875</v>
      </c>
      <c r="O40" s="32" t="s">
        <v>139</v>
      </c>
      <c r="P40" s="32" t="s">
        <v>220</v>
      </c>
      <c r="Q40" s="82"/>
      <c r="R40" s="48" t="s">
        <v>221</v>
      </c>
      <c r="S40" s="49" t="s">
        <v>228</v>
      </c>
      <c r="T40" s="38" t="s">
        <v>18</v>
      </c>
      <c r="U40" s="51" t="s">
        <v>223</v>
      </c>
      <c r="V40" s="50" t="s">
        <v>222</v>
      </c>
      <c r="W40" s="15" t="s">
        <v>294</v>
      </c>
      <c r="X40" s="18" t="s">
        <v>986</v>
      </c>
      <c r="Y40" s="38" t="s">
        <v>987</v>
      </c>
      <c r="Z40" s="15" t="s">
        <v>18</v>
      </c>
      <c r="AA40" s="90">
        <v>9.1999999999999998E-3</v>
      </c>
      <c r="AB40" s="32" t="s">
        <v>478</v>
      </c>
      <c r="AC40" s="51"/>
      <c r="AD40" s="51"/>
      <c r="AE40" s="51"/>
      <c r="AF40" s="51"/>
      <c r="AG40" s="61"/>
      <c r="AH40" s="61"/>
      <c r="AI40" s="44"/>
      <c r="AJ40" s="18">
        <v>2</v>
      </c>
      <c r="AK40" s="78">
        <v>2</v>
      </c>
    </row>
    <row r="41" spans="1:37" ht="39.950000000000003" customHeight="1">
      <c r="A41" s="13">
        <f t="shared" si="0"/>
        <v>33</v>
      </c>
      <c r="B41" s="16"/>
      <c r="C41" s="16">
        <v>1</v>
      </c>
      <c r="D41" s="19"/>
      <c r="E41" s="19"/>
      <c r="F41" s="16"/>
      <c r="G41" s="19"/>
      <c r="H41" s="16"/>
      <c r="I41" s="16"/>
      <c r="J41" s="36"/>
      <c r="K41" s="36"/>
      <c r="L41" s="88" t="s">
        <v>991</v>
      </c>
      <c r="M41" s="30" t="s">
        <v>992</v>
      </c>
      <c r="N41" s="81" t="s">
        <v>30</v>
      </c>
      <c r="O41" s="32" t="s">
        <v>139</v>
      </c>
      <c r="P41" s="32" t="s">
        <v>220</v>
      </c>
      <c r="Q41" s="38" t="s">
        <v>18</v>
      </c>
      <c r="R41" s="48" t="s">
        <v>221</v>
      </c>
      <c r="S41" s="49" t="s">
        <v>228</v>
      </c>
      <c r="T41" s="38" t="s">
        <v>18</v>
      </c>
      <c r="U41" s="48" t="s">
        <v>223</v>
      </c>
      <c r="V41" s="50" t="s">
        <v>222</v>
      </c>
      <c r="W41" s="15" t="s">
        <v>600</v>
      </c>
      <c r="X41" s="15" t="s">
        <v>600</v>
      </c>
      <c r="Y41" s="38" t="s">
        <v>18</v>
      </c>
      <c r="Z41" s="15" t="s">
        <v>18</v>
      </c>
      <c r="AA41" s="90">
        <v>1.8499999999999999E-2</v>
      </c>
      <c r="AB41" s="32" t="s">
        <v>18</v>
      </c>
      <c r="AC41" s="51"/>
      <c r="AD41" s="51"/>
      <c r="AE41" s="51"/>
      <c r="AF41" s="51"/>
      <c r="AG41" s="61"/>
      <c r="AH41" s="61"/>
      <c r="AI41" s="44"/>
      <c r="AJ41" s="18">
        <v>1</v>
      </c>
      <c r="AK41" s="78">
        <v>0</v>
      </c>
    </row>
    <row r="42" spans="1:37" ht="39.950000000000003" customHeight="1">
      <c r="A42" s="13">
        <f t="shared" si="0"/>
        <v>34</v>
      </c>
      <c r="B42" s="16"/>
      <c r="C42" s="16">
        <v>1</v>
      </c>
      <c r="D42" s="19"/>
      <c r="E42" s="19"/>
      <c r="F42" s="16"/>
      <c r="G42" s="19"/>
      <c r="H42" s="16"/>
      <c r="I42" s="16"/>
      <c r="J42" s="36"/>
      <c r="K42" s="36"/>
      <c r="L42" s="88" t="s">
        <v>993</v>
      </c>
      <c r="M42" s="30" t="s">
        <v>992</v>
      </c>
      <c r="N42" s="81" t="s">
        <v>47</v>
      </c>
      <c r="O42" s="32" t="s">
        <v>139</v>
      </c>
      <c r="P42" s="32" t="s">
        <v>220</v>
      </c>
      <c r="Q42" s="38" t="s">
        <v>18</v>
      </c>
      <c r="R42" s="48" t="s">
        <v>221</v>
      </c>
      <c r="S42" s="49" t="s">
        <v>228</v>
      </c>
      <c r="T42" s="38" t="s">
        <v>18</v>
      </c>
      <c r="U42" s="51" t="s">
        <v>223</v>
      </c>
      <c r="V42" s="50" t="s">
        <v>222</v>
      </c>
      <c r="W42" s="15" t="s">
        <v>600</v>
      </c>
      <c r="X42" s="15" t="s">
        <v>600</v>
      </c>
      <c r="Y42" s="38" t="s">
        <v>18</v>
      </c>
      <c r="Z42" s="15" t="s">
        <v>18</v>
      </c>
      <c r="AA42" s="90">
        <v>1.6500000000000001E-2</v>
      </c>
      <c r="AB42" s="32" t="s">
        <v>18</v>
      </c>
      <c r="AC42" s="51"/>
      <c r="AD42" s="51"/>
      <c r="AE42" s="51"/>
      <c r="AF42" s="51"/>
      <c r="AG42" s="61"/>
      <c r="AH42" s="61"/>
      <c r="AI42" s="44"/>
      <c r="AJ42" s="18">
        <v>0</v>
      </c>
      <c r="AK42" s="78">
        <v>1</v>
      </c>
    </row>
    <row r="43" spans="1:37" ht="39.950000000000003" customHeight="1">
      <c r="A43" s="13">
        <f t="shared" si="0"/>
        <v>35</v>
      </c>
      <c r="B43" s="16"/>
      <c r="C43" s="16">
        <v>1</v>
      </c>
      <c r="D43" s="19"/>
      <c r="E43" s="19"/>
      <c r="F43" s="16"/>
      <c r="G43" s="19"/>
      <c r="H43" s="16"/>
      <c r="I43" s="16"/>
      <c r="J43" s="36"/>
      <c r="K43" s="36"/>
      <c r="L43" s="88" t="s">
        <v>666</v>
      </c>
      <c r="M43" s="30" t="s">
        <v>997</v>
      </c>
      <c r="N43" s="81" t="s">
        <v>30</v>
      </c>
      <c r="O43" s="32" t="s">
        <v>139</v>
      </c>
      <c r="P43" s="32" t="s">
        <v>220</v>
      </c>
      <c r="Q43" s="38" t="s">
        <v>18</v>
      </c>
      <c r="R43" s="48" t="s">
        <v>221</v>
      </c>
      <c r="S43" s="49" t="s">
        <v>228</v>
      </c>
      <c r="T43" s="38" t="s">
        <v>18</v>
      </c>
      <c r="U43" s="51" t="s">
        <v>223</v>
      </c>
      <c r="V43" s="50" t="s">
        <v>222</v>
      </c>
      <c r="W43" s="15" t="s">
        <v>995</v>
      </c>
      <c r="X43" s="18" t="s">
        <v>18</v>
      </c>
      <c r="Y43" s="38" t="s">
        <v>18</v>
      </c>
      <c r="Z43" s="15" t="s">
        <v>18</v>
      </c>
      <c r="AA43" s="90">
        <v>2.0000000000000001E-4</v>
      </c>
      <c r="AB43" s="32" t="s">
        <v>18</v>
      </c>
      <c r="AC43" s="51"/>
      <c r="AD43" s="51"/>
      <c r="AE43" s="51"/>
      <c r="AF43" s="51"/>
      <c r="AG43" s="61"/>
      <c r="AH43" s="61"/>
      <c r="AI43" s="44"/>
      <c r="AJ43" s="18">
        <v>1</v>
      </c>
      <c r="AK43" s="78">
        <v>0</v>
      </c>
    </row>
    <row r="44" spans="1:37" ht="39.950000000000003" customHeight="1" thickBot="1">
      <c r="A44" s="13">
        <f t="shared" si="0"/>
        <v>36</v>
      </c>
      <c r="B44" s="96"/>
      <c r="C44" s="16">
        <v>1</v>
      </c>
      <c r="D44" s="97"/>
      <c r="E44" s="97"/>
      <c r="F44" s="96"/>
      <c r="G44" s="97"/>
      <c r="H44" s="96"/>
      <c r="I44" s="96"/>
      <c r="J44" s="98"/>
      <c r="K44" s="98"/>
      <c r="L44" s="99" t="s">
        <v>667</v>
      </c>
      <c r="M44" s="100" t="s">
        <v>997</v>
      </c>
      <c r="N44" s="101" t="s">
        <v>47</v>
      </c>
      <c r="O44" s="102" t="s">
        <v>139</v>
      </c>
      <c r="P44" s="102" t="s">
        <v>220</v>
      </c>
      <c r="Q44" s="103" t="s">
        <v>18</v>
      </c>
      <c r="R44" s="104" t="s">
        <v>221</v>
      </c>
      <c r="S44" s="105" t="s">
        <v>228</v>
      </c>
      <c r="T44" s="103" t="s">
        <v>18</v>
      </c>
      <c r="U44" s="48" t="s">
        <v>223</v>
      </c>
      <c r="V44" s="50" t="s">
        <v>222</v>
      </c>
      <c r="W44" s="106" t="s">
        <v>995</v>
      </c>
      <c r="X44" s="107" t="s">
        <v>18</v>
      </c>
      <c r="Y44" s="103" t="s">
        <v>18</v>
      </c>
      <c r="Z44" s="106" t="s">
        <v>18</v>
      </c>
      <c r="AA44" s="108">
        <v>2.0000000000000001E-4</v>
      </c>
      <c r="AB44" s="102" t="s">
        <v>18</v>
      </c>
      <c r="AC44" s="109"/>
      <c r="AD44" s="109"/>
      <c r="AE44" s="109"/>
      <c r="AF44" s="109"/>
      <c r="AG44" s="110"/>
      <c r="AH44" s="110"/>
      <c r="AI44" s="111"/>
      <c r="AJ44" s="103" t="s">
        <v>998</v>
      </c>
      <c r="AK44" s="78">
        <v>1</v>
      </c>
    </row>
    <row r="45" spans="1:37" ht="39.950000000000003" customHeight="1">
      <c r="R45" s="6"/>
      <c r="T45" s="6"/>
      <c r="U45" s="6"/>
      <c r="V45" s="6"/>
      <c r="W45" s="6"/>
      <c r="X45" s="6"/>
      <c r="Y45" s="6"/>
    </row>
    <row r="46" spans="1:37" ht="39.950000000000003" customHeight="1">
      <c r="R46" s="6"/>
      <c r="T46" s="6"/>
      <c r="U46" s="6"/>
      <c r="V46" s="6"/>
      <c r="W46" s="6"/>
      <c r="X46" s="6"/>
      <c r="Y46" s="6"/>
    </row>
    <row r="47" spans="1:37" ht="39.950000000000003" customHeight="1">
      <c r="R47" s="6"/>
      <c r="T47" s="6"/>
      <c r="U47" s="6"/>
      <c r="V47" s="6"/>
      <c r="W47" s="6"/>
      <c r="X47" s="6"/>
      <c r="Y47" s="6"/>
    </row>
    <row r="48" spans="1:37" ht="39.950000000000003" customHeight="1">
      <c r="R48" s="6"/>
      <c r="T48" s="6"/>
      <c r="U48" s="6"/>
      <c r="V48" s="6"/>
      <c r="W48" s="6"/>
      <c r="X48" s="6"/>
      <c r="Y48" s="6"/>
    </row>
    <row r="49" spans="18:25" ht="39.950000000000003" customHeight="1">
      <c r="R49" s="6"/>
      <c r="T49" s="6"/>
      <c r="U49" s="6"/>
      <c r="V49" s="6"/>
      <c r="W49" s="6"/>
      <c r="X49" s="6"/>
      <c r="Y49" s="6"/>
    </row>
    <row r="50" spans="18:25" ht="39.950000000000003" customHeight="1">
      <c r="R50" s="6"/>
      <c r="T50" s="6"/>
      <c r="U50" s="6"/>
      <c r="V50" s="6"/>
      <c r="W50" s="6"/>
      <c r="X50" s="6"/>
      <c r="Y50" s="6"/>
    </row>
    <row r="51" spans="18:25" ht="39.950000000000003" customHeight="1">
      <c r="R51" s="6"/>
      <c r="T51" s="6"/>
      <c r="U51" s="6"/>
      <c r="V51" s="6"/>
      <c r="W51" s="6"/>
      <c r="X51" s="6"/>
      <c r="Y51" s="6"/>
    </row>
    <row r="52" spans="18:25" ht="39.950000000000003" customHeight="1">
      <c r="R52" s="6"/>
      <c r="T52" s="6"/>
      <c r="U52" s="6"/>
      <c r="V52" s="6"/>
      <c r="W52" s="6"/>
      <c r="X52" s="6"/>
      <c r="Y52" s="6"/>
    </row>
    <row r="53" spans="18:25" ht="39.950000000000003" customHeight="1">
      <c r="R53" s="6"/>
      <c r="T53" s="6"/>
      <c r="U53" s="6"/>
      <c r="V53" s="6"/>
      <c r="W53" s="6"/>
      <c r="X53" s="6"/>
      <c r="Y53" s="6"/>
    </row>
    <row r="54" spans="18:25" ht="39.950000000000003" customHeight="1">
      <c r="R54" s="6"/>
      <c r="T54" s="6"/>
      <c r="U54" s="6"/>
      <c r="V54" s="6"/>
      <c r="W54" s="6"/>
      <c r="X54" s="6"/>
      <c r="Y54" s="6"/>
    </row>
    <row r="55" spans="18:25">
      <c r="R55" s="6"/>
      <c r="T55" s="6"/>
      <c r="U55" s="6"/>
      <c r="V55" s="6"/>
      <c r="W55" s="6"/>
      <c r="X55" s="6"/>
      <c r="Y55" s="6"/>
    </row>
    <row r="56" spans="18:25">
      <c r="R56" s="6"/>
      <c r="T56" s="6"/>
      <c r="U56" s="6"/>
      <c r="V56" s="6"/>
      <c r="W56" s="6"/>
      <c r="X56" s="6"/>
      <c r="Y56" s="6"/>
    </row>
    <row r="57" spans="18:25">
      <c r="R57" s="6"/>
      <c r="T57" s="6"/>
      <c r="U57" s="6"/>
      <c r="V57" s="6"/>
      <c r="W57" s="6"/>
      <c r="X57" s="6"/>
      <c r="Y57" s="6"/>
    </row>
    <row r="58" spans="18:25">
      <c r="R58" s="6"/>
      <c r="T58" s="6"/>
      <c r="U58" s="6"/>
      <c r="V58" s="6"/>
      <c r="W58" s="6"/>
      <c r="X58" s="6"/>
      <c r="Y58" s="6"/>
    </row>
    <row r="59" spans="18:25">
      <c r="R59" s="6"/>
      <c r="T59" s="6"/>
      <c r="U59" s="6"/>
      <c r="V59" s="6"/>
      <c r="W59" s="6"/>
      <c r="X59" s="6"/>
      <c r="Y59" s="6"/>
    </row>
  </sheetData>
  <autoFilter ref="A8:AK44"/>
  <mergeCells count="37">
    <mergeCell ref="Z7:Z8"/>
    <mergeCell ref="AK7:AK8"/>
    <mergeCell ref="AH7:AH8"/>
    <mergeCell ref="AI7:AI8"/>
    <mergeCell ref="AJ7:AJ8"/>
    <mergeCell ref="AB7:AB8"/>
    <mergeCell ref="AC7:AC8"/>
    <mergeCell ref="AD7:AD8"/>
    <mergeCell ref="AE7:AE8"/>
    <mergeCell ref="AF7:AF8"/>
    <mergeCell ref="AG7:AG8"/>
    <mergeCell ref="U7:U8"/>
    <mergeCell ref="V7:V8"/>
    <mergeCell ref="W7:W8"/>
    <mergeCell ref="X7:X8"/>
    <mergeCell ref="Y7:Y8"/>
    <mergeCell ref="P7:P8"/>
    <mergeCell ref="Q7:Q8"/>
    <mergeCell ref="R7:R8"/>
    <mergeCell ref="S7:S8"/>
    <mergeCell ref="T7:T8"/>
    <mergeCell ref="O7:O8"/>
    <mergeCell ref="A1:E1"/>
    <mergeCell ref="F1:K1"/>
    <mergeCell ref="L1:M1"/>
    <mergeCell ref="N1:AH6"/>
    <mergeCell ref="A2:M2"/>
    <mergeCell ref="A3:K3"/>
    <mergeCell ref="L3:M3"/>
    <mergeCell ref="A4:M4"/>
    <mergeCell ref="A5:M6"/>
    <mergeCell ref="A7:A8"/>
    <mergeCell ref="B7:K7"/>
    <mergeCell ref="L7:L8"/>
    <mergeCell ref="M7:M8"/>
    <mergeCell ref="N7:N8"/>
    <mergeCell ref="AA7:AA8"/>
  </mergeCells>
  <phoneticPr fontId="49" type="noConversion"/>
  <conditionalFormatting sqref="K20">
    <cfRule type="duplicateValues" dxfId="124" priority="7"/>
  </conditionalFormatting>
  <conditionalFormatting sqref="AJ1">
    <cfRule type="duplicateValues" dxfId="123" priority="16"/>
  </conditionalFormatting>
  <conditionalFormatting sqref="AK1">
    <cfRule type="duplicateValues" dxfId="122" priority="17"/>
  </conditionalFormatting>
  <dataValidations count="1">
    <dataValidation type="list" allowBlank="1" showInputMessage="1" showErrorMessage="1" sqref="U9:V44">
      <formula1>"Y,N"</formula1>
    </dataValidation>
  </dataValidations>
  <pageMargins left="1.5743055555555601" right="0.70763888888888904" top="0.74791666666666701" bottom="0.74791666666666701" header="0.31388888888888899" footer="0.31388888888888899"/>
  <pageSetup paperSize="8" scale="59" fitToHeight="5" orientation="landscape" horizontalDpi="1200" verticalDpi="1200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AJ141"/>
  <sheetViews>
    <sheetView view="pageBreakPreview" zoomScale="80" zoomScaleNormal="100" workbookViewId="0">
      <pane ySplit="8" topLeftCell="A9" activePane="bottomLeft" state="frozen"/>
      <selection pane="bottomLeft" activeCell="N1" sqref="N1:AH6"/>
    </sheetView>
  </sheetViews>
  <sheetFormatPr defaultColWidth="9" defaultRowHeight="16.5"/>
  <cols>
    <col min="1" max="1" width="4.5" style="6" customWidth="1"/>
    <col min="2" max="11" width="2.625" style="6" customWidth="1"/>
    <col min="12" max="12" width="17.5" style="7" customWidth="1"/>
    <col min="13" max="13" width="26.125" style="7" customWidth="1"/>
    <col min="14" max="14" width="15.5" style="8" customWidth="1"/>
    <col min="15" max="16" width="5.625" style="6" customWidth="1"/>
    <col min="17" max="17" width="7.375" style="6" customWidth="1"/>
    <col min="18" max="18" width="6.125" style="9" customWidth="1"/>
    <col min="19" max="19" width="15.5" style="6" customWidth="1"/>
    <col min="20" max="20" width="8.125" style="10" customWidth="1"/>
    <col min="21" max="23" width="8.125" style="9" customWidth="1"/>
    <col min="24" max="24" width="18.125" style="9" customWidth="1"/>
    <col min="25" max="25" width="11.25" style="9" customWidth="1"/>
    <col min="26" max="26" width="11.375" style="6" customWidth="1"/>
    <col min="27" max="27" width="8.875" style="11" customWidth="1"/>
    <col min="28" max="28" width="5.125" style="6" customWidth="1"/>
    <col min="29" max="32" width="5.75" style="6" hidden="1" customWidth="1"/>
    <col min="33" max="34" width="7.25" style="6" hidden="1" customWidth="1"/>
    <col min="35" max="35" width="10" style="6" customWidth="1"/>
    <col min="36" max="36" width="9.625" style="6" customWidth="1"/>
    <col min="37" max="16384" width="9" style="6"/>
  </cols>
  <sheetData>
    <row r="1" spans="1:36" ht="33.75" customHeight="1">
      <c r="A1" s="347" t="s">
        <v>695</v>
      </c>
      <c r="B1" s="348"/>
      <c r="C1" s="348"/>
      <c r="D1" s="348"/>
      <c r="E1" s="348"/>
      <c r="F1" s="349" t="s">
        <v>187</v>
      </c>
      <c r="G1" s="349"/>
      <c r="H1" s="349"/>
      <c r="I1" s="349"/>
      <c r="J1" s="349"/>
      <c r="K1" s="349"/>
      <c r="L1" s="350" t="s">
        <v>188</v>
      </c>
      <c r="M1" s="350"/>
      <c r="N1" s="399" t="s">
        <v>1045</v>
      </c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8"/>
      <c r="AB1" s="367"/>
      <c r="AC1" s="367"/>
      <c r="AD1" s="367"/>
      <c r="AE1" s="367"/>
      <c r="AF1" s="367"/>
      <c r="AG1" s="367"/>
      <c r="AH1" s="367"/>
      <c r="AI1" s="14" t="s">
        <v>1</v>
      </c>
      <c r="AJ1" s="308" t="s">
        <v>1012</v>
      </c>
    </row>
    <row r="2" spans="1:36" ht="33.75" customHeight="1">
      <c r="A2" s="351" t="s">
        <v>189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52"/>
      <c r="M2" s="352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8"/>
      <c r="AB2" s="367"/>
      <c r="AC2" s="367"/>
      <c r="AD2" s="367"/>
      <c r="AE2" s="367"/>
      <c r="AF2" s="367"/>
      <c r="AG2" s="367"/>
      <c r="AH2" s="367"/>
      <c r="AI2" s="14" t="s">
        <v>190</v>
      </c>
      <c r="AJ2" s="278" t="s">
        <v>1011</v>
      </c>
    </row>
    <row r="3" spans="1:36" ht="33.75" customHeight="1">
      <c r="A3" s="353" t="s">
        <v>191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5" t="s">
        <v>1002</v>
      </c>
      <c r="M3" s="350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8"/>
      <c r="AB3" s="367"/>
      <c r="AC3" s="367"/>
      <c r="AD3" s="367"/>
      <c r="AE3" s="367"/>
      <c r="AF3" s="367"/>
      <c r="AG3" s="367"/>
      <c r="AH3" s="367"/>
      <c r="AI3" s="14" t="s">
        <v>192</v>
      </c>
      <c r="AJ3" s="65" t="s">
        <v>696</v>
      </c>
    </row>
    <row r="4" spans="1:36" ht="33.75" customHeight="1">
      <c r="A4" s="358" t="s">
        <v>1000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0"/>
      <c r="M4" s="350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8"/>
      <c r="AB4" s="367"/>
      <c r="AC4" s="367"/>
      <c r="AD4" s="367"/>
      <c r="AE4" s="367"/>
      <c r="AF4" s="367"/>
      <c r="AG4" s="367"/>
      <c r="AH4" s="367"/>
      <c r="AI4" s="14" t="s">
        <v>56</v>
      </c>
      <c r="AJ4" s="65">
        <v>2010</v>
      </c>
    </row>
    <row r="5" spans="1:36" ht="30" customHeight="1">
      <c r="A5" s="369" t="s">
        <v>1005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1"/>
      <c r="M5" s="371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8"/>
      <c r="AB5" s="367"/>
      <c r="AC5" s="367"/>
      <c r="AD5" s="367"/>
      <c r="AE5" s="367"/>
      <c r="AF5" s="367"/>
      <c r="AG5" s="367"/>
      <c r="AH5" s="367"/>
      <c r="AI5" s="67" t="s">
        <v>195</v>
      </c>
      <c r="AJ5" s="17" t="e">
        <f>#REF!</f>
        <v>#REF!</v>
      </c>
    </row>
    <row r="6" spans="1:36" ht="30" customHeight="1">
      <c r="A6" s="372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1"/>
      <c r="M6" s="371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8"/>
      <c r="AB6" s="367"/>
      <c r="AC6" s="367"/>
      <c r="AD6" s="367"/>
      <c r="AE6" s="367"/>
      <c r="AF6" s="367"/>
      <c r="AG6" s="367"/>
      <c r="AH6" s="367"/>
      <c r="AI6" s="67" t="s">
        <v>196</v>
      </c>
      <c r="AJ6" s="68"/>
    </row>
    <row r="7" spans="1:36" ht="24.95" customHeight="1">
      <c r="A7" s="360" t="s">
        <v>0</v>
      </c>
      <c r="B7" s="356" t="s">
        <v>197</v>
      </c>
      <c r="C7" s="356"/>
      <c r="D7" s="356"/>
      <c r="E7" s="356"/>
      <c r="F7" s="356"/>
      <c r="G7" s="356"/>
      <c r="H7" s="356"/>
      <c r="I7" s="356"/>
      <c r="J7" s="356"/>
      <c r="K7" s="356"/>
      <c r="L7" s="361" t="s">
        <v>1</v>
      </c>
      <c r="M7" s="362" t="s">
        <v>190</v>
      </c>
      <c r="N7" s="356" t="s">
        <v>198</v>
      </c>
      <c r="O7" s="356" t="s">
        <v>199</v>
      </c>
      <c r="P7" s="356" t="s">
        <v>200</v>
      </c>
      <c r="Q7" s="356" t="s">
        <v>55</v>
      </c>
      <c r="R7" s="357" t="s">
        <v>201</v>
      </c>
      <c r="S7" s="376" t="s">
        <v>202</v>
      </c>
      <c r="T7" s="377" t="s">
        <v>203</v>
      </c>
      <c r="U7" s="357" t="s">
        <v>204</v>
      </c>
      <c r="V7" s="378" t="s">
        <v>205</v>
      </c>
      <c r="W7" s="378" t="s">
        <v>206</v>
      </c>
      <c r="X7" s="374" t="s">
        <v>207</v>
      </c>
      <c r="Y7" s="374" t="s">
        <v>208</v>
      </c>
      <c r="Z7" s="356" t="s">
        <v>209</v>
      </c>
      <c r="AA7" s="375" t="s">
        <v>210</v>
      </c>
      <c r="AB7" s="356" t="s">
        <v>211</v>
      </c>
      <c r="AC7" s="364" t="s">
        <v>212</v>
      </c>
      <c r="AD7" s="364" t="s">
        <v>213</v>
      </c>
      <c r="AE7" s="364" t="s">
        <v>214</v>
      </c>
      <c r="AF7" s="364" t="s">
        <v>215</v>
      </c>
      <c r="AG7" s="365" t="s">
        <v>216</v>
      </c>
      <c r="AH7" s="365" t="s">
        <v>196</v>
      </c>
      <c r="AI7" s="373" t="s">
        <v>217</v>
      </c>
      <c r="AJ7" s="356" t="s">
        <v>218</v>
      </c>
    </row>
    <row r="8" spans="1:36" s="1" customFormat="1" ht="24.95" customHeight="1">
      <c r="A8" s="360"/>
      <c r="B8" s="15">
        <v>0</v>
      </c>
      <c r="C8" s="15">
        <v>1</v>
      </c>
      <c r="D8" s="15">
        <v>2</v>
      </c>
      <c r="E8" s="15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28">
        <v>9</v>
      </c>
      <c r="L8" s="361"/>
      <c r="M8" s="362"/>
      <c r="N8" s="356"/>
      <c r="O8" s="356"/>
      <c r="P8" s="356"/>
      <c r="Q8" s="356"/>
      <c r="R8" s="357"/>
      <c r="S8" s="376"/>
      <c r="T8" s="377"/>
      <c r="U8" s="357"/>
      <c r="V8" s="378"/>
      <c r="W8" s="378"/>
      <c r="X8" s="374"/>
      <c r="Y8" s="374"/>
      <c r="Z8" s="356"/>
      <c r="AA8" s="375"/>
      <c r="AB8" s="356"/>
      <c r="AC8" s="364"/>
      <c r="AD8" s="364"/>
      <c r="AE8" s="364"/>
      <c r="AF8" s="364"/>
      <c r="AG8" s="366"/>
      <c r="AH8" s="365"/>
      <c r="AI8" s="373"/>
      <c r="AJ8" s="356"/>
    </row>
    <row r="9" spans="1:36" s="1" customFormat="1" ht="39.950000000000003" hidden="1" customHeight="1">
      <c r="A9" s="13">
        <f t="shared" ref="A9:A40" si="0">ROW(9:9)-8</f>
        <v>1</v>
      </c>
      <c r="B9" s="16">
        <v>0</v>
      </c>
      <c r="C9" s="16"/>
      <c r="D9" s="16"/>
      <c r="E9" s="16"/>
      <c r="F9" s="16"/>
      <c r="G9" s="16"/>
      <c r="H9" s="16"/>
      <c r="I9" s="16"/>
      <c r="J9" s="15"/>
      <c r="K9" s="28"/>
      <c r="L9" s="29" t="s">
        <v>628</v>
      </c>
      <c r="M9" s="30" t="s">
        <v>687</v>
      </c>
      <c r="N9" s="31" t="s">
        <v>699</v>
      </c>
      <c r="O9" s="32" t="s">
        <v>57</v>
      </c>
      <c r="P9" s="32" t="s">
        <v>220</v>
      </c>
      <c r="Q9" s="14"/>
      <c r="R9" s="48" t="s">
        <v>221</v>
      </c>
      <c r="S9" s="49" t="s">
        <v>629</v>
      </c>
      <c r="T9" s="48" t="s">
        <v>221</v>
      </c>
      <c r="U9" s="48" t="s">
        <v>223</v>
      </c>
      <c r="V9" s="50" t="s">
        <v>222</v>
      </c>
      <c r="W9" s="50" t="s">
        <v>224</v>
      </c>
      <c r="X9" s="18" t="s">
        <v>225</v>
      </c>
      <c r="Y9" s="38" t="s">
        <v>18</v>
      </c>
      <c r="Z9" s="14" t="s">
        <v>18</v>
      </c>
      <c r="AA9" s="57" t="e">
        <f>#REF!</f>
        <v>#REF!</v>
      </c>
      <c r="AB9" s="32" t="s">
        <v>18</v>
      </c>
      <c r="AC9" s="56"/>
      <c r="AD9" s="56"/>
      <c r="AE9" s="56"/>
      <c r="AF9" s="56"/>
      <c r="AG9" s="70"/>
      <c r="AH9" s="67"/>
      <c r="AI9" s="71"/>
      <c r="AJ9" s="18">
        <v>0</v>
      </c>
    </row>
    <row r="10" spans="1:36" s="1" customFormat="1" ht="39.950000000000003" hidden="1" customHeight="1">
      <c r="A10" s="13">
        <f t="shared" si="0"/>
        <v>2</v>
      </c>
      <c r="B10" s="16">
        <v>0</v>
      </c>
      <c r="C10" s="16"/>
      <c r="D10" s="16"/>
      <c r="E10" s="16"/>
      <c r="F10" s="16"/>
      <c r="G10" s="16"/>
      <c r="H10" s="16"/>
      <c r="I10" s="16"/>
      <c r="J10" s="15"/>
      <c r="K10" s="28"/>
      <c r="L10" s="29" t="s">
        <v>629</v>
      </c>
      <c r="M10" s="30" t="s">
        <v>687</v>
      </c>
      <c r="N10" s="31" t="s">
        <v>700</v>
      </c>
      <c r="O10" s="32" t="s">
        <v>57</v>
      </c>
      <c r="P10" s="32" t="s">
        <v>220</v>
      </c>
      <c r="Q10" s="14"/>
      <c r="R10" s="48" t="s">
        <v>221</v>
      </c>
      <c r="S10" s="49" t="s">
        <v>629</v>
      </c>
      <c r="T10" s="48" t="s">
        <v>221</v>
      </c>
      <c r="U10" s="48" t="s">
        <v>223</v>
      </c>
      <c r="V10" s="50" t="s">
        <v>222</v>
      </c>
      <c r="W10" s="50" t="s">
        <v>224</v>
      </c>
      <c r="X10" s="18" t="s">
        <v>225</v>
      </c>
      <c r="Y10" s="38" t="s">
        <v>18</v>
      </c>
      <c r="Z10" s="14" t="s">
        <v>18</v>
      </c>
      <c r="AA10" s="57" t="e">
        <f>#REF!</f>
        <v>#REF!</v>
      </c>
      <c r="AB10" s="32" t="s">
        <v>18</v>
      </c>
      <c r="AC10" s="56"/>
      <c r="AD10" s="56"/>
      <c r="AE10" s="56"/>
      <c r="AF10" s="56"/>
      <c r="AG10" s="70"/>
      <c r="AH10" s="67"/>
      <c r="AI10" s="71"/>
      <c r="AJ10" s="18">
        <v>0</v>
      </c>
    </row>
    <row r="11" spans="1:36" s="1" customFormat="1" ht="76.5" hidden="1" customHeight="1">
      <c r="A11" s="13">
        <f t="shared" si="0"/>
        <v>3</v>
      </c>
      <c r="B11" s="16">
        <v>0</v>
      </c>
      <c r="C11" s="16"/>
      <c r="D11" s="16"/>
      <c r="E11" s="16"/>
      <c r="F11" s="16"/>
      <c r="G11" s="16"/>
      <c r="H11" s="16"/>
      <c r="I11" s="16"/>
      <c r="J11" s="15"/>
      <c r="K11" s="28"/>
      <c r="L11" s="29" t="s">
        <v>633</v>
      </c>
      <c r="M11" s="30" t="s">
        <v>701</v>
      </c>
      <c r="N11" s="31" t="s">
        <v>702</v>
      </c>
      <c r="O11" s="32" t="s">
        <v>57</v>
      </c>
      <c r="P11" s="32" t="s">
        <v>220</v>
      </c>
      <c r="Q11" s="14"/>
      <c r="R11" s="48" t="s">
        <v>221</v>
      </c>
      <c r="S11" s="49" t="s">
        <v>629</v>
      </c>
      <c r="T11" s="48" t="s">
        <v>221</v>
      </c>
      <c r="U11" s="48" t="s">
        <v>222</v>
      </c>
      <c r="V11" s="50" t="s">
        <v>223</v>
      </c>
      <c r="W11" s="50" t="s">
        <v>224</v>
      </c>
      <c r="X11" s="18" t="s">
        <v>225</v>
      </c>
      <c r="Y11" s="38" t="s">
        <v>18</v>
      </c>
      <c r="Z11" s="14" t="s">
        <v>18</v>
      </c>
      <c r="AA11" s="57" t="e">
        <f t="shared" ref="AA11:AA12" si="1">AA9</f>
        <v>#REF!</v>
      </c>
      <c r="AB11" s="32"/>
      <c r="AC11" s="56"/>
      <c r="AD11" s="56"/>
      <c r="AE11" s="56"/>
      <c r="AF11" s="56"/>
      <c r="AG11" s="70"/>
      <c r="AH11" s="67"/>
      <c r="AI11" s="71"/>
      <c r="AJ11" s="18">
        <v>0</v>
      </c>
    </row>
    <row r="12" spans="1:36" s="1" customFormat="1" ht="76.5" hidden="1" customHeight="1">
      <c r="A12" s="13">
        <f t="shared" si="0"/>
        <v>4</v>
      </c>
      <c r="B12" s="16">
        <v>0</v>
      </c>
      <c r="C12" s="16"/>
      <c r="D12" s="16"/>
      <c r="E12" s="16"/>
      <c r="F12" s="16"/>
      <c r="G12" s="16"/>
      <c r="H12" s="16"/>
      <c r="I12" s="16"/>
      <c r="J12" s="15"/>
      <c r="K12" s="28"/>
      <c r="L12" s="29" t="s">
        <v>635</v>
      </c>
      <c r="M12" s="30" t="s">
        <v>701</v>
      </c>
      <c r="N12" s="31" t="s">
        <v>703</v>
      </c>
      <c r="O12" s="32" t="s">
        <v>57</v>
      </c>
      <c r="P12" s="32" t="s">
        <v>220</v>
      </c>
      <c r="Q12" s="14"/>
      <c r="R12" s="48" t="s">
        <v>221</v>
      </c>
      <c r="S12" s="49" t="s">
        <v>629</v>
      </c>
      <c r="T12" s="48" t="s">
        <v>221</v>
      </c>
      <c r="U12" s="48" t="s">
        <v>222</v>
      </c>
      <c r="V12" s="50" t="s">
        <v>223</v>
      </c>
      <c r="W12" s="50" t="s">
        <v>224</v>
      </c>
      <c r="X12" s="18" t="s">
        <v>225</v>
      </c>
      <c r="Y12" s="38" t="s">
        <v>18</v>
      </c>
      <c r="Z12" s="14" t="s">
        <v>18</v>
      </c>
      <c r="AA12" s="57" t="e">
        <f t="shared" si="1"/>
        <v>#REF!</v>
      </c>
      <c r="AB12" s="32"/>
      <c r="AC12" s="56"/>
      <c r="AD12" s="56"/>
      <c r="AE12" s="56"/>
      <c r="AF12" s="56"/>
      <c r="AG12" s="70"/>
      <c r="AH12" s="67"/>
      <c r="AI12" s="71"/>
      <c r="AJ12" s="18">
        <v>0</v>
      </c>
    </row>
    <row r="13" spans="1:36" s="1" customFormat="1" ht="39.950000000000003" hidden="1" customHeight="1">
      <c r="A13" s="13">
        <f t="shared" si="0"/>
        <v>5</v>
      </c>
      <c r="B13" s="16">
        <v>0</v>
      </c>
      <c r="C13" s="16"/>
      <c r="D13" s="16"/>
      <c r="E13" s="16"/>
      <c r="F13" s="16"/>
      <c r="G13" s="16"/>
      <c r="H13" s="16"/>
      <c r="I13" s="16"/>
      <c r="J13" s="15"/>
      <c r="K13" s="28"/>
      <c r="L13" s="29" t="s">
        <v>632</v>
      </c>
      <c r="M13" s="30" t="s">
        <v>683</v>
      </c>
      <c r="N13" s="31" t="e">
        <f>#REF!</f>
        <v>#REF!</v>
      </c>
      <c r="O13" s="32" t="s">
        <v>57</v>
      </c>
      <c r="P13" s="32" t="s">
        <v>220</v>
      </c>
      <c r="Q13" s="14"/>
      <c r="R13" s="48" t="s">
        <v>221</v>
      </c>
      <c r="S13" s="49" t="s">
        <v>631</v>
      </c>
      <c r="T13" s="48" t="s">
        <v>221</v>
      </c>
      <c r="U13" s="48" t="s">
        <v>223</v>
      </c>
      <c r="V13" s="50" t="s">
        <v>222</v>
      </c>
      <c r="W13" s="50" t="s">
        <v>224</v>
      </c>
      <c r="X13" s="18" t="s">
        <v>225</v>
      </c>
      <c r="Y13" s="38" t="s">
        <v>18</v>
      </c>
      <c r="Z13" s="14" t="s">
        <v>18</v>
      </c>
      <c r="AA13" s="57" t="e">
        <f>#REF!+AA43+#REF!+AA103+#REF!+AA122+AA123+#REF!+AA125+AA126</f>
        <v>#REF!</v>
      </c>
      <c r="AB13" s="32" t="s">
        <v>18</v>
      </c>
      <c r="AC13" s="56"/>
      <c r="AD13" s="56"/>
      <c r="AE13" s="56"/>
      <c r="AF13" s="56"/>
      <c r="AG13" s="70"/>
      <c r="AH13" s="67"/>
      <c r="AI13" s="71"/>
      <c r="AJ13" s="18">
        <v>0</v>
      </c>
    </row>
    <row r="14" spans="1:36" s="1" customFormat="1" ht="39.950000000000003" hidden="1" customHeight="1">
      <c r="A14" s="13">
        <f t="shared" si="0"/>
        <v>6</v>
      </c>
      <c r="B14" s="16">
        <v>0</v>
      </c>
      <c r="C14" s="16"/>
      <c r="D14" s="16"/>
      <c r="E14" s="16"/>
      <c r="F14" s="16"/>
      <c r="G14" s="16"/>
      <c r="H14" s="16"/>
      <c r="I14" s="16"/>
      <c r="J14" s="15"/>
      <c r="K14" s="28"/>
      <c r="L14" s="29" t="s">
        <v>631</v>
      </c>
      <c r="M14" s="30" t="s">
        <v>683</v>
      </c>
      <c r="N14" s="31" t="str">
        <f>N9</f>
        <v>座椅总成，织物非通风面套</v>
      </c>
      <c r="O14" s="32" t="s">
        <v>57</v>
      </c>
      <c r="P14" s="32" t="s">
        <v>220</v>
      </c>
      <c r="Q14" s="14"/>
      <c r="R14" s="48" t="s">
        <v>221</v>
      </c>
      <c r="S14" s="49" t="s">
        <v>631</v>
      </c>
      <c r="T14" s="48" t="s">
        <v>221</v>
      </c>
      <c r="U14" s="48" t="s">
        <v>223</v>
      </c>
      <c r="V14" s="50" t="s">
        <v>222</v>
      </c>
      <c r="W14" s="50" t="s">
        <v>224</v>
      </c>
      <c r="X14" s="18" t="s">
        <v>225</v>
      </c>
      <c r="Y14" s="38" t="s">
        <v>18</v>
      </c>
      <c r="Z14" s="14" t="s">
        <v>18</v>
      </c>
      <c r="AA14" s="57" t="e">
        <f>AA13</f>
        <v>#REF!</v>
      </c>
      <c r="AB14" s="32" t="s">
        <v>18</v>
      </c>
      <c r="AC14" s="56"/>
      <c r="AD14" s="56"/>
      <c r="AE14" s="56"/>
      <c r="AF14" s="56"/>
      <c r="AG14" s="70"/>
      <c r="AH14" s="67"/>
      <c r="AI14" s="71"/>
      <c r="AJ14" s="18">
        <v>0</v>
      </c>
    </row>
    <row r="15" spans="1:36" s="1" customFormat="1" ht="66" hidden="1" customHeight="1">
      <c r="A15" s="13">
        <f t="shared" si="0"/>
        <v>7</v>
      </c>
      <c r="B15" s="16">
        <v>0</v>
      </c>
      <c r="C15" s="16"/>
      <c r="D15" s="16"/>
      <c r="E15" s="16"/>
      <c r="F15" s="16"/>
      <c r="G15" s="16"/>
      <c r="H15" s="16"/>
      <c r="I15" s="16"/>
      <c r="J15" s="15"/>
      <c r="K15" s="28"/>
      <c r="L15" s="29" t="s">
        <v>634</v>
      </c>
      <c r="M15" s="30" t="s">
        <v>683</v>
      </c>
      <c r="N15" s="31" t="s">
        <v>702</v>
      </c>
      <c r="O15" s="32" t="s">
        <v>57</v>
      </c>
      <c r="P15" s="32" t="s">
        <v>220</v>
      </c>
      <c r="Q15" s="14"/>
      <c r="R15" s="48" t="s">
        <v>221</v>
      </c>
      <c r="S15" s="49" t="s">
        <v>629</v>
      </c>
      <c r="T15" s="48" t="s">
        <v>221</v>
      </c>
      <c r="U15" s="48" t="s">
        <v>222</v>
      </c>
      <c r="V15" s="50" t="s">
        <v>223</v>
      </c>
      <c r="W15" s="50" t="s">
        <v>224</v>
      </c>
      <c r="X15" s="18" t="s">
        <v>225</v>
      </c>
      <c r="Y15" s="38" t="s">
        <v>18</v>
      </c>
      <c r="Z15" s="14" t="s">
        <v>18</v>
      </c>
      <c r="AA15" s="57">
        <v>13.645200000000001</v>
      </c>
      <c r="AB15" s="32"/>
      <c r="AC15" s="56"/>
      <c r="AD15" s="56"/>
      <c r="AE15" s="56"/>
      <c r="AF15" s="56"/>
      <c r="AG15" s="70"/>
      <c r="AH15" s="67"/>
      <c r="AI15" s="71"/>
      <c r="AJ15" s="18">
        <v>0</v>
      </c>
    </row>
    <row r="16" spans="1:36" s="1" customFormat="1" ht="66" hidden="1" customHeight="1">
      <c r="A16" s="13">
        <f t="shared" si="0"/>
        <v>8</v>
      </c>
      <c r="B16" s="16">
        <v>0</v>
      </c>
      <c r="C16" s="16"/>
      <c r="D16" s="16"/>
      <c r="E16" s="16"/>
      <c r="F16" s="16"/>
      <c r="G16" s="16"/>
      <c r="H16" s="16"/>
      <c r="I16" s="16"/>
      <c r="J16" s="15"/>
      <c r="K16" s="28"/>
      <c r="L16" s="29" t="s">
        <v>636</v>
      </c>
      <c r="M16" s="30" t="s">
        <v>683</v>
      </c>
      <c r="N16" s="31" t="str">
        <f>N12</f>
        <v>座椅总成，织物面料（主料：蓝白格；缝线蓝色，头枕带刺绣）</v>
      </c>
      <c r="O16" s="32" t="s">
        <v>57</v>
      </c>
      <c r="P16" s="32" t="s">
        <v>220</v>
      </c>
      <c r="Q16" s="14"/>
      <c r="R16" s="48" t="s">
        <v>221</v>
      </c>
      <c r="S16" s="49" t="s">
        <v>629</v>
      </c>
      <c r="T16" s="48" t="s">
        <v>221</v>
      </c>
      <c r="U16" s="48" t="s">
        <v>222</v>
      </c>
      <c r="V16" s="50" t="s">
        <v>223</v>
      </c>
      <c r="W16" s="50" t="s">
        <v>224</v>
      </c>
      <c r="X16" s="18" t="s">
        <v>225</v>
      </c>
      <c r="Y16" s="38" t="s">
        <v>18</v>
      </c>
      <c r="Z16" s="14" t="s">
        <v>18</v>
      </c>
      <c r="AA16" s="57">
        <v>13.645200000000001</v>
      </c>
      <c r="AB16" s="32"/>
      <c r="AC16" s="56"/>
      <c r="AD16" s="56"/>
      <c r="AE16" s="56"/>
      <c r="AF16" s="56"/>
      <c r="AG16" s="70"/>
      <c r="AH16" s="67"/>
      <c r="AI16" s="71"/>
      <c r="AJ16" s="18">
        <v>0</v>
      </c>
    </row>
    <row r="17" spans="1:36" s="1" customFormat="1" ht="39.950000000000003" hidden="1" customHeight="1">
      <c r="A17" s="13">
        <f t="shared" si="0"/>
        <v>9</v>
      </c>
      <c r="B17" s="16"/>
      <c r="C17" s="16">
        <v>1</v>
      </c>
      <c r="D17" s="16"/>
      <c r="E17" s="16"/>
      <c r="F17" s="16"/>
      <c r="G17" s="16"/>
      <c r="H17" s="16"/>
      <c r="I17" s="16"/>
      <c r="J17" s="17"/>
      <c r="K17" s="17"/>
      <c r="L17" s="29" t="s">
        <v>14</v>
      </c>
      <c r="M17" s="30" t="s">
        <v>12</v>
      </c>
      <c r="N17" s="33" t="s">
        <v>15</v>
      </c>
      <c r="O17" s="32" t="s">
        <v>57</v>
      </c>
      <c r="P17" s="32" t="s">
        <v>220</v>
      </c>
      <c r="Q17" s="28"/>
      <c r="R17" s="48" t="s">
        <v>221</v>
      </c>
      <c r="S17" s="49" t="s">
        <v>14</v>
      </c>
      <c r="T17" s="48" t="s">
        <v>221</v>
      </c>
      <c r="U17" s="48" t="s">
        <v>223</v>
      </c>
      <c r="V17" s="50" t="s">
        <v>222</v>
      </c>
      <c r="W17" s="40" t="s">
        <v>232</v>
      </c>
      <c r="X17" s="18" t="s">
        <v>225</v>
      </c>
      <c r="Y17" s="38" t="s">
        <v>18</v>
      </c>
      <c r="Z17" s="14" t="s">
        <v>18</v>
      </c>
      <c r="AA17" s="58" t="e">
        <f>#REF!</f>
        <v>#REF!</v>
      </c>
      <c r="AB17" s="32" t="s">
        <v>18</v>
      </c>
      <c r="AC17" s="59"/>
      <c r="AD17" s="59"/>
      <c r="AE17" s="59"/>
      <c r="AF17" s="59"/>
      <c r="AG17" s="61"/>
      <c r="AH17" s="61"/>
      <c r="AI17" s="71"/>
      <c r="AJ17" s="18">
        <v>0</v>
      </c>
    </row>
    <row r="18" spans="1:36" s="1" customFormat="1" ht="75.75" hidden="1" customHeight="1">
      <c r="A18" s="13">
        <f t="shared" si="0"/>
        <v>10</v>
      </c>
      <c r="B18" s="16"/>
      <c r="C18" s="16">
        <v>1</v>
      </c>
      <c r="D18" s="16"/>
      <c r="E18" s="16"/>
      <c r="F18" s="16"/>
      <c r="G18" s="16"/>
      <c r="H18" s="16"/>
      <c r="I18" s="16"/>
      <c r="J18" s="17"/>
      <c r="K18" s="17"/>
      <c r="L18" s="29" t="s">
        <v>704</v>
      </c>
      <c r="M18" s="30" t="s">
        <v>12</v>
      </c>
      <c r="N18" s="33" t="s">
        <v>17</v>
      </c>
      <c r="O18" s="32" t="s">
        <v>57</v>
      </c>
      <c r="P18" s="32" t="s">
        <v>220</v>
      </c>
      <c r="Q18" s="28"/>
      <c r="R18" s="48" t="s">
        <v>221</v>
      </c>
      <c r="S18" s="49" t="s">
        <v>14</v>
      </c>
      <c r="T18" s="48" t="s">
        <v>221</v>
      </c>
      <c r="U18" s="51" t="s">
        <v>222</v>
      </c>
      <c r="V18" s="50" t="s">
        <v>223</v>
      </c>
      <c r="W18" s="40" t="s">
        <v>232</v>
      </c>
      <c r="X18" s="18" t="s">
        <v>225</v>
      </c>
      <c r="Y18" s="38" t="s">
        <v>18</v>
      </c>
      <c r="Z18" s="14" t="s">
        <v>18</v>
      </c>
      <c r="AA18" s="58" t="e">
        <f>AA17</f>
        <v>#REF!</v>
      </c>
      <c r="AB18" s="32"/>
      <c r="AC18" s="59"/>
      <c r="AD18" s="59"/>
      <c r="AE18" s="59"/>
      <c r="AF18" s="59"/>
      <c r="AG18" s="61"/>
      <c r="AH18" s="61"/>
      <c r="AI18" s="71"/>
      <c r="AJ18" s="18">
        <v>0</v>
      </c>
    </row>
    <row r="19" spans="1:36" s="1" customFormat="1" ht="39.950000000000003" hidden="1" customHeight="1">
      <c r="A19" s="13">
        <f t="shared" si="0"/>
        <v>11</v>
      </c>
      <c r="B19" s="16"/>
      <c r="C19" s="16">
        <v>1</v>
      </c>
      <c r="D19" s="16"/>
      <c r="E19" s="16"/>
      <c r="F19" s="16"/>
      <c r="G19" s="16"/>
      <c r="H19" s="16"/>
      <c r="I19" s="16"/>
      <c r="J19" s="17"/>
      <c r="K19" s="17"/>
      <c r="L19" s="29" t="s">
        <v>16</v>
      </c>
      <c r="M19" s="30" t="s">
        <v>12</v>
      </c>
      <c r="N19" s="33" t="s">
        <v>630</v>
      </c>
      <c r="O19" s="32" t="s">
        <v>57</v>
      </c>
      <c r="P19" s="32" t="s">
        <v>220</v>
      </c>
      <c r="Q19" s="28"/>
      <c r="R19" s="48" t="s">
        <v>221</v>
      </c>
      <c r="S19" s="49" t="s">
        <v>14</v>
      </c>
      <c r="T19" s="48" t="s">
        <v>221</v>
      </c>
      <c r="U19" s="48" t="s">
        <v>223</v>
      </c>
      <c r="V19" s="50" t="s">
        <v>222</v>
      </c>
      <c r="W19" s="40" t="s">
        <v>232</v>
      </c>
      <c r="X19" s="18" t="s">
        <v>225</v>
      </c>
      <c r="Y19" s="38" t="s">
        <v>18</v>
      </c>
      <c r="Z19" s="14" t="s">
        <v>18</v>
      </c>
      <c r="AA19" s="58" t="e">
        <f>#REF!</f>
        <v>#REF!</v>
      </c>
      <c r="AB19" s="32" t="s">
        <v>18</v>
      </c>
      <c r="AC19" s="59"/>
      <c r="AD19" s="59"/>
      <c r="AE19" s="59"/>
      <c r="AF19" s="59"/>
      <c r="AG19" s="61"/>
      <c r="AH19" s="61"/>
      <c r="AI19" s="71"/>
      <c r="AJ19" s="18">
        <v>0</v>
      </c>
    </row>
    <row r="20" spans="1:36" s="1" customFormat="1" ht="39.950000000000003" hidden="1" customHeight="1">
      <c r="A20" s="13">
        <f t="shared" si="0"/>
        <v>12</v>
      </c>
      <c r="B20" s="16"/>
      <c r="C20" s="16">
        <v>1</v>
      </c>
      <c r="D20" s="16"/>
      <c r="E20" s="16"/>
      <c r="F20" s="16"/>
      <c r="G20" s="16"/>
      <c r="H20" s="16"/>
      <c r="I20" s="16"/>
      <c r="J20" s="17"/>
      <c r="K20" s="17"/>
      <c r="L20" s="29" t="s">
        <v>705</v>
      </c>
      <c r="M20" s="30" t="s">
        <v>12</v>
      </c>
      <c r="N20" s="33" t="s">
        <v>706</v>
      </c>
      <c r="O20" s="32" t="s">
        <v>57</v>
      </c>
      <c r="P20" s="32" t="s">
        <v>220</v>
      </c>
      <c r="Q20" s="28"/>
      <c r="R20" s="48" t="s">
        <v>221</v>
      </c>
      <c r="S20" s="49" t="s">
        <v>14</v>
      </c>
      <c r="T20" s="48" t="s">
        <v>221</v>
      </c>
      <c r="U20" s="48" t="s">
        <v>222</v>
      </c>
      <c r="V20" s="50" t="s">
        <v>223</v>
      </c>
      <c r="W20" s="40" t="s">
        <v>232</v>
      </c>
      <c r="X20" s="18" t="s">
        <v>225</v>
      </c>
      <c r="Y20" s="38" t="s">
        <v>18</v>
      </c>
      <c r="Z20" s="14" t="s">
        <v>18</v>
      </c>
      <c r="AA20" s="58" t="e">
        <f>AA17</f>
        <v>#REF!</v>
      </c>
      <c r="AB20" s="32" t="s">
        <v>18</v>
      </c>
      <c r="AC20" s="59"/>
      <c r="AD20" s="59"/>
      <c r="AE20" s="59"/>
      <c r="AF20" s="59"/>
      <c r="AG20" s="61"/>
      <c r="AH20" s="61"/>
      <c r="AI20" s="71"/>
      <c r="AJ20" s="18">
        <v>0</v>
      </c>
    </row>
    <row r="21" spans="1:36" ht="39.950000000000003" hidden="1" customHeight="1">
      <c r="A21" s="13">
        <f t="shared" si="0"/>
        <v>13</v>
      </c>
      <c r="B21" s="15"/>
      <c r="C21" s="16"/>
      <c r="D21" s="16">
        <v>2</v>
      </c>
      <c r="E21" s="19"/>
      <c r="F21" s="16"/>
      <c r="G21" s="19"/>
      <c r="H21" s="16"/>
      <c r="I21" s="16"/>
      <c r="J21" s="36"/>
      <c r="K21" s="36"/>
      <c r="L21" s="29" t="s">
        <v>709</v>
      </c>
      <c r="M21" s="30" t="s">
        <v>141</v>
      </c>
      <c r="N21" s="37" t="s">
        <v>711</v>
      </c>
      <c r="O21" s="32" t="s">
        <v>57</v>
      </c>
      <c r="P21" s="32" t="s">
        <v>220</v>
      </c>
      <c r="Q21" s="38"/>
      <c r="R21" s="48" t="s">
        <v>221</v>
      </c>
      <c r="S21" s="38" t="s">
        <v>228</v>
      </c>
      <c r="T21" s="38" t="s">
        <v>18</v>
      </c>
      <c r="U21" s="48" t="s">
        <v>223</v>
      </c>
      <c r="V21" s="50" t="s">
        <v>222</v>
      </c>
      <c r="W21" s="40" t="s">
        <v>232</v>
      </c>
      <c r="X21" s="18" t="s">
        <v>225</v>
      </c>
      <c r="Y21" s="38" t="s">
        <v>18</v>
      </c>
      <c r="Z21" s="14" t="s">
        <v>18</v>
      </c>
      <c r="AA21" s="60" t="e">
        <f>#REF!+AA24</f>
        <v>#REF!</v>
      </c>
      <c r="AB21" s="32" t="s">
        <v>18</v>
      </c>
      <c r="AC21" s="38"/>
      <c r="AD21" s="38"/>
      <c r="AE21" s="38"/>
      <c r="AF21" s="38"/>
      <c r="AG21" s="38"/>
      <c r="AH21" s="38"/>
      <c r="AI21" s="38" t="s">
        <v>710</v>
      </c>
      <c r="AJ21" s="18">
        <v>0</v>
      </c>
    </row>
    <row r="22" spans="1:36" ht="39.950000000000003" hidden="1" customHeight="1">
      <c r="A22" s="13">
        <f t="shared" si="0"/>
        <v>14</v>
      </c>
      <c r="B22" s="15"/>
      <c r="C22" s="16"/>
      <c r="D22" s="16">
        <v>2</v>
      </c>
      <c r="E22" s="19"/>
      <c r="F22" s="16"/>
      <c r="G22" s="19"/>
      <c r="H22" s="16"/>
      <c r="I22" s="16"/>
      <c r="J22" s="36"/>
      <c r="K22" s="36"/>
      <c r="L22" s="29" t="s">
        <v>670</v>
      </c>
      <c r="M22" s="30" t="s">
        <v>141</v>
      </c>
      <c r="N22" s="37" t="s">
        <v>712</v>
      </c>
      <c r="O22" s="32" t="s">
        <v>57</v>
      </c>
      <c r="P22" s="32" t="s">
        <v>220</v>
      </c>
      <c r="Q22" s="38"/>
      <c r="R22" s="48" t="s">
        <v>221</v>
      </c>
      <c r="S22" s="38" t="s">
        <v>228</v>
      </c>
      <c r="T22" s="38" t="s">
        <v>18</v>
      </c>
      <c r="U22" s="51" t="s">
        <v>222</v>
      </c>
      <c r="V22" s="50" t="s">
        <v>223</v>
      </c>
      <c r="W22" s="40" t="s">
        <v>232</v>
      </c>
      <c r="X22" s="18" t="s">
        <v>225</v>
      </c>
      <c r="Y22" s="38" t="s">
        <v>18</v>
      </c>
      <c r="Z22" s="14" t="s">
        <v>18</v>
      </c>
      <c r="AA22" s="60" t="e">
        <f>#REF!+AA25</f>
        <v>#REF!</v>
      </c>
      <c r="AB22" s="32" t="s">
        <v>18</v>
      </c>
      <c r="AC22" s="38"/>
      <c r="AD22" s="38"/>
      <c r="AE22" s="38"/>
      <c r="AF22" s="38"/>
      <c r="AG22" s="38"/>
      <c r="AH22" s="38"/>
      <c r="AI22" s="38" t="s">
        <v>710</v>
      </c>
      <c r="AJ22" s="18">
        <v>0</v>
      </c>
    </row>
    <row r="23" spans="1:36" ht="39.950000000000003" hidden="1" customHeight="1">
      <c r="A23" s="13">
        <f t="shared" si="0"/>
        <v>15</v>
      </c>
      <c r="B23" s="15"/>
      <c r="C23" s="16"/>
      <c r="D23" s="16">
        <v>2</v>
      </c>
      <c r="E23" s="19"/>
      <c r="F23" s="16"/>
      <c r="G23" s="19"/>
      <c r="H23" s="16"/>
      <c r="I23" s="16"/>
      <c r="J23" s="36"/>
      <c r="K23" s="36"/>
      <c r="L23" s="29" t="s">
        <v>140</v>
      </c>
      <c r="M23" s="30" t="s">
        <v>141</v>
      </c>
      <c r="N23" s="37" t="s">
        <v>713</v>
      </c>
      <c r="O23" s="32" t="s">
        <v>57</v>
      </c>
      <c r="P23" s="32" t="s">
        <v>220</v>
      </c>
      <c r="Q23" s="38"/>
      <c r="R23" s="48" t="s">
        <v>221</v>
      </c>
      <c r="S23" s="38" t="s">
        <v>228</v>
      </c>
      <c r="T23" s="38" t="s">
        <v>18</v>
      </c>
      <c r="U23" s="51" t="s">
        <v>222</v>
      </c>
      <c r="V23" s="50" t="s">
        <v>223</v>
      </c>
      <c r="W23" s="40" t="s">
        <v>232</v>
      </c>
      <c r="X23" s="18" t="s">
        <v>225</v>
      </c>
      <c r="Y23" s="38" t="s">
        <v>18</v>
      </c>
      <c r="Z23" s="14" t="s">
        <v>18</v>
      </c>
      <c r="AA23" s="60">
        <v>0.60250000000000004</v>
      </c>
      <c r="AB23" s="32" t="s">
        <v>18</v>
      </c>
      <c r="AC23" s="38"/>
      <c r="AD23" s="38"/>
      <c r="AE23" s="38"/>
      <c r="AF23" s="38"/>
      <c r="AG23" s="38"/>
      <c r="AH23" s="38"/>
      <c r="AI23" s="38" t="s">
        <v>710</v>
      </c>
      <c r="AJ23" s="18">
        <v>0</v>
      </c>
    </row>
    <row r="24" spans="1:36" ht="39.950000000000003" hidden="1" customHeight="1">
      <c r="A24" s="13">
        <f t="shared" si="0"/>
        <v>16</v>
      </c>
      <c r="B24" s="15"/>
      <c r="C24" s="16"/>
      <c r="D24" s="19"/>
      <c r="E24" s="19">
        <v>3</v>
      </c>
      <c r="F24" s="16"/>
      <c r="G24" s="19"/>
      <c r="H24" s="16"/>
      <c r="I24" s="16"/>
      <c r="J24" s="36"/>
      <c r="K24" s="36"/>
      <c r="L24" s="34" t="s">
        <v>43</v>
      </c>
      <c r="M24" s="30" t="s">
        <v>142</v>
      </c>
      <c r="N24" s="39" t="s">
        <v>716</v>
      </c>
      <c r="O24" s="38" t="s">
        <v>61</v>
      </c>
      <c r="P24" s="15" t="s">
        <v>220</v>
      </c>
      <c r="Q24" s="38"/>
      <c r="R24" s="48" t="s">
        <v>221</v>
      </c>
      <c r="S24" s="38" t="s">
        <v>228</v>
      </c>
      <c r="T24" s="38" t="s">
        <v>18</v>
      </c>
      <c r="U24" s="48" t="s">
        <v>223</v>
      </c>
      <c r="V24" s="50" t="s">
        <v>222</v>
      </c>
      <c r="W24" s="40" t="s">
        <v>224</v>
      </c>
      <c r="X24" s="18" t="s">
        <v>225</v>
      </c>
      <c r="Y24" s="38" t="s">
        <v>18</v>
      </c>
      <c r="Z24" s="28" t="s">
        <v>18</v>
      </c>
      <c r="AA24" s="60">
        <v>0.05</v>
      </c>
      <c r="AB24" s="32" t="s">
        <v>18</v>
      </c>
      <c r="AC24" s="38"/>
      <c r="AD24" s="38"/>
      <c r="AE24" s="38"/>
      <c r="AF24" s="38"/>
      <c r="AG24" s="38"/>
      <c r="AH24" s="38"/>
      <c r="AI24" s="38"/>
      <c r="AJ24" s="32">
        <v>0</v>
      </c>
    </row>
    <row r="25" spans="1:36" ht="39.950000000000003" hidden="1" customHeight="1">
      <c r="A25" s="13">
        <f t="shared" si="0"/>
        <v>17</v>
      </c>
      <c r="B25" s="15"/>
      <c r="C25" s="16"/>
      <c r="D25" s="19"/>
      <c r="E25" s="19">
        <v>3</v>
      </c>
      <c r="F25" s="16"/>
      <c r="G25" s="19"/>
      <c r="H25" s="16"/>
      <c r="I25" s="16"/>
      <c r="J25" s="36"/>
      <c r="K25" s="36"/>
      <c r="L25" s="29" t="s">
        <v>36</v>
      </c>
      <c r="M25" s="30" t="s">
        <v>142</v>
      </c>
      <c r="N25" s="39" t="s">
        <v>717</v>
      </c>
      <c r="O25" s="38" t="s">
        <v>61</v>
      </c>
      <c r="P25" s="15" t="s">
        <v>220</v>
      </c>
      <c r="Q25" s="38"/>
      <c r="R25" s="48" t="s">
        <v>221</v>
      </c>
      <c r="S25" s="38" t="s">
        <v>228</v>
      </c>
      <c r="T25" s="38" t="s">
        <v>18</v>
      </c>
      <c r="U25" s="45" t="s">
        <v>222</v>
      </c>
      <c r="V25" s="51" t="s">
        <v>223</v>
      </c>
      <c r="W25" s="40" t="s">
        <v>224</v>
      </c>
      <c r="X25" s="18" t="s">
        <v>225</v>
      </c>
      <c r="Y25" s="38" t="s">
        <v>18</v>
      </c>
      <c r="Z25" s="28" t="s">
        <v>18</v>
      </c>
      <c r="AA25" s="60">
        <v>0.05</v>
      </c>
      <c r="AB25" s="32" t="s">
        <v>18</v>
      </c>
      <c r="AC25" s="38"/>
      <c r="AD25" s="38"/>
      <c r="AE25" s="38"/>
      <c r="AF25" s="38"/>
      <c r="AG25" s="38"/>
      <c r="AH25" s="38"/>
      <c r="AI25" s="38"/>
      <c r="AJ25" s="32">
        <v>0</v>
      </c>
    </row>
    <row r="26" spans="1:36" ht="39.950000000000003" hidden="1" customHeight="1">
      <c r="A26" s="13">
        <f t="shared" si="0"/>
        <v>18</v>
      </c>
      <c r="B26" s="15"/>
      <c r="C26" s="16"/>
      <c r="D26" s="19"/>
      <c r="E26" s="19">
        <v>3</v>
      </c>
      <c r="F26" s="16"/>
      <c r="G26" s="19"/>
      <c r="H26" s="16"/>
      <c r="I26" s="16"/>
      <c r="J26" s="36"/>
      <c r="K26" s="36"/>
      <c r="L26" s="29" t="s">
        <v>6</v>
      </c>
      <c r="M26" s="30" t="s">
        <v>142</v>
      </c>
      <c r="N26" s="39" t="s">
        <v>718</v>
      </c>
      <c r="O26" s="38" t="s">
        <v>61</v>
      </c>
      <c r="P26" s="15" t="s">
        <v>220</v>
      </c>
      <c r="Q26" s="38"/>
      <c r="R26" s="48" t="s">
        <v>221</v>
      </c>
      <c r="S26" s="38" t="s">
        <v>228</v>
      </c>
      <c r="T26" s="38" t="s">
        <v>18</v>
      </c>
      <c r="U26" s="45" t="s">
        <v>222</v>
      </c>
      <c r="V26" s="51" t="s">
        <v>223</v>
      </c>
      <c r="W26" s="40" t="s">
        <v>224</v>
      </c>
      <c r="X26" s="18" t="s">
        <v>225</v>
      </c>
      <c r="Y26" s="38" t="s">
        <v>18</v>
      </c>
      <c r="Z26" s="28" t="s">
        <v>18</v>
      </c>
      <c r="AA26" s="60">
        <v>0.05</v>
      </c>
      <c r="AB26" s="32" t="s">
        <v>18</v>
      </c>
      <c r="AC26" s="38"/>
      <c r="AD26" s="38"/>
      <c r="AE26" s="38"/>
      <c r="AF26" s="38"/>
      <c r="AG26" s="38"/>
      <c r="AH26" s="38"/>
      <c r="AI26" s="38"/>
      <c r="AJ26" s="32">
        <v>0</v>
      </c>
    </row>
    <row r="27" spans="1:36" s="2" customFormat="1" ht="39.950000000000003" hidden="1" customHeight="1">
      <c r="A27" s="13">
        <f t="shared" si="0"/>
        <v>19</v>
      </c>
      <c r="B27" s="16"/>
      <c r="C27" s="16"/>
      <c r="D27" s="16">
        <v>2</v>
      </c>
      <c r="E27" s="16"/>
      <c r="F27" s="16"/>
      <c r="G27" s="16"/>
      <c r="H27" s="16"/>
      <c r="I27" s="16"/>
      <c r="J27" s="28"/>
      <c r="K27" s="28"/>
      <c r="L27" s="29" t="s">
        <v>684</v>
      </c>
      <c r="M27" s="30" t="s">
        <v>676</v>
      </c>
      <c r="N27" s="37" t="s">
        <v>250</v>
      </c>
      <c r="O27" s="32" t="s">
        <v>57</v>
      </c>
      <c r="P27" s="32" t="s">
        <v>220</v>
      </c>
      <c r="Q27" s="17"/>
      <c r="R27" s="48" t="s">
        <v>221</v>
      </c>
      <c r="S27" s="38" t="s">
        <v>228</v>
      </c>
      <c r="T27" s="38" t="s">
        <v>18</v>
      </c>
      <c r="U27" s="48" t="s">
        <v>223</v>
      </c>
      <c r="V27" s="50" t="s">
        <v>222</v>
      </c>
      <c r="W27" s="40" t="s">
        <v>232</v>
      </c>
      <c r="X27" s="18" t="s">
        <v>225</v>
      </c>
      <c r="Y27" s="38" t="s">
        <v>18</v>
      </c>
      <c r="Z27" s="14" t="s">
        <v>18</v>
      </c>
      <c r="AA27" s="58" t="e">
        <f>#REF!</f>
        <v>#REF!</v>
      </c>
      <c r="AB27" s="32" t="s">
        <v>18</v>
      </c>
      <c r="AC27" s="32" t="s">
        <v>18</v>
      </c>
      <c r="AD27" s="32" t="s">
        <v>18</v>
      </c>
      <c r="AE27" s="32" t="s">
        <v>18</v>
      </c>
      <c r="AF27" s="32" t="s">
        <v>18</v>
      </c>
      <c r="AG27" s="32" t="s">
        <v>18</v>
      </c>
      <c r="AH27" s="32" t="s">
        <v>18</v>
      </c>
      <c r="AI27" s="74"/>
      <c r="AJ27" s="18">
        <v>0</v>
      </c>
    </row>
    <row r="28" spans="1:36" s="2" customFormat="1" ht="39.950000000000003" hidden="1" customHeight="1">
      <c r="A28" s="13">
        <f t="shared" si="0"/>
        <v>20</v>
      </c>
      <c r="B28" s="16"/>
      <c r="C28" s="16"/>
      <c r="D28" s="16">
        <v>2</v>
      </c>
      <c r="E28" s="16"/>
      <c r="F28" s="16"/>
      <c r="G28" s="16"/>
      <c r="H28" s="16"/>
      <c r="I28" s="16"/>
      <c r="J28" s="28"/>
      <c r="K28" s="28"/>
      <c r="L28" s="29" t="s">
        <v>719</v>
      </c>
      <c r="M28" s="30" t="s">
        <v>676</v>
      </c>
      <c r="N28" s="37" t="s">
        <v>720</v>
      </c>
      <c r="O28" s="32" t="s">
        <v>57</v>
      </c>
      <c r="P28" s="32" t="s">
        <v>220</v>
      </c>
      <c r="Q28" s="17"/>
      <c r="R28" s="48" t="s">
        <v>221</v>
      </c>
      <c r="S28" s="38" t="s">
        <v>228</v>
      </c>
      <c r="T28" s="38" t="s">
        <v>18</v>
      </c>
      <c r="U28" s="48" t="s">
        <v>223</v>
      </c>
      <c r="V28" s="50" t="s">
        <v>222</v>
      </c>
      <c r="W28" s="40" t="s">
        <v>232</v>
      </c>
      <c r="X28" s="18" t="s">
        <v>225</v>
      </c>
      <c r="Y28" s="38" t="s">
        <v>18</v>
      </c>
      <c r="Z28" s="14" t="s">
        <v>18</v>
      </c>
      <c r="AA28" s="58" t="e">
        <f>#REF!</f>
        <v>#REF!</v>
      </c>
      <c r="AB28" s="32" t="s">
        <v>18</v>
      </c>
      <c r="AC28" s="32" t="s">
        <v>18</v>
      </c>
      <c r="AD28" s="32" t="s">
        <v>18</v>
      </c>
      <c r="AE28" s="32" t="s">
        <v>18</v>
      </c>
      <c r="AF28" s="32" t="s">
        <v>18</v>
      </c>
      <c r="AG28" s="32" t="s">
        <v>18</v>
      </c>
      <c r="AH28" s="32" t="s">
        <v>18</v>
      </c>
      <c r="AI28" s="74"/>
      <c r="AJ28" s="18">
        <v>0</v>
      </c>
    </row>
    <row r="29" spans="1:36" s="2" customFormat="1" ht="62.25" hidden="1" customHeight="1">
      <c r="A29" s="13">
        <f t="shared" si="0"/>
        <v>21</v>
      </c>
      <c r="B29" s="16"/>
      <c r="C29" s="16"/>
      <c r="D29" s="16">
        <v>2</v>
      </c>
      <c r="E29" s="16"/>
      <c r="F29" s="16"/>
      <c r="G29" s="16"/>
      <c r="H29" s="16"/>
      <c r="I29" s="16"/>
      <c r="J29" s="28"/>
      <c r="K29" s="28"/>
      <c r="L29" s="29" t="s">
        <v>675</v>
      </c>
      <c r="M29" s="30" t="s">
        <v>676</v>
      </c>
      <c r="N29" s="37" t="s">
        <v>721</v>
      </c>
      <c r="O29" s="32" t="s">
        <v>57</v>
      </c>
      <c r="P29" s="32" t="s">
        <v>220</v>
      </c>
      <c r="Q29" s="17"/>
      <c r="R29" s="48" t="s">
        <v>221</v>
      </c>
      <c r="S29" s="38" t="s">
        <v>228</v>
      </c>
      <c r="T29" s="38" t="s">
        <v>18</v>
      </c>
      <c r="U29" s="51" t="s">
        <v>222</v>
      </c>
      <c r="V29" s="50" t="s">
        <v>223</v>
      </c>
      <c r="W29" s="40" t="s">
        <v>232</v>
      </c>
      <c r="X29" s="18" t="s">
        <v>225</v>
      </c>
      <c r="Y29" s="38" t="s">
        <v>18</v>
      </c>
      <c r="Z29" s="14" t="s">
        <v>18</v>
      </c>
      <c r="AA29" s="58" t="e">
        <f t="shared" ref="AA29:AA30" si="2">AA27</f>
        <v>#REF!</v>
      </c>
      <c r="AB29" s="32" t="s">
        <v>18</v>
      </c>
      <c r="AC29" s="32" t="s">
        <v>18</v>
      </c>
      <c r="AD29" s="32" t="s">
        <v>18</v>
      </c>
      <c r="AE29" s="32" t="s">
        <v>18</v>
      </c>
      <c r="AF29" s="32" t="s">
        <v>18</v>
      </c>
      <c r="AG29" s="32" t="s">
        <v>18</v>
      </c>
      <c r="AH29" s="32" t="s">
        <v>18</v>
      </c>
      <c r="AI29" s="74"/>
      <c r="AJ29" s="18">
        <v>0</v>
      </c>
    </row>
    <row r="30" spans="1:36" s="2" customFormat="1" ht="62.25" hidden="1" customHeight="1">
      <c r="A30" s="13">
        <f t="shared" si="0"/>
        <v>22</v>
      </c>
      <c r="B30" s="16"/>
      <c r="C30" s="16"/>
      <c r="D30" s="16">
        <v>2</v>
      </c>
      <c r="E30" s="16"/>
      <c r="F30" s="16"/>
      <c r="G30" s="16"/>
      <c r="H30" s="16"/>
      <c r="I30" s="16"/>
      <c r="J30" s="28"/>
      <c r="K30" s="28"/>
      <c r="L30" s="29" t="s">
        <v>689</v>
      </c>
      <c r="M30" s="30" t="s">
        <v>676</v>
      </c>
      <c r="N30" s="37" t="s">
        <v>722</v>
      </c>
      <c r="O30" s="32" t="s">
        <v>57</v>
      </c>
      <c r="P30" s="32" t="s">
        <v>220</v>
      </c>
      <c r="Q30" s="17"/>
      <c r="R30" s="48" t="s">
        <v>221</v>
      </c>
      <c r="S30" s="38" t="s">
        <v>228</v>
      </c>
      <c r="T30" s="38" t="s">
        <v>18</v>
      </c>
      <c r="U30" s="51" t="s">
        <v>222</v>
      </c>
      <c r="V30" s="50" t="s">
        <v>223</v>
      </c>
      <c r="W30" s="40" t="s">
        <v>232</v>
      </c>
      <c r="X30" s="18" t="s">
        <v>225</v>
      </c>
      <c r="Y30" s="38" t="s">
        <v>18</v>
      </c>
      <c r="Z30" s="14" t="s">
        <v>18</v>
      </c>
      <c r="AA30" s="58" t="e">
        <f t="shared" si="2"/>
        <v>#REF!</v>
      </c>
      <c r="AB30" s="32" t="s">
        <v>18</v>
      </c>
      <c r="AC30" s="32" t="s">
        <v>18</v>
      </c>
      <c r="AD30" s="32" t="s">
        <v>18</v>
      </c>
      <c r="AE30" s="32" t="s">
        <v>18</v>
      </c>
      <c r="AF30" s="32" t="s">
        <v>18</v>
      </c>
      <c r="AG30" s="32" t="s">
        <v>18</v>
      </c>
      <c r="AH30" s="32" t="s">
        <v>18</v>
      </c>
      <c r="AI30" s="74"/>
      <c r="AJ30" s="18">
        <v>0</v>
      </c>
    </row>
    <row r="31" spans="1:36" s="2" customFormat="1" ht="39.950000000000003" hidden="1" customHeight="1">
      <c r="A31" s="13">
        <f t="shared" si="0"/>
        <v>23</v>
      </c>
      <c r="B31" s="16"/>
      <c r="C31" s="16"/>
      <c r="D31" s="16"/>
      <c r="E31" s="16">
        <v>3</v>
      </c>
      <c r="F31" s="16"/>
      <c r="G31" s="16"/>
      <c r="H31" s="16"/>
      <c r="I31" s="16"/>
      <c r="J31" s="28"/>
      <c r="K31" s="28"/>
      <c r="L31" s="30" t="s">
        <v>686</v>
      </c>
      <c r="M31" s="30" t="s">
        <v>678</v>
      </c>
      <c r="N31" s="31" t="s">
        <v>764</v>
      </c>
      <c r="O31" s="32" t="s">
        <v>57</v>
      </c>
      <c r="P31" s="32" t="s">
        <v>220</v>
      </c>
      <c r="Q31" s="28"/>
      <c r="R31" s="48" t="s">
        <v>221</v>
      </c>
      <c r="S31" s="49" t="s">
        <v>228</v>
      </c>
      <c r="T31" s="38" t="s">
        <v>18</v>
      </c>
      <c r="U31" s="51" t="s">
        <v>223</v>
      </c>
      <c r="V31" s="50" t="s">
        <v>222</v>
      </c>
      <c r="W31" s="40" t="s">
        <v>232</v>
      </c>
      <c r="X31" s="18" t="s">
        <v>225</v>
      </c>
      <c r="Y31" s="18" t="s">
        <v>18</v>
      </c>
      <c r="Z31" s="51" t="s">
        <v>18</v>
      </c>
      <c r="AA31" s="58" t="e">
        <f>#REF!</f>
        <v>#REF!</v>
      </c>
      <c r="AB31" s="32" t="s">
        <v>18</v>
      </c>
      <c r="AC31" s="28"/>
      <c r="AD31" s="28"/>
      <c r="AE31" s="28"/>
      <c r="AF31" s="28"/>
      <c r="AG31" s="61"/>
      <c r="AH31" s="61"/>
      <c r="AI31" s="71"/>
      <c r="AJ31" s="18">
        <v>0</v>
      </c>
    </row>
    <row r="32" spans="1:36" s="2" customFormat="1" ht="39.950000000000003" hidden="1" customHeight="1">
      <c r="A32" s="13">
        <f t="shared" si="0"/>
        <v>24</v>
      </c>
      <c r="B32" s="16"/>
      <c r="C32" s="16"/>
      <c r="D32" s="16"/>
      <c r="E32" s="16">
        <v>3</v>
      </c>
      <c r="F32" s="16"/>
      <c r="G32" s="16"/>
      <c r="H32" s="16"/>
      <c r="I32" s="16"/>
      <c r="J32" s="28"/>
      <c r="K32" s="28"/>
      <c r="L32" s="30" t="s">
        <v>765</v>
      </c>
      <c r="M32" s="30" t="s">
        <v>678</v>
      </c>
      <c r="N32" s="31" t="s">
        <v>766</v>
      </c>
      <c r="O32" s="32" t="s">
        <v>57</v>
      </c>
      <c r="P32" s="32" t="s">
        <v>220</v>
      </c>
      <c r="Q32" s="28"/>
      <c r="R32" s="48" t="s">
        <v>221</v>
      </c>
      <c r="S32" s="49" t="s">
        <v>228</v>
      </c>
      <c r="T32" s="38" t="s">
        <v>18</v>
      </c>
      <c r="U32" s="48" t="s">
        <v>223</v>
      </c>
      <c r="V32" s="50" t="s">
        <v>222</v>
      </c>
      <c r="W32" s="40" t="s">
        <v>232</v>
      </c>
      <c r="X32" s="18" t="s">
        <v>225</v>
      </c>
      <c r="Y32" s="18" t="s">
        <v>18</v>
      </c>
      <c r="Z32" s="51" t="s">
        <v>18</v>
      </c>
      <c r="AA32" s="58" t="e">
        <f>#REF!</f>
        <v>#REF!</v>
      </c>
      <c r="AB32" s="32" t="s">
        <v>18</v>
      </c>
      <c r="AC32" s="28"/>
      <c r="AD32" s="28"/>
      <c r="AE32" s="28"/>
      <c r="AF32" s="28"/>
      <c r="AG32" s="61"/>
      <c r="AH32" s="61"/>
      <c r="AI32" s="71"/>
      <c r="AJ32" s="18">
        <v>0</v>
      </c>
    </row>
    <row r="33" spans="1:36" s="2" customFormat="1" ht="54.75" hidden="1" customHeight="1">
      <c r="A33" s="13">
        <f t="shared" si="0"/>
        <v>25</v>
      </c>
      <c r="B33" s="16"/>
      <c r="C33" s="16"/>
      <c r="D33" s="16"/>
      <c r="E33" s="16">
        <v>3</v>
      </c>
      <c r="F33" s="16"/>
      <c r="G33" s="16"/>
      <c r="H33" s="16"/>
      <c r="I33" s="16"/>
      <c r="J33" s="28"/>
      <c r="K33" s="28"/>
      <c r="L33" s="30" t="s">
        <v>677</v>
      </c>
      <c r="M33" s="30" t="s">
        <v>678</v>
      </c>
      <c r="N33" s="31" t="s">
        <v>767</v>
      </c>
      <c r="O33" s="32" t="s">
        <v>57</v>
      </c>
      <c r="P33" s="32" t="s">
        <v>220</v>
      </c>
      <c r="Q33" s="28"/>
      <c r="R33" s="48" t="s">
        <v>221</v>
      </c>
      <c r="S33" s="49" t="s">
        <v>228</v>
      </c>
      <c r="T33" s="38" t="s">
        <v>18</v>
      </c>
      <c r="U33" s="51" t="s">
        <v>222</v>
      </c>
      <c r="V33" s="50" t="s">
        <v>223</v>
      </c>
      <c r="W33" s="40" t="s">
        <v>232</v>
      </c>
      <c r="X33" s="18" t="s">
        <v>225</v>
      </c>
      <c r="Y33" s="18" t="s">
        <v>18</v>
      </c>
      <c r="Z33" s="51" t="s">
        <v>18</v>
      </c>
      <c r="AA33" s="58" t="e">
        <f t="shared" ref="AA33:AA34" si="3">AA31</f>
        <v>#REF!</v>
      </c>
      <c r="AB33" s="32" t="s">
        <v>18</v>
      </c>
      <c r="AC33" s="28"/>
      <c r="AD33" s="28"/>
      <c r="AE33" s="28"/>
      <c r="AF33" s="28"/>
      <c r="AG33" s="61"/>
      <c r="AH33" s="61"/>
      <c r="AI33" s="71"/>
      <c r="AJ33" s="18">
        <v>0</v>
      </c>
    </row>
    <row r="34" spans="1:36" s="2" customFormat="1" ht="54.75" hidden="1" customHeight="1">
      <c r="A34" s="13">
        <f t="shared" si="0"/>
        <v>26</v>
      </c>
      <c r="B34" s="16"/>
      <c r="C34" s="16"/>
      <c r="D34" s="16"/>
      <c r="E34" s="16">
        <v>3</v>
      </c>
      <c r="F34" s="16"/>
      <c r="G34" s="16"/>
      <c r="H34" s="16"/>
      <c r="I34" s="16"/>
      <c r="J34" s="28"/>
      <c r="K34" s="28"/>
      <c r="L34" s="30" t="s">
        <v>690</v>
      </c>
      <c r="M34" s="30" t="s">
        <v>678</v>
      </c>
      <c r="N34" s="31" t="s">
        <v>768</v>
      </c>
      <c r="O34" s="32" t="s">
        <v>57</v>
      </c>
      <c r="P34" s="32" t="s">
        <v>220</v>
      </c>
      <c r="Q34" s="28"/>
      <c r="R34" s="48" t="s">
        <v>221</v>
      </c>
      <c r="S34" s="49" t="s">
        <v>228</v>
      </c>
      <c r="T34" s="38" t="s">
        <v>18</v>
      </c>
      <c r="U34" s="51" t="s">
        <v>222</v>
      </c>
      <c r="V34" s="50" t="s">
        <v>223</v>
      </c>
      <c r="W34" s="40" t="s">
        <v>232</v>
      </c>
      <c r="X34" s="18" t="s">
        <v>225</v>
      </c>
      <c r="Y34" s="18" t="s">
        <v>18</v>
      </c>
      <c r="Z34" s="51" t="s">
        <v>18</v>
      </c>
      <c r="AA34" s="58" t="e">
        <f t="shared" si="3"/>
        <v>#REF!</v>
      </c>
      <c r="AB34" s="32" t="s">
        <v>18</v>
      </c>
      <c r="AC34" s="28"/>
      <c r="AD34" s="28"/>
      <c r="AE34" s="28"/>
      <c r="AF34" s="28"/>
      <c r="AG34" s="61"/>
      <c r="AH34" s="61"/>
      <c r="AI34" s="71"/>
      <c r="AJ34" s="18">
        <v>0</v>
      </c>
    </row>
    <row r="35" spans="1:36" s="2" customFormat="1" ht="39.950000000000003" hidden="1" customHeight="1">
      <c r="A35" s="13">
        <f t="shared" si="0"/>
        <v>27</v>
      </c>
      <c r="B35" s="16"/>
      <c r="C35" s="16"/>
      <c r="D35" s="16"/>
      <c r="E35" s="25"/>
      <c r="F35" s="16">
        <v>4</v>
      </c>
      <c r="G35" s="16"/>
      <c r="H35" s="16"/>
      <c r="I35" s="16"/>
      <c r="J35" s="36"/>
      <c r="K35" s="36"/>
      <c r="L35" s="29" t="s">
        <v>34</v>
      </c>
      <c r="M35" s="30" t="s">
        <v>679</v>
      </c>
      <c r="N35" s="39" t="s">
        <v>245</v>
      </c>
      <c r="O35" s="32" t="s">
        <v>61</v>
      </c>
      <c r="P35" s="32" t="s">
        <v>220</v>
      </c>
      <c r="Q35" s="28"/>
      <c r="R35" s="48" t="s">
        <v>221</v>
      </c>
      <c r="S35" s="49" t="s">
        <v>228</v>
      </c>
      <c r="T35" s="38" t="s">
        <v>18</v>
      </c>
      <c r="U35" s="51" t="s">
        <v>223</v>
      </c>
      <c r="V35" s="50" t="s">
        <v>222</v>
      </c>
      <c r="W35" s="15" t="s">
        <v>770</v>
      </c>
      <c r="X35" s="18" t="s">
        <v>225</v>
      </c>
      <c r="Y35" s="38" t="s">
        <v>18</v>
      </c>
      <c r="Z35" s="15" t="s">
        <v>18</v>
      </c>
      <c r="AA35" s="58">
        <v>0.2</v>
      </c>
      <c r="AB35" s="32" t="s">
        <v>18</v>
      </c>
      <c r="AC35" s="51"/>
      <c r="AD35" s="51"/>
      <c r="AE35" s="51"/>
      <c r="AF35" s="51"/>
      <c r="AG35" s="61"/>
      <c r="AH35" s="61"/>
      <c r="AI35" s="71"/>
      <c r="AJ35" s="18">
        <v>0</v>
      </c>
    </row>
    <row r="36" spans="1:36" s="2" customFormat="1" ht="39.950000000000003" hidden="1" customHeight="1">
      <c r="A36" s="13">
        <f t="shared" si="0"/>
        <v>28</v>
      </c>
      <c r="B36" s="16"/>
      <c r="C36" s="16"/>
      <c r="D36" s="16"/>
      <c r="E36" s="25"/>
      <c r="F36" s="16">
        <v>4</v>
      </c>
      <c r="G36" s="16"/>
      <c r="H36" s="16"/>
      <c r="I36" s="16"/>
      <c r="J36" s="36"/>
      <c r="K36" s="36"/>
      <c r="L36" s="29" t="s">
        <v>44</v>
      </c>
      <c r="M36" s="30" t="s">
        <v>679</v>
      </c>
      <c r="N36" s="39" t="s">
        <v>771</v>
      </c>
      <c r="O36" s="32" t="s">
        <v>61</v>
      </c>
      <c r="P36" s="32" t="s">
        <v>220</v>
      </c>
      <c r="Q36" s="28"/>
      <c r="R36" s="48" t="s">
        <v>221</v>
      </c>
      <c r="S36" s="49" t="s">
        <v>228</v>
      </c>
      <c r="T36" s="38" t="s">
        <v>18</v>
      </c>
      <c r="U36" s="48" t="s">
        <v>223</v>
      </c>
      <c r="V36" s="50" t="s">
        <v>222</v>
      </c>
      <c r="W36" s="15" t="s">
        <v>770</v>
      </c>
      <c r="X36" s="18" t="s">
        <v>225</v>
      </c>
      <c r="Y36" s="38" t="s">
        <v>18</v>
      </c>
      <c r="Z36" s="15" t="s">
        <v>18</v>
      </c>
      <c r="AA36" s="58">
        <v>0.2</v>
      </c>
      <c r="AB36" s="32" t="s">
        <v>18</v>
      </c>
      <c r="AC36" s="51"/>
      <c r="AD36" s="51"/>
      <c r="AE36" s="51"/>
      <c r="AF36" s="51"/>
      <c r="AG36" s="61"/>
      <c r="AH36" s="61"/>
      <c r="AI36" s="71"/>
      <c r="AJ36" s="18">
        <v>0</v>
      </c>
    </row>
    <row r="37" spans="1:36" s="2" customFormat="1" ht="50.25" hidden="1" customHeight="1">
      <c r="A37" s="13">
        <f t="shared" si="0"/>
        <v>29</v>
      </c>
      <c r="B37" s="16"/>
      <c r="C37" s="16"/>
      <c r="D37" s="16"/>
      <c r="E37" s="25"/>
      <c r="F37" s="16">
        <v>4</v>
      </c>
      <c r="G37" s="16"/>
      <c r="H37" s="16"/>
      <c r="I37" s="16"/>
      <c r="J37" s="36"/>
      <c r="K37" s="36"/>
      <c r="L37" s="29" t="s">
        <v>37</v>
      </c>
      <c r="M37" s="30" t="s">
        <v>679</v>
      </c>
      <c r="N37" s="39" t="s">
        <v>767</v>
      </c>
      <c r="O37" s="32" t="s">
        <v>61</v>
      </c>
      <c r="P37" s="32" t="s">
        <v>220</v>
      </c>
      <c r="Q37" s="28"/>
      <c r="R37" s="48" t="s">
        <v>221</v>
      </c>
      <c r="S37" s="49" t="s">
        <v>228</v>
      </c>
      <c r="T37" s="38" t="s">
        <v>18</v>
      </c>
      <c r="U37" s="51" t="s">
        <v>222</v>
      </c>
      <c r="V37" s="50" t="s">
        <v>223</v>
      </c>
      <c r="W37" s="15" t="s">
        <v>770</v>
      </c>
      <c r="X37" s="18" t="s">
        <v>225</v>
      </c>
      <c r="Y37" s="38" t="s">
        <v>18</v>
      </c>
      <c r="Z37" s="15" t="s">
        <v>18</v>
      </c>
      <c r="AA37" s="58">
        <v>0.2</v>
      </c>
      <c r="AB37" s="32"/>
      <c r="AC37" s="51"/>
      <c r="AD37" s="51"/>
      <c r="AE37" s="51"/>
      <c r="AF37" s="51"/>
      <c r="AG37" s="61"/>
      <c r="AH37" s="61"/>
      <c r="AI37" s="71"/>
      <c r="AJ37" s="18">
        <v>0</v>
      </c>
    </row>
    <row r="38" spans="1:36" s="2" customFormat="1" ht="50.25" hidden="1" customHeight="1">
      <c r="A38" s="13">
        <f t="shared" si="0"/>
        <v>30</v>
      </c>
      <c r="B38" s="16"/>
      <c r="C38" s="16"/>
      <c r="D38" s="16"/>
      <c r="E38" s="25"/>
      <c r="F38" s="16">
        <v>4</v>
      </c>
      <c r="G38" s="16"/>
      <c r="H38" s="16"/>
      <c r="I38" s="16"/>
      <c r="J38" s="36"/>
      <c r="K38" s="36"/>
      <c r="L38" s="29" t="s">
        <v>40</v>
      </c>
      <c r="M38" s="30" t="s">
        <v>679</v>
      </c>
      <c r="N38" s="39" t="s">
        <v>772</v>
      </c>
      <c r="O38" s="32" t="s">
        <v>61</v>
      </c>
      <c r="P38" s="32" t="s">
        <v>220</v>
      </c>
      <c r="Q38" s="28"/>
      <c r="R38" s="48" t="s">
        <v>221</v>
      </c>
      <c r="S38" s="49" t="s">
        <v>228</v>
      </c>
      <c r="T38" s="38" t="s">
        <v>18</v>
      </c>
      <c r="U38" s="51" t="s">
        <v>222</v>
      </c>
      <c r="V38" s="50" t="s">
        <v>223</v>
      </c>
      <c r="W38" s="15" t="s">
        <v>770</v>
      </c>
      <c r="X38" s="18" t="s">
        <v>225</v>
      </c>
      <c r="Y38" s="38" t="s">
        <v>18</v>
      </c>
      <c r="Z38" s="15" t="s">
        <v>18</v>
      </c>
      <c r="AA38" s="58">
        <v>0.2</v>
      </c>
      <c r="AB38" s="32"/>
      <c r="AC38" s="51"/>
      <c r="AD38" s="51"/>
      <c r="AE38" s="51"/>
      <c r="AF38" s="51"/>
      <c r="AG38" s="61"/>
      <c r="AH38" s="61"/>
      <c r="AI38" s="71"/>
      <c r="AJ38" s="18">
        <v>0</v>
      </c>
    </row>
    <row r="39" spans="1:36" ht="39.950000000000003" customHeight="1">
      <c r="A39" s="13">
        <f t="shared" si="0"/>
        <v>31</v>
      </c>
      <c r="B39" s="16"/>
      <c r="C39" s="16">
        <v>1</v>
      </c>
      <c r="D39" s="16"/>
      <c r="E39" s="16"/>
      <c r="F39" s="16"/>
      <c r="G39" s="16"/>
      <c r="H39" s="16"/>
      <c r="I39" s="16"/>
      <c r="J39" s="36"/>
      <c r="K39" s="36"/>
      <c r="L39" s="29" t="s">
        <v>19</v>
      </c>
      <c r="M39" s="30" t="s">
        <v>20</v>
      </c>
      <c r="N39" s="81" t="s">
        <v>842</v>
      </c>
      <c r="O39" s="32" t="s">
        <v>57</v>
      </c>
      <c r="P39" s="32" t="s">
        <v>220</v>
      </c>
      <c r="Q39" s="82"/>
      <c r="R39" s="48" t="s">
        <v>221</v>
      </c>
      <c r="S39" s="49" t="s">
        <v>19</v>
      </c>
      <c r="T39" s="38" t="s">
        <v>18</v>
      </c>
      <c r="U39" s="48" t="s">
        <v>223</v>
      </c>
      <c r="V39" s="50" t="s">
        <v>222</v>
      </c>
      <c r="W39" s="40" t="s">
        <v>232</v>
      </c>
      <c r="X39" s="18" t="s">
        <v>225</v>
      </c>
      <c r="Y39" s="38" t="s">
        <v>18</v>
      </c>
      <c r="Z39" s="15" t="s">
        <v>18</v>
      </c>
      <c r="AA39" s="58">
        <f>AA46+AA60+AA73+AA74*AJ74+AA75*AJ75+AA76*AJ76+AA77+AA83+AA90*AJ90+AA91+AA98*AJ98</f>
        <v>4.4838000000000005</v>
      </c>
      <c r="AB39" s="32" t="s">
        <v>18</v>
      </c>
      <c r="AC39" s="51"/>
      <c r="AD39" s="51"/>
      <c r="AE39" s="51"/>
      <c r="AF39" s="51"/>
      <c r="AG39" s="61"/>
      <c r="AH39" s="61"/>
      <c r="AI39" s="71"/>
      <c r="AJ39" s="18">
        <v>1</v>
      </c>
    </row>
    <row r="40" spans="1:36" ht="75.75" hidden="1" customHeight="1">
      <c r="A40" s="13">
        <f t="shared" si="0"/>
        <v>32</v>
      </c>
      <c r="B40" s="16"/>
      <c r="C40" s="16">
        <v>1</v>
      </c>
      <c r="D40" s="16"/>
      <c r="E40" s="16"/>
      <c r="F40" s="16"/>
      <c r="G40" s="16"/>
      <c r="H40" s="16"/>
      <c r="I40" s="16"/>
      <c r="J40" s="36"/>
      <c r="K40" s="36"/>
      <c r="L40" s="29" t="s">
        <v>843</v>
      </c>
      <c r="M40" s="30" t="s">
        <v>20</v>
      </c>
      <c r="N40" s="33" t="s">
        <v>844</v>
      </c>
      <c r="O40" s="32" t="s">
        <v>57</v>
      </c>
      <c r="P40" s="32" t="s">
        <v>220</v>
      </c>
      <c r="Q40" s="82"/>
      <c r="R40" s="48" t="s">
        <v>221</v>
      </c>
      <c r="S40" s="49" t="s">
        <v>19</v>
      </c>
      <c r="T40" s="38" t="s">
        <v>18</v>
      </c>
      <c r="U40" s="51" t="s">
        <v>222</v>
      </c>
      <c r="V40" s="50" t="s">
        <v>223</v>
      </c>
      <c r="W40" s="40" t="s">
        <v>232</v>
      </c>
      <c r="X40" s="18" t="s">
        <v>225</v>
      </c>
      <c r="Y40" s="38" t="s">
        <v>18</v>
      </c>
      <c r="Z40" s="15" t="s">
        <v>18</v>
      </c>
      <c r="AA40" s="58">
        <v>4.4837999999999996</v>
      </c>
      <c r="AB40" s="32" t="s">
        <v>18</v>
      </c>
      <c r="AC40" s="51"/>
      <c r="AD40" s="51"/>
      <c r="AE40" s="51"/>
      <c r="AF40" s="51"/>
      <c r="AG40" s="61"/>
      <c r="AH40" s="61"/>
      <c r="AI40" s="71"/>
      <c r="AJ40" s="18">
        <v>0</v>
      </c>
    </row>
    <row r="41" spans="1:36" ht="39.950000000000003" hidden="1" customHeight="1">
      <c r="A41" s="13">
        <f t="shared" ref="A41:A72" si="4">ROW(41:41)-8</f>
        <v>33</v>
      </c>
      <c r="B41" s="16"/>
      <c r="C41" s="16">
        <v>1</v>
      </c>
      <c r="D41" s="16"/>
      <c r="E41" s="16"/>
      <c r="F41" s="16"/>
      <c r="G41" s="16"/>
      <c r="H41" s="16"/>
      <c r="I41" s="16"/>
      <c r="J41" s="36"/>
      <c r="K41" s="36"/>
      <c r="L41" s="29" t="s">
        <v>22</v>
      </c>
      <c r="M41" s="30" t="s">
        <v>20</v>
      </c>
      <c r="N41" s="81" t="s">
        <v>845</v>
      </c>
      <c r="O41" s="32" t="s">
        <v>57</v>
      </c>
      <c r="P41" s="32" t="s">
        <v>220</v>
      </c>
      <c r="Q41" s="82"/>
      <c r="R41" s="48" t="s">
        <v>221</v>
      </c>
      <c r="S41" s="49" t="s">
        <v>19</v>
      </c>
      <c r="T41" s="38" t="s">
        <v>18</v>
      </c>
      <c r="U41" s="51" t="s">
        <v>223</v>
      </c>
      <c r="V41" s="50" t="s">
        <v>222</v>
      </c>
      <c r="W41" s="40" t="s">
        <v>232</v>
      </c>
      <c r="X41" s="18" t="s">
        <v>225</v>
      </c>
      <c r="Y41" s="38" t="s">
        <v>18</v>
      </c>
      <c r="Z41" s="15" t="s">
        <v>18</v>
      </c>
      <c r="AA41" s="58">
        <f>AA39</f>
        <v>4.4838000000000005</v>
      </c>
      <c r="AB41" s="32" t="s">
        <v>18</v>
      </c>
      <c r="AC41" s="51"/>
      <c r="AD41" s="51"/>
      <c r="AE41" s="51"/>
      <c r="AF41" s="51"/>
      <c r="AG41" s="61"/>
      <c r="AH41" s="61"/>
      <c r="AI41" s="71"/>
      <c r="AJ41" s="18">
        <v>0</v>
      </c>
    </row>
    <row r="42" spans="1:36" ht="39.950000000000003" hidden="1" customHeight="1">
      <c r="A42" s="13">
        <f t="shared" si="4"/>
        <v>34</v>
      </c>
      <c r="B42" s="16"/>
      <c r="C42" s="16">
        <v>1</v>
      </c>
      <c r="D42" s="16"/>
      <c r="E42" s="16"/>
      <c r="F42" s="16"/>
      <c r="G42" s="16"/>
      <c r="H42" s="16"/>
      <c r="I42" s="16"/>
      <c r="J42" s="36"/>
      <c r="K42" s="36"/>
      <c r="L42" s="29" t="s">
        <v>846</v>
      </c>
      <c r="M42" s="30" t="s">
        <v>20</v>
      </c>
      <c r="N42" s="81" t="s">
        <v>847</v>
      </c>
      <c r="O42" s="32" t="s">
        <v>57</v>
      </c>
      <c r="P42" s="32" t="s">
        <v>220</v>
      </c>
      <c r="Q42" s="82"/>
      <c r="R42" s="48" t="s">
        <v>221</v>
      </c>
      <c r="S42" s="49" t="s">
        <v>19</v>
      </c>
      <c r="T42" s="38" t="s">
        <v>18</v>
      </c>
      <c r="U42" s="51" t="s">
        <v>222</v>
      </c>
      <c r="V42" s="50" t="s">
        <v>223</v>
      </c>
      <c r="W42" s="40" t="s">
        <v>232</v>
      </c>
      <c r="X42" s="18" t="s">
        <v>225</v>
      </c>
      <c r="Y42" s="38" t="s">
        <v>18</v>
      </c>
      <c r="Z42" s="15" t="s">
        <v>18</v>
      </c>
      <c r="AA42" s="58">
        <f>AA40</f>
        <v>4.4837999999999996</v>
      </c>
      <c r="AB42" s="32" t="s">
        <v>18</v>
      </c>
      <c r="AC42" s="51"/>
      <c r="AD42" s="51"/>
      <c r="AE42" s="51"/>
      <c r="AF42" s="51"/>
      <c r="AG42" s="61"/>
      <c r="AH42" s="61"/>
      <c r="AI42" s="71"/>
      <c r="AJ42" s="18">
        <v>0</v>
      </c>
    </row>
    <row r="43" spans="1:36" ht="39.950000000000003" hidden="1" customHeight="1">
      <c r="A43" s="13">
        <f t="shared" si="4"/>
        <v>35</v>
      </c>
      <c r="B43" s="16"/>
      <c r="C43" s="16">
        <v>1</v>
      </c>
      <c r="D43" s="16"/>
      <c r="E43" s="16"/>
      <c r="F43" s="16"/>
      <c r="G43" s="16"/>
      <c r="H43" s="16"/>
      <c r="I43" s="16"/>
      <c r="J43" s="36"/>
      <c r="K43" s="36"/>
      <c r="L43" s="29" t="s">
        <v>23</v>
      </c>
      <c r="M43" s="30" t="s">
        <v>637</v>
      </c>
      <c r="N43" s="81" t="s">
        <v>47</v>
      </c>
      <c r="O43" s="32" t="s">
        <v>57</v>
      </c>
      <c r="P43" s="32" t="s">
        <v>220</v>
      </c>
      <c r="Q43" s="82"/>
      <c r="R43" s="48" t="s">
        <v>221</v>
      </c>
      <c r="S43" s="49" t="s">
        <v>228</v>
      </c>
      <c r="T43" s="38" t="s">
        <v>18</v>
      </c>
      <c r="U43" s="51" t="s">
        <v>223</v>
      </c>
      <c r="V43" s="50" t="s">
        <v>222</v>
      </c>
      <c r="W43" s="40" t="s">
        <v>232</v>
      </c>
      <c r="X43" s="18" t="s">
        <v>225</v>
      </c>
      <c r="Y43" s="38" t="s">
        <v>18</v>
      </c>
      <c r="Z43" s="15" t="s">
        <v>18</v>
      </c>
      <c r="AA43" s="58" t="e">
        <f>AA47+AA60+AA73+AA74*AJ74+AA75*AJ75+AA76*AJ76+AA78+AA86+AA90*AJ90+AA97+AA98*AJ98</f>
        <v>#REF!</v>
      </c>
      <c r="AB43" s="32" t="s">
        <v>18</v>
      </c>
      <c r="AC43" s="51"/>
      <c r="AD43" s="51"/>
      <c r="AE43" s="51"/>
      <c r="AF43" s="51"/>
      <c r="AG43" s="61"/>
      <c r="AH43" s="61"/>
      <c r="AI43" s="71"/>
      <c r="AJ43" s="18">
        <v>0</v>
      </c>
    </row>
    <row r="44" spans="1:36" ht="60" hidden="1" customHeight="1">
      <c r="A44" s="13">
        <f t="shared" si="4"/>
        <v>36</v>
      </c>
      <c r="B44" s="16"/>
      <c r="C44" s="16">
        <v>1</v>
      </c>
      <c r="D44" s="16"/>
      <c r="E44" s="16"/>
      <c r="F44" s="16"/>
      <c r="G44" s="16"/>
      <c r="H44" s="16"/>
      <c r="I44" s="16"/>
      <c r="J44" s="36"/>
      <c r="K44" s="36"/>
      <c r="L44" s="29" t="s">
        <v>848</v>
      </c>
      <c r="M44" s="30" t="s">
        <v>20</v>
      </c>
      <c r="N44" s="33" t="s">
        <v>849</v>
      </c>
      <c r="O44" s="32" t="s">
        <v>57</v>
      </c>
      <c r="P44" s="32" t="s">
        <v>220</v>
      </c>
      <c r="Q44" s="82"/>
      <c r="R44" s="48" t="s">
        <v>221</v>
      </c>
      <c r="S44" s="49" t="s">
        <v>23</v>
      </c>
      <c r="T44" s="38" t="s">
        <v>18</v>
      </c>
      <c r="U44" s="51" t="s">
        <v>222</v>
      </c>
      <c r="V44" s="50" t="s">
        <v>223</v>
      </c>
      <c r="W44" s="40" t="s">
        <v>232</v>
      </c>
      <c r="X44" s="18" t="s">
        <v>225</v>
      </c>
      <c r="Y44" s="38" t="s">
        <v>18</v>
      </c>
      <c r="Z44" s="15" t="s">
        <v>18</v>
      </c>
      <c r="AA44" s="58">
        <v>3.5488</v>
      </c>
      <c r="AB44" s="32" t="s">
        <v>18</v>
      </c>
      <c r="AC44" s="51"/>
      <c r="AD44" s="51"/>
      <c r="AE44" s="51"/>
      <c r="AF44" s="51"/>
      <c r="AG44" s="61"/>
      <c r="AH44" s="61"/>
      <c r="AI44" s="71"/>
      <c r="AJ44" s="18">
        <v>0</v>
      </c>
    </row>
    <row r="45" spans="1:36" ht="60" hidden="1" customHeight="1">
      <c r="A45" s="13">
        <f t="shared" si="4"/>
        <v>37</v>
      </c>
      <c r="B45" s="16"/>
      <c r="C45" s="16">
        <v>1</v>
      </c>
      <c r="D45" s="16"/>
      <c r="E45" s="16"/>
      <c r="F45" s="16"/>
      <c r="G45" s="16"/>
      <c r="H45" s="16"/>
      <c r="I45" s="16"/>
      <c r="J45" s="36"/>
      <c r="K45" s="36"/>
      <c r="L45" s="29" t="s">
        <v>850</v>
      </c>
      <c r="M45" s="30" t="s">
        <v>20</v>
      </c>
      <c r="N45" s="33" t="s">
        <v>851</v>
      </c>
      <c r="O45" s="32" t="s">
        <v>57</v>
      </c>
      <c r="P45" s="32" t="s">
        <v>220</v>
      </c>
      <c r="Q45" s="82"/>
      <c r="R45" s="48" t="s">
        <v>221</v>
      </c>
      <c r="S45" s="49" t="s">
        <v>23</v>
      </c>
      <c r="T45" s="38" t="s">
        <v>18</v>
      </c>
      <c r="U45" s="51" t="s">
        <v>222</v>
      </c>
      <c r="V45" s="50" t="s">
        <v>223</v>
      </c>
      <c r="W45" s="40" t="s">
        <v>232</v>
      </c>
      <c r="X45" s="18" t="s">
        <v>225</v>
      </c>
      <c r="Y45" s="38" t="s">
        <v>18</v>
      </c>
      <c r="Z45" s="15" t="s">
        <v>18</v>
      </c>
      <c r="AA45" s="58">
        <v>3.5488</v>
      </c>
      <c r="AB45" s="32" t="s">
        <v>18</v>
      </c>
      <c r="AC45" s="51"/>
      <c r="AD45" s="51"/>
      <c r="AE45" s="51"/>
      <c r="AF45" s="51"/>
      <c r="AG45" s="61"/>
      <c r="AH45" s="61"/>
      <c r="AI45" s="71"/>
      <c r="AJ45" s="18">
        <v>0</v>
      </c>
    </row>
    <row r="46" spans="1:36" ht="39.950000000000003" customHeight="1">
      <c r="A46" s="13">
        <f t="shared" si="4"/>
        <v>38</v>
      </c>
      <c r="B46" s="16"/>
      <c r="C46" s="16"/>
      <c r="D46" s="16">
        <v>2</v>
      </c>
      <c r="E46" s="24"/>
      <c r="F46" s="16"/>
      <c r="G46" s="16"/>
      <c r="H46" s="16"/>
      <c r="I46" s="16"/>
      <c r="J46" s="36"/>
      <c r="K46" s="36"/>
      <c r="L46" s="29">
        <v>330102301700</v>
      </c>
      <c r="M46" s="30" t="s">
        <v>852</v>
      </c>
      <c r="N46" s="31" t="s">
        <v>30</v>
      </c>
      <c r="O46" s="32" t="s">
        <v>57</v>
      </c>
      <c r="P46" s="32" t="s">
        <v>220</v>
      </c>
      <c r="Q46" s="82"/>
      <c r="R46" s="48" t="s">
        <v>221</v>
      </c>
      <c r="S46" s="49">
        <v>330102301700</v>
      </c>
      <c r="T46" s="38" t="s">
        <v>18</v>
      </c>
      <c r="U46" s="48" t="s">
        <v>223</v>
      </c>
      <c r="V46" s="50" t="s">
        <v>222</v>
      </c>
      <c r="W46" s="40" t="s">
        <v>232</v>
      </c>
      <c r="X46" s="18" t="s">
        <v>225</v>
      </c>
      <c r="Y46" s="38" t="s">
        <v>18</v>
      </c>
      <c r="Z46" s="15" t="s">
        <v>18</v>
      </c>
      <c r="AA46" s="58">
        <f>AA48+AA49*AJ49+AA50+AA51+AA52+AA57</f>
        <v>1.4742999999999999</v>
      </c>
      <c r="AB46" s="32" t="s">
        <v>18</v>
      </c>
      <c r="AC46" s="51"/>
      <c r="AD46" s="51"/>
      <c r="AE46" s="51"/>
      <c r="AF46" s="51"/>
      <c r="AG46" s="61"/>
      <c r="AH46" s="61"/>
      <c r="AI46" s="71"/>
      <c r="AJ46" s="18">
        <v>1</v>
      </c>
    </row>
    <row r="47" spans="1:36" ht="39.950000000000003" hidden="1" customHeight="1">
      <c r="A47" s="13">
        <f t="shared" si="4"/>
        <v>39</v>
      </c>
      <c r="B47" s="16"/>
      <c r="C47" s="16"/>
      <c r="D47" s="16">
        <v>2</v>
      </c>
      <c r="E47" s="24"/>
      <c r="F47" s="16"/>
      <c r="G47" s="16"/>
      <c r="H47" s="16"/>
      <c r="I47" s="16"/>
      <c r="J47" s="36"/>
      <c r="K47" s="36"/>
      <c r="L47" s="29" t="s">
        <v>853</v>
      </c>
      <c r="M47" s="30" t="s">
        <v>852</v>
      </c>
      <c r="N47" s="81" t="s">
        <v>47</v>
      </c>
      <c r="O47" s="32" t="s">
        <v>57</v>
      </c>
      <c r="P47" s="32" t="s">
        <v>220</v>
      </c>
      <c r="Q47" s="82"/>
      <c r="R47" s="48" t="s">
        <v>221</v>
      </c>
      <c r="S47" s="49" t="s">
        <v>228</v>
      </c>
      <c r="T47" s="38" t="s">
        <v>18</v>
      </c>
      <c r="U47" s="51" t="s">
        <v>223</v>
      </c>
      <c r="V47" s="50" t="s">
        <v>222</v>
      </c>
      <c r="W47" s="40" t="s">
        <v>232</v>
      </c>
      <c r="X47" s="18" t="s">
        <v>225</v>
      </c>
      <c r="Y47" s="38" t="s">
        <v>18</v>
      </c>
      <c r="Z47" s="15" t="s">
        <v>18</v>
      </c>
      <c r="AA47" s="58" t="e">
        <f>AA51+AA53+AA54*#REF!+AA55+AA56+AA57</f>
        <v>#REF!</v>
      </c>
      <c r="AB47" s="32" t="s">
        <v>18</v>
      </c>
      <c r="AC47" s="51"/>
      <c r="AD47" s="51"/>
      <c r="AE47" s="51"/>
      <c r="AF47" s="51"/>
      <c r="AG47" s="61"/>
      <c r="AH47" s="61"/>
      <c r="AI47" s="71"/>
      <c r="AJ47" s="18">
        <v>0</v>
      </c>
    </row>
    <row r="48" spans="1:36" ht="39.950000000000003" customHeight="1">
      <c r="A48" s="13">
        <f t="shared" si="4"/>
        <v>40</v>
      </c>
      <c r="B48" s="16"/>
      <c r="C48" s="16"/>
      <c r="D48" s="16"/>
      <c r="E48" s="25">
        <v>3</v>
      </c>
      <c r="F48" s="16"/>
      <c r="G48" s="16"/>
      <c r="H48" s="16"/>
      <c r="I48" s="16"/>
      <c r="J48" s="36"/>
      <c r="K48" s="36"/>
      <c r="L48" s="29">
        <v>330102301800</v>
      </c>
      <c r="M48" s="29" t="s">
        <v>854</v>
      </c>
      <c r="N48" s="31" t="s">
        <v>371</v>
      </c>
      <c r="O48" s="40" t="s">
        <v>61</v>
      </c>
      <c r="P48" s="32" t="s">
        <v>220</v>
      </c>
      <c r="Q48" s="82"/>
      <c r="R48" s="48" t="s">
        <v>221</v>
      </c>
      <c r="S48" s="49">
        <v>330102301800</v>
      </c>
      <c r="T48" s="38" t="s">
        <v>18</v>
      </c>
      <c r="U48" s="51" t="s">
        <v>223</v>
      </c>
      <c r="V48" s="50" t="s">
        <v>222</v>
      </c>
      <c r="W48" s="40" t="s">
        <v>855</v>
      </c>
      <c r="X48" s="18" t="s">
        <v>856</v>
      </c>
      <c r="Y48" s="38" t="s">
        <v>735</v>
      </c>
      <c r="Z48" s="15" t="s">
        <v>857</v>
      </c>
      <c r="AA48" s="58">
        <v>0.84670000000000001</v>
      </c>
      <c r="AB48" s="32" t="s">
        <v>18</v>
      </c>
      <c r="AC48" s="51"/>
      <c r="AD48" s="51"/>
      <c r="AE48" s="51"/>
      <c r="AF48" s="51"/>
      <c r="AG48" s="61"/>
      <c r="AH48" s="61"/>
      <c r="AI48" s="71"/>
      <c r="AJ48" s="18">
        <v>1</v>
      </c>
    </row>
    <row r="49" spans="1:36" ht="39.950000000000003" customHeight="1">
      <c r="A49" s="13">
        <f t="shared" si="4"/>
        <v>41</v>
      </c>
      <c r="B49" s="16"/>
      <c r="C49" s="16"/>
      <c r="D49" s="16"/>
      <c r="E49" s="25">
        <v>3</v>
      </c>
      <c r="F49" s="16"/>
      <c r="G49" s="16"/>
      <c r="H49" s="16"/>
      <c r="I49" s="16"/>
      <c r="J49" s="36"/>
      <c r="K49" s="36"/>
      <c r="L49" s="29">
        <v>330102301900</v>
      </c>
      <c r="M49" s="29" t="s">
        <v>858</v>
      </c>
      <c r="N49" s="31" t="s">
        <v>371</v>
      </c>
      <c r="O49" s="40" t="s">
        <v>61</v>
      </c>
      <c r="P49" s="32" t="s">
        <v>220</v>
      </c>
      <c r="Q49" s="82"/>
      <c r="R49" s="48" t="s">
        <v>221</v>
      </c>
      <c r="S49" s="49">
        <v>330102301900</v>
      </c>
      <c r="T49" s="38" t="s">
        <v>18</v>
      </c>
      <c r="U49" s="51" t="s">
        <v>223</v>
      </c>
      <c r="V49" s="50" t="s">
        <v>222</v>
      </c>
      <c r="W49" s="40" t="s">
        <v>314</v>
      </c>
      <c r="X49" s="18" t="s">
        <v>859</v>
      </c>
      <c r="Y49" s="38" t="s">
        <v>454</v>
      </c>
      <c r="Z49" s="15" t="s">
        <v>860</v>
      </c>
      <c r="AA49" s="58">
        <v>8.8000000000000005E-3</v>
      </c>
      <c r="AB49" s="32" t="s">
        <v>18</v>
      </c>
      <c r="AC49" s="51"/>
      <c r="AD49" s="51"/>
      <c r="AE49" s="51"/>
      <c r="AF49" s="51"/>
      <c r="AG49" s="61"/>
      <c r="AH49" s="61"/>
      <c r="AI49" s="71"/>
      <c r="AJ49" s="18">
        <v>4</v>
      </c>
    </row>
    <row r="50" spans="1:36" ht="39.950000000000003" customHeight="1">
      <c r="A50" s="13">
        <f t="shared" si="4"/>
        <v>42</v>
      </c>
      <c r="B50" s="16"/>
      <c r="C50" s="16"/>
      <c r="D50" s="16"/>
      <c r="E50" s="25">
        <v>3</v>
      </c>
      <c r="F50" s="16"/>
      <c r="G50" s="16"/>
      <c r="H50" s="16"/>
      <c r="I50" s="16"/>
      <c r="J50" s="36"/>
      <c r="K50" s="36"/>
      <c r="L50" s="29">
        <v>330102303300</v>
      </c>
      <c r="M50" s="29" t="s">
        <v>861</v>
      </c>
      <c r="N50" s="31" t="s">
        <v>371</v>
      </c>
      <c r="O50" s="40" t="s">
        <v>61</v>
      </c>
      <c r="P50" s="32" t="s">
        <v>220</v>
      </c>
      <c r="Q50" s="82"/>
      <c r="R50" s="48" t="s">
        <v>221</v>
      </c>
      <c r="S50" s="49">
        <v>330102303300</v>
      </c>
      <c r="T50" s="38" t="s">
        <v>18</v>
      </c>
      <c r="U50" s="51" t="s">
        <v>223</v>
      </c>
      <c r="V50" s="50" t="s">
        <v>222</v>
      </c>
      <c r="W50" s="40" t="s">
        <v>314</v>
      </c>
      <c r="X50" s="18" t="s">
        <v>825</v>
      </c>
      <c r="Y50" s="38" t="s">
        <v>454</v>
      </c>
      <c r="Z50" s="15" t="s">
        <v>862</v>
      </c>
      <c r="AA50" s="58">
        <v>0.156</v>
      </c>
      <c r="AB50" s="32" t="s">
        <v>18</v>
      </c>
      <c r="AC50" s="51"/>
      <c r="AD50" s="51"/>
      <c r="AE50" s="51"/>
      <c r="AF50" s="51"/>
      <c r="AG50" s="61"/>
      <c r="AH50" s="61"/>
      <c r="AI50" s="71"/>
      <c r="AJ50" s="18">
        <v>1</v>
      </c>
    </row>
    <row r="51" spans="1:36" ht="39.950000000000003" customHeight="1">
      <c r="A51" s="13">
        <f t="shared" si="4"/>
        <v>43</v>
      </c>
      <c r="B51" s="16"/>
      <c r="C51" s="16"/>
      <c r="D51" s="16"/>
      <c r="E51" s="25">
        <v>3</v>
      </c>
      <c r="F51" s="16"/>
      <c r="G51" s="16"/>
      <c r="H51" s="16"/>
      <c r="I51" s="16"/>
      <c r="J51" s="36"/>
      <c r="K51" s="36"/>
      <c r="L51" s="29" t="s">
        <v>863</v>
      </c>
      <c r="M51" s="29" t="s">
        <v>864</v>
      </c>
      <c r="N51" s="31" t="s">
        <v>371</v>
      </c>
      <c r="O51" s="40" t="s">
        <v>61</v>
      </c>
      <c r="P51" s="32" t="s">
        <v>220</v>
      </c>
      <c r="Q51" s="82"/>
      <c r="R51" s="48" t="s">
        <v>221</v>
      </c>
      <c r="S51" s="49" t="s">
        <v>863</v>
      </c>
      <c r="T51" s="38" t="s">
        <v>18</v>
      </c>
      <c r="U51" s="51" t="s">
        <v>223</v>
      </c>
      <c r="V51" s="50" t="s">
        <v>222</v>
      </c>
      <c r="W51" s="40" t="s">
        <v>314</v>
      </c>
      <c r="X51" s="18" t="s">
        <v>728</v>
      </c>
      <c r="Y51" s="38" t="s">
        <v>454</v>
      </c>
      <c r="Z51" s="15" t="s">
        <v>865</v>
      </c>
      <c r="AA51" s="58">
        <v>4.3299999999999998E-2</v>
      </c>
      <c r="AB51" s="32" t="s">
        <v>18</v>
      </c>
      <c r="AC51" s="51"/>
      <c r="AD51" s="51"/>
      <c r="AE51" s="51"/>
      <c r="AF51" s="51"/>
      <c r="AG51" s="61"/>
      <c r="AH51" s="61"/>
      <c r="AI51" s="71"/>
      <c r="AJ51" s="18">
        <v>1</v>
      </c>
    </row>
    <row r="52" spans="1:36" ht="39.950000000000003" customHeight="1">
      <c r="A52" s="13">
        <f t="shared" si="4"/>
        <v>44</v>
      </c>
      <c r="B52" s="16"/>
      <c r="C52" s="16"/>
      <c r="D52" s="16"/>
      <c r="E52" s="25">
        <v>3</v>
      </c>
      <c r="F52" s="16"/>
      <c r="G52" s="16"/>
      <c r="H52" s="16"/>
      <c r="I52" s="16"/>
      <c r="J52" s="36"/>
      <c r="K52" s="36"/>
      <c r="L52" s="29">
        <v>330102302300</v>
      </c>
      <c r="M52" s="29" t="s">
        <v>866</v>
      </c>
      <c r="N52" s="31" t="s">
        <v>371</v>
      </c>
      <c r="O52" s="40" t="s">
        <v>61</v>
      </c>
      <c r="P52" s="32" t="s">
        <v>220</v>
      </c>
      <c r="Q52" s="82"/>
      <c r="R52" s="48" t="s">
        <v>221</v>
      </c>
      <c r="S52" s="49">
        <v>330102302300</v>
      </c>
      <c r="T52" s="38" t="s">
        <v>18</v>
      </c>
      <c r="U52" s="51" t="s">
        <v>223</v>
      </c>
      <c r="V52" s="50" t="s">
        <v>222</v>
      </c>
      <c r="W52" s="40" t="s">
        <v>855</v>
      </c>
      <c r="X52" s="18" t="s">
        <v>856</v>
      </c>
      <c r="Y52" s="38" t="s">
        <v>735</v>
      </c>
      <c r="Z52" s="15" t="s">
        <v>867</v>
      </c>
      <c r="AA52" s="58">
        <v>0.24829999999999999</v>
      </c>
      <c r="AB52" s="32" t="s">
        <v>18</v>
      </c>
      <c r="AC52" s="51"/>
      <c r="AD52" s="51"/>
      <c r="AE52" s="51"/>
      <c r="AF52" s="51"/>
      <c r="AG52" s="61"/>
      <c r="AH52" s="61"/>
      <c r="AI52" s="71"/>
      <c r="AJ52" s="18">
        <v>1</v>
      </c>
    </row>
    <row r="53" spans="1:36" ht="39.950000000000003" hidden="1" customHeight="1">
      <c r="A53" s="13">
        <f t="shared" si="4"/>
        <v>45</v>
      </c>
      <c r="B53" s="16"/>
      <c r="C53" s="16"/>
      <c r="D53" s="16"/>
      <c r="E53" s="25">
        <v>3</v>
      </c>
      <c r="F53" s="16"/>
      <c r="G53" s="16"/>
      <c r="H53" s="16"/>
      <c r="I53" s="16"/>
      <c r="J53" s="36"/>
      <c r="K53" s="36"/>
      <c r="L53" s="29" t="s">
        <v>868</v>
      </c>
      <c r="M53" s="29" t="s">
        <v>854</v>
      </c>
      <c r="N53" s="81" t="s">
        <v>869</v>
      </c>
      <c r="O53" s="40" t="s">
        <v>61</v>
      </c>
      <c r="P53" s="32" t="s">
        <v>220</v>
      </c>
      <c r="Q53" s="82"/>
      <c r="R53" s="48" t="s">
        <v>221</v>
      </c>
      <c r="S53" s="49" t="s">
        <v>228</v>
      </c>
      <c r="T53" s="38" t="s">
        <v>18</v>
      </c>
      <c r="U53" s="51" t="s">
        <v>223</v>
      </c>
      <c r="V53" s="50" t="s">
        <v>222</v>
      </c>
      <c r="W53" s="40" t="s">
        <v>855</v>
      </c>
      <c r="X53" s="18" t="s">
        <v>856</v>
      </c>
      <c r="Y53" s="38" t="s">
        <v>735</v>
      </c>
      <c r="Z53" s="15" t="s">
        <v>857</v>
      </c>
      <c r="AA53" s="58">
        <v>0.79349999999999998</v>
      </c>
      <c r="AB53" s="32" t="s">
        <v>18</v>
      </c>
      <c r="AC53" s="51"/>
      <c r="AD53" s="51"/>
      <c r="AE53" s="51"/>
      <c r="AF53" s="51"/>
      <c r="AG53" s="61"/>
      <c r="AH53" s="61"/>
      <c r="AI53" s="71"/>
      <c r="AJ53" s="18">
        <v>0</v>
      </c>
    </row>
    <row r="54" spans="1:36" ht="39.950000000000003" hidden="1" customHeight="1">
      <c r="A54" s="13">
        <f t="shared" si="4"/>
        <v>46</v>
      </c>
      <c r="B54" s="16"/>
      <c r="C54" s="16"/>
      <c r="D54" s="16"/>
      <c r="E54" s="25">
        <v>3</v>
      </c>
      <c r="F54" s="16"/>
      <c r="G54" s="16"/>
      <c r="H54" s="16"/>
      <c r="I54" s="16"/>
      <c r="J54" s="36"/>
      <c r="K54" s="36"/>
      <c r="L54" s="29" t="s">
        <v>870</v>
      </c>
      <c r="M54" s="29" t="s">
        <v>858</v>
      </c>
      <c r="N54" s="81" t="s">
        <v>869</v>
      </c>
      <c r="O54" s="40" t="s">
        <v>61</v>
      </c>
      <c r="P54" s="32" t="s">
        <v>220</v>
      </c>
      <c r="Q54" s="82"/>
      <c r="R54" s="48" t="s">
        <v>221</v>
      </c>
      <c r="S54" s="49" t="s">
        <v>228</v>
      </c>
      <c r="T54" s="38" t="s">
        <v>18</v>
      </c>
      <c r="U54" s="51" t="s">
        <v>223</v>
      </c>
      <c r="V54" s="50" t="s">
        <v>222</v>
      </c>
      <c r="W54" s="40" t="s">
        <v>314</v>
      </c>
      <c r="X54" s="18" t="s">
        <v>859</v>
      </c>
      <c r="Y54" s="38" t="s">
        <v>454</v>
      </c>
      <c r="Z54" s="15" t="s">
        <v>860</v>
      </c>
      <c r="AA54" s="58">
        <v>1.5699999999999999E-2</v>
      </c>
      <c r="AB54" s="32" t="s">
        <v>18</v>
      </c>
      <c r="AC54" s="51"/>
      <c r="AD54" s="51"/>
      <c r="AE54" s="51"/>
      <c r="AF54" s="51"/>
      <c r="AG54" s="61"/>
      <c r="AH54" s="61"/>
      <c r="AI54" s="71"/>
      <c r="AJ54" s="18">
        <v>0</v>
      </c>
    </row>
    <row r="55" spans="1:36" ht="39.950000000000003" hidden="1" customHeight="1">
      <c r="A55" s="13">
        <f t="shared" si="4"/>
        <v>47</v>
      </c>
      <c r="B55" s="16"/>
      <c r="C55" s="16"/>
      <c r="D55" s="16"/>
      <c r="E55" s="25">
        <v>3</v>
      </c>
      <c r="F55" s="16"/>
      <c r="G55" s="16"/>
      <c r="H55" s="16"/>
      <c r="I55" s="16"/>
      <c r="J55" s="36"/>
      <c r="K55" s="36"/>
      <c r="L55" s="29" t="s">
        <v>871</v>
      </c>
      <c r="M55" s="29" t="s">
        <v>861</v>
      </c>
      <c r="N55" s="81" t="s">
        <v>869</v>
      </c>
      <c r="O55" s="40" t="s">
        <v>61</v>
      </c>
      <c r="P55" s="32" t="s">
        <v>220</v>
      </c>
      <c r="Q55" s="82"/>
      <c r="R55" s="48" t="s">
        <v>221</v>
      </c>
      <c r="S55" s="49" t="s">
        <v>228</v>
      </c>
      <c r="T55" s="38" t="s">
        <v>18</v>
      </c>
      <c r="U55" s="51" t="s">
        <v>223</v>
      </c>
      <c r="V55" s="50" t="s">
        <v>222</v>
      </c>
      <c r="W55" s="40" t="s">
        <v>314</v>
      </c>
      <c r="X55" s="18" t="s">
        <v>825</v>
      </c>
      <c r="Y55" s="38" t="s">
        <v>454</v>
      </c>
      <c r="Z55" s="15" t="s">
        <v>862</v>
      </c>
      <c r="AA55" s="58">
        <v>0.16420000000000001</v>
      </c>
      <c r="AB55" s="32" t="s">
        <v>18</v>
      </c>
      <c r="AC55" s="51"/>
      <c r="AD55" s="51"/>
      <c r="AE55" s="51"/>
      <c r="AF55" s="51"/>
      <c r="AG55" s="61"/>
      <c r="AH55" s="61"/>
      <c r="AI55" s="71"/>
      <c r="AJ55" s="18">
        <v>0</v>
      </c>
    </row>
    <row r="56" spans="1:36" ht="39.950000000000003" hidden="1" customHeight="1">
      <c r="A56" s="13">
        <f t="shared" si="4"/>
        <v>48</v>
      </c>
      <c r="B56" s="16"/>
      <c r="C56" s="16"/>
      <c r="D56" s="16"/>
      <c r="E56" s="25">
        <v>3</v>
      </c>
      <c r="F56" s="16"/>
      <c r="G56" s="16"/>
      <c r="H56" s="16"/>
      <c r="I56" s="16"/>
      <c r="J56" s="36"/>
      <c r="K56" s="36"/>
      <c r="L56" s="29" t="s">
        <v>872</v>
      </c>
      <c r="M56" s="29" t="s">
        <v>866</v>
      </c>
      <c r="N56" s="81" t="s">
        <v>869</v>
      </c>
      <c r="O56" s="40" t="s">
        <v>61</v>
      </c>
      <c r="P56" s="32" t="s">
        <v>220</v>
      </c>
      <c r="Q56" s="82"/>
      <c r="R56" s="48" t="s">
        <v>221</v>
      </c>
      <c r="S56" s="49" t="s">
        <v>228</v>
      </c>
      <c r="T56" s="38" t="s">
        <v>18</v>
      </c>
      <c r="U56" s="51" t="s">
        <v>223</v>
      </c>
      <c r="V56" s="50" t="s">
        <v>222</v>
      </c>
      <c r="W56" s="40" t="s">
        <v>855</v>
      </c>
      <c r="X56" s="18" t="s">
        <v>856</v>
      </c>
      <c r="Y56" s="38" t="s">
        <v>735</v>
      </c>
      <c r="Z56" s="15" t="s">
        <v>867</v>
      </c>
      <c r="AA56" s="58">
        <v>0.1951</v>
      </c>
      <c r="AB56" s="32" t="s">
        <v>18</v>
      </c>
      <c r="AC56" s="51"/>
      <c r="AD56" s="51"/>
      <c r="AE56" s="51"/>
      <c r="AF56" s="51"/>
      <c r="AG56" s="61"/>
      <c r="AH56" s="61"/>
      <c r="AI56" s="71"/>
      <c r="AJ56" s="18">
        <v>0</v>
      </c>
    </row>
    <row r="57" spans="1:36" ht="39.950000000000003" customHeight="1">
      <c r="A57" s="13">
        <f t="shared" si="4"/>
        <v>49</v>
      </c>
      <c r="B57" s="16"/>
      <c r="C57" s="16"/>
      <c r="D57" s="16"/>
      <c r="E57" s="25">
        <v>3</v>
      </c>
      <c r="F57" s="16"/>
      <c r="G57" s="16"/>
      <c r="H57" s="16"/>
      <c r="I57" s="16"/>
      <c r="J57" s="36"/>
      <c r="K57" s="36"/>
      <c r="L57" s="29" t="s">
        <v>873</v>
      </c>
      <c r="M57" s="29" t="s">
        <v>874</v>
      </c>
      <c r="N57" s="81" t="s">
        <v>875</v>
      </c>
      <c r="O57" s="40" t="s">
        <v>61</v>
      </c>
      <c r="P57" s="32" t="s">
        <v>220</v>
      </c>
      <c r="Q57" s="82"/>
      <c r="R57" s="48" t="s">
        <v>221</v>
      </c>
      <c r="S57" s="49" t="s">
        <v>228</v>
      </c>
      <c r="T57" s="38" t="s">
        <v>18</v>
      </c>
      <c r="U57" s="51" t="s">
        <v>223</v>
      </c>
      <c r="V57" s="50" t="s">
        <v>222</v>
      </c>
      <c r="W57" s="40" t="s">
        <v>232</v>
      </c>
      <c r="X57" s="18" t="s">
        <v>225</v>
      </c>
      <c r="Y57" s="38" t="s">
        <v>18</v>
      </c>
      <c r="Z57" s="15" t="s">
        <v>876</v>
      </c>
      <c r="AA57" s="58">
        <f>AA58+AA59*AJ59</f>
        <v>0.14480000000000001</v>
      </c>
      <c r="AB57" s="32" t="s">
        <v>18</v>
      </c>
      <c r="AC57" s="51"/>
      <c r="AD57" s="51"/>
      <c r="AE57" s="51"/>
      <c r="AF57" s="51"/>
      <c r="AG57" s="61"/>
      <c r="AH57" s="61"/>
      <c r="AI57" s="71"/>
      <c r="AJ57" s="18">
        <v>1</v>
      </c>
    </row>
    <row r="58" spans="1:36" ht="39.950000000000003" customHeight="1">
      <c r="A58" s="13">
        <f t="shared" si="4"/>
        <v>50</v>
      </c>
      <c r="B58" s="16"/>
      <c r="C58" s="16"/>
      <c r="D58" s="16"/>
      <c r="E58" s="24"/>
      <c r="F58" s="16">
        <v>4</v>
      </c>
      <c r="G58" s="16"/>
      <c r="H58" s="16"/>
      <c r="I58" s="16"/>
      <c r="J58" s="36"/>
      <c r="K58" s="36"/>
      <c r="L58" s="29">
        <v>330102302400</v>
      </c>
      <c r="M58" s="29" t="s">
        <v>877</v>
      </c>
      <c r="N58" s="31" t="s">
        <v>371</v>
      </c>
      <c r="O58" s="40" t="s">
        <v>61</v>
      </c>
      <c r="P58" s="32" t="s">
        <v>220</v>
      </c>
      <c r="Q58" s="82"/>
      <c r="R58" s="48" t="s">
        <v>221</v>
      </c>
      <c r="S58" s="49">
        <v>330102302400</v>
      </c>
      <c r="T58" s="38" t="s">
        <v>18</v>
      </c>
      <c r="U58" s="51" t="s">
        <v>223</v>
      </c>
      <c r="V58" s="50" t="s">
        <v>222</v>
      </c>
      <c r="W58" s="40" t="s">
        <v>314</v>
      </c>
      <c r="X58" s="18" t="s">
        <v>878</v>
      </c>
      <c r="Y58" s="38" t="s">
        <v>454</v>
      </c>
      <c r="Z58" s="15" t="s">
        <v>876</v>
      </c>
      <c r="AA58" s="58">
        <v>0.1338</v>
      </c>
      <c r="AB58" s="32" t="s">
        <v>18</v>
      </c>
      <c r="AC58" s="51"/>
      <c r="AD58" s="51"/>
      <c r="AE58" s="51"/>
      <c r="AF58" s="51"/>
      <c r="AG58" s="61"/>
      <c r="AH58" s="61"/>
      <c r="AI58" s="71"/>
      <c r="AJ58" s="18">
        <v>1</v>
      </c>
    </row>
    <row r="59" spans="1:36" ht="39.950000000000003" customHeight="1">
      <c r="A59" s="13">
        <f t="shared" si="4"/>
        <v>51</v>
      </c>
      <c r="B59" s="16"/>
      <c r="C59" s="16"/>
      <c r="D59" s="16"/>
      <c r="E59" s="24"/>
      <c r="F59" s="16">
        <v>4</v>
      </c>
      <c r="G59" s="16"/>
      <c r="H59" s="16"/>
      <c r="I59" s="16"/>
      <c r="J59" s="36"/>
      <c r="K59" s="36"/>
      <c r="L59" s="29" t="s">
        <v>745</v>
      </c>
      <c r="M59" s="29" t="s">
        <v>746</v>
      </c>
      <c r="N59" s="31" t="s">
        <v>371</v>
      </c>
      <c r="O59" s="32" t="s">
        <v>139</v>
      </c>
      <c r="P59" s="32" t="s">
        <v>220</v>
      </c>
      <c r="Q59" s="82"/>
      <c r="R59" s="48" t="s">
        <v>221</v>
      </c>
      <c r="S59" s="49" t="s">
        <v>228</v>
      </c>
      <c r="T59" s="38" t="s">
        <v>18</v>
      </c>
      <c r="U59" s="51" t="s">
        <v>223</v>
      </c>
      <c r="V59" s="50" t="s">
        <v>222</v>
      </c>
      <c r="W59" s="40" t="s">
        <v>294</v>
      </c>
      <c r="X59" s="18" t="s">
        <v>380</v>
      </c>
      <c r="Y59" s="18" t="s">
        <v>18</v>
      </c>
      <c r="Z59" s="15" t="s">
        <v>879</v>
      </c>
      <c r="AA59" s="58">
        <v>5.4999999999999997E-3</v>
      </c>
      <c r="AB59" s="32" t="s">
        <v>18</v>
      </c>
      <c r="AC59" s="51"/>
      <c r="AD59" s="51"/>
      <c r="AE59" s="51"/>
      <c r="AF59" s="51"/>
      <c r="AG59" s="61"/>
      <c r="AH59" s="61"/>
      <c r="AI59" s="86"/>
      <c r="AJ59" s="18">
        <v>2</v>
      </c>
    </row>
    <row r="60" spans="1:36" ht="39.950000000000003" customHeight="1">
      <c r="A60" s="13">
        <f t="shared" si="4"/>
        <v>52</v>
      </c>
      <c r="B60" s="16"/>
      <c r="C60" s="16"/>
      <c r="D60" s="16">
        <v>2</v>
      </c>
      <c r="E60" s="24"/>
      <c r="F60" s="16"/>
      <c r="G60" s="16"/>
      <c r="H60" s="16"/>
      <c r="I60" s="16"/>
      <c r="J60" s="36"/>
      <c r="K60" s="36"/>
      <c r="L60" s="29" t="s">
        <v>880</v>
      </c>
      <c r="M60" s="30" t="s">
        <v>881</v>
      </c>
      <c r="N60" s="31" t="s">
        <v>882</v>
      </c>
      <c r="O60" s="32" t="s">
        <v>57</v>
      </c>
      <c r="P60" s="32" t="s">
        <v>220</v>
      </c>
      <c r="Q60" s="82"/>
      <c r="R60" s="48" t="s">
        <v>221</v>
      </c>
      <c r="S60" s="49" t="s">
        <v>880</v>
      </c>
      <c r="T60" s="36" t="s">
        <v>286</v>
      </c>
      <c r="U60" s="51" t="s">
        <v>223</v>
      </c>
      <c r="V60" s="50" t="s">
        <v>222</v>
      </c>
      <c r="W60" s="40" t="s">
        <v>232</v>
      </c>
      <c r="X60" s="18" t="s">
        <v>225</v>
      </c>
      <c r="Y60" s="38" t="s">
        <v>18</v>
      </c>
      <c r="Z60" s="15" t="s">
        <v>18</v>
      </c>
      <c r="AA60" s="58">
        <f>AA61+AA62+AA63+AA64+AA65*AJ65+AA66+AA67+AA68+AA70+AA69+AA71+AA72</f>
        <v>1.0005999999999999</v>
      </c>
      <c r="AB60" s="32" t="s">
        <v>333</v>
      </c>
      <c r="AC60" s="51"/>
      <c r="AD60" s="51"/>
      <c r="AE60" s="51"/>
      <c r="AF60" s="51"/>
      <c r="AG60" s="61"/>
      <c r="AH60" s="61"/>
      <c r="AI60" s="87"/>
      <c r="AJ60" s="18">
        <v>1</v>
      </c>
    </row>
    <row r="61" spans="1:36" ht="39.950000000000003" customHeight="1">
      <c r="A61" s="13">
        <f t="shared" si="4"/>
        <v>53</v>
      </c>
      <c r="B61" s="16"/>
      <c r="C61" s="16"/>
      <c r="D61" s="16"/>
      <c r="E61" s="25">
        <v>3</v>
      </c>
      <c r="F61" s="16"/>
      <c r="G61" s="16"/>
      <c r="H61" s="16"/>
      <c r="I61" s="16"/>
      <c r="J61" s="36"/>
      <c r="K61" s="36"/>
      <c r="L61" s="29">
        <v>330102302900</v>
      </c>
      <c r="M61" s="30" t="s">
        <v>883</v>
      </c>
      <c r="N61" s="31" t="s">
        <v>371</v>
      </c>
      <c r="O61" s="40" t="s">
        <v>61</v>
      </c>
      <c r="P61" s="32" t="s">
        <v>220</v>
      </c>
      <c r="Q61" s="82"/>
      <c r="R61" s="48" t="s">
        <v>221</v>
      </c>
      <c r="S61" s="49" t="s">
        <v>228</v>
      </c>
      <c r="T61" s="38" t="s">
        <v>18</v>
      </c>
      <c r="U61" s="51" t="s">
        <v>223</v>
      </c>
      <c r="V61" s="50" t="s">
        <v>222</v>
      </c>
      <c r="W61" s="40" t="s">
        <v>314</v>
      </c>
      <c r="X61" s="18" t="s">
        <v>790</v>
      </c>
      <c r="Y61" s="38" t="s">
        <v>316</v>
      </c>
      <c r="Z61" s="15" t="s">
        <v>791</v>
      </c>
      <c r="AA61" s="84">
        <v>0.3599</v>
      </c>
      <c r="AB61" s="32" t="s">
        <v>18</v>
      </c>
      <c r="AC61" s="51"/>
      <c r="AD61" s="51"/>
      <c r="AE61" s="51"/>
      <c r="AF61" s="51"/>
      <c r="AG61" s="61"/>
      <c r="AH61" s="61"/>
      <c r="AI61" s="71"/>
      <c r="AJ61" s="18">
        <v>1</v>
      </c>
    </row>
    <row r="62" spans="1:36" ht="39.950000000000003" customHeight="1">
      <c r="A62" s="13">
        <f t="shared" si="4"/>
        <v>54</v>
      </c>
      <c r="B62" s="16"/>
      <c r="C62" s="16"/>
      <c r="D62" s="16"/>
      <c r="E62" s="25">
        <v>3</v>
      </c>
      <c r="F62" s="16"/>
      <c r="G62" s="16"/>
      <c r="H62" s="16"/>
      <c r="I62" s="16"/>
      <c r="J62" s="36"/>
      <c r="K62" s="36"/>
      <c r="L62" s="30" t="s">
        <v>792</v>
      </c>
      <c r="M62" s="30" t="s">
        <v>793</v>
      </c>
      <c r="N62" s="31" t="s">
        <v>371</v>
      </c>
      <c r="O62" s="40" t="s">
        <v>61</v>
      </c>
      <c r="P62" s="32" t="s">
        <v>220</v>
      </c>
      <c r="Q62" s="82"/>
      <c r="R62" s="48" t="s">
        <v>221</v>
      </c>
      <c r="S62" s="49" t="s">
        <v>228</v>
      </c>
      <c r="T62" s="38" t="s">
        <v>18</v>
      </c>
      <c r="U62" s="48" t="s">
        <v>223</v>
      </c>
      <c r="V62" s="50" t="s">
        <v>222</v>
      </c>
      <c r="W62" s="40" t="s">
        <v>615</v>
      </c>
      <c r="X62" s="18">
        <v>20</v>
      </c>
      <c r="Y62" s="38" t="s">
        <v>794</v>
      </c>
      <c r="Z62" s="15" t="s">
        <v>795</v>
      </c>
      <c r="AA62" s="58">
        <v>8.3999999999999995E-3</v>
      </c>
      <c r="AB62" s="32" t="s">
        <v>18</v>
      </c>
      <c r="AC62" s="51"/>
      <c r="AD62" s="51"/>
      <c r="AE62" s="51"/>
      <c r="AF62" s="51"/>
      <c r="AG62" s="61"/>
      <c r="AH62" s="61"/>
      <c r="AI62" s="71"/>
      <c r="AJ62" s="18">
        <v>1</v>
      </c>
    </row>
    <row r="63" spans="1:36" ht="39.950000000000003" customHeight="1">
      <c r="A63" s="13">
        <f t="shared" si="4"/>
        <v>55</v>
      </c>
      <c r="B63" s="16"/>
      <c r="C63" s="16"/>
      <c r="D63" s="16"/>
      <c r="E63" s="25">
        <v>3</v>
      </c>
      <c r="F63" s="16"/>
      <c r="G63" s="16"/>
      <c r="H63" s="16"/>
      <c r="I63" s="16"/>
      <c r="J63" s="36"/>
      <c r="K63" s="36"/>
      <c r="L63" s="29">
        <v>330102303100</v>
      </c>
      <c r="M63" s="30" t="s">
        <v>884</v>
      </c>
      <c r="N63" s="31" t="s">
        <v>371</v>
      </c>
      <c r="O63" s="40" t="s">
        <v>61</v>
      </c>
      <c r="P63" s="32" t="s">
        <v>220</v>
      </c>
      <c r="Q63" s="82"/>
      <c r="R63" s="48" t="s">
        <v>221</v>
      </c>
      <c r="S63" s="49" t="s">
        <v>228</v>
      </c>
      <c r="T63" s="38" t="s">
        <v>18</v>
      </c>
      <c r="U63" s="51" t="s">
        <v>223</v>
      </c>
      <c r="V63" s="50" t="s">
        <v>222</v>
      </c>
      <c r="W63" s="40" t="s">
        <v>615</v>
      </c>
      <c r="X63" s="18">
        <v>20</v>
      </c>
      <c r="Y63" s="38" t="s">
        <v>794</v>
      </c>
      <c r="Z63" s="15" t="s">
        <v>798</v>
      </c>
      <c r="AA63" s="58">
        <v>1.52E-2</v>
      </c>
      <c r="AB63" s="32" t="s">
        <v>18</v>
      </c>
      <c r="AC63" s="51"/>
      <c r="AD63" s="51"/>
      <c r="AE63" s="51"/>
      <c r="AF63" s="51"/>
      <c r="AG63" s="61"/>
      <c r="AH63" s="61"/>
      <c r="AI63" s="71"/>
      <c r="AJ63" s="18">
        <v>1</v>
      </c>
    </row>
    <row r="64" spans="1:36" ht="39.950000000000003" customHeight="1">
      <c r="A64" s="13">
        <f t="shared" si="4"/>
        <v>56</v>
      </c>
      <c r="B64" s="16"/>
      <c r="C64" s="16"/>
      <c r="D64" s="16"/>
      <c r="E64" s="25">
        <v>3</v>
      </c>
      <c r="F64" s="16"/>
      <c r="G64" s="16"/>
      <c r="H64" s="16"/>
      <c r="I64" s="16"/>
      <c r="J64" s="36"/>
      <c r="K64" s="36"/>
      <c r="L64" s="30" t="s">
        <v>799</v>
      </c>
      <c r="M64" s="30" t="s">
        <v>800</v>
      </c>
      <c r="N64" s="31" t="s">
        <v>371</v>
      </c>
      <c r="O64" s="40" t="s">
        <v>61</v>
      </c>
      <c r="P64" s="32" t="s">
        <v>220</v>
      </c>
      <c r="Q64" s="82"/>
      <c r="R64" s="48" t="s">
        <v>221</v>
      </c>
      <c r="S64" s="49" t="s">
        <v>228</v>
      </c>
      <c r="T64" s="38" t="s">
        <v>18</v>
      </c>
      <c r="U64" s="51" t="s">
        <v>223</v>
      </c>
      <c r="V64" s="50" t="s">
        <v>222</v>
      </c>
      <c r="W64" s="40" t="s">
        <v>615</v>
      </c>
      <c r="X64" s="18">
        <v>20</v>
      </c>
      <c r="Y64" s="38" t="s">
        <v>794</v>
      </c>
      <c r="Z64" s="15" t="s">
        <v>801</v>
      </c>
      <c r="AA64" s="58">
        <v>2.1000000000000001E-2</v>
      </c>
      <c r="AB64" s="32" t="s">
        <v>18</v>
      </c>
      <c r="AC64" s="51"/>
      <c r="AD64" s="51"/>
      <c r="AE64" s="51"/>
      <c r="AF64" s="51"/>
      <c r="AG64" s="61"/>
      <c r="AH64" s="61"/>
      <c r="AI64" s="71"/>
      <c r="AJ64" s="18">
        <v>1</v>
      </c>
    </row>
    <row r="65" spans="1:36" ht="39.950000000000003" customHeight="1">
      <c r="A65" s="13">
        <f t="shared" si="4"/>
        <v>57</v>
      </c>
      <c r="B65" s="16"/>
      <c r="C65" s="16"/>
      <c r="D65" s="16"/>
      <c r="E65" s="25">
        <v>3</v>
      </c>
      <c r="F65" s="16"/>
      <c r="G65" s="16"/>
      <c r="H65" s="16"/>
      <c r="I65" s="16"/>
      <c r="J65" s="36"/>
      <c r="K65" s="36"/>
      <c r="L65" s="30" t="s">
        <v>802</v>
      </c>
      <c r="M65" s="30" t="s">
        <v>803</v>
      </c>
      <c r="N65" s="31" t="s">
        <v>371</v>
      </c>
      <c r="O65" s="40" t="s">
        <v>61</v>
      </c>
      <c r="P65" s="32" t="s">
        <v>220</v>
      </c>
      <c r="Q65" s="82"/>
      <c r="R65" s="48" t="s">
        <v>221</v>
      </c>
      <c r="S65" s="49" t="s">
        <v>228</v>
      </c>
      <c r="T65" s="38" t="s">
        <v>18</v>
      </c>
      <c r="U65" s="51" t="s">
        <v>223</v>
      </c>
      <c r="V65" s="50" t="s">
        <v>222</v>
      </c>
      <c r="W65" s="40" t="s">
        <v>615</v>
      </c>
      <c r="X65" s="18">
        <v>20</v>
      </c>
      <c r="Y65" s="38" t="s">
        <v>794</v>
      </c>
      <c r="Z65" s="15" t="s">
        <v>804</v>
      </c>
      <c r="AA65" s="58">
        <v>5.3E-3</v>
      </c>
      <c r="AB65" s="32" t="s">
        <v>18</v>
      </c>
      <c r="AC65" s="51"/>
      <c r="AD65" s="51"/>
      <c r="AE65" s="51"/>
      <c r="AF65" s="51"/>
      <c r="AG65" s="61"/>
      <c r="AH65" s="61"/>
      <c r="AI65" s="71"/>
      <c r="AJ65" s="18">
        <v>3</v>
      </c>
    </row>
    <row r="66" spans="1:36" ht="39.950000000000003" customHeight="1">
      <c r="A66" s="13">
        <f t="shared" si="4"/>
        <v>58</v>
      </c>
      <c r="B66" s="16"/>
      <c r="C66" s="16"/>
      <c r="D66" s="16"/>
      <c r="E66" s="25">
        <v>3</v>
      </c>
      <c r="F66" s="16"/>
      <c r="G66" s="16"/>
      <c r="H66" s="16"/>
      <c r="I66" s="16"/>
      <c r="J66" s="36"/>
      <c r="K66" s="36"/>
      <c r="L66" s="30" t="s">
        <v>805</v>
      </c>
      <c r="M66" s="30" t="s">
        <v>806</v>
      </c>
      <c r="N66" s="31" t="s">
        <v>371</v>
      </c>
      <c r="O66" s="40" t="s">
        <v>61</v>
      </c>
      <c r="P66" s="32" t="s">
        <v>220</v>
      </c>
      <c r="Q66" s="82"/>
      <c r="R66" s="48" t="s">
        <v>221</v>
      </c>
      <c r="S66" s="49" t="s">
        <v>228</v>
      </c>
      <c r="T66" s="38" t="s">
        <v>18</v>
      </c>
      <c r="U66" s="51" t="s">
        <v>223</v>
      </c>
      <c r="V66" s="50" t="s">
        <v>222</v>
      </c>
      <c r="W66" s="40" t="s">
        <v>254</v>
      </c>
      <c r="X66" s="18" t="s">
        <v>608</v>
      </c>
      <c r="Y66" s="38" t="s">
        <v>18</v>
      </c>
      <c r="Z66" s="15" t="s">
        <v>807</v>
      </c>
      <c r="AA66" s="58">
        <v>8.0000000000000002E-3</v>
      </c>
      <c r="AB66" s="32" t="s">
        <v>18</v>
      </c>
      <c r="AC66" s="51"/>
      <c r="AD66" s="51"/>
      <c r="AE66" s="51"/>
      <c r="AF66" s="51"/>
      <c r="AG66" s="61"/>
      <c r="AH66" s="61"/>
      <c r="AI66" s="71"/>
      <c r="AJ66" s="18">
        <v>1</v>
      </c>
    </row>
    <row r="67" spans="1:36" ht="39.950000000000003" customHeight="1">
      <c r="A67" s="13">
        <f t="shared" si="4"/>
        <v>59</v>
      </c>
      <c r="B67" s="16"/>
      <c r="C67" s="16"/>
      <c r="D67" s="16"/>
      <c r="E67" s="25">
        <v>3</v>
      </c>
      <c r="F67" s="16"/>
      <c r="G67" s="16"/>
      <c r="H67" s="16"/>
      <c r="I67" s="16"/>
      <c r="J67" s="36"/>
      <c r="K67" s="36"/>
      <c r="L67" s="30" t="s">
        <v>808</v>
      </c>
      <c r="M67" s="30" t="s">
        <v>809</v>
      </c>
      <c r="N67" s="31" t="s">
        <v>371</v>
      </c>
      <c r="O67" s="40" t="s">
        <v>61</v>
      </c>
      <c r="P67" s="32" t="s">
        <v>220</v>
      </c>
      <c r="Q67" s="82"/>
      <c r="R67" s="48" t="s">
        <v>221</v>
      </c>
      <c r="S67" s="49" t="s">
        <v>228</v>
      </c>
      <c r="T67" s="38" t="s">
        <v>18</v>
      </c>
      <c r="U67" s="51" t="s">
        <v>223</v>
      </c>
      <c r="V67" s="50" t="s">
        <v>222</v>
      </c>
      <c r="W67" s="40" t="s">
        <v>314</v>
      </c>
      <c r="X67" s="18" t="s">
        <v>810</v>
      </c>
      <c r="Y67" s="38" t="s">
        <v>454</v>
      </c>
      <c r="Z67" s="15" t="s">
        <v>811</v>
      </c>
      <c r="AA67" s="58">
        <v>0.01</v>
      </c>
      <c r="AB67" s="32" t="s">
        <v>18</v>
      </c>
      <c r="AC67" s="51"/>
      <c r="AD67" s="51"/>
      <c r="AE67" s="51"/>
      <c r="AF67" s="51"/>
      <c r="AG67" s="61"/>
      <c r="AH67" s="61"/>
      <c r="AI67" s="71"/>
      <c r="AJ67" s="18">
        <v>1</v>
      </c>
    </row>
    <row r="68" spans="1:36" ht="39.950000000000003" customHeight="1">
      <c r="A68" s="13">
        <f t="shared" si="4"/>
        <v>60</v>
      </c>
      <c r="B68" s="16"/>
      <c r="C68" s="16"/>
      <c r="D68" s="16"/>
      <c r="E68" s="25">
        <v>3</v>
      </c>
      <c r="F68" s="16"/>
      <c r="G68" s="16"/>
      <c r="H68" s="16"/>
      <c r="I68" s="16"/>
      <c r="J68" s="36"/>
      <c r="K68" s="36"/>
      <c r="L68" s="29">
        <v>330102303000</v>
      </c>
      <c r="M68" s="30" t="s">
        <v>885</v>
      </c>
      <c r="N68" s="31" t="s">
        <v>371</v>
      </c>
      <c r="O68" s="40" t="s">
        <v>61</v>
      </c>
      <c r="P68" s="32" t="s">
        <v>220</v>
      </c>
      <c r="Q68" s="82"/>
      <c r="R68" s="48" t="s">
        <v>221</v>
      </c>
      <c r="S68" s="49" t="s">
        <v>228</v>
      </c>
      <c r="T68" s="38" t="s">
        <v>18</v>
      </c>
      <c r="U68" s="51" t="s">
        <v>223</v>
      </c>
      <c r="V68" s="50" t="s">
        <v>222</v>
      </c>
      <c r="W68" s="40" t="s">
        <v>314</v>
      </c>
      <c r="X68" s="18" t="s">
        <v>814</v>
      </c>
      <c r="Y68" s="38" t="s">
        <v>886</v>
      </c>
      <c r="Z68" s="15" t="s">
        <v>811</v>
      </c>
      <c r="AA68" s="58">
        <v>2.5899999999999999E-2</v>
      </c>
      <c r="AB68" s="32" t="s">
        <v>18</v>
      </c>
      <c r="AC68" s="51"/>
      <c r="AD68" s="51"/>
      <c r="AE68" s="51"/>
      <c r="AF68" s="51"/>
      <c r="AG68" s="61"/>
      <c r="AH68" s="61"/>
      <c r="AI68" s="71"/>
      <c r="AJ68" s="18">
        <v>1</v>
      </c>
    </row>
    <row r="69" spans="1:36" ht="39.950000000000003" customHeight="1">
      <c r="A69" s="13">
        <f t="shared" si="4"/>
        <v>61</v>
      </c>
      <c r="B69" s="16"/>
      <c r="C69" s="16"/>
      <c r="D69" s="16"/>
      <c r="E69" s="25">
        <v>3</v>
      </c>
      <c r="F69" s="16"/>
      <c r="G69" s="16"/>
      <c r="H69" s="16"/>
      <c r="I69" s="16"/>
      <c r="J69" s="36"/>
      <c r="K69" s="36"/>
      <c r="L69" s="30" t="s">
        <v>815</v>
      </c>
      <c r="M69" s="30" t="s">
        <v>816</v>
      </c>
      <c r="N69" s="31" t="s">
        <v>371</v>
      </c>
      <c r="O69" s="40" t="s">
        <v>61</v>
      </c>
      <c r="P69" s="32" t="s">
        <v>220</v>
      </c>
      <c r="Q69" s="82"/>
      <c r="R69" s="48" t="s">
        <v>221</v>
      </c>
      <c r="S69" s="49" t="s">
        <v>228</v>
      </c>
      <c r="T69" s="38" t="s">
        <v>18</v>
      </c>
      <c r="U69" s="51" t="s">
        <v>223</v>
      </c>
      <c r="V69" s="50" t="s">
        <v>222</v>
      </c>
      <c r="W69" s="40" t="s">
        <v>314</v>
      </c>
      <c r="X69" s="18" t="s">
        <v>817</v>
      </c>
      <c r="Y69" s="38" t="s">
        <v>887</v>
      </c>
      <c r="Z69" s="15" t="s">
        <v>819</v>
      </c>
      <c r="AA69" s="58">
        <v>5.6800000000000003E-2</v>
      </c>
      <c r="AB69" s="32" t="s">
        <v>18</v>
      </c>
      <c r="AC69" s="51"/>
      <c r="AD69" s="51"/>
      <c r="AE69" s="51"/>
      <c r="AF69" s="51"/>
      <c r="AG69" s="61"/>
      <c r="AH69" s="61"/>
      <c r="AI69" s="71"/>
      <c r="AJ69" s="18">
        <v>1</v>
      </c>
    </row>
    <row r="70" spans="1:36" ht="39.950000000000003" customHeight="1">
      <c r="A70" s="13">
        <f t="shared" si="4"/>
        <v>62</v>
      </c>
      <c r="B70" s="16"/>
      <c r="C70" s="16"/>
      <c r="D70" s="16"/>
      <c r="E70" s="25">
        <v>3</v>
      </c>
      <c r="F70" s="16"/>
      <c r="G70" s="16"/>
      <c r="H70" s="16"/>
      <c r="I70" s="16"/>
      <c r="J70" s="36"/>
      <c r="K70" s="36"/>
      <c r="L70" s="30" t="s">
        <v>820</v>
      </c>
      <c r="M70" s="30" t="s">
        <v>821</v>
      </c>
      <c r="N70" s="31" t="s">
        <v>371</v>
      </c>
      <c r="O70" s="40" t="s">
        <v>61</v>
      </c>
      <c r="P70" s="32" t="s">
        <v>220</v>
      </c>
      <c r="Q70" s="82"/>
      <c r="R70" s="48" t="s">
        <v>221</v>
      </c>
      <c r="S70" s="49" t="s">
        <v>228</v>
      </c>
      <c r="T70" s="38" t="s">
        <v>18</v>
      </c>
      <c r="U70" s="51" t="s">
        <v>223</v>
      </c>
      <c r="V70" s="50" t="s">
        <v>222</v>
      </c>
      <c r="W70" s="40" t="s">
        <v>314</v>
      </c>
      <c r="X70" s="18" t="s">
        <v>817</v>
      </c>
      <c r="Y70" s="38" t="s">
        <v>887</v>
      </c>
      <c r="Z70" s="15" t="s">
        <v>822</v>
      </c>
      <c r="AA70" s="58">
        <v>0.19769999999999999</v>
      </c>
      <c r="AB70" s="32" t="s">
        <v>18</v>
      </c>
      <c r="AC70" s="51"/>
      <c r="AD70" s="51"/>
      <c r="AE70" s="51"/>
      <c r="AF70" s="51"/>
      <c r="AG70" s="61"/>
      <c r="AH70" s="61"/>
      <c r="AI70" s="71"/>
      <c r="AJ70" s="18">
        <v>1</v>
      </c>
    </row>
    <row r="71" spans="1:36" ht="39.950000000000003" customHeight="1">
      <c r="A71" s="13">
        <f t="shared" si="4"/>
        <v>63</v>
      </c>
      <c r="B71" s="16"/>
      <c r="C71" s="16"/>
      <c r="D71" s="16"/>
      <c r="E71" s="25">
        <v>3</v>
      </c>
      <c r="F71" s="16"/>
      <c r="G71" s="16"/>
      <c r="H71" s="16"/>
      <c r="I71" s="16"/>
      <c r="J71" s="36"/>
      <c r="K71" s="36"/>
      <c r="L71" s="30" t="s">
        <v>823</v>
      </c>
      <c r="M71" s="30" t="s">
        <v>824</v>
      </c>
      <c r="N71" s="31" t="s">
        <v>371</v>
      </c>
      <c r="O71" s="40" t="s">
        <v>61</v>
      </c>
      <c r="P71" s="32" t="s">
        <v>220</v>
      </c>
      <c r="Q71" s="82"/>
      <c r="R71" s="48" t="s">
        <v>221</v>
      </c>
      <c r="S71" s="49" t="s">
        <v>228</v>
      </c>
      <c r="T71" s="38" t="s">
        <v>18</v>
      </c>
      <c r="U71" s="51" t="s">
        <v>223</v>
      </c>
      <c r="V71" s="50" t="s">
        <v>222</v>
      </c>
      <c r="W71" s="40" t="s">
        <v>314</v>
      </c>
      <c r="X71" s="18" t="s">
        <v>825</v>
      </c>
      <c r="Y71" s="38" t="s">
        <v>454</v>
      </c>
      <c r="Z71" s="15" t="s">
        <v>826</v>
      </c>
      <c r="AA71" s="58">
        <v>5.9400000000000001E-2</v>
      </c>
      <c r="AB71" s="32" t="s">
        <v>18</v>
      </c>
      <c r="AC71" s="51"/>
      <c r="AD71" s="51"/>
      <c r="AE71" s="51"/>
      <c r="AF71" s="51"/>
      <c r="AG71" s="61"/>
      <c r="AH71" s="61"/>
      <c r="AI71" s="71"/>
      <c r="AJ71" s="18">
        <v>1</v>
      </c>
    </row>
    <row r="72" spans="1:36" ht="39.950000000000003" customHeight="1">
      <c r="A72" s="13">
        <f t="shared" si="4"/>
        <v>64</v>
      </c>
      <c r="B72" s="16"/>
      <c r="C72" s="16"/>
      <c r="D72" s="16"/>
      <c r="E72" s="25">
        <v>3</v>
      </c>
      <c r="F72" s="16"/>
      <c r="G72" s="16"/>
      <c r="H72" s="16"/>
      <c r="I72" s="16"/>
      <c r="J72" s="36"/>
      <c r="K72" s="36"/>
      <c r="L72" s="29" t="s">
        <v>888</v>
      </c>
      <c r="M72" s="30" t="s">
        <v>889</v>
      </c>
      <c r="N72" s="31" t="s">
        <v>882</v>
      </c>
      <c r="O72" s="40" t="s">
        <v>61</v>
      </c>
      <c r="P72" s="32" t="s">
        <v>220</v>
      </c>
      <c r="Q72" s="82"/>
      <c r="R72" s="48" t="s">
        <v>221</v>
      </c>
      <c r="S72" s="49" t="s">
        <v>888</v>
      </c>
      <c r="T72" s="48" t="s">
        <v>221</v>
      </c>
      <c r="U72" s="51" t="s">
        <v>223</v>
      </c>
      <c r="V72" s="50" t="s">
        <v>222</v>
      </c>
      <c r="W72" s="40" t="s">
        <v>314</v>
      </c>
      <c r="X72" s="18" t="s">
        <v>829</v>
      </c>
      <c r="Y72" s="38" t="s">
        <v>316</v>
      </c>
      <c r="Z72" s="15" t="s">
        <v>890</v>
      </c>
      <c r="AA72" s="58">
        <v>0.22239999999999999</v>
      </c>
      <c r="AB72" s="32" t="s">
        <v>18</v>
      </c>
      <c r="AC72" s="51"/>
      <c r="AD72" s="51"/>
      <c r="AE72" s="51"/>
      <c r="AF72" s="51"/>
      <c r="AG72" s="61"/>
      <c r="AH72" s="61"/>
      <c r="AI72" s="71"/>
      <c r="AJ72" s="18">
        <v>1</v>
      </c>
    </row>
    <row r="73" spans="1:36" ht="39.950000000000003" customHeight="1">
      <c r="A73" s="13">
        <f t="shared" ref="A73:A104" si="5">ROW(73:73)-8</f>
        <v>65</v>
      </c>
      <c r="B73" s="16"/>
      <c r="C73" s="16"/>
      <c r="D73" s="16">
        <v>2</v>
      </c>
      <c r="E73" s="24"/>
      <c r="F73" s="16"/>
      <c r="G73" s="16"/>
      <c r="H73" s="16"/>
      <c r="I73" s="16"/>
      <c r="J73" s="36"/>
      <c r="K73" s="36"/>
      <c r="L73" s="30" t="s">
        <v>838</v>
      </c>
      <c r="M73" s="30" t="s">
        <v>839</v>
      </c>
      <c r="N73" s="31" t="s">
        <v>371</v>
      </c>
      <c r="O73" s="40" t="s">
        <v>61</v>
      </c>
      <c r="P73" s="32" t="s">
        <v>220</v>
      </c>
      <c r="Q73" s="82"/>
      <c r="R73" s="48" t="s">
        <v>221</v>
      </c>
      <c r="S73" s="18" t="s">
        <v>838</v>
      </c>
      <c r="T73" s="38" t="s">
        <v>18</v>
      </c>
      <c r="U73" s="51" t="s">
        <v>223</v>
      </c>
      <c r="V73" s="50" t="s">
        <v>222</v>
      </c>
      <c r="W73" s="40" t="s">
        <v>891</v>
      </c>
      <c r="X73" s="18" t="s">
        <v>840</v>
      </c>
      <c r="Y73" s="38" t="s">
        <v>18</v>
      </c>
      <c r="Z73" s="15" t="s">
        <v>841</v>
      </c>
      <c r="AA73" s="58">
        <v>2E-3</v>
      </c>
      <c r="AB73" s="32" t="s">
        <v>18</v>
      </c>
      <c r="AC73" s="51"/>
      <c r="AD73" s="51"/>
      <c r="AE73" s="51"/>
      <c r="AF73" s="51"/>
      <c r="AG73" s="61"/>
      <c r="AH73" s="61"/>
      <c r="AI73" s="71"/>
      <c r="AJ73" s="18">
        <v>1</v>
      </c>
    </row>
    <row r="74" spans="1:36" ht="39.950000000000003" customHeight="1">
      <c r="A74" s="13">
        <f t="shared" si="5"/>
        <v>66</v>
      </c>
      <c r="B74" s="16"/>
      <c r="C74" s="16"/>
      <c r="D74" s="16">
        <v>2</v>
      </c>
      <c r="E74" s="24"/>
      <c r="F74" s="16"/>
      <c r="G74" s="16"/>
      <c r="H74" s="16"/>
      <c r="I74" s="16"/>
      <c r="J74" s="36"/>
      <c r="K74" s="36"/>
      <c r="L74" s="30" t="s">
        <v>831</v>
      </c>
      <c r="M74" s="30" t="s">
        <v>832</v>
      </c>
      <c r="N74" s="31" t="s">
        <v>371</v>
      </c>
      <c r="O74" s="32" t="s">
        <v>139</v>
      </c>
      <c r="P74" s="32" t="s">
        <v>220</v>
      </c>
      <c r="Q74" s="82"/>
      <c r="R74" s="48" t="s">
        <v>221</v>
      </c>
      <c r="S74" s="49" t="s">
        <v>228</v>
      </c>
      <c r="T74" s="38" t="s">
        <v>18</v>
      </c>
      <c r="U74" s="48" t="s">
        <v>223</v>
      </c>
      <c r="V74" s="50" t="s">
        <v>222</v>
      </c>
      <c r="W74" s="40" t="s">
        <v>294</v>
      </c>
      <c r="X74" s="18" t="s">
        <v>833</v>
      </c>
      <c r="Y74" s="38" t="s">
        <v>18</v>
      </c>
      <c r="Z74" s="38" t="s">
        <v>18</v>
      </c>
      <c r="AA74" s="58">
        <v>1.38E-2</v>
      </c>
      <c r="AB74" s="32" t="s">
        <v>478</v>
      </c>
      <c r="AC74" s="51"/>
      <c r="AD74" s="51"/>
      <c r="AE74" s="51"/>
      <c r="AF74" s="51"/>
      <c r="AG74" s="61"/>
      <c r="AH74" s="61"/>
      <c r="AI74" s="71"/>
      <c r="AJ74" s="18">
        <v>2</v>
      </c>
    </row>
    <row r="75" spans="1:36" ht="39.950000000000003" customHeight="1">
      <c r="A75" s="13">
        <f t="shared" si="5"/>
        <v>67</v>
      </c>
      <c r="B75" s="16"/>
      <c r="C75" s="16"/>
      <c r="D75" s="16">
        <v>2</v>
      </c>
      <c r="E75" s="24"/>
      <c r="F75" s="16"/>
      <c r="G75" s="16"/>
      <c r="H75" s="16"/>
      <c r="I75" s="16"/>
      <c r="J75" s="36"/>
      <c r="K75" s="36"/>
      <c r="L75" s="30" t="s">
        <v>834</v>
      </c>
      <c r="M75" s="30" t="s">
        <v>835</v>
      </c>
      <c r="N75" s="31" t="s">
        <v>371</v>
      </c>
      <c r="O75" s="32" t="s">
        <v>139</v>
      </c>
      <c r="P75" s="32" t="s">
        <v>220</v>
      </c>
      <c r="Q75" s="82"/>
      <c r="R75" s="48" t="s">
        <v>221</v>
      </c>
      <c r="S75" s="49" t="s">
        <v>228</v>
      </c>
      <c r="T75" s="38" t="s">
        <v>18</v>
      </c>
      <c r="U75" s="51" t="s">
        <v>223</v>
      </c>
      <c r="V75" s="50" t="s">
        <v>222</v>
      </c>
      <c r="W75" s="40" t="s">
        <v>294</v>
      </c>
      <c r="X75" s="18">
        <v>8</v>
      </c>
      <c r="Y75" s="38" t="s">
        <v>18</v>
      </c>
      <c r="Z75" s="38" t="s">
        <v>18</v>
      </c>
      <c r="AA75" s="58">
        <v>3.2000000000000002E-3</v>
      </c>
      <c r="AB75" s="71" t="s">
        <v>459</v>
      </c>
      <c r="AC75" s="38" t="s">
        <v>18</v>
      </c>
      <c r="AD75" s="38" t="s">
        <v>18</v>
      </c>
      <c r="AE75" s="38" t="s">
        <v>18</v>
      </c>
      <c r="AF75" s="38" t="s">
        <v>18</v>
      </c>
      <c r="AG75" s="38" t="s">
        <v>18</v>
      </c>
      <c r="AH75" s="38" t="s">
        <v>18</v>
      </c>
      <c r="AI75" s="71"/>
      <c r="AJ75" s="38" t="s">
        <v>892</v>
      </c>
    </row>
    <row r="76" spans="1:36" ht="39.950000000000003" customHeight="1">
      <c r="A76" s="13">
        <f t="shared" si="5"/>
        <v>68</v>
      </c>
      <c r="B76" s="16"/>
      <c r="C76" s="16"/>
      <c r="D76" s="16">
        <v>2</v>
      </c>
      <c r="E76" s="24"/>
      <c r="F76" s="16"/>
      <c r="G76" s="16"/>
      <c r="H76" s="16"/>
      <c r="I76" s="16"/>
      <c r="J76" s="36"/>
      <c r="K76" s="36"/>
      <c r="L76" s="30" t="s">
        <v>836</v>
      </c>
      <c r="M76" s="30" t="s">
        <v>837</v>
      </c>
      <c r="N76" s="31" t="s">
        <v>371</v>
      </c>
      <c r="O76" s="32" t="s">
        <v>139</v>
      </c>
      <c r="P76" s="32" t="s">
        <v>220</v>
      </c>
      <c r="Q76" s="82"/>
      <c r="R76" s="48" t="s">
        <v>221</v>
      </c>
      <c r="S76" s="49" t="s">
        <v>228</v>
      </c>
      <c r="T76" s="38" t="s">
        <v>18</v>
      </c>
      <c r="U76" s="51" t="s">
        <v>223</v>
      </c>
      <c r="V76" s="50" t="s">
        <v>222</v>
      </c>
      <c r="W76" s="40" t="s">
        <v>294</v>
      </c>
      <c r="X76" s="18">
        <v>8</v>
      </c>
      <c r="Y76" s="38" t="s">
        <v>18</v>
      </c>
      <c r="Z76" s="38" t="s">
        <v>18</v>
      </c>
      <c r="AA76" s="58">
        <v>1.9E-3</v>
      </c>
      <c r="AB76" s="71" t="s">
        <v>459</v>
      </c>
      <c r="AC76" s="38" t="s">
        <v>18</v>
      </c>
      <c r="AD76" s="38" t="s">
        <v>18</v>
      </c>
      <c r="AE76" s="38" t="s">
        <v>18</v>
      </c>
      <c r="AF76" s="38" t="s">
        <v>18</v>
      </c>
      <c r="AG76" s="38" t="s">
        <v>18</v>
      </c>
      <c r="AH76" s="38" t="s">
        <v>18</v>
      </c>
      <c r="AI76" s="71"/>
      <c r="AJ76" s="38" t="s">
        <v>892</v>
      </c>
    </row>
    <row r="77" spans="1:36" ht="39.950000000000003" customHeight="1">
      <c r="A77" s="13">
        <f t="shared" si="5"/>
        <v>69</v>
      </c>
      <c r="B77" s="16"/>
      <c r="C77" s="16"/>
      <c r="D77" s="16">
        <v>2</v>
      </c>
      <c r="E77" s="24"/>
      <c r="F77" s="16"/>
      <c r="G77" s="16"/>
      <c r="H77" s="16"/>
      <c r="I77" s="16"/>
      <c r="J77" s="36"/>
      <c r="K77" s="36"/>
      <c r="L77" s="29" t="s">
        <v>893</v>
      </c>
      <c r="M77" s="30" t="s">
        <v>894</v>
      </c>
      <c r="N77" s="81" t="s">
        <v>30</v>
      </c>
      <c r="O77" s="32" t="s">
        <v>61</v>
      </c>
      <c r="P77" s="32" t="s">
        <v>220</v>
      </c>
      <c r="Q77" s="82"/>
      <c r="R77" s="48" t="s">
        <v>221</v>
      </c>
      <c r="S77" s="49" t="s">
        <v>893</v>
      </c>
      <c r="T77" s="38" t="s">
        <v>221</v>
      </c>
      <c r="U77" s="51" t="s">
        <v>223</v>
      </c>
      <c r="V77" s="50" t="s">
        <v>222</v>
      </c>
      <c r="W77" s="40" t="s">
        <v>232</v>
      </c>
      <c r="X77" s="18" t="s">
        <v>225</v>
      </c>
      <c r="Y77" s="38" t="s">
        <v>18</v>
      </c>
      <c r="Z77" s="15" t="s">
        <v>895</v>
      </c>
      <c r="AA77" s="58">
        <f>AA79+AA80*AJ80</f>
        <v>0.55810000000000004</v>
      </c>
      <c r="AB77" s="32" t="s">
        <v>18</v>
      </c>
      <c r="AC77" s="51"/>
      <c r="AD77" s="51"/>
      <c r="AE77" s="51"/>
      <c r="AF77" s="51"/>
      <c r="AG77" s="61"/>
      <c r="AH77" s="61"/>
      <c r="AI77" s="71"/>
      <c r="AJ77" s="18">
        <v>1</v>
      </c>
    </row>
    <row r="78" spans="1:36" ht="39.950000000000003" hidden="1" customHeight="1">
      <c r="A78" s="13">
        <f t="shared" si="5"/>
        <v>70</v>
      </c>
      <c r="B78" s="16"/>
      <c r="C78" s="16"/>
      <c r="D78" s="16">
        <v>2</v>
      </c>
      <c r="E78" s="24"/>
      <c r="F78" s="16"/>
      <c r="G78" s="16"/>
      <c r="H78" s="16"/>
      <c r="I78" s="16"/>
      <c r="J78" s="36"/>
      <c r="K78" s="36"/>
      <c r="L78" s="29" t="s">
        <v>896</v>
      </c>
      <c r="M78" s="30" t="s">
        <v>894</v>
      </c>
      <c r="N78" s="81" t="s">
        <v>47</v>
      </c>
      <c r="O78" s="32" t="s">
        <v>61</v>
      </c>
      <c r="P78" s="32" t="s">
        <v>220</v>
      </c>
      <c r="Q78" s="82"/>
      <c r="R78" s="48" t="s">
        <v>221</v>
      </c>
      <c r="S78" s="49" t="s">
        <v>896</v>
      </c>
      <c r="T78" s="38" t="s">
        <v>221</v>
      </c>
      <c r="U78" s="51" t="s">
        <v>223</v>
      </c>
      <c r="V78" s="50" t="s">
        <v>222</v>
      </c>
      <c r="W78" s="40" t="s">
        <v>232</v>
      </c>
      <c r="X78" s="18" t="s">
        <v>225</v>
      </c>
      <c r="Y78" s="38" t="s">
        <v>18</v>
      </c>
      <c r="Z78" s="15" t="s">
        <v>895</v>
      </c>
      <c r="AA78" s="58" t="e">
        <f>AA81+AA82*#REF!</f>
        <v>#REF!</v>
      </c>
      <c r="AB78" s="32" t="s">
        <v>18</v>
      </c>
      <c r="AC78" s="51"/>
      <c r="AD78" s="51"/>
      <c r="AE78" s="51"/>
      <c r="AF78" s="51"/>
      <c r="AG78" s="61"/>
      <c r="AH78" s="61"/>
      <c r="AI78" s="71"/>
      <c r="AJ78" s="18">
        <v>0</v>
      </c>
    </row>
    <row r="79" spans="1:36" ht="39.950000000000003" customHeight="1">
      <c r="A79" s="13">
        <f t="shared" si="5"/>
        <v>71</v>
      </c>
      <c r="B79" s="16"/>
      <c r="C79" s="16"/>
      <c r="D79" s="16"/>
      <c r="E79" s="25">
        <v>3</v>
      </c>
      <c r="F79" s="16"/>
      <c r="G79" s="16"/>
      <c r="H79" s="16"/>
      <c r="I79" s="16"/>
      <c r="J79" s="36"/>
      <c r="K79" s="36"/>
      <c r="L79" s="29" t="s">
        <v>897</v>
      </c>
      <c r="M79" s="30" t="s">
        <v>898</v>
      </c>
      <c r="N79" s="81" t="s">
        <v>30</v>
      </c>
      <c r="O79" s="32" t="s">
        <v>61</v>
      </c>
      <c r="P79" s="32" t="s">
        <v>220</v>
      </c>
      <c r="Q79" s="82"/>
      <c r="R79" s="48" t="s">
        <v>221</v>
      </c>
      <c r="S79" s="49" t="s">
        <v>228</v>
      </c>
      <c r="T79" s="38" t="s">
        <v>18</v>
      </c>
      <c r="U79" s="51" t="s">
        <v>223</v>
      </c>
      <c r="V79" s="50" t="s">
        <v>222</v>
      </c>
      <c r="W79" s="15" t="s">
        <v>242</v>
      </c>
      <c r="X79" s="18" t="s">
        <v>899</v>
      </c>
      <c r="Y79" s="38" t="s">
        <v>900</v>
      </c>
      <c r="Z79" s="15" t="s">
        <v>895</v>
      </c>
      <c r="AA79" s="58">
        <v>0.53790000000000004</v>
      </c>
      <c r="AB79" s="32" t="s">
        <v>18</v>
      </c>
      <c r="AC79" s="51"/>
      <c r="AD79" s="51"/>
      <c r="AE79" s="51"/>
      <c r="AF79" s="51"/>
      <c r="AG79" s="61"/>
      <c r="AH79" s="61"/>
      <c r="AI79" s="71"/>
      <c r="AJ79" s="18">
        <v>1</v>
      </c>
    </row>
    <row r="80" spans="1:36" ht="39.950000000000003" customHeight="1">
      <c r="A80" s="13">
        <f t="shared" si="5"/>
        <v>72</v>
      </c>
      <c r="B80" s="16"/>
      <c r="C80" s="16"/>
      <c r="D80" s="16"/>
      <c r="E80" s="25">
        <v>3</v>
      </c>
      <c r="F80" s="16"/>
      <c r="G80" s="16"/>
      <c r="H80" s="16"/>
      <c r="I80" s="16"/>
      <c r="J80" s="36"/>
      <c r="K80" s="36"/>
      <c r="L80" s="29">
        <v>330102303600</v>
      </c>
      <c r="M80" s="30" t="s">
        <v>901</v>
      </c>
      <c r="N80" s="81" t="s">
        <v>371</v>
      </c>
      <c r="O80" s="32" t="s">
        <v>139</v>
      </c>
      <c r="P80" s="32" t="s">
        <v>220</v>
      </c>
      <c r="Q80" s="82"/>
      <c r="R80" s="48" t="s">
        <v>221</v>
      </c>
      <c r="S80" s="49">
        <v>330102303600</v>
      </c>
      <c r="T80" s="38" t="s">
        <v>18</v>
      </c>
      <c r="U80" s="51" t="s">
        <v>223</v>
      </c>
      <c r="V80" s="50" t="s">
        <v>222</v>
      </c>
      <c r="W80" s="15" t="s">
        <v>236</v>
      </c>
      <c r="X80" s="18" t="s">
        <v>902</v>
      </c>
      <c r="Y80" s="38" t="s">
        <v>903</v>
      </c>
      <c r="Z80" s="15" t="s">
        <v>18</v>
      </c>
      <c r="AA80" s="58">
        <v>1.01E-2</v>
      </c>
      <c r="AB80" s="32" t="s">
        <v>18</v>
      </c>
      <c r="AC80" s="51"/>
      <c r="AD80" s="51"/>
      <c r="AE80" s="51"/>
      <c r="AF80" s="51"/>
      <c r="AG80" s="61"/>
      <c r="AH80" s="61"/>
      <c r="AI80" s="71"/>
      <c r="AJ80" s="18">
        <v>2</v>
      </c>
    </row>
    <row r="81" spans="1:36" ht="39.950000000000003" hidden="1" customHeight="1">
      <c r="A81" s="13">
        <f t="shared" si="5"/>
        <v>73</v>
      </c>
      <c r="B81" s="16"/>
      <c r="C81" s="16"/>
      <c r="D81" s="16"/>
      <c r="E81" s="25">
        <v>3</v>
      </c>
      <c r="F81" s="16"/>
      <c r="G81" s="16"/>
      <c r="H81" s="16"/>
      <c r="I81" s="16"/>
      <c r="J81" s="36"/>
      <c r="K81" s="36"/>
      <c r="L81" s="29" t="s">
        <v>904</v>
      </c>
      <c r="M81" s="30" t="s">
        <v>898</v>
      </c>
      <c r="N81" s="81" t="s">
        <v>47</v>
      </c>
      <c r="O81" s="32" t="s">
        <v>61</v>
      </c>
      <c r="P81" s="32" t="s">
        <v>220</v>
      </c>
      <c r="Q81" s="82"/>
      <c r="R81" s="48" t="s">
        <v>221</v>
      </c>
      <c r="S81" s="49" t="s">
        <v>228</v>
      </c>
      <c r="T81" s="38" t="s">
        <v>18</v>
      </c>
      <c r="U81" s="51" t="s">
        <v>223</v>
      </c>
      <c r="V81" s="50" t="s">
        <v>222</v>
      </c>
      <c r="W81" s="15" t="s">
        <v>242</v>
      </c>
      <c r="X81" s="18" t="s">
        <v>899</v>
      </c>
      <c r="Y81" s="38" t="s">
        <v>900</v>
      </c>
      <c r="Z81" s="15" t="s">
        <v>895</v>
      </c>
      <c r="AA81" s="58">
        <v>0.44650000000000001</v>
      </c>
      <c r="AB81" s="32" t="s">
        <v>18</v>
      </c>
      <c r="AC81" s="51"/>
      <c r="AD81" s="51"/>
      <c r="AE81" s="51"/>
      <c r="AF81" s="51"/>
      <c r="AG81" s="61"/>
      <c r="AH81" s="61"/>
      <c r="AI81" s="71"/>
      <c r="AJ81" s="18">
        <v>0</v>
      </c>
    </row>
    <row r="82" spans="1:36" ht="39.950000000000003" hidden="1" customHeight="1">
      <c r="A82" s="13">
        <f t="shared" si="5"/>
        <v>74</v>
      </c>
      <c r="B82" s="16"/>
      <c r="C82" s="16"/>
      <c r="D82" s="16"/>
      <c r="E82" s="25">
        <v>3</v>
      </c>
      <c r="F82" s="16"/>
      <c r="G82" s="16"/>
      <c r="H82" s="16"/>
      <c r="I82" s="16"/>
      <c r="J82" s="36"/>
      <c r="K82" s="36"/>
      <c r="L82" s="29" t="s">
        <v>905</v>
      </c>
      <c r="M82" s="30" t="s">
        <v>901</v>
      </c>
      <c r="N82" s="81" t="s">
        <v>869</v>
      </c>
      <c r="O82" s="32" t="s">
        <v>139</v>
      </c>
      <c r="P82" s="32" t="s">
        <v>220</v>
      </c>
      <c r="Q82" s="82"/>
      <c r="R82" s="48" t="s">
        <v>221</v>
      </c>
      <c r="S82" s="49" t="s">
        <v>228</v>
      </c>
      <c r="T82" s="38" t="s">
        <v>18</v>
      </c>
      <c r="U82" s="51" t="s">
        <v>223</v>
      </c>
      <c r="V82" s="50" t="s">
        <v>222</v>
      </c>
      <c r="W82" s="15" t="s">
        <v>236</v>
      </c>
      <c r="X82" s="18" t="s">
        <v>902</v>
      </c>
      <c r="Y82" s="38" t="s">
        <v>903</v>
      </c>
      <c r="Z82" s="15" t="s">
        <v>18</v>
      </c>
      <c r="AA82" s="58">
        <v>8.2000000000000007E-3</v>
      </c>
      <c r="AB82" s="32" t="s">
        <v>18</v>
      </c>
      <c r="AC82" s="51"/>
      <c r="AD82" s="51"/>
      <c r="AE82" s="51"/>
      <c r="AF82" s="51"/>
      <c r="AG82" s="61"/>
      <c r="AH82" s="61"/>
      <c r="AI82" s="71"/>
      <c r="AJ82" s="18">
        <v>0</v>
      </c>
    </row>
    <row r="83" spans="1:36" ht="39.950000000000003" customHeight="1">
      <c r="A83" s="13">
        <f t="shared" si="5"/>
        <v>75</v>
      </c>
      <c r="B83" s="16"/>
      <c r="C83" s="16"/>
      <c r="D83" s="16">
        <v>2</v>
      </c>
      <c r="E83" s="24"/>
      <c r="F83" s="16"/>
      <c r="G83" s="16"/>
      <c r="H83" s="16"/>
      <c r="I83" s="16"/>
      <c r="J83" s="36"/>
      <c r="K83" s="36"/>
      <c r="L83" s="29" t="s">
        <v>32</v>
      </c>
      <c r="M83" s="30" t="s">
        <v>680</v>
      </c>
      <c r="N83" s="81" t="s">
        <v>842</v>
      </c>
      <c r="O83" s="40" t="s">
        <v>61</v>
      </c>
      <c r="P83" s="32" t="s">
        <v>220</v>
      </c>
      <c r="Q83" s="82"/>
      <c r="R83" s="48" t="s">
        <v>221</v>
      </c>
      <c r="S83" s="49" t="s">
        <v>228</v>
      </c>
      <c r="T83" s="38" t="s">
        <v>18</v>
      </c>
      <c r="U83" s="51" t="s">
        <v>223</v>
      </c>
      <c r="V83" s="50" t="s">
        <v>222</v>
      </c>
      <c r="W83" s="15" t="s">
        <v>770</v>
      </c>
      <c r="X83" s="18" t="s">
        <v>225</v>
      </c>
      <c r="Y83" s="38" t="s">
        <v>18</v>
      </c>
      <c r="Z83" s="15" t="s">
        <v>906</v>
      </c>
      <c r="AA83" s="58">
        <v>0.2</v>
      </c>
      <c r="AB83" s="32" t="s">
        <v>18</v>
      </c>
      <c r="AC83" s="51"/>
      <c r="AD83" s="51"/>
      <c r="AE83" s="51"/>
      <c r="AF83" s="51"/>
      <c r="AG83" s="61"/>
      <c r="AH83" s="61"/>
      <c r="AI83" s="71"/>
      <c r="AJ83" s="18">
        <v>1</v>
      </c>
    </row>
    <row r="84" spans="1:36" ht="39.950000000000003" hidden="1" customHeight="1">
      <c r="A84" s="13">
        <f t="shared" si="5"/>
        <v>76</v>
      </c>
      <c r="B84" s="16"/>
      <c r="C84" s="16"/>
      <c r="D84" s="16">
        <v>2</v>
      </c>
      <c r="E84" s="24"/>
      <c r="F84" s="16"/>
      <c r="G84" s="16"/>
      <c r="H84" s="16"/>
      <c r="I84" s="16"/>
      <c r="J84" s="36"/>
      <c r="K84" s="36"/>
      <c r="L84" s="29" t="s">
        <v>45</v>
      </c>
      <c r="M84" s="30" t="s">
        <v>680</v>
      </c>
      <c r="N84" s="81" t="s">
        <v>845</v>
      </c>
      <c r="O84" s="40" t="s">
        <v>61</v>
      </c>
      <c r="P84" s="32" t="s">
        <v>220</v>
      </c>
      <c r="Q84" s="82"/>
      <c r="R84" s="48" t="s">
        <v>221</v>
      </c>
      <c r="S84" s="49" t="s">
        <v>228</v>
      </c>
      <c r="T84" s="38" t="s">
        <v>18</v>
      </c>
      <c r="U84" s="51" t="s">
        <v>223</v>
      </c>
      <c r="V84" s="50" t="s">
        <v>222</v>
      </c>
      <c r="W84" s="15" t="s">
        <v>770</v>
      </c>
      <c r="X84" s="18" t="s">
        <v>225</v>
      </c>
      <c r="Y84" s="38" t="s">
        <v>18</v>
      </c>
      <c r="Z84" s="15" t="s">
        <v>906</v>
      </c>
      <c r="AA84" s="58">
        <v>0.2</v>
      </c>
      <c r="AB84" s="32" t="s">
        <v>18</v>
      </c>
      <c r="AC84" s="51"/>
      <c r="AD84" s="51"/>
      <c r="AE84" s="51"/>
      <c r="AF84" s="51"/>
      <c r="AG84" s="61"/>
      <c r="AH84" s="61"/>
      <c r="AI84" s="71"/>
      <c r="AJ84" s="18">
        <v>0</v>
      </c>
    </row>
    <row r="85" spans="1:36" ht="39.950000000000003" hidden="1" customHeight="1">
      <c r="A85" s="13">
        <f t="shared" si="5"/>
        <v>77</v>
      </c>
      <c r="B85" s="16"/>
      <c r="C85" s="16"/>
      <c r="D85" s="16">
        <v>2</v>
      </c>
      <c r="E85" s="24"/>
      <c r="F85" s="16"/>
      <c r="G85" s="16"/>
      <c r="H85" s="16"/>
      <c r="I85" s="16"/>
      <c r="J85" s="36"/>
      <c r="K85" s="36"/>
      <c r="L85" s="29" t="s">
        <v>41</v>
      </c>
      <c r="M85" s="30" t="s">
        <v>680</v>
      </c>
      <c r="N85" s="81" t="s">
        <v>907</v>
      </c>
      <c r="O85" s="40" t="s">
        <v>61</v>
      </c>
      <c r="P85" s="32" t="s">
        <v>220</v>
      </c>
      <c r="Q85" s="82"/>
      <c r="R85" s="48" t="s">
        <v>221</v>
      </c>
      <c r="S85" s="49" t="s">
        <v>228</v>
      </c>
      <c r="T85" s="38" t="s">
        <v>18</v>
      </c>
      <c r="U85" s="51" t="s">
        <v>222</v>
      </c>
      <c r="V85" s="50" t="s">
        <v>223</v>
      </c>
      <c r="W85" s="15" t="s">
        <v>770</v>
      </c>
      <c r="X85" s="18" t="s">
        <v>225</v>
      </c>
      <c r="Y85" s="38" t="s">
        <v>18</v>
      </c>
      <c r="Z85" s="15" t="s">
        <v>906</v>
      </c>
      <c r="AA85" s="58">
        <v>0.2</v>
      </c>
      <c r="AB85" s="32" t="s">
        <v>18</v>
      </c>
      <c r="AC85" s="51"/>
      <c r="AD85" s="51"/>
      <c r="AE85" s="51"/>
      <c r="AF85" s="51"/>
      <c r="AG85" s="61"/>
      <c r="AH85" s="61"/>
      <c r="AI85" s="71"/>
      <c r="AJ85" s="18">
        <v>0</v>
      </c>
    </row>
    <row r="86" spans="1:36" ht="39.950000000000003" hidden="1" customHeight="1">
      <c r="A86" s="13">
        <f t="shared" si="5"/>
        <v>78</v>
      </c>
      <c r="B86" s="16"/>
      <c r="C86" s="16"/>
      <c r="D86" s="16">
        <v>2</v>
      </c>
      <c r="E86" s="24"/>
      <c r="F86" s="16"/>
      <c r="G86" s="16"/>
      <c r="H86" s="16"/>
      <c r="I86" s="16"/>
      <c r="J86" s="36"/>
      <c r="K86" s="36"/>
      <c r="L86" s="29" t="s">
        <v>48</v>
      </c>
      <c r="M86" s="30" t="s">
        <v>680</v>
      </c>
      <c r="N86" s="81" t="s">
        <v>908</v>
      </c>
      <c r="O86" s="40" t="s">
        <v>61</v>
      </c>
      <c r="P86" s="32" t="s">
        <v>220</v>
      </c>
      <c r="Q86" s="82"/>
      <c r="R86" s="48" t="s">
        <v>221</v>
      </c>
      <c r="S86" s="49" t="s">
        <v>228</v>
      </c>
      <c r="T86" s="38" t="s">
        <v>18</v>
      </c>
      <c r="U86" s="48" t="s">
        <v>223</v>
      </c>
      <c r="V86" s="50" t="s">
        <v>222</v>
      </c>
      <c r="W86" s="15" t="s">
        <v>770</v>
      </c>
      <c r="X86" s="18" t="s">
        <v>225</v>
      </c>
      <c r="Y86" s="38" t="s">
        <v>18</v>
      </c>
      <c r="Z86" s="15" t="s">
        <v>906</v>
      </c>
      <c r="AA86" s="58">
        <v>0.2</v>
      </c>
      <c r="AB86" s="32" t="s">
        <v>18</v>
      </c>
      <c r="AC86" s="51"/>
      <c r="AD86" s="51"/>
      <c r="AE86" s="51"/>
      <c r="AF86" s="51"/>
      <c r="AG86" s="61"/>
      <c r="AH86" s="61"/>
      <c r="AI86" s="71"/>
      <c r="AJ86" s="18">
        <v>0</v>
      </c>
    </row>
    <row r="87" spans="1:36" ht="51" hidden="1" customHeight="1">
      <c r="A87" s="13">
        <f t="shared" si="5"/>
        <v>79</v>
      </c>
      <c r="B87" s="16"/>
      <c r="C87" s="16"/>
      <c r="D87" s="16">
        <v>2</v>
      </c>
      <c r="E87" s="24"/>
      <c r="F87" s="16"/>
      <c r="G87" s="16"/>
      <c r="H87" s="16"/>
      <c r="I87" s="16"/>
      <c r="J87" s="36"/>
      <c r="K87" s="36"/>
      <c r="L87" s="29" t="s">
        <v>38</v>
      </c>
      <c r="M87" s="30" t="s">
        <v>680</v>
      </c>
      <c r="N87" s="81" t="s">
        <v>767</v>
      </c>
      <c r="O87" s="40" t="s">
        <v>61</v>
      </c>
      <c r="P87" s="32" t="s">
        <v>220</v>
      </c>
      <c r="Q87" s="82"/>
      <c r="R87" s="48" t="s">
        <v>221</v>
      </c>
      <c r="S87" s="49" t="s">
        <v>228</v>
      </c>
      <c r="T87" s="38" t="s">
        <v>18</v>
      </c>
      <c r="U87" s="51" t="s">
        <v>222</v>
      </c>
      <c r="V87" s="50" t="s">
        <v>223</v>
      </c>
      <c r="W87" s="15" t="s">
        <v>770</v>
      </c>
      <c r="X87" s="18" t="s">
        <v>225</v>
      </c>
      <c r="Y87" s="38" t="s">
        <v>18</v>
      </c>
      <c r="Z87" s="15" t="s">
        <v>906</v>
      </c>
      <c r="AA87" s="58">
        <v>0.2</v>
      </c>
      <c r="AB87" s="32" t="s">
        <v>18</v>
      </c>
      <c r="AC87" s="51"/>
      <c r="AD87" s="51"/>
      <c r="AE87" s="51"/>
      <c r="AF87" s="51"/>
      <c r="AG87" s="61"/>
      <c r="AH87" s="61"/>
      <c r="AI87" s="71"/>
      <c r="AJ87" s="18">
        <v>0</v>
      </c>
    </row>
    <row r="88" spans="1:36" ht="51" hidden="1" customHeight="1">
      <c r="A88" s="13">
        <f t="shared" si="5"/>
        <v>80</v>
      </c>
      <c r="B88" s="16"/>
      <c r="C88" s="16"/>
      <c r="D88" s="16">
        <v>2</v>
      </c>
      <c r="E88" s="24"/>
      <c r="F88" s="16"/>
      <c r="G88" s="16"/>
      <c r="H88" s="16"/>
      <c r="I88" s="16"/>
      <c r="J88" s="36"/>
      <c r="K88" s="36"/>
      <c r="L88" s="29" t="s">
        <v>51</v>
      </c>
      <c r="M88" s="30" t="s">
        <v>680</v>
      </c>
      <c r="N88" s="81" t="s">
        <v>909</v>
      </c>
      <c r="O88" s="40" t="s">
        <v>61</v>
      </c>
      <c r="P88" s="32" t="s">
        <v>220</v>
      </c>
      <c r="Q88" s="82"/>
      <c r="R88" s="48" t="s">
        <v>221</v>
      </c>
      <c r="S88" s="49" t="s">
        <v>228</v>
      </c>
      <c r="T88" s="38" t="s">
        <v>18</v>
      </c>
      <c r="U88" s="51" t="s">
        <v>222</v>
      </c>
      <c r="V88" s="50" t="s">
        <v>223</v>
      </c>
      <c r="W88" s="15" t="s">
        <v>770</v>
      </c>
      <c r="X88" s="18" t="s">
        <v>225</v>
      </c>
      <c r="Y88" s="38" t="s">
        <v>18</v>
      </c>
      <c r="Z88" s="15" t="s">
        <v>906</v>
      </c>
      <c r="AA88" s="58">
        <v>0.2</v>
      </c>
      <c r="AB88" s="32"/>
      <c r="AC88" s="51"/>
      <c r="AD88" s="51"/>
      <c r="AE88" s="51"/>
      <c r="AF88" s="51"/>
      <c r="AG88" s="61"/>
      <c r="AH88" s="61"/>
      <c r="AI88" s="71"/>
      <c r="AJ88" s="18">
        <v>0</v>
      </c>
    </row>
    <row r="89" spans="1:36" ht="51" hidden="1" customHeight="1">
      <c r="A89" s="13">
        <f t="shared" si="5"/>
        <v>81</v>
      </c>
      <c r="B89" s="16"/>
      <c r="C89" s="16"/>
      <c r="D89" s="16">
        <v>2</v>
      </c>
      <c r="E89" s="24"/>
      <c r="F89" s="16"/>
      <c r="G89" s="16"/>
      <c r="H89" s="16"/>
      <c r="I89" s="16"/>
      <c r="J89" s="36"/>
      <c r="K89" s="36"/>
      <c r="L89" s="29" t="s">
        <v>53</v>
      </c>
      <c r="M89" s="30" t="s">
        <v>680</v>
      </c>
      <c r="N89" s="81" t="s">
        <v>910</v>
      </c>
      <c r="O89" s="40" t="s">
        <v>61</v>
      </c>
      <c r="P89" s="32" t="s">
        <v>220</v>
      </c>
      <c r="Q89" s="82"/>
      <c r="R89" s="48" t="s">
        <v>221</v>
      </c>
      <c r="S89" s="49" t="s">
        <v>228</v>
      </c>
      <c r="T89" s="38" t="s">
        <v>18</v>
      </c>
      <c r="U89" s="51" t="s">
        <v>222</v>
      </c>
      <c r="V89" s="50" t="s">
        <v>223</v>
      </c>
      <c r="W89" s="15" t="s">
        <v>770</v>
      </c>
      <c r="X89" s="18" t="s">
        <v>225</v>
      </c>
      <c r="Y89" s="38" t="s">
        <v>18</v>
      </c>
      <c r="Z89" s="15" t="s">
        <v>906</v>
      </c>
      <c r="AA89" s="58">
        <v>0.2</v>
      </c>
      <c r="AB89" s="32"/>
      <c r="AC89" s="51"/>
      <c r="AD89" s="51"/>
      <c r="AE89" s="51"/>
      <c r="AF89" s="51"/>
      <c r="AG89" s="61"/>
      <c r="AH89" s="61"/>
      <c r="AI89" s="71"/>
      <c r="AJ89" s="18">
        <v>0</v>
      </c>
    </row>
    <row r="90" spans="1:36" s="2" customFormat="1" ht="39.950000000000003" customHeight="1">
      <c r="A90" s="13">
        <f t="shared" si="5"/>
        <v>82</v>
      </c>
      <c r="B90" s="16"/>
      <c r="C90" s="16"/>
      <c r="D90" s="16">
        <v>2</v>
      </c>
      <c r="E90" s="25"/>
      <c r="F90" s="16"/>
      <c r="G90" s="16"/>
      <c r="H90" s="16"/>
      <c r="I90" s="16"/>
      <c r="J90" s="36"/>
      <c r="K90" s="36"/>
      <c r="L90" s="29" t="s">
        <v>292</v>
      </c>
      <c r="M90" s="30" t="s">
        <v>293</v>
      </c>
      <c r="N90" s="31" t="s">
        <v>294</v>
      </c>
      <c r="O90" s="32" t="s">
        <v>61</v>
      </c>
      <c r="P90" s="32" t="s">
        <v>220</v>
      </c>
      <c r="Q90" s="38" t="s">
        <v>18</v>
      </c>
      <c r="R90" s="48" t="s">
        <v>221</v>
      </c>
      <c r="S90" s="49" t="s">
        <v>228</v>
      </c>
      <c r="T90" s="38" t="s">
        <v>18</v>
      </c>
      <c r="U90" s="51" t="s">
        <v>223</v>
      </c>
      <c r="V90" s="50" t="s">
        <v>222</v>
      </c>
      <c r="W90" s="15" t="s">
        <v>294</v>
      </c>
      <c r="X90" s="38" t="s">
        <v>18</v>
      </c>
      <c r="Y90" s="38" t="s">
        <v>18</v>
      </c>
      <c r="Z90" s="38" t="s">
        <v>18</v>
      </c>
      <c r="AA90" s="58">
        <v>1E-3</v>
      </c>
      <c r="AB90" s="32" t="s">
        <v>18</v>
      </c>
      <c r="AC90" s="51"/>
      <c r="AD90" s="51"/>
      <c r="AE90" s="51"/>
      <c r="AF90" s="51"/>
      <c r="AG90" s="61"/>
      <c r="AH90" s="61"/>
      <c r="AI90" s="71"/>
      <c r="AJ90" s="18">
        <v>8</v>
      </c>
    </row>
    <row r="91" spans="1:36" ht="39.950000000000003" customHeight="1">
      <c r="A91" s="13">
        <f t="shared" si="5"/>
        <v>83</v>
      </c>
      <c r="B91" s="16"/>
      <c r="C91" s="16"/>
      <c r="D91" s="16">
        <v>2</v>
      </c>
      <c r="E91" s="25"/>
      <c r="F91" s="16"/>
      <c r="G91" s="16"/>
      <c r="H91" s="16"/>
      <c r="I91" s="16"/>
      <c r="J91" s="36"/>
      <c r="K91" s="36"/>
      <c r="L91" s="88" t="s">
        <v>668</v>
      </c>
      <c r="M91" s="30" t="s">
        <v>669</v>
      </c>
      <c r="N91" s="31" t="s">
        <v>76</v>
      </c>
      <c r="O91" s="40" t="s">
        <v>61</v>
      </c>
      <c r="P91" s="32" t="s">
        <v>220</v>
      </c>
      <c r="Q91" s="82"/>
      <c r="R91" s="48" t="s">
        <v>57</v>
      </c>
      <c r="S91" s="49" t="s">
        <v>228</v>
      </c>
      <c r="T91" s="38" t="s">
        <v>18</v>
      </c>
      <c r="U91" s="51" t="s">
        <v>223</v>
      </c>
      <c r="V91" s="50" t="s">
        <v>222</v>
      </c>
      <c r="W91" s="40" t="s">
        <v>232</v>
      </c>
      <c r="X91" s="18" t="s">
        <v>225</v>
      </c>
      <c r="Y91" s="38" t="s">
        <v>18</v>
      </c>
      <c r="Z91" s="15" t="s">
        <v>18</v>
      </c>
      <c r="AA91" s="90">
        <f>AA92+AA93+AA94+AA95*AJ95+AA96*AJ96</f>
        <v>1.1930000000000001</v>
      </c>
      <c r="AB91" s="32" t="s">
        <v>18</v>
      </c>
      <c r="AC91" s="51"/>
      <c r="AD91" s="51"/>
      <c r="AE91" s="51"/>
      <c r="AF91" s="51"/>
      <c r="AG91" s="61"/>
      <c r="AH91" s="61"/>
      <c r="AI91" s="71"/>
      <c r="AJ91" s="18">
        <v>1</v>
      </c>
    </row>
    <row r="92" spans="1:36" ht="39.950000000000003" customHeight="1">
      <c r="A92" s="13">
        <f t="shared" si="5"/>
        <v>84</v>
      </c>
      <c r="B92" s="16"/>
      <c r="C92" s="16"/>
      <c r="D92" s="16"/>
      <c r="E92" s="25">
        <v>3</v>
      </c>
      <c r="F92" s="16"/>
      <c r="G92" s="16"/>
      <c r="H92" s="16"/>
      <c r="I92" s="16"/>
      <c r="J92" s="36"/>
      <c r="K92" s="36"/>
      <c r="L92" s="88" t="s">
        <v>671</v>
      </c>
      <c r="M92" s="30" t="s">
        <v>672</v>
      </c>
      <c r="N92" s="31" t="s">
        <v>76</v>
      </c>
      <c r="O92" s="40" t="s">
        <v>61</v>
      </c>
      <c r="P92" s="32" t="s">
        <v>220</v>
      </c>
      <c r="Q92" s="82"/>
      <c r="R92" s="48" t="s">
        <v>57</v>
      </c>
      <c r="S92" s="49" t="s">
        <v>228</v>
      </c>
      <c r="T92" s="38" t="s">
        <v>18</v>
      </c>
      <c r="U92" s="48" t="s">
        <v>223</v>
      </c>
      <c r="V92" s="50" t="s">
        <v>222</v>
      </c>
      <c r="W92" s="40" t="s">
        <v>254</v>
      </c>
      <c r="X92" s="18" t="s">
        <v>911</v>
      </c>
      <c r="Y92" s="38" t="s">
        <v>18</v>
      </c>
      <c r="Z92" s="15" t="s">
        <v>912</v>
      </c>
      <c r="AA92" s="90">
        <v>0.49680000000000002</v>
      </c>
      <c r="AB92" s="32" t="s">
        <v>18</v>
      </c>
      <c r="AC92" s="51"/>
      <c r="AD92" s="51"/>
      <c r="AE92" s="51"/>
      <c r="AF92" s="51"/>
      <c r="AG92" s="61"/>
      <c r="AH92" s="61"/>
      <c r="AI92" s="71"/>
      <c r="AJ92" s="18">
        <v>1</v>
      </c>
    </row>
    <row r="93" spans="1:36" ht="39.950000000000003" customHeight="1">
      <c r="A93" s="13">
        <f t="shared" si="5"/>
        <v>85</v>
      </c>
      <c r="B93" s="16"/>
      <c r="C93" s="16"/>
      <c r="D93" s="16"/>
      <c r="E93" s="25">
        <v>3</v>
      </c>
      <c r="F93" s="16"/>
      <c r="G93" s="16"/>
      <c r="H93" s="16"/>
      <c r="I93" s="16"/>
      <c r="J93" s="36"/>
      <c r="K93" s="36"/>
      <c r="L93" s="88" t="s">
        <v>673</v>
      </c>
      <c r="M93" s="30" t="s">
        <v>674</v>
      </c>
      <c r="N93" s="31" t="s">
        <v>76</v>
      </c>
      <c r="O93" s="40" t="s">
        <v>61</v>
      </c>
      <c r="P93" s="32" t="s">
        <v>220</v>
      </c>
      <c r="Q93" s="82"/>
      <c r="R93" s="48" t="s">
        <v>61</v>
      </c>
      <c r="S93" s="49" t="s">
        <v>228</v>
      </c>
      <c r="T93" s="38" t="s">
        <v>18</v>
      </c>
      <c r="U93" s="51" t="s">
        <v>223</v>
      </c>
      <c r="V93" s="50" t="s">
        <v>222</v>
      </c>
      <c r="W93" s="40" t="s">
        <v>254</v>
      </c>
      <c r="X93" s="18" t="s">
        <v>911</v>
      </c>
      <c r="Y93" s="38" t="s">
        <v>18</v>
      </c>
      <c r="Z93" s="15" t="s">
        <v>913</v>
      </c>
      <c r="AA93" s="90">
        <v>0.58420000000000005</v>
      </c>
      <c r="AB93" s="32" t="s">
        <v>18</v>
      </c>
      <c r="AC93" s="51"/>
      <c r="AD93" s="51"/>
      <c r="AE93" s="51"/>
      <c r="AF93" s="51"/>
      <c r="AG93" s="61"/>
      <c r="AH93" s="61"/>
      <c r="AI93" s="71"/>
      <c r="AJ93" s="18">
        <v>1</v>
      </c>
    </row>
    <row r="94" spans="1:36" ht="39.950000000000003" customHeight="1">
      <c r="A94" s="13">
        <f t="shared" si="5"/>
        <v>86</v>
      </c>
      <c r="B94" s="16"/>
      <c r="C94" s="16"/>
      <c r="D94" s="16"/>
      <c r="E94" s="25">
        <v>3</v>
      </c>
      <c r="F94" s="16"/>
      <c r="G94" s="16"/>
      <c r="H94" s="16"/>
      <c r="I94" s="16"/>
      <c r="J94" s="36"/>
      <c r="K94" s="36"/>
      <c r="L94" s="88">
        <v>330102304200</v>
      </c>
      <c r="M94" s="30" t="s">
        <v>914</v>
      </c>
      <c r="N94" s="31" t="s">
        <v>371</v>
      </c>
      <c r="O94" s="40" t="s">
        <v>61</v>
      </c>
      <c r="P94" s="32" t="s">
        <v>220</v>
      </c>
      <c r="Q94" s="82"/>
      <c r="R94" s="48" t="s">
        <v>221</v>
      </c>
      <c r="S94" s="49" t="s">
        <v>228</v>
      </c>
      <c r="T94" s="38" t="s">
        <v>18</v>
      </c>
      <c r="U94" s="51" t="s">
        <v>223</v>
      </c>
      <c r="V94" s="50" t="s">
        <v>222</v>
      </c>
      <c r="W94" s="40" t="s">
        <v>915</v>
      </c>
      <c r="X94" s="18" t="s">
        <v>225</v>
      </c>
      <c r="Y94" s="38" t="s">
        <v>18</v>
      </c>
      <c r="Z94" s="15" t="s">
        <v>916</v>
      </c>
      <c r="AA94" s="90">
        <v>0.1</v>
      </c>
      <c r="AB94" s="32" t="s">
        <v>18</v>
      </c>
      <c r="AC94" s="51"/>
      <c r="AD94" s="51"/>
      <c r="AE94" s="51"/>
      <c r="AF94" s="51"/>
      <c r="AG94" s="61"/>
      <c r="AH94" s="61"/>
      <c r="AI94" s="71"/>
      <c r="AJ94" s="18">
        <v>1</v>
      </c>
    </row>
    <row r="95" spans="1:36" ht="39.950000000000003" customHeight="1">
      <c r="A95" s="13">
        <f t="shared" si="5"/>
        <v>87</v>
      </c>
      <c r="B95" s="16"/>
      <c r="C95" s="16"/>
      <c r="D95" s="16"/>
      <c r="E95" s="25">
        <v>3</v>
      </c>
      <c r="F95" s="16"/>
      <c r="G95" s="16"/>
      <c r="H95" s="16"/>
      <c r="I95" s="16"/>
      <c r="J95" s="36"/>
      <c r="K95" s="36"/>
      <c r="L95" s="88">
        <v>330102304300</v>
      </c>
      <c r="M95" s="30" t="s">
        <v>917</v>
      </c>
      <c r="N95" s="31" t="s">
        <v>371</v>
      </c>
      <c r="O95" s="40" t="s">
        <v>139</v>
      </c>
      <c r="P95" s="32" t="s">
        <v>220</v>
      </c>
      <c r="Q95" s="82"/>
      <c r="R95" s="48" t="s">
        <v>221</v>
      </c>
      <c r="S95" s="49" t="s">
        <v>228</v>
      </c>
      <c r="T95" s="38" t="s">
        <v>18</v>
      </c>
      <c r="U95" s="48" t="s">
        <v>223</v>
      </c>
      <c r="V95" s="50" t="s">
        <v>222</v>
      </c>
      <c r="W95" s="40" t="s">
        <v>615</v>
      </c>
      <c r="X95" s="18" t="s">
        <v>551</v>
      </c>
      <c r="Y95" s="38" t="s">
        <v>18</v>
      </c>
      <c r="Z95" s="15" t="s">
        <v>918</v>
      </c>
      <c r="AA95" s="90">
        <v>1E-3</v>
      </c>
      <c r="AB95" s="32" t="s">
        <v>18</v>
      </c>
      <c r="AC95" s="51"/>
      <c r="AD95" s="51"/>
      <c r="AE95" s="51"/>
      <c r="AF95" s="51"/>
      <c r="AG95" s="61"/>
      <c r="AH95" s="61"/>
      <c r="AI95" s="71"/>
      <c r="AJ95" s="18">
        <v>2</v>
      </c>
    </row>
    <row r="96" spans="1:36" ht="39.950000000000003" customHeight="1">
      <c r="A96" s="13">
        <f t="shared" si="5"/>
        <v>88</v>
      </c>
      <c r="B96" s="16"/>
      <c r="C96" s="16"/>
      <c r="D96" s="16"/>
      <c r="E96" s="25">
        <v>3</v>
      </c>
      <c r="F96" s="16"/>
      <c r="G96" s="16"/>
      <c r="H96" s="16"/>
      <c r="I96" s="16"/>
      <c r="J96" s="36"/>
      <c r="K96" s="36"/>
      <c r="L96" s="88" t="s">
        <v>688</v>
      </c>
      <c r="M96" s="30" t="s">
        <v>919</v>
      </c>
      <c r="N96" s="31" t="s">
        <v>920</v>
      </c>
      <c r="O96" s="32" t="s">
        <v>139</v>
      </c>
      <c r="P96" s="32" t="s">
        <v>220</v>
      </c>
      <c r="Q96" s="82"/>
      <c r="R96" s="48" t="s">
        <v>221</v>
      </c>
      <c r="S96" s="49" t="s">
        <v>228</v>
      </c>
      <c r="T96" s="38" t="s">
        <v>18</v>
      </c>
      <c r="U96" s="51" t="s">
        <v>223</v>
      </c>
      <c r="V96" s="50" t="s">
        <v>222</v>
      </c>
      <c r="W96" s="40" t="s">
        <v>294</v>
      </c>
      <c r="X96" s="18" t="s">
        <v>921</v>
      </c>
      <c r="Y96" s="38" t="s">
        <v>18</v>
      </c>
      <c r="Z96" s="15" t="s">
        <v>922</v>
      </c>
      <c r="AA96" s="90">
        <v>2E-3</v>
      </c>
      <c r="AB96" s="32" t="s">
        <v>459</v>
      </c>
      <c r="AC96" s="51"/>
      <c r="AD96" s="51"/>
      <c r="AE96" s="51"/>
      <c r="AF96" s="51"/>
      <c r="AG96" s="61"/>
      <c r="AH96" s="61"/>
      <c r="AI96" s="71"/>
      <c r="AJ96" s="18">
        <v>5</v>
      </c>
    </row>
    <row r="97" spans="1:36" ht="39.950000000000003" hidden="1" customHeight="1">
      <c r="A97" s="13">
        <f t="shared" si="5"/>
        <v>89</v>
      </c>
      <c r="B97" s="16"/>
      <c r="C97" s="16"/>
      <c r="D97" s="16">
        <v>2</v>
      </c>
      <c r="E97" s="24"/>
      <c r="F97" s="16"/>
      <c r="G97" s="16"/>
      <c r="H97" s="16"/>
      <c r="I97" s="16"/>
      <c r="J97" s="36"/>
      <c r="K97" s="36"/>
      <c r="L97" s="88" t="s">
        <v>693</v>
      </c>
      <c r="M97" s="30" t="s">
        <v>694</v>
      </c>
      <c r="N97" s="31" t="s">
        <v>923</v>
      </c>
      <c r="O97" s="40" t="s">
        <v>61</v>
      </c>
      <c r="P97" s="32" t="s">
        <v>220</v>
      </c>
      <c r="Q97" s="82"/>
      <c r="R97" s="48" t="s">
        <v>221</v>
      </c>
      <c r="S97" s="49" t="s">
        <v>228</v>
      </c>
      <c r="T97" s="38" t="s">
        <v>18</v>
      </c>
      <c r="U97" s="51" t="s">
        <v>223</v>
      </c>
      <c r="V97" s="50" t="s">
        <v>222</v>
      </c>
      <c r="W97" s="40" t="s">
        <v>232</v>
      </c>
      <c r="X97" s="18" t="s">
        <v>225</v>
      </c>
      <c r="Y97" s="38" t="s">
        <v>18</v>
      </c>
      <c r="Z97" s="15" t="s">
        <v>924</v>
      </c>
      <c r="AA97" s="90">
        <v>0.42380000000000001</v>
      </c>
      <c r="AB97" s="32" t="s">
        <v>18</v>
      </c>
      <c r="AC97" s="51"/>
      <c r="AD97" s="51"/>
      <c r="AE97" s="51"/>
      <c r="AF97" s="51"/>
      <c r="AG97" s="61"/>
      <c r="AH97" s="61"/>
      <c r="AI97" s="71"/>
      <c r="AJ97" s="18">
        <v>0</v>
      </c>
    </row>
    <row r="98" spans="1:36" ht="39.950000000000003" customHeight="1">
      <c r="A98" s="13">
        <f t="shared" si="5"/>
        <v>90</v>
      </c>
      <c r="B98" s="16"/>
      <c r="C98" s="16"/>
      <c r="D98" s="16">
        <v>2</v>
      </c>
      <c r="E98" s="24"/>
      <c r="F98" s="16"/>
      <c r="G98" s="16"/>
      <c r="H98" s="16"/>
      <c r="I98" s="16"/>
      <c r="J98" s="36"/>
      <c r="K98" s="36"/>
      <c r="L98" s="88" t="s">
        <v>578</v>
      </c>
      <c r="M98" s="30" t="s">
        <v>118</v>
      </c>
      <c r="N98" s="31" t="s">
        <v>371</v>
      </c>
      <c r="O98" s="32" t="s">
        <v>139</v>
      </c>
      <c r="P98" s="32" t="s">
        <v>220</v>
      </c>
      <c r="Q98" s="82"/>
      <c r="R98" s="48" t="s">
        <v>221</v>
      </c>
      <c r="S98" s="49" t="s">
        <v>228</v>
      </c>
      <c r="T98" s="38" t="s">
        <v>18</v>
      </c>
      <c r="U98" s="51" t="s">
        <v>223</v>
      </c>
      <c r="V98" s="50" t="s">
        <v>222</v>
      </c>
      <c r="W98" s="40" t="s">
        <v>294</v>
      </c>
      <c r="X98" s="18" t="s">
        <v>925</v>
      </c>
      <c r="Y98" s="38" t="s">
        <v>18</v>
      </c>
      <c r="Z98" s="15" t="s">
        <v>922</v>
      </c>
      <c r="AA98" s="90">
        <v>2.5000000000000001E-3</v>
      </c>
      <c r="AB98" s="32" t="s">
        <v>459</v>
      </c>
      <c r="AC98" s="51"/>
      <c r="AD98" s="51"/>
      <c r="AE98" s="51"/>
      <c r="AF98" s="51"/>
      <c r="AG98" s="61"/>
      <c r="AH98" s="61"/>
      <c r="AI98" s="71"/>
      <c r="AJ98" s="18">
        <v>4</v>
      </c>
    </row>
    <row r="99" spans="1:36" ht="39.950000000000003" hidden="1" customHeight="1">
      <c r="A99" s="13">
        <f t="shared" si="5"/>
        <v>91</v>
      </c>
      <c r="B99" s="16"/>
      <c r="C99" s="16">
        <v>1</v>
      </c>
      <c r="D99" s="19"/>
      <c r="E99" s="19"/>
      <c r="F99" s="16"/>
      <c r="G99" s="19"/>
      <c r="H99" s="16"/>
      <c r="I99" s="16"/>
      <c r="J99" s="36"/>
      <c r="K99" s="36"/>
      <c r="L99" s="88" t="s">
        <v>26</v>
      </c>
      <c r="M99" s="30" t="s">
        <v>691</v>
      </c>
      <c r="N99" s="81" t="s">
        <v>929</v>
      </c>
      <c r="O99" s="32" t="s">
        <v>57</v>
      </c>
      <c r="P99" s="32" t="s">
        <v>220</v>
      </c>
      <c r="Q99" s="82"/>
      <c r="R99" s="48" t="s">
        <v>221</v>
      </c>
      <c r="S99" s="89" t="s">
        <v>26</v>
      </c>
      <c r="T99" s="38" t="s">
        <v>221</v>
      </c>
      <c r="U99" s="51" t="s">
        <v>223</v>
      </c>
      <c r="V99" s="50" t="s">
        <v>222</v>
      </c>
      <c r="W99" s="40" t="s">
        <v>232</v>
      </c>
      <c r="X99" s="18" t="s">
        <v>225</v>
      </c>
      <c r="Y99" s="38" t="s">
        <v>18</v>
      </c>
      <c r="Z99" s="15" t="s">
        <v>928</v>
      </c>
      <c r="AA99" s="90" t="e">
        <f>#REF!</f>
        <v>#REF!</v>
      </c>
      <c r="AB99" s="32" t="s">
        <v>18</v>
      </c>
      <c r="AC99" s="51"/>
      <c r="AD99" s="51"/>
      <c r="AE99" s="51"/>
      <c r="AF99" s="51"/>
      <c r="AG99" s="61"/>
      <c r="AH99" s="61"/>
      <c r="AI99" s="71"/>
      <c r="AJ99" s="18">
        <v>0</v>
      </c>
    </row>
    <row r="100" spans="1:36" ht="39.950000000000003" hidden="1" customHeight="1">
      <c r="A100" s="13">
        <f t="shared" si="5"/>
        <v>92</v>
      </c>
      <c r="B100" s="16"/>
      <c r="C100" s="16">
        <v>1</v>
      </c>
      <c r="D100" s="19"/>
      <c r="E100" s="19"/>
      <c r="F100" s="16"/>
      <c r="G100" s="19"/>
      <c r="H100" s="16"/>
      <c r="I100" s="16"/>
      <c r="J100" s="36"/>
      <c r="K100" s="36"/>
      <c r="L100" s="88" t="s">
        <v>27</v>
      </c>
      <c r="M100" s="30" t="s">
        <v>691</v>
      </c>
      <c r="N100" s="81" t="s">
        <v>930</v>
      </c>
      <c r="O100" s="32" t="s">
        <v>57</v>
      </c>
      <c r="P100" s="32" t="s">
        <v>220</v>
      </c>
      <c r="Q100" s="82"/>
      <c r="R100" s="48" t="s">
        <v>221</v>
      </c>
      <c r="S100" s="89" t="s">
        <v>26</v>
      </c>
      <c r="T100" s="38" t="s">
        <v>221</v>
      </c>
      <c r="U100" s="48" t="s">
        <v>223</v>
      </c>
      <c r="V100" s="50" t="s">
        <v>222</v>
      </c>
      <c r="W100" s="40" t="s">
        <v>232</v>
      </c>
      <c r="X100" s="18" t="s">
        <v>225</v>
      </c>
      <c r="Y100" s="38" t="s">
        <v>18</v>
      </c>
      <c r="Z100" s="15" t="s">
        <v>928</v>
      </c>
      <c r="AA100" s="90" t="e">
        <f>#REF!</f>
        <v>#REF!</v>
      </c>
      <c r="AB100" s="32" t="s">
        <v>18</v>
      </c>
      <c r="AC100" s="51"/>
      <c r="AD100" s="51"/>
      <c r="AE100" s="51"/>
      <c r="AF100" s="51"/>
      <c r="AG100" s="61"/>
      <c r="AH100" s="61"/>
      <c r="AI100" s="71"/>
      <c r="AJ100" s="18">
        <v>0</v>
      </c>
    </row>
    <row r="101" spans="1:36" ht="53.25" hidden="1" customHeight="1">
      <c r="A101" s="13">
        <f t="shared" si="5"/>
        <v>93</v>
      </c>
      <c r="B101" s="16"/>
      <c r="C101" s="16">
        <v>1</v>
      </c>
      <c r="D101" s="19"/>
      <c r="E101" s="19"/>
      <c r="F101" s="16"/>
      <c r="G101" s="19"/>
      <c r="H101" s="16"/>
      <c r="I101" s="16"/>
      <c r="J101" s="36"/>
      <c r="K101" s="36"/>
      <c r="L101" s="88" t="s">
        <v>931</v>
      </c>
      <c r="M101" s="30" t="s">
        <v>25</v>
      </c>
      <c r="N101" s="33" t="s">
        <v>17</v>
      </c>
      <c r="O101" s="32" t="s">
        <v>57</v>
      </c>
      <c r="P101" s="32" t="s">
        <v>220</v>
      </c>
      <c r="Q101" s="82"/>
      <c r="R101" s="48" t="s">
        <v>221</v>
      </c>
      <c r="S101" s="89" t="s">
        <v>26</v>
      </c>
      <c r="T101" s="38" t="s">
        <v>221</v>
      </c>
      <c r="U101" s="51" t="s">
        <v>222</v>
      </c>
      <c r="V101" s="50" t="s">
        <v>223</v>
      </c>
      <c r="W101" s="40" t="s">
        <v>232</v>
      </c>
      <c r="X101" s="18" t="s">
        <v>225</v>
      </c>
      <c r="Y101" s="38" t="s">
        <v>18</v>
      </c>
      <c r="Z101" s="15" t="s">
        <v>928</v>
      </c>
      <c r="AA101" s="90" t="e">
        <f t="shared" ref="AA101:AA102" si="6">AA99</f>
        <v>#REF!</v>
      </c>
      <c r="AB101" s="32"/>
      <c r="AC101" s="51"/>
      <c r="AD101" s="51"/>
      <c r="AE101" s="51"/>
      <c r="AF101" s="51"/>
      <c r="AG101" s="61"/>
      <c r="AH101" s="61"/>
      <c r="AI101" s="71"/>
      <c r="AJ101" s="18">
        <v>0</v>
      </c>
    </row>
    <row r="102" spans="1:36" ht="53.25" hidden="1" customHeight="1">
      <c r="A102" s="13">
        <f t="shared" si="5"/>
        <v>94</v>
      </c>
      <c r="B102" s="16"/>
      <c r="C102" s="16">
        <v>1</v>
      </c>
      <c r="D102" s="19"/>
      <c r="E102" s="19"/>
      <c r="F102" s="16"/>
      <c r="G102" s="19"/>
      <c r="H102" s="16"/>
      <c r="I102" s="16"/>
      <c r="J102" s="36"/>
      <c r="K102" s="36"/>
      <c r="L102" s="88" t="s">
        <v>932</v>
      </c>
      <c r="M102" s="30" t="s">
        <v>25</v>
      </c>
      <c r="N102" s="33" t="s">
        <v>933</v>
      </c>
      <c r="O102" s="32" t="s">
        <v>57</v>
      </c>
      <c r="P102" s="32" t="s">
        <v>220</v>
      </c>
      <c r="Q102" s="82"/>
      <c r="R102" s="48" t="s">
        <v>221</v>
      </c>
      <c r="S102" s="89" t="s">
        <v>26</v>
      </c>
      <c r="T102" s="38" t="s">
        <v>221</v>
      </c>
      <c r="U102" s="51" t="s">
        <v>222</v>
      </c>
      <c r="V102" s="50" t="s">
        <v>223</v>
      </c>
      <c r="W102" s="40" t="s">
        <v>232</v>
      </c>
      <c r="X102" s="18" t="s">
        <v>225</v>
      </c>
      <c r="Y102" s="38" t="s">
        <v>18</v>
      </c>
      <c r="Z102" s="15" t="s">
        <v>928</v>
      </c>
      <c r="AA102" s="90" t="e">
        <f t="shared" si="6"/>
        <v>#REF!</v>
      </c>
      <c r="AB102" s="32"/>
      <c r="AC102" s="51"/>
      <c r="AD102" s="51"/>
      <c r="AE102" s="51"/>
      <c r="AF102" s="51"/>
      <c r="AG102" s="61"/>
      <c r="AH102" s="61"/>
      <c r="AI102" s="71"/>
      <c r="AJ102" s="18">
        <v>0</v>
      </c>
    </row>
    <row r="103" spans="1:36" ht="39.950000000000003" hidden="1" customHeight="1">
      <c r="A103" s="13">
        <f t="shared" si="5"/>
        <v>95</v>
      </c>
      <c r="B103" s="16"/>
      <c r="C103" s="16">
        <v>1</v>
      </c>
      <c r="D103" s="19"/>
      <c r="E103" s="19"/>
      <c r="F103" s="16"/>
      <c r="G103" s="19"/>
      <c r="H103" s="16"/>
      <c r="I103" s="16"/>
      <c r="J103" s="36"/>
      <c r="K103" s="36"/>
      <c r="L103" s="88" t="s">
        <v>934</v>
      </c>
      <c r="M103" s="30" t="s">
        <v>692</v>
      </c>
      <c r="N103" s="81" t="s">
        <v>935</v>
      </c>
      <c r="O103" s="32" t="s">
        <v>57</v>
      </c>
      <c r="P103" s="32" t="s">
        <v>220</v>
      </c>
      <c r="Q103" s="82"/>
      <c r="R103" s="48" t="s">
        <v>221</v>
      </c>
      <c r="S103" s="49" t="s">
        <v>228</v>
      </c>
      <c r="T103" s="38" t="s">
        <v>18</v>
      </c>
      <c r="U103" s="51" t="s">
        <v>223</v>
      </c>
      <c r="V103" s="50" t="s">
        <v>222</v>
      </c>
      <c r="W103" s="40" t="s">
        <v>232</v>
      </c>
      <c r="X103" s="18" t="s">
        <v>225</v>
      </c>
      <c r="Y103" s="38" t="s">
        <v>18</v>
      </c>
      <c r="Z103" s="15" t="s">
        <v>936</v>
      </c>
      <c r="AA103" s="90" t="e">
        <f>AA111+#REF!*#REF!+AA115</f>
        <v>#REF!</v>
      </c>
      <c r="AB103" s="32" t="s">
        <v>18</v>
      </c>
      <c r="AC103" s="51"/>
      <c r="AD103" s="51"/>
      <c r="AE103" s="51"/>
      <c r="AF103" s="51"/>
      <c r="AG103" s="61"/>
      <c r="AH103" s="61"/>
      <c r="AI103" s="71"/>
      <c r="AJ103" s="65">
        <v>0</v>
      </c>
    </row>
    <row r="104" spans="1:36" ht="39.950000000000003" hidden="1" customHeight="1">
      <c r="A104" s="13">
        <f t="shared" si="5"/>
        <v>96</v>
      </c>
      <c r="B104" s="16"/>
      <c r="C104" s="16">
        <v>1</v>
      </c>
      <c r="D104" s="19"/>
      <c r="E104" s="19"/>
      <c r="F104" s="16"/>
      <c r="G104" s="19"/>
      <c r="H104" s="16"/>
      <c r="I104" s="16"/>
      <c r="J104" s="36"/>
      <c r="K104" s="36"/>
      <c r="L104" s="88" t="s">
        <v>28</v>
      </c>
      <c r="M104" s="30" t="s">
        <v>692</v>
      </c>
      <c r="N104" s="81" t="s">
        <v>937</v>
      </c>
      <c r="O104" s="32" t="s">
        <v>57</v>
      </c>
      <c r="P104" s="32" t="s">
        <v>220</v>
      </c>
      <c r="Q104" s="82"/>
      <c r="R104" s="48" t="s">
        <v>221</v>
      </c>
      <c r="S104" s="49" t="s">
        <v>228</v>
      </c>
      <c r="T104" s="38" t="s">
        <v>18</v>
      </c>
      <c r="U104" s="51" t="s">
        <v>223</v>
      </c>
      <c r="V104" s="50" t="s">
        <v>222</v>
      </c>
      <c r="W104" s="40" t="s">
        <v>232</v>
      </c>
      <c r="X104" s="18" t="s">
        <v>225</v>
      </c>
      <c r="Y104" s="38" t="s">
        <v>18</v>
      </c>
      <c r="Z104" s="15" t="s">
        <v>936</v>
      </c>
      <c r="AA104" s="90" t="e">
        <f>AA103</f>
        <v>#REF!</v>
      </c>
      <c r="AB104" s="32" t="s">
        <v>18</v>
      </c>
      <c r="AC104" s="51"/>
      <c r="AD104" s="51"/>
      <c r="AE104" s="51"/>
      <c r="AF104" s="51"/>
      <c r="AG104" s="61"/>
      <c r="AH104" s="61"/>
      <c r="AI104" s="71"/>
      <c r="AJ104" s="65">
        <v>0</v>
      </c>
    </row>
    <row r="105" spans="1:36" ht="39.950000000000003" hidden="1" customHeight="1">
      <c r="A105" s="13"/>
      <c r="B105" s="16"/>
      <c r="C105" s="16">
        <v>1</v>
      </c>
      <c r="D105" s="19"/>
      <c r="E105" s="19"/>
      <c r="F105" s="16"/>
      <c r="G105" s="19"/>
      <c r="H105" s="16"/>
      <c r="I105" s="16"/>
      <c r="J105" s="36"/>
      <c r="K105" s="36"/>
      <c r="L105" s="88" t="s">
        <v>938</v>
      </c>
      <c r="M105" s="30" t="s">
        <v>692</v>
      </c>
      <c r="N105" s="33" t="s">
        <v>29</v>
      </c>
      <c r="O105" s="32" t="s">
        <v>57</v>
      </c>
      <c r="P105" s="32" t="s">
        <v>220</v>
      </c>
      <c r="Q105" s="82"/>
      <c r="R105" s="48" t="s">
        <v>221</v>
      </c>
      <c r="S105" s="49" t="s">
        <v>228</v>
      </c>
      <c r="T105" s="38" t="s">
        <v>18</v>
      </c>
      <c r="U105" s="51" t="s">
        <v>222</v>
      </c>
      <c r="V105" s="50" t="s">
        <v>223</v>
      </c>
      <c r="W105" s="40" t="s">
        <v>232</v>
      </c>
      <c r="X105" s="18" t="s">
        <v>225</v>
      </c>
      <c r="Y105" s="38" t="s">
        <v>18</v>
      </c>
      <c r="Z105" s="15" t="s">
        <v>936</v>
      </c>
      <c r="AA105" s="90" t="e">
        <f>AA109+AA112*#REF!+#REF!</f>
        <v>#REF!</v>
      </c>
      <c r="AB105" s="32"/>
      <c r="AC105" s="51"/>
      <c r="AD105" s="51"/>
      <c r="AE105" s="51"/>
      <c r="AF105" s="51"/>
      <c r="AG105" s="61"/>
      <c r="AH105" s="61"/>
      <c r="AI105" s="71"/>
      <c r="AJ105" s="18">
        <v>0</v>
      </c>
    </row>
    <row r="106" spans="1:36" ht="39.950000000000003" hidden="1" customHeight="1">
      <c r="A106" s="13"/>
      <c r="B106" s="16"/>
      <c r="C106" s="16">
        <v>1</v>
      </c>
      <c r="D106" s="19"/>
      <c r="E106" s="19"/>
      <c r="F106" s="16"/>
      <c r="G106" s="19"/>
      <c r="H106" s="16"/>
      <c r="I106" s="16"/>
      <c r="J106" s="36"/>
      <c r="K106" s="36"/>
      <c r="L106" s="88" t="s">
        <v>939</v>
      </c>
      <c r="M106" s="30" t="s">
        <v>692</v>
      </c>
      <c r="N106" s="33" t="s">
        <v>940</v>
      </c>
      <c r="O106" s="32" t="s">
        <v>57</v>
      </c>
      <c r="P106" s="32" t="s">
        <v>220</v>
      </c>
      <c r="Q106" s="82"/>
      <c r="R106" s="48" t="s">
        <v>221</v>
      </c>
      <c r="S106" s="49" t="s">
        <v>228</v>
      </c>
      <c r="T106" s="38" t="s">
        <v>18</v>
      </c>
      <c r="U106" s="51" t="s">
        <v>222</v>
      </c>
      <c r="V106" s="50" t="s">
        <v>223</v>
      </c>
      <c r="W106" s="40" t="s">
        <v>232</v>
      </c>
      <c r="X106" s="18" t="s">
        <v>225</v>
      </c>
      <c r="Y106" s="38" t="s">
        <v>18</v>
      </c>
      <c r="Z106" s="15" t="s">
        <v>936</v>
      </c>
      <c r="AA106" s="90" t="e">
        <f>AA111+AA113*#REF!+AA115</f>
        <v>#REF!</v>
      </c>
      <c r="AB106" s="32"/>
      <c r="AC106" s="51"/>
      <c r="AD106" s="51"/>
      <c r="AE106" s="51"/>
      <c r="AF106" s="51"/>
      <c r="AG106" s="61"/>
      <c r="AH106" s="61"/>
      <c r="AI106" s="71"/>
      <c r="AJ106" s="18">
        <v>0</v>
      </c>
    </row>
    <row r="107" spans="1:36" ht="39.950000000000003" hidden="1" customHeight="1">
      <c r="A107" s="13">
        <f t="shared" ref="A107:A126" si="7">ROW(107:107)-8</f>
        <v>99</v>
      </c>
      <c r="B107" s="16"/>
      <c r="C107" s="16"/>
      <c r="D107" s="16">
        <v>2</v>
      </c>
      <c r="E107" s="19"/>
      <c r="F107" s="16"/>
      <c r="G107" s="19"/>
      <c r="H107" s="16"/>
      <c r="I107" s="16"/>
      <c r="J107" s="36"/>
      <c r="K107" s="36"/>
      <c r="L107" s="88" t="s">
        <v>35</v>
      </c>
      <c r="M107" s="30" t="s">
        <v>681</v>
      </c>
      <c r="N107" s="81" t="str">
        <f>N99</f>
        <v>2010车身，织物非通风面料</v>
      </c>
      <c r="O107" s="32" t="s">
        <v>61</v>
      </c>
      <c r="P107" s="32" t="s">
        <v>220</v>
      </c>
      <c r="Q107" s="82"/>
      <c r="R107" s="48" t="s">
        <v>221</v>
      </c>
      <c r="S107" s="49" t="s">
        <v>228</v>
      </c>
      <c r="T107" s="38" t="s">
        <v>18</v>
      </c>
      <c r="U107" s="51" t="s">
        <v>223</v>
      </c>
      <c r="V107" s="50" t="s">
        <v>222</v>
      </c>
      <c r="W107" s="40" t="s">
        <v>941</v>
      </c>
      <c r="X107" s="18" t="s">
        <v>225</v>
      </c>
      <c r="Y107" s="38" t="s">
        <v>18</v>
      </c>
      <c r="Z107" s="15" t="s">
        <v>928</v>
      </c>
      <c r="AA107" s="90">
        <v>0.5</v>
      </c>
      <c r="AB107" s="91" t="s">
        <v>18</v>
      </c>
      <c r="AC107" s="51"/>
      <c r="AD107" s="51"/>
      <c r="AE107" s="51"/>
      <c r="AF107" s="51"/>
      <c r="AG107" s="61"/>
      <c r="AH107" s="61"/>
      <c r="AI107" s="94"/>
      <c r="AJ107" s="65">
        <v>0</v>
      </c>
    </row>
    <row r="108" spans="1:36" ht="39.950000000000003" hidden="1" customHeight="1">
      <c r="A108" s="13">
        <f t="shared" si="7"/>
        <v>100</v>
      </c>
      <c r="B108" s="16"/>
      <c r="C108" s="16"/>
      <c r="D108" s="16">
        <v>2</v>
      </c>
      <c r="E108" s="19"/>
      <c r="F108" s="16"/>
      <c r="G108" s="19"/>
      <c r="H108" s="16"/>
      <c r="I108" s="16"/>
      <c r="J108" s="36"/>
      <c r="K108" s="36"/>
      <c r="L108" s="88" t="s">
        <v>46</v>
      </c>
      <c r="M108" s="30" t="s">
        <v>681</v>
      </c>
      <c r="N108" s="81" t="s">
        <v>942</v>
      </c>
      <c r="O108" s="32" t="s">
        <v>61</v>
      </c>
      <c r="P108" s="32" t="s">
        <v>220</v>
      </c>
      <c r="Q108" s="82"/>
      <c r="R108" s="48" t="s">
        <v>221</v>
      </c>
      <c r="S108" s="49" t="s">
        <v>228</v>
      </c>
      <c r="T108" s="38" t="s">
        <v>18</v>
      </c>
      <c r="U108" s="48" t="s">
        <v>223</v>
      </c>
      <c r="V108" s="50" t="s">
        <v>222</v>
      </c>
      <c r="W108" s="40" t="s">
        <v>941</v>
      </c>
      <c r="X108" s="18" t="s">
        <v>225</v>
      </c>
      <c r="Y108" s="38" t="s">
        <v>18</v>
      </c>
      <c r="Z108" s="15" t="s">
        <v>928</v>
      </c>
      <c r="AA108" s="90">
        <v>0.5</v>
      </c>
      <c r="AB108" s="32" t="s">
        <v>18</v>
      </c>
      <c r="AC108" s="51"/>
      <c r="AD108" s="51"/>
      <c r="AE108" s="51"/>
      <c r="AF108" s="51"/>
      <c r="AG108" s="61"/>
      <c r="AH108" s="61"/>
      <c r="AI108" s="71"/>
      <c r="AJ108" s="65">
        <v>0</v>
      </c>
    </row>
    <row r="109" spans="1:36" ht="64.5" hidden="1" customHeight="1">
      <c r="A109" s="13">
        <f t="shared" si="7"/>
        <v>101</v>
      </c>
      <c r="B109" s="16"/>
      <c r="C109" s="16"/>
      <c r="D109" s="16">
        <v>2</v>
      </c>
      <c r="E109" s="19"/>
      <c r="F109" s="16"/>
      <c r="G109" s="19"/>
      <c r="H109" s="16"/>
      <c r="I109" s="16"/>
      <c r="J109" s="36"/>
      <c r="K109" s="36"/>
      <c r="L109" s="88" t="s">
        <v>39</v>
      </c>
      <c r="M109" s="30" t="s">
        <v>681</v>
      </c>
      <c r="N109" s="81" t="s">
        <v>767</v>
      </c>
      <c r="O109" s="32" t="s">
        <v>61</v>
      </c>
      <c r="P109" s="32" t="s">
        <v>220</v>
      </c>
      <c r="Q109" s="82"/>
      <c r="R109" s="48" t="s">
        <v>221</v>
      </c>
      <c r="S109" s="49" t="s">
        <v>228</v>
      </c>
      <c r="T109" s="38" t="s">
        <v>18</v>
      </c>
      <c r="U109" s="51" t="s">
        <v>222</v>
      </c>
      <c r="V109" s="50" t="s">
        <v>223</v>
      </c>
      <c r="W109" s="40" t="s">
        <v>941</v>
      </c>
      <c r="X109" s="18" t="s">
        <v>225</v>
      </c>
      <c r="Y109" s="38" t="s">
        <v>18</v>
      </c>
      <c r="Z109" s="15" t="s">
        <v>928</v>
      </c>
      <c r="AA109" s="90">
        <v>0.5</v>
      </c>
      <c r="AB109" s="32" t="s">
        <v>18</v>
      </c>
      <c r="AC109" s="51"/>
      <c r="AD109" s="51"/>
      <c r="AE109" s="51"/>
      <c r="AF109" s="51"/>
      <c r="AG109" s="61"/>
      <c r="AH109" s="61"/>
      <c r="AI109" s="71"/>
      <c r="AJ109" s="65">
        <v>0</v>
      </c>
    </row>
    <row r="110" spans="1:36" ht="64.5" hidden="1" customHeight="1">
      <c r="A110" s="13">
        <f t="shared" si="7"/>
        <v>102</v>
      </c>
      <c r="B110" s="16"/>
      <c r="C110" s="16"/>
      <c r="D110" s="16">
        <v>2</v>
      </c>
      <c r="E110" s="19"/>
      <c r="F110" s="16"/>
      <c r="G110" s="19"/>
      <c r="H110" s="16"/>
      <c r="I110" s="16"/>
      <c r="J110" s="36"/>
      <c r="K110" s="36"/>
      <c r="L110" s="88" t="s">
        <v>42</v>
      </c>
      <c r="M110" s="30" t="s">
        <v>681</v>
      </c>
      <c r="N110" s="81" t="s">
        <v>943</v>
      </c>
      <c r="O110" s="32" t="s">
        <v>61</v>
      </c>
      <c r="P110" s="32" t="s">
        <v>220</v>
      </c>
      <c r="Q110" s="82"/>
      <c r="R110" s="48" t="s">
        <v>221</v>
      </c>
      <c r="S110" s="49" t="s">
        <v>228</v>
      </c>
      <c r="T110" s="38" t="s">
        <v>18</v>
      </c>
      <c r="U110" s="51" t="s">
        <v>222</v>
      </c>
      <c r="V110" s="50" t="s">
        <v>223</v>
      </c>
      <c r="W110" s="40" t="s">
        <v>941</v>
      </c>
      <c r="X110" s="18" t="s">
        <v>225</v>
      </c>
      <c r="Y110" s="38" t="s">
        <v>18</v>
      </c>
      <c r="Z110" s="15" t="s">
        <v>928</v>
      </c>
      <c r="AA110" s="90">
        <v>0.5</v>
      </c>
      <c r="AB110" s="32" t="s">
        <v>18</v>
      </c>
      <c r="AC110" s="51"/>
      <c r="AD110" s="51"/>
      <c r="AE110" s="51"/>
      <c r="AF110" s="51"/>
      <c r="AG110" s="61"/>
      <c r="AH110" s="61"/>
      <c r="AI110" s="71"/>
      <c r="AJ110" s="65">
        <v>0</v>
      </c>
    </row>
    <row r="111" spans="1:36" ht="39.950000000000003" hidden="1" customHeight="1">
      <c r="A111" s="13">
        <f t="shared" si="7"/>
        <v>103</v>
      </c>
      <c r="B111" s="16"/>
      <c r="C111" s="16"/>
      <c r="D111" s="16">
        <v>2</v>
      </c>
      <c r="E111" s="19"/>
      <c r="F111" s="16"/>
      <c r="G111" s="19"/>
      <c r="H111" s="16"/>
      <c r="I111" s="16"/>
      <c r="J111" s="36"/>
      <c r="K111" s="36"/>
      <c r="L111" s="88" t="s">
        <v>49</v>
      </c>
      <c r="M111" s="30" t="s">
        <v>647</v>
      </c>
      <c r="N111" s="81" t="str">
        <f>N103</f>
        <v>1895车身，织物通风面套</v>
      </c>
      <c r="O111" s="32" t="s">
        <v>61</v>
      </c>
      <c r="P111" s="32" t="s">
        <v>220</v>
      </c>
      <c r="Q111" s="82"/>
      <c r="R111" s="48" t="s">
        <v>221</v>
      </c>
      <c r="S111" s="49" t="s">
        <v>228</v>
      </c>
      <c r="T111" s="38" t="s">
        <v>18</v>
      </c>
      <c r="U111" s="51" t="s">
        <v>223</v>
      </c>
      <c r="V111" s="50" t="s">
        <v>222</v>
      </c>
      <c r="W111" s="40" t="s">
        <v>941</v>
      </c>
      <c r="X111" s="18" t="s">
        <v>225</v>
      </c>
      <c r="Y111" s="38" t="s">
        <v>18</v>
      </c>
      <c r="Z111" s="15" t="s">
        <v>936</v>
      </c>
      <c r="AA111" s="90">
        <v>0.5</v>
      </c>
      <c r="AB111" s="32" t="s">
        <v>18</v>
      </c>
      <c r="AC111" s="51"/>
      <c r="AD111" s="51"/>
      <c r="AE111" s="51"/>
      <c r="AF111" s="51"/>
      <c r="AG111" s="61"/>
      <c r="AH111" s="61"/>
      <c r="AI111" s="71"/>
      <c r="AJ111" s="65">
        <v>0</v>
      </c>
    </row>
    <row r="112" spans="1:36" ht="39.950000000000003" hidden="1" customHeight="1">
      <c r="A112" s="13">
        <f t="shared" si="7"/>
        <v>104</v>
      </c>
      <c r="B112" s="16"/>
      <c r="C112" s="16"/>
      <c r="D112" s="16">
        <v>2</v>
      </c>
      <c r="E112" s="19"/>
      <c r="F112" s="16"/>
      <c r="G112" s="19"/>
      <c r="H112" s="16"/>
      <c r="I112" s="16"/>
      <c r="J112" s="36"/>
      <c r="K112" s="36"/>
      <c r="L112" s="88" t="s">
        <v>50</v>
      </c>
      <c r="M112" s="30" t="s">
        <v>681</v>
      </c>
      <c r="N112" s="81" t="str">
        <f>N104</f>
        <v>1895车身，织物非通风面料</v>
      </c>
      <c r="O112" s="32" t="s">
        <v>61</v>
      </c>
      <c r="P112" s="32" t="s">
        <v>220</v>
      </c>
      <c r="Q112" s="82"/>
      <c r="R112" s="48" t="s">
        <v>221</v>
      </c>
      <c r="S112" s="49" t="s">
        <v>228</v>
      </c>
      <c r="T112" s="38" t="s">
        <v>18</v>
      </c>
      <c r="U112" s="51" t="s">
        <v>223</v>
      </c>
      <c r="V112" s="50" t="s">
        <v>222</v>
      </c>
      <c r="W112" s="40" t="s">
        <v>941</v>
      </c>
      <c r="X112" s="18" t="s">
        <v>225</v>
      </c>
      <c r="Y112" s="38" t="s">
        <v>18</v>
      </c>
      <c r="Z112" s="15" t="s">
        <v>936</v>
      </c>
      <c r="AA112" s="90">
        <v>0.5</v>
      </c>
      <c r="AB112" s="32" t="s">
        <v>18</v>
      </c>
      <c r="AC112" s="51"/>
      <c r="AD112" s="51"/>
      <c r="AE112" s="51"/>
      <c r="AF112" s="51"/>
      <c r="AG112" s="61"/>
      <c r="AH112" s="61"/>
      <c r="AI112" s="71"/>
      <c r="AJ112" s="65">
        <v>0</v>
      </c>
    </row>
    <row r="113" spans="1:36" s="5" customFormat="1" ht="64.5" hidden="1" customHeight="1">
      <c r="A113" s="13">
        <f t="shared" si="7"/>
        <v>105</v>
      </c>
      <c r="B113" s="16"/>
      <c r="C113" s="16"/>
      <c r="D113" s="16">
        <v>2</v>
      </c>
      <c r="E113" s="19"/>
      <c r="F113" s="16"/>
      <c r="G113" s="19"/>
      <c r="H113" s="16"/>
      <c r="I113" s="16"/>
      <c r="J113" s="36"/>
      <c r="K113" s="36"/>
      <c r="L113" s="88" t="s">
        <v>52</v>
      </c>
      <c r="M113" s="30" t="s">
        <v>681</v>
      </c>
      <c r="N113" s="33" t="s">
        <v>944</v>
      </c>
      <c r="O113" s="32" t="s">
        <v>61</v>
      </c>
      <c r="P113" s="32" t="s">
        <v>220</v>
      </c>
      <c r="Q113" s="82"/>
      <c r="R113" s="48" t="s">
        <v>221</v>
      </c>
      <c r="S113" s="49" t="s">
        <v>228</v>
      </c>
      <c r="T113" s="38" t="s">
        <v>18</v>
      </c>
      <c r="U113" s="51" t="s">
        <v>222</v>
      </c>
      <c r="V113" s="50" t="s">
        <v>223</v>
      </c>
      <c r="W113" s="40" t="s">
        <v>941</v>
      </c>
      <c r="X113" s="18" t="s">
        <v>225</v>
      </c>
      <c r="Y113" s="38" t="s">
        <v>18</v>
      </c>
      <c r="Z113" s="15" t="s">
        <v>936</v>
      </c>
      <c r="AA113" s="90">
        <v>0.5</v>
      </c>
      <c r="AB113" s="32"/>
      <c r="AC113" s="51"/>
      <c r="AD113" s="51"/>
      <c r="AE113" s="51"/>
      <c r="AF113" s="51"/>
      <c r="AG113" s="61"/>
      <c r="AH113" s="61"/>
      <c r="AI113" s="71"/>
      <c r="AJ113" s="65">
        <v>0</v>
      </c>
    </row>
    <row r="114" spans="1:36" s="5" customFormat="1" ht="64.5" hidden="1" customHeight="1">
      <c r="A114" s="13">
        <f t="shared" si="7"/>
        <v>106</v>
      </c>
      <c r="B114" s="16"/>
      <c r="C114" s="16"/>
      <c r="D114" s="16">
        <v>2</v>
      </c>
      <c r="E114" s="19"/>
      <c r="F114" s="16"/>
      <c r="G114" s="19"/>
      <c r="H114" s="16"/>
      <c r="I114" s="16"/>
      <c r="J114" s="36"/>
      <c r="K114" s="36"/>
      <c r="L114" s="88" t="s">
        <v>54</v>
      </c>
      <c r="M114" s="30" t="s">
        <v>681</v>
      </c>
      <c r="N114" s="33" t="s">
        <v>940</v>
      </c>
      <c r="O114" s="32" t="s">
        <v>61</v>
      </c>
      <c r="P114" s="32" t="s">
        <v>220</v>
      </c>
      <c r="Q114" s="82"/>
      <c r="R114" s="48" t="s">
        <v>221</v>
      </c>
      <c r="S114" s="49" t="s">
        <v>228</v>
      </c>
      <c r="T114" s="38" t="s">
        <v>18</v>
      </c>
      <c r="U114" s="51" t="s">
        <v>222</v>
      </c>
      <c r="V114" s="50" t="s">
        <v>223</v>
      </c>
      <c r="W114" s="40" t="s">
        <v>941</v>
      </c>
      <c r="X114" s="18" t="s">
        <v>225</v>
      </c>
      <c r="Y114" s="38" t="s">
        <v>18</v>
      </c>
      <c r="Z114" s="15" t="s">
        <v>936</v>
      </c>
      <c r="AA114" s="90">
        <v>0.5</v>
      </c>
      <c r="AB114" s="32"/>
      <c r="AC114" s="51"/>
      <c r="AD114" s="51"/>
      <c r="AE114" s="51"/>
      <c r="AF114" s="51"/>
      <c r="AG114" s="61"/>
      <c r="AH114" s="61"/>
      <c r="AI114" s="71"/>
      <c r="AJ114" s="65">
        <v>0</v>
      </c>
    </row>
    <row r="115" spans="1:36" ht="39.950000000000003" hidden="1" customHeight="1">
      <c r="A115" s="13">
        <f t="shared" si="7"/>
        <v>107</v>
      </c>
      <c r="B115" s="16"/>
      <c r="C115" s="16"/>
      <c r="D115" s="16">
        <v>2</v>
      </c>
      <c r="E115" s="19"/>
      <c r="F115" s="16"/>
      <c r="G115" s="19"/>
      <c r="H115" s="16"/>
      <c r="I115" s="16"/>
      <c r="J115" s="36"/>
      <c r="K115" s="36"/>
      <c r="L115" s="88" t="s">
        <v>948</v>
      </c>
      <c r="M115" s="30" t="s">
        <v>946</v>
      </c>
      <c r="N115" s="81" t="s">
        <v>908</v>
      </c>
      <c r="O115" s="32" t="s">
        <v>61</v>
      </c>
      <c r="P115" s="32" t="s">
        <v>220</v>
      </c>
      <c r="Q115" s="82"/>
      <c r="R115" s="48" t="s">
        <v>221</v>
      </c>
      <c r="S115" s="89" t="s">
        <v>948</v>
      </c>
      <c r="T115" s="48" t="s">
        <v>221</v>
      </c>
      <c r="U115" s="51" t="s">
        <v>223</v>
      </c>
      <c r="V115" s="50" t="s">
        <v>222</v>
      </c>
      <c r="W115" s="40" t="s">
        <v>232</v>
      </c>
      <c r="X115" s="18" t="s">
        <v>225</v>
      </c>
      <c r="Y115" s="38" t="s">
        <v>18</v>
      </c>
      <c r="Z115" s="15" t="s">
        <v>936</v>
      </c>
      <c r="AA115" s="92" t="e">
        <f>AA116+#REF!+#REF!+#REF!+#REF!+AA117+AA118+AA119+#REF!+#REF!</f>
        <v>#REF!</v>
      </c>
      <c r="AB115" s="32" t="s">
        <v>18</v>
      </c>
      <c r="AC115" s="51"/>
      <c r="AD115" s="51"/>
      <c r="AE115" s="51"/>
      <c r="AF115" s="51"/>
      <c r="AG115" s="61"/>
      <c r="AH115" s="61"/>
      <c r="AI115" s="95"/>
      <c r="AJ115" s="18">
        <v>0</v>
      </c>
    </row>
    <row r="116" spans="1:36" ht="39.950000000000003" hidden="1" customHeight="1">
      <c r="A116" s="13">
        <f t="shared" si="7"/>
        <v>108</v>
      </c>
      <c r="B116" s="16"/>
      <c r="C116" s="16"/>
      <c r="D116" s="19"/>
      <c r="E116" s="16">
        <v>3</v>
      </c>
      <c r="F116" s="16"/>
      <c r="G116" s="19"/>
      <c r="H116" s="16"/>
      <c r="I116" s="16"/>
      <c r="J116" s="36"/>
      <c r="K116" s="36"/>
      <c r="L116" s="88" t="s">
        <v>953</v>
      </c>
      <c r="M116" s="30" t="s">
        <v>950</v>
      </c>
      <c r="N116" s="81" t="s">
        <v>908</v>
      </c>
      <c r="O116" s="40" t="s">
        <v>61</v>
      </c>
      <c r="P116" s="32" t="s">
        <v>220</v>
      </c>
      <c r="Q116" s="82"/>
      <c r="R116" s="48" t="s">
        <v>221</v>
      </c>
      <c r="S116" s="49" t="s">
        <v>228</v>
      </c>
      <c r="T116" s="38" t="s">
        <v>18</v>
      </c>
      <c r="U116" s="51" t="s">
        <v>223</v>
      </c>
      <c r="V116" s="50" t="s">
        <v>222</v>
      </c>
      <c r="W116" s="15" t="s">
        <v>242</v>
      </c>
      <c r="X116" s="18" t="s">
        <v>951</v>
      </c>
      <c r="Y116" s="38" t="s">
        <v>952</v>
      </c>
      <c r="Z116" s="15" t="s">
        <v>936</v>
      </c>
      <c r="AA116" s="90">
        <v>2.7153999999999998</v>
      </c>
      <c r="AB116" s="32" t="s">
        <v>18</v>
      </c>
      <c r="AC116" s="51"/>
      <c r="AD116" s="51"/>
      <c r="AE116" s="51"/>
      <c r="AF116" s="51"/>
      <c r="AG116" s="61"/>
      <c r="AH116" s="61"/>
      <c r="AI116" s="95"/>
      <c r="AJ116" s="18">
        <v>0</v>
      </c>
    </row>
    <row r="117" spans="1:36" ht="39.950000000000003" hidden="1" customHeight="1">
      <c r="A117" s="13">
        <f t="shared" si="7"/>
        <v>109</v>
      </c>
      <c r="B117" s="16"/>
      <c r="C117" s="16"/>
      <c r="D117" s="19"/>
      <c r="E117" s="16">
        <v>3</v>
      </c>
      <c r="F117" s="16"/>
      <c r="G117" s="19"/>
      <c r="H117" s="16"/>
      <c r="I117" s="16"/>
      <c r="J117" s="36"/>
      <c r="K117" s="36"/>
      <c r="L117" s="88" t="s">
        <v>655</v>
      </c>
      <c r="M117" s="30" t="s">
        <v>656</v>
      </c>
      <c r="N117" s="81" t="s">
        <v>957</v>
      </c>
      <c r="O117" s="40" t="s">
        <v>139</v>
      </c>
      <c r="P117" s="32" t="s">
        <v>220</v>
      </c>
      <c r="Q117" s="82"/>
      <c r="R117" s="48" t="s">
        <v>221</v>
      </c>
      <c r="S117" s="89" t="s">
        <v>655</v>
      </c>
      <c r="T117" s="48" t="s">
        <v>221</v>
      </c>
      <c r="U117" s="51" t="s">
        <v>223</v>
      </c>
      <c r="V117" s="50" t="s">
        <v>222</v>
      </c>
      <c r="W117" s="15" t="s">
        <v>236</v>
      </c>
      <c r="X117" s="18" t="s">
        <v>956</v>
      </c>
      <c r="Y117" s="38" t="s">
        <v>271</v>
      </c>
      <c r="Z117" s="15" t="s">
        <v>18</v>
      </c>
      <c r="AA117" s="90">
        <v>2.0199999999999999E-2</v>
      </c>
      <c r="AB117" s="32" t="s">
        <v>18</v>
      </c>
      <c r="AC117" s="51"/>
      <c r="AD117" s="51"/>
      <c r="AE117" s="51"/>
      <c r="AF117" s="51"/>
      <c r="AG117" s="61"/>
      <c r="AH117" s="61"/>
      <c r="AI117" s="95"/>
      <c r="AJ117" s="18">
        <v>0</v>
      </c>
    </row>
    <row r="118" spans="1:36" ht="39.950000000000003" hidden="1" customHeight="1">
      <c r="A118" s="13">
        <f t="shared" si="7"/>
        <v>110</v>
      </c>
      <c r="B118" s="16"/>
      <c r="C118" s="16"/>
      <c r="D118" s="19"/>
      <c r="E118" s="16">
        <v>3</v>
      </c>
      <c r="F118" s="16"/>
      <c r="G118" s="19"/>
      <c r="H118" s="16"/>
      <c r="I118" s="16"/>
      <c r="J118" s="36"/>
      <c r="K118" s="36"/>
      <c r="L118" s="88" t="s">
        <v>660</v>
      </c>
      <c r="M118" s="30" t="s">
        <v>661</v>
      </c>
      <c r="N118" s="81" t="s">
        <v>957</v>
      </c>
      <c r="O118" s="40" t="s">
        <v>139</v>
      </c>
      <c r="P118" s="32" t="s">
        <v>220</v>
      </c>
      <c r="Q118" s="82"/>
      <c r="R118" s="48" t="s">
        <v>221</v>
      </c>
      <c r="S118" s="89" t="s">
        <v>660</v>
      </c>
      <c r="T118" s="48" t="s">
        <v>221</v>
      </c>
      <c r="U118" s="48" t="s">
        <v>223</v>
      </c>
      <c r="V118" s="50" t="s">
        <v>222</v>
      </c>
      <c r="W118" s="15" t="s">
        <v>236</v>
      </c>
      <c r="X118" s="18" t="s">
        <v>956</v>
      </c>
      <c r="Y118" s="38" t="s">
        <v>271</v>
      </c>
      <c r="Z118" s="15" t="s">
        <v>18</v>
      </c>
      <c r="AA118" s="90">
        <v>5.8999999999999999E-3</v>
      </c>
      <c r="AB118" s="32" t="s">
        <v>18</v>
      </c>
      <c r="AC118" s="51"/>
      <c r="AD118" s="51"/>
      <c r="AE118" s="51"/>
      <c r="AF118" s="51"/>
      <c r="AG118" s="61"/>
      <c r="AH118" s="61"/>
      <c r="AI118" s="95"/>
      <c r="AJ118" s="18">
        <v>0</v>
      </c>
    </row>
    <row r="119" spans="1:36" ht="39.950000000000003" hidden="1" customHeight="1">
      <c r="A119" s="13">
        <f t="shared" si="7"/>
        <v>111</v>
      </c>
      <c r="B119" s="16"/>
      <c r="C119" s="16"/>
      <c r="D119" s="19"/>
      <c r="E119" s="16">
        <v>3</v>
      </c>
      <c r="F119" s="16"/>
      <c r="G119" s="19"/>
      <c r="H119" s="16"/>
      <c r="I119" s="16"/>
      <c r="J119" s="36"/>
      <c r="K119" s="36"/>
      <c r="L119" s="88" t="s">
        <v>963</v>
      </c>
      <c r="M119" s="30" t="s">
        <v>962</v>
      </c>
      <c r="N119" s="81" t="s">
        <v>869</v>
      </c>
      <c r="O119" s="32" t="s">
        <v>61</v>
      </c>
      <c r="P119" s="32" t="s">
        <v>220</v>
      </c>
      <c r="Q119" s="82"/>
      <c r="R119" s="48" t="s">
        <v>221</v>
      </c>
      <c r="S119" s="49" t="s">
        <v>228</v>
      </c>
      <c r="T119" s="38" t="s">
        <v>18</v>
      </c>
      <c r="U119" s="51" t="s">
        <v>223</v>
      </c>
      <c r="V119" s="50" t="s">
        <v>222</v>
      </c>
      <c r="W119" s="15" t="s">
        <v>232</v>
      </c>
      <c r="X119" s="18" t="s">
        <v>225</v>
      </c>
      <c r="Y119" s="38" t="s">
        <v>18</v>
      </c>
      <c r="Z119" s="15" t="s">
        <v>18</v>
      </c>
      <c r="AA119" s="90" t="e">
        <f>#REF!+#REF!+#REF!+#REF!+AA120+AA121+#REF!*#REF!</f>
        <v>#REF!</v>
      </c>
      <c r="AB119" s="32" t="s">
        <v>18</v>
      </c>
      <c r="AC119" s="51"/>
      <c r="AD119" s="51"/>
      <c r="AE119" s="51"/>
      <c r="AF119" s="51"/>
      <c r="AG119" s="61"/>
      <c r="AH119" s="61"/>
      <c r="AI119" s="71"/>
      <c r="AJ119" s="18">
        <v>0</v>
      </c>
    </row>
    <row r="120" spans="1:36" ht="39.950000000000003" hidden="1" customHeight="1">
      <c r="A120" s="13">
        <f t="shared" si="7"/>
        <v>112</v>
      </c>
      <c r="B120" s="16"/>
      <c r="C120" s="16"/>
      <c r="D120" s="19"/>
      <c r="E120" s="19"/>
      <c r="F120" s="16">
        <v>4</v>
      </c>
      <c r="G120" s="19"/>
      <c r="H120" s="16"/>
      <c r="I120" s="16"/>
      <c r="J120" s="36"/>
      <c r="K120" s="36"/>
      <c r="L120" s="88" t="s">
        <v>977</v>
      </c>
      <c r="M120" s="30" t="s">
        <v>978</v>
      </c>
      <c r="N120" s="81" t="s">
        <v>869</v>
      </c>
      <c r="O120" s="32" t="s">
        <v>139</v>
      </c>
      <c r="P120" s="32" t="s">
        <v>220</v>
      </c>
      <c r="Q120" s="82"/>
      <c r="R120" s="48" t="s">
        <v>221</v>
      </c>
      <c r="S120" s="49" t="s">
        <v>228</v>
      </c>
      <c r="T120" s="38" t="s">
        <v>18</v>
      </c>
      <c r="U120" s="51" t="s">
        <v>223</v>
      </c>
      <c r="V120" s="50" t="s">
        <v>222</v>
      </c>
      <c r="W120" s="15" t="s">
        <v>236</v>
      </c>
      <c r="X120" s="18" t="s">
        <v>966</v>
      </c>
      <c r="Y120" s="38" t="s">
        <v>238</v>
      </c>
      <c r="Z120" s="15" t="s">
        <v>18</v>
      </c>
      <c r="AA120" s="90">
        <v>0.1772</v>
      </c>
      <c r="AB120" s="32" t="s">
        <v>18</v>
      </c>
      <c r="AC120" s="51"/>
      <c r="AD120" s="51"/>
      <c r="AE120" s="51"/>
      <c r="AF120" s="51"/>
      <c r="AG120" s="61"/>
      <c r="AH120" s="61"/>
      <c r="AI120" s="71"/>
      <c r="AJ120" s="18">
        <v>0</v>
      </c>
    </row>
    <row r="121" spans="1:36" ht="39.950000000000003" hidden="1" customHeight="1">
      <c r="A121" s="13">
        <f t="shared" si="7"/>
        <v>113</v>
      </c>
      <c r="B121" s="16"/>
      <c r="C121" s="16"/>
      <c r="D121" s="19"/>
      <c r="E121" s="19"/>
      <c r="F121" s="16">
        <v>4</v>
      </c>
      <c r="G121" s="19"/>
      <c r="H121" s="16"/>
      <c r="I121" s="16"/>
      <c r="J121" s="36"/>
      <c r="K121" s="36"/>
      <c r="L121" s="88" t="s">
        <v>979</v>
      </c>
      <c r="M121" s="30" t="s">
        <v>980</v>
      </c>
      <c r="N121" s="81" t="s">
        <v>869</v>
      </c>
      <c r="O121" s="32" t="s">
        <v>139</v>
      </c>
      <c r="P121" s="32" t="s">
        <v>220</v>
      </c>
      <c r="Q121" s="82"/>
      <c r="R121" s="48" t="s">
        <v>221</v>
      </c>
      <c r="S121" s="49" t="s">
        <v>228</v>
      </c>
      <c r="T121" s="38" t="s">
        <v>18</v>
      </c>
      <c r="U121" s="51" t="s">
        <v>223</v>
      </c>
      <c r="V121" s="50" t="s">
        <v>222</v>
      </c>
      <c r="W121" s="15" t="s">
        <v>236</v>
      </c>
      <c r="X121" s="18" t="s">
        <v>966</v>
      </c>
      <c r="Y121" s="38" t="s">
        <v>238</v>
      </c>
      <c r="Z121" s="15" t="s">
        <v>18</v>
      </c>
      <c r="AA121" s="90">
        <v>0.13950000000000001</v>
      </c>
      <c r="AB121" s="32" t="s">
        <v>18</v>
      </c>
      <c r="AC121" s="51"/>
      <c r="AD121" s="51"/>
      <c r="AE121" s="51"/>
      <c r="AF121" s="51"/>
      <c r="AG121" s="61"/>
      <c r="AH121" s="61"/>
      <c r="AI121" s="71"/>
      <c r="AJ121" s="18">
        <v>0</v>
      </c>
    </row>
    <row r="122" spans="1:36" ht="39.950000000000003" customHeight="1">
      <c r="A122" s="13">
        <f t="shared" si="7"/>
        <v>114</v>
      </c>
      <c r="B122" s="16"/>
      <c r="C122" s="16">
        <v>1</v>
      </c>
      <c r="D122" s="19"/>
      <c r="E122" s="19"/>
      <c r="F122" s="16"/>
      <c r="G122" s="19"/>
      <c r="H122" s="16"/>
      <c r="I122" s="16"/>
      <c r="J122" s="36"/>
      <c r="K122" s="36"/>
      <c r="L122" s="88" t="s">
        <v>989</v>
      </c>
      <c r="M122" s="30" t="s">
        <v>990</v>
      </c>
      <c r="N122" s="81" t="s">
        <v>76</v>
      </c>
      <c r="O122" s="32" t="s">
        <v>139</v>
      </c>
      <c r="P122" s="32" t="s">
        <v>220</v>
      </c>
      <c r="Q122" s="38" t="s">
        <v>18</v>
      </c>
      <c r="R122" s="48" t="s">
        <v>221</v>
      </c>
      <c r="S122" s="49" t="s">
        <v>228</v>
      </c>
      <c r="T122" s="38" t="s">
        <v>18</v>
      </c>
      <c r="U122" s="51" t="s">
        <v>223</v>
      </c>
      <c r="V122" s="50" t="s">
        <v>222</v>
      </c>
      <c r="W122" s="15" t="s">
        <v>600</v>
      </c>
      <c r="X122" s="15" t="s">
        <v>600</v>
      </c>
      <c r="Y122" s="38" t="s">
        <v>18</v>
      </c>
      <c r="Z122" s="15" t="s">
        <v>18</v>
      </c>
      <c r="AA122" s="90">
        <v>4.4999999999999997E-3</v>
      </c>
      <c r="AB122" s="32" t="s">
        <v>18</v>
      </c>
      <c r="AC122" s="51"/>
      <c r="AD122" s="51"/>
      <c r="AE122" s="51"/>
      <c r="AF122" s="51"/>
      <c r="AG122" s="61"/>
      <c r="AH122" s="61"/>
      <c r="AI122" s="44"/>
      <c r="AJ122" s="18">
        <v>1</v>
      </c>
    </row>
    <row r="123" spans="1:36" ht="39.950000000000003" hidden="1" customHeight="1">
      <c r="A123" s="13">
        <f t="shared" si="7"/>
        <v>115</v>
      </c>
      <c r="B123" s="16"/>
      <c r="C123" s="16">
        <v>1</v>
      </c>
      <c r="D123" s="19"/>
      <c r="E123" s="19"/>
      <c r="F123" s="16"/>
      <c r="G123" s="19"/>
      <c r="H123" s="16"/>
      <c r="I123" s="16"/>
      <c r="J123" s="36"/>
      <c r="K123" s="36"/>
      <c r="L123" s="88" t="s">
        <v>993</v>
      </c>
      <c r="M123" s="30" t="s">
        <v>992</v>
      </c>
      <c r="N123" s="81" t="s">
        <v>47</v>
      </c>
      <c r="O123" s="32" t="s">
        <v>139</v>
      </c>
      <c r="P123" s="32" t="s">
        <v>220</v>
      </c>
      <c r="Q123" s="38" t="s">
        <v>18</v>
      </c>
      <c r="R123" s="48" t="s">
        <v>221</v>
      </c>
      <c r="S123" s="49" t="s">
        <v>228</v>
      </c>
      <c r="T123" s="38" t="s">
        <v>18</v>
      </c>
      <c r="U123" s="51" t="s">
        <v>223</v>
      </c>
      <c r="V123" s="50" t="s">
        <v>222</v>
      </c>
      <c r="W123" s="15" t="s">
        <v>600</v>
      </c>
      <c r="X123" s="15" t="s">
        <v>600</v>
      </c>
      <c r="Y123" s="38" t="s">
        <v>18</v>
      </c>
      <c r="Z123" s="15" t="s">
        <v>18</v>
      </c>
      <c r="AA123" s="90">
        <v>1.6500000000000001E-2</v>
      </c>
      <c r="AB123" s="32" t="s">
        <v>18</v>
      </c>
      <c r="AC123" s="51"/>
      <c r="AD123" s="51"/>
      <c r="AE123" s="51"/>
      <c r="AF123" s="51"/>
      <c r="AG123" s="61"/>
      <c r="AH123" s="61"/>
      <c r="AI123" s="44"/>
      <c r="AJ123" s="18">
        <v>0</v>
      </c>
    </row>
    <row r="124" spans="1:36" ht="39.950000000000003" customHeight="1">
      <c r="A124" s="13">
        <f t="shared" si="7"/>
        <v>116</v>
      </c>
      <c r="B124" s="16"/>
      <c r="C124" s="16">
        <v>1</v>
      </c>
      <c r="D124" s="19"/>
      <c r="E124" s="19"/>
      <c r="F124" s="16"/>
      <c r="G124" s="19"/>
      <c r="H124" s="16"/>
      <c r="I124" s="16"/>
      <c r="J124" s="36"/>
      <c r="K124" s="36"/>
      <c r="L124" s="88" t="s">
        <v>662</v>
      </c>
      <c r="M124" s="30" t="s">
        <v>996</v>
      </c>
      <c r="N124" s="81" t="s">
        <v>30</v>
      </c>
      <c r="O124" s="32" t="s">
        <v>139</v>
      </c>
      <c r="P124" s="32" t="s">
        <v>220</v>
      </c>
      <c r="Q124" s="38" t="s">
        <v>18</v>
      </c>
      <c r="R124" s="48" t="s">
        <v>221</v>
      </c>
      <c r="S124" s="49" t="s">
        <v>228</v>
      </c>
      <c r="T124" s="38" t="s">
        <v>18</v>
      </c>
      <c r="U124" s="48" t="s">
        <v>223</v>
      </c>
      <c r="V124" s="50" t="s">
        <v>222</v>
      </c>
      <c r="W124" s="15" t="s">
        <v>995</v>
      </c>
      <c r="X124" s="18" t="s">
        <v>18</v>
      </c>
      <c r="Y124" s="38" t="s">
        <v>18</v>
      </c>
      <c r="Z124" s="15" t="s">
        <v>18</v>
      </c>
      <c r="AA124" s="90">
        <v>2.0000000000000001E-4</v>
      </c>
      <c r="AB124" s="32" t="s">
        <v>18</v>
      </c>
      <c r="AC124" s="51"/>
      <c r="AD124" s="51"/>
      <c r="AE124" s="51"/>
      <c r="AF124" s="51"/>
      <c r="AG124" s="61"/>
      <c r="AH124" s="61"/>
      <c r="AI124" s="44"/>
      <c r="AJ124" s="18">
        <v>1</v>
      </c>
    </row>
    <row r="125" spans="1:36" ht="39.950000000000003" hidden="1" customHeight="1">
      <c r="A125" s="13">
        <f t="shared" si="7"/>
        <v>117</v>
      </c>
      <c r="B125" s="16"/>
      <c r="C125" s="16">
        <v>1</v>
      </c>
      <c r="D125" s="19"/>
      <c r="E125" s="19"/>
      <c r="F125" s="16"/>
      <c r="G125" s="19"/>
      <c r="H125" s="16"/>
      <c r="I125" s="16"/>
      <c r="J125" s="36"/>
      <c r="K125" s="36"/>
      <c r="L125" s="88" t="s">
        <v>665</v>
      </c>
      <c r="M125" s="30" t="s">
        <v>996</v>
      </c>
      <c r="N125" s="81" t="s">
        <v>47</v>
      </c>
      <c r="O125" s="32" t="s">
        <v>139</v>
      </c>
      <c r="P125" s="32" t="s">
        <v>220</v>
      </c>
      <c r="Q125" s="38" t="s">
        <v>18</v>
      </c>
      <c r="R125" s="48" t="s">
        <v>221</v>
      </c>
      <c r="S125" s="49" t="s">
        <v>228</v>
      </c>
      <c r="T125" s="38" t="s">
        <v>18</v>
      </c>
      <c r="U125" s="51" t="s">
        <v>223</v>
      </c>
      <c r="V125" s="50" t="s">
        <v>222</v>
      </c>
      <c r="W125" s="15" t="s">
        <v>995</v>
      </c>
      <c r="X125" s="18" t="s">
        <v>18</v>
      </c>
      <c r="Y125" s="38" t="s">
        <v>18</v>
      </c>
      <c r="Z125" s="15" t="s">
        <v>18</v>
      </c>
      <c r="AA125" s="90">
        <v>2.0000000000000001E-4</v>
      </c>
      <c r="AB125" s="32" t="s">
        <v>18</v>
      </c>
      <c r="AC125" s="51"/>
      <c r="AD125" s="51"/>
      <c r="AE125" s="51"/>
      <c r="AF125" s="51"/>
      <c r="AG125" s="61"/>
      <c r="AH125" s="61"/>
      <c r="AI125" s="44"/>
      <c r="AJ125" s="18">
        <v>0</v>
      </c>
    </row>
    <row r="126" spans="1:36" ht="39.950000000000003" hidden="1" customHeight="1" thickBot="1">
      <c r="A126" s="13">
        <f t="shared" si="7"/>
        <v>118</v>
      </c>
      <c r="B126" s="96"/>
      <c r="C126" s="16">
        <v>1</v>
      </c>
      <c r="D126" s="97"/>
      <c r="E126" s="97"/>
      <c r="F126" s="96"/>
      <c r="G126" s="97"/>
      <c r="H126" s="96"/>
      <c r="I126" s="96"/>
      <c r="J126" s="98"/>
      <c r="K126" s="98"/>
      <c r="L126" s="99" t="s">
        <v>667</v>
      </c>
      <c r="M126" s="100" t="s">
        <v>997</v>
      </c>
      <c r="N126" s="101" t="s">
        <v>47</v>
      </c>
      <c r="O126" s="102" t="s">
        <v>139</v>
      </c>
      <c r="P126" s="102" t="s">
        <v>220</v>
      </c>
      <c r="Q126" s="103" t="s">
        <v>18</v>
      </c>
      <c r="R126" s="104" t="s">
        <v>221</v>
      </c>
      <c r="S126" s="105" t="s">
        <v>228</v>
      </c>
      <c r="T126" s="103" t="s">
        <v>18</v>
      </c>
      <c r="U126" s="48" t="s">
        <v>223</v>
      </c>
      <c r="V126" s="50" t="s">
        <v>222</v>
      </c>
      <c r="W126" s="106" t="s">
        <v>995</v>
      </c>
      <c r="X126" s="107" t="s">
        <v>18</v>
      </c>
      <c r="Y126" s="103" t="s">
        <v>18</v>
      </c>
      <c r="Z126" s="106" t="s">
        <v>18</v>
      </c>
      <c r="AA126" s="108">
        <v>2.0000000000000001E-4</v>
      </c>
      <c r="AB126" s="102" t="s">
        <v>18</v>
      </c>
      <c r="AC126" s="109"/>
      <c r="AD126" s="109"/>
      <c r="AE126" s="109"/>
      <c r="AF126" s="109"/>
      <c r="AG126" s="110"/>
      <c r="AH126" s="110"/>
      <c r="AI126" s="111"/>
      <c r="AJ126" s="103" t="s">
        <v>998</v>
      </c>
    </row>
    <row r="127" spans="1:36" ht="39.950000000000003" customHeight="1">
      <c r="R127" s="6"/>
      <c r="T127" s="6"/>
      <c r="U127" s="6"/>
      <c r="V127" s="6"/>
      <c r="W127" s="6"/>
      <c r="X127" s="6"/>
      <c r="Y127" s="6"/>
    </row>
    <row r="128" spans="1:36" ht="39.950000000000003" customHeight="1">
      <c r="R128" s="6"/>
      <c r="T128" s="6"/>
      <c r="U128" s="6"/>
      <c r="V128" s="6"/>
      <c r="W128" s="6"/>
      <c r="X128" s="6"/>
      <c r="Y128" s="6"/>
    </row>
    <row r="129" spans="18:25" ht="39.950000000000003" customHeight="1">
      <c r="R129" s="6"/>
      <c r="T129" s="6"/>
      <c r="U129" s="6"/>
      <c r="V129" s="6"/>
      <c r="W129" s="6"/>
      <c r="X129" s="6"/>
      <c r="Y129" s="6"/>
    </row>
    <row r="130" spans="18:25" ht="39.950000000000003" customHeight="1">
      <c r="R130" s="6"/>
      <c r="T130" s="6"/>
      <c r="U130" s="6"/>
      <c r="V130" s="6"/>
      <c r="W130" s="6"/>
      <c r="X130" s="6"/>
      <c r="Y130" s="6"/>
    </row>
    <row r="131" spans="18:25" ht="39.950000000000003" customHeight="1">
      <c r="R131" s="6"/>
      <c r="T131" s="6"/>
      <c r="U131" s="6"/>
      <c r="V131" s="6"/>
      <c r="W131" s="6"/>
      <c r="X131" s="6"/>
      <c r="Y131" s="6"/>
    </row>
    <row r="132" spans="18:25" ht="39.950000000000003" customHeight="1">
      <c r="R132" s="6"/>
      <c r="T132" s="6"/>
      <c r="U132" s="6"/>
      <c r="V132" s="6"/>
      <c r="W132" s="6"/>
      <c r="X132" s="6"/>
      <c r="Y132" s="6"/>
    </row>
    <row r="133" spans="18:25" ht="39.950000000000003" customHeight="1">
      <c r="R133" s="6"/>
      <c r="T133" s="6"/>
      <c r="U133" s="6"/>
      <c r="V133" s="6"/>
      <c r="W133" s="6"/>
      <c r="X133" s="6"/>
      <c r="Y133" s="6"/>
    </row>
    <row r="134" spans="18:25" ht="39.950000000000003" customHeight="1">
      <c r="R134" s="6"/>
      <c r="T134" s="6"/>
      <c r="U134" s="6"/>
      <c r="V134" s="6"/>
      <c r="W134" s="6"/>
      <c r="X134" s="6"/>
      <c r="Y134" s="6"/>
    </row>
    <row r="135" spans="18:25" ht="39.950000000000003" customHeight="1">
      <c r="R135" s="6"/>
      <c r="T135" s="6"/>
      <c r="U135" s="6"/>
      <c r="V135" s="6"/>
      <c r="W135" s="6"/>
      <c r="X135" s="6"/>
      <c r="Y135" s="6"/>
    </row>
    <row r="136" spans="18:25" ht="39.950000000000003" customHeight="1">
      <c r="R136" s="6"/>
      <c r="T136" s="6"/>
      <c r="U136" s="6"/>
      <c r="V136" s="6"/>
      <c r="W136" s="6"/>
      <c r="X136" s="6"/>
      <c r="Y136" s="6"/>
    </row>
    <row r="137" spans="18:25">
      <c r="R137" s="6"/>
      <c r="T137" s="6"/>
      <c r="U137" s="6"/>
      <c r="V137" s="6"/>
      <c r="W137" s="6"/>
      <c r="X137" s="6"/>
      <c r="Y137" s="6"/>
    </row>
    <row r="138" spans="18:25">
      <c r="R138" s="6"/>
      <c r="T138" s="6"/>
      <c r="U138" s="6"/>
      <c r="V138" s="6"/>
      <c r="W138" s="6"/>
      <c r="X138" s="6"/>
      <c r="Y138" s="6"/>
    </row>
    <row r="139" spans="18:25">
      <c r="R139" s="6"/>
      <c r="T139" s="6"/>
      <c r="U139" s="6"/>
      <c r="V139" s="6"/>
      <c r="W139" s="6"/>
      <c r="X139" s="6"/>
      <c r="Y139" s="6"/>
    </row>
    <row r="140" spans="18:25">
      <c r="R140" s="6"/>
      <c r="T140" s="6"/>
      <c r="U140" s="6"/>
      <c r="V140" s="6"/>
      <c r="W140" s="6"/>
      <c r="X140" s="6"/>
      <c r="Y140" s="6"/>
    </row>
    <row r="141" spans="18:25">
      <c r="R141" s="6"/>
      <c r="T141" s="6"/>
      <c r="U141" s="6"/>
      <c r="V141" s="6"/>
      <c r="W141" s="6"/>
      <c r="X141" s="6"/>
      <c r="Y141" s="6"/>
    </row>
  </sheetData>
  <autoFilter ref="A8:AJ126">
    <filterColumn colId="35">
      <filters>
        <filter val="1"/>
        <filter val="13"/>
        <filter val="2"/>
        <filter val="3"/>
        <filter val="30"/>
        <filter val="4"/>
        <filter val="5"/>
        <filter val="8"/>
      </filters>
    </filterColumn>
  </autoFilter>
  <mergeCells count="36">
    <mergeCell ref="Z7:Z8"/>
    <mergeCell ref="AH7:AH8"/>
    <mergeCell ref="AI7:AI8"/>
    <mergeCell ref="AJ7:AJ8"/>
    <mergeCell ref="AB7:AB8"/>
    <mergeCell ref="AC7:AC8"/>
    <mergeCell ref="AD7:AD8"/>
    <mergeCell ref="AE7:AE8"/>
    <mergeCell ref="AF7:AF8"/>
    <mergeCell ref="AG7:AG8"/>
    <mergeCell ref="U7:U8"/>
    <mergeCell ref="V7:V8"/>
    <mergeCell ref="W7:W8"/>
    <mergeCell ref="X7:X8"/>
    <mergeCell ref="Y7:Y8"/>
    <mergeCell ref="P7:P8"/>
    <mergeCell ref="Q7:Q8"/>
    <mergeCell ref="R7:R8"/>
    <mergeCell ref="S7:S8"/>
    <mergeCell ref="T7:T8"/>
    <mergeCell ref="O7:O8"/>
    <mergeCell ref="A1:E1"/>
    <mergeCell ref="F1:K1"/>
    <mergeCell ref="L1:M1"/>
    <mergeCell ref="N1:AH6"/>
    <mergeCell ref="A2:M2"/>
    <mergeCell ref="A3:K3"/>
    <mergeCell ref="L3:M3"/>
    <mergeCell ref="A4:M4"/>
    <mergeCell ref="A5:M6"/>
    <mergeCell ref="A7:A8"/>
    <mergeCell ref="B7:K7"/>
    <mergeCell ref="L7:L8"/>
    <mergeCell ref="M7:M8"/>
    <mergeCell ref="N7:N8"/>
    <mergeCell ref="AA7:AA8"/>
  </mergeCells>
  <phoneticPr fontId="49" type="noConversion"/>
  <conditionalFormatting sqref="AJ1">
    <cfRule type="duplicateValues" dxfId="121" priority="16"/>
  </conditionalFormatting>
  <dataValidations count="1">
    <dataValidation type="list" allowBlank="1" showInputMessage="1" showErrorMessage="1" sqref="U9:V126">
      <formula1>"Y,N"</formula1>
    </dataValidation>
  </dataValidations>
  <pageMargins left="1.5743055555555601" right="0.70763888888888904" top="0.74791666666666701" bottom="0.74791666666666701" header="0.31388888888888899" footer="0.31388888888888899"/>
  <pageSetup paperSize="8" scale="59" fitToHeight="5" orientation="landscape" horizontalDpi="1200" verticalDpi="1200" r:id="rId1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AJ141"/>
  <sheetViews>
    <sheetView view="pageBreakPreview" zoomScale="80" zoomScaleNormal="100" workbookViewId="0">
      <pane ySplit="8" topLeftCell="A9" activePane="bottomLeft" state="frozen"/>
      <selection pane="bottomLeft" activeCell="M52" sqref="M52"/>
    </sheetView>
  </sheetViews>
  <sheetFormatPr defaultColWidth="9" defaultRowHeight="16.5"/>
  <cols>
    <col min="1" max="1" width="4.5" style="6" customWidth="1"/>
    <col min="2" max="11" width="2.625" style="6" customWidth="1"/>
    <col min="12" max="12" width="17.5" style="7" customWidth="1"/>
    <col min="13" max="13" width="26.125" style="7" customWidth="1"/>
    <col min="14" max="14" width="15.5" style="8" customWidth="1"/>
    <col min="15" max="16" width="5.625" style="6" customWidth="1"/>
    <col min="17" max="17" width="7.375" style="6" customWidth="1"/>
    <col min="18" max="18" width="6.125" style="9" customWidth="1"/>
    <col min="19" max="19" width="15.5" style="6" customWidth="1"/>
    <col min="20" max="20" width="8.125" style="10" customWidth="1"/>
    <col min="21" max="23" width="8.125" style="9" customWidth="1"/>
    <col min="24" max="24" width="18.125" style="9" customWidth="1"/>
    <col min="25" max="25" width="11.25" style="9" customWidth="1"/>
    <col min="26" max="26" width="11.375" style="6" customWidth="1"/>
    <col min="27" max="27" width="8.875" style="11" customWidth="1"/>
    <col min="28" max="28" width="5.125" style="6" customWidth="1"/>
    <col min="29" max="32" width="5.75" style="6" hidden="1" customWidth="1"/>
    <col min="33" max="34" width="7.25" style="6" hidden="1" customWidth="1"/>
    <col min="35" max="35" width="10" style="6" customWidth="1"/>
    <col min="36" max="36" width="9.625" style="118" customWidth="1"/>
    <col min="37" max="16384" width="9" style="6"/>
  </cols>
  <sheetData>
    <row r="1" spans="1:36" ht="33.75" customHeight="1">
      <c r="A1" s="347" t="s">
        <v>695</v>
      </c>
      <c r="B1" s="348"/>
      <c r="C1" s="348"/>
      <c r="D1" s="348"/>
      <c r="E1" s="348"/>
      <c r="F1" s="349" t="s">
        <v>187</v>
      </c>
      <c r="G1" s="349"/>
      <c r="H1" s="349"/>
      <c r="I1" s="349"/>
      <c r="J1" s="349"/>
      <c r="K1" s="349"/>
      <c r="L1" s="350" t="s">
        <v>188</v>
      </c>
      <c r="M1" s="350"/>
      <c r="N1" s="399" t="s">
        <v>1045</v>
      </c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8"/>
      <c r="AB1" s="367"/>
      <c r="AC1" s="367"/>
      <c r="AD1" s="367"/>
      <c r="AE1" s="367"/>
      <c r="AF1" s="367"/>
      <c r="AG1" s="367"/>
      <c r="AH1" s="367"/>
      <c r="AI1" s="14" t="s">
        <v>1</v>
      </c>
      <c r="AJ1" s="306" t="s">
        <v>1010</v>
      </c>
    </row>
    <row r="2" spans="1:36" ht="33.75" customHeight="1">
      <c r="A2" s="351" t="s">
        <v>189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52"/>
      <c r="M2" s="352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8"/>
      <c r="AB2" s="367"/>
      <c r="AC2" s="367"/>
      <c r="AD2" s="367"/>
      <c r="AE2" s="367"/>
      <c r="AF2" s="367"/>
      <c r="AG2" s="367"/>
      <c r="AH2" s="367"/>
      <c r="AI2" s="14" t="s">
        <v>190</v>
      </c>
      <c r="AJ2" s="307" t="s">
        <v>1011</v>
      </c>
    </row>
    <row r="3" spans="1:36" ht="33.75" customHeight="1">
      <c r="A3" s="353" t="s">
        <v>191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5" t="s">
        <v>1002</v>
      </c>
      <c r="M3" s="350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8"/>
      <c r="AB3" s="367"/>
      <c r="AC3" s="367"/>
      <c r="AD3" s="367"/>
      <c r="AE3" s="367"/>
      <c r="AF3" s="367"/>
      <c r="AG3" s="367"/>
      <c r="AH3" s="367"/>
      <c r="AI3" s="14" t="s">
        <v>192</v>
      </c>
      <c r="AJ3" s="298" t="s">
        <v>696</v>
      </c>
    </row>
    <row r="4" spans="1:36" ht="33.75" customHeight="1">
      <c r="A4" s="358" t="s">
        <v>1000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0"/>
      <c r="M4" s="350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8"/>
      <c r="AB4" s="367"/>
      <c r="AC4" s="367"/>
      <c r="AD4" s="367"/>
      <c r="AE4" s="367"/>
      <c r="AF4" s="367"/>
      <c r="AG4" s="367"/>
      <c r="AH4" s="367"/>
      <c r="AI4" s="14" t="s">
        <v>56</v>
      </c>
      <c r="AJ4" s="298">
        <v>2010</v>
      </c>
    </row>
    <row r="5" spans="1:36" ht="30" customHeight="1">
      <c r="A5" s="369" t="s">
        <v>1005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1"/>
      <c r="M5" s="371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8"/>
      <c r="AB5" s="367"/>
      <c r="AC5" s="367"/>
      <c r="AD5" s="367"/>
      <c r="AE5" s="367"/>
      <c r="AF5" s="367"/>
      <c r="AG5" s="367"/>
      <c r="AH5" s="367"/>
      <c r="AI5" s="67" t="s">
        <v>195</v>
      </c>
      <c r="AJ5" s="292" t="e">
        <f>#REF!</f>
        <v>#REF!</v>
      </c>
    </row>
    <row r="6" spans="1:36" ht="30" customHeight="1">
      <c r="A6" s="372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1"/>
      <c r="M6" s="371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8"/>
      <c r="AB6" s="367"/>
      <c r="AC6" s="367"/>
      <c r="AD6" s="367"/>
      <c r="AE6" s="367"/>
      <c r="AF6" s="367"/>
      <c r="AG6" s="367"/>
      <c r="AH6" s="367"/>
      <c r="AI6" s="67" t="s">
        <v>196</v>
      </c>
      <c r="AJ6" s="299"/>
    </row>
    <row r="7" spans="1:36" ht="24.95" customHeight="1">
      <c r="A7" s="360" t="s">
        <v>0</v>
      </c>
      <c r="B7" s="356" t="s">
        <v>197</v>
      </c>
      <c r="C7" s="356"/>
      <c r="D7" s="356"/>
      <c r="E7" s="356"/>
      <c r="F7" s="356"/>
      <c r="G7" s="356"/>
      <c r="H7" s="356"/>
      <c r="I7" s="356"/>
      <c r="J7" s="356"/>
      <c r="K7" s="356"/>
      <c r="L7" s="361" t="s">
        <v>1</v>
      </c>
      <c r="M7" s="362" t="s">
        <v>190</v>
      </c>
      <c r="N7" s="356" t="s">
        <v>198</v>
      </c>
      <c r="O7" s="356" t="s">
        <v>199</v>
      </c>
      <c r="P7" s="356" t="s">
        <v>200</v>
      </c>
      <c r="Q7" s="356" t="s">
        <v>55</v>
      </c>
      <c r="R7" s="357" t="s">
        <v>201</v>
      </c>
      <c r="S7" s="376" t="s">
        <v>202</v>
      </c>
      <c r="T7" s="377" t="s">
        <v>203</v>
      </c>
      <c r="U7" s="357" t="s">
        <v>204</v>
      </c>
      <c r="V7" s="378" t="s">
        <v>205</v>
      </c>
      <c r="W7" s="378" t="s">
        <v>206</v>
      </c>
      <c r="X7" s="374" t="s">
        <v>207</v>
      </c>
      <c r="Y7" s="374" t="s">
        <v>208</v>
      </c>
      <c r="Z7" s="356" t="s">
        <v>209</v>
      </c>
      <c r="AA7" s="375" t="s">
        <v>210</v>
      </c>
      <c r="AB7" s="356" t="s">
        <v>211</v>
      </c>
      <c r="AC7" s="364" t="s">
        <v>212</v>
      </c>
      <c r="AD7" s="364" t="s">
        <v>213</v>
      </c>
      <c r="AE7" s="364" t="s">
        <v>214</v>
      </c>
      <c r="AF7" s="364" t="s">
        <v>215</v>
      </c>
      <c r="AG7" s="365" t="s">
        <v>216</v>
      </c>
      <c r="AH7" s="365" t="s">
        <v>196</v>
      </c>
      <c r="AI7" s="373" t="s">
        <v>217</v>
      </c>
      <c r="AJ7" s="380" t="s">
        <v>218</v>
      </c>
    </row>
    <row r="8" spans="1:36" s="1" customFormat="1" ht="24.95" customHeight="1">
      <c r="A8" s="360"/>
      <c r="B8" s="15">
        <v>0</v>
      </c>
      <c r="C8" s="15">
        <v>1</v>
      </c>
      <c r="D8" s="15">
        <v>2</v>
      </c>
      <c r="E8" s="15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28">
        <v>9</v>
      </c>
      <c r="L8" s="361"/>
      <c r="M8" s="362"/>
      <c r="N8" s="356"/>
      <c r="O8" s="356"/>
      <c r="P8" s="356"/>
      <c r="Q8" s="356"/>
      <c r="R8" s="357"/>
      <c r="S8" s="376"/>
      <c r="T8" s="377"/>
      <c r="U8" s="357"/>
      <c r="V8" s="378"/>
      <c r="W8" s="378"/>
      <c r="X8" s="374"/>
      <c r="Y8" s="374"/>
      <c r="Z8" s="356"/>
      <c r="AA8" s="375"/>
      <c r="AB8" s="356"/>
      <c r="AC8" s="364"/>
      <c r="AD8" s="364"/>
      <c r="AE8" s="364"/>
      <c r="AF8" s="364"/>
      <c r="AG8" s="366"/>
      <c r="AH8" s="365"/>
      <c r="AI8" s="373"/>
      <c r="AJ8" s="380"/>
    </row>
    <row r="9" spans="1:36" s="1" customFormat="1" ht="39.950000000000003" hidden="1" customHeight="1">
      <c r="A9" s="13">
        <f t="shared" ref="A9:A40" si="0">ROW(9:9)-8</f>
        <v>1</v>
      </c>
      <c r="B9" s="16">
        <v>0</v>
      </c>
      <c r="C9" s="16"/>
      <c r="D9" s="16"/>
      <c r="E9" s="16"/>
      <c r="F9" s="16"/>
      <c r="G9" s="16"/>
      <c r="H9" s="16"/>
      <c r="I9" s="16"/>
      <c r="J9" s="15"/>
      <c r="K9" s="28"/>
      <c r="L9" s="29" t="s">
        <v>627</v>
      </c>
      <c r="M9" s="30" t="s">
        <v>687</v>
      </c>
      <c r="N9" s="31" t="s">
        <v>698</v>
      </c>
      <c r="O9" s="32" t="s">
        <v>57</v>
      </c>
      <c r="P9" s="32" t="s">
        <v>220</v>
      </c>
      <c r="Q9" s="14"/>
      <c r="R9" s="48" t="s">
        <v>221</v>
      </c>
      <c r="S9" s="49" t="s">
        <v>629</v>
      </c>
      <c r="T9" s="48" t="s">
        <v>221</v>
      </c>
      <c r="U9" s="48" t="s">
        <v>223</v>
      </c>
      <c r="V9" s="50" t="s">
        <v>222</v>
      </c>
      <c r="W9" s="50" t="s">
        <v>224</v>
      </c>
      <c r="X9" s="18" t="s">
        <v>225</v>
      </c>
      <c r="Y9" s="38" t="s">
        <v>18</v>
      </c>
      <c r="Z9" s="14" t="s">
        <v>18</v>
      </c>
      <c r="AA9" s="57" t="e">
        <f>AA17+AA39+#REF!+AA99+#REF!+AA122+#REF!+#REF!+AA124+#REF!</f>
        <v>#REF!</v>
      </c>
      <c r="AB9" s="32" t="s">
        <v>18</v>
      </c>
      <c r="AC9" s="56"/>
      <c r="AD9" s="56"/>
      <c r="AE9" s="56"/>
      <c r="AF9" s="56"/>
      <c r="AG9" s="70"/>
      <c r="AH9" s="67"/>
      <c r="AI9" s="71"/>
      <c r="AJ9" s="157">
        <v>0</v>
      </c>
    </row>
    <row r="10" spans="1:36" s="1" customFormat="1" ht="39.950000000000003" hidden="1" customHeight="1">
      <c r="A10" s="13">
        <f t="shared" si="0"/>
        <v>2</v>
      </c>
      <c r="B10" s="16">
        <v>0</v>
      </c>
      <c r="C10" s="16"/>
      <c r="D10" s="16"/>
      <c r="E10" s="16"/>
      <c r="F10" s="16"/>
      <c r="G10" s="16"/>
      <c r="H10" s="16"/>
      <c r="I10" s="16"/>
      <c r="J10" s="15"/>
      <c r="K10" s="28"/>
      <c r="L10" s="29" t="s">
        <v>628</v>
      </c>
      <c r="M10" s="30" t="s">
        <v>687</v>
      </c>
      <c r="N10" s="31" t="s">
        <v>699</v>
      </c>
      <c r="O10" s="32" t="s">
        <v>57</v>
      </c>
      <c r="P10" s="32" t="s">
        <v>220</v>
      </c>
      <c r="Q10" s="14"/>
      <c r="R10" s="48" t="s">
        <v>221</v>
      </c>
      <c r="S10" s="49" t="s">
        <v>629</v>
      </c>
      <c r="T10" s="48" t="s">
        <v>221</v>
      </c>
      <c r="U10" s="48" t="s">
        <v>223</v>
      </c>
      <c r="V10" s="50" t="s">
        <v>222</v>
      </c>
      <c r="W10" s="50" t="s">
        <v>224</v>
      </c>
      <c r="X10" s="18" t="s">
        <v>225</v>
      </c>
      <c r="Y10" s="38" t="s">
        <v>18</v>
      </c>
      <c r="Z10" s="14" t="s">
        <v>18</v>
      </c>
      <c r="AA10" s="57" t="e">
        <f>AA9</f>
        <v>#REF!</v>
      </c>
      <c r="AB10" s="32" t="s">
        <v>18</v>
      </c>
      <c r="AC10" s="56"/>
      <c r="AD10" s="56"/>
      <c r="AE10" s="56"/>
      <c r="AF10" s="56"/>
      <c r="AG10" s="70"/>
      <c r="AH10" s="67"/>
      <c r="AI10" s="71"/>
      <c r="AJ10" s="157">
        <v>0</v>
      </c>
    </row>
    <row r="11" spans="1:36" s="1" customFormat="1" ht="76.5" hidden="1" customHeight="1">
      <c r="A11" s="13">
        <f t="shared" si="0"/>
        <v>3</v>
      </c>
      <c r="B11" s="16">
        <v>0</v>
      </c>
      <c r="C11" s="16"/>
      <c r="D11" s="16"/>
      <c r="E11" s="16"/>
      <c r="F11" s="16"/>
      <c r="G11" s="16"/>
      <c r="H11" s="16"/>
      <c r="I11" s="16"/>
      <c r="J11" s="15"/>
      <c r="K11" s="28"/>
      <c r="L11" s="29" t="s">
        <v>633</v>
      </c>
      <c r="M11" s="30" t="s">
        <v>701</v>
      </c>
      <c r="N11" s="31" t="s">
        <v>702</v>
      </c>
      <c r="O11" s="32" t="s">
        <v>57</v>
      </c>
      <c r="P11" s="32" t="s">
        <v>220</v>
      </c>
      <c r="Q11" s="14"/>
      <c r="R11" s="48" t="s">
        <v>221</v>
      </c>
      <c r="S11" s="49" t="s">
        <v>629</v>
      </c>
      <c r="T11" s="48" t="s">
        <v>221</v>
      </c>
      <c r="U11" s="48" t="s">
        <v>222</v>
      </c>
      <c r="V11" s="50" t="s">
        <v>223</v>
      </c>
      <c r="W11" s="50" t="s">
        <v>224</v>
      </c>
      <c r="X11" s="18" t="s">
        <v>225</v>
      </c>
      <c r="Y11" s="38" t="s">
        <v>18</v>
      </c>
      <c r="Z11" s="14" t="s">
        <v>18</v>
      </c>
      <c r="AA11" s="57" t="e">
        <f>AA10</f>
        <v>#REF!</v>
      </c>
      <c r="AB11" s="32"/>
      <c r="AC11" s="56"/>
      <c r="AD11" s="56"/>
      <c r="AE11" s="56"/>
      <c r="AF11" s="56"/>
      <c r="AG11" s="70"/>
      <c r="AH11" s="67"/>
      <c r="AI11" s="71"/>
      <c r="AJ11" s="157">
        <v>0</v>
      </c>
    </row>
    <row r="12" spans="1:36" s="1" customFormat="1" ht="76.5" hidden="1" customHeight="1">
      <c r="A12" s="13">
        <f t="shared" si="0"/>
        <v>4</v>
      </c>
      <c r="B12" s="16">
        <v>0</v>
      </c>
      <c r="C12" s="16"/>
      <c r="D12" s="16"/>
      <c r="E12" s="16"/>
      <c r="F12" s="16"/>
      <c r="G12" s="16"/>
      <c r="H12" s="16"/>
      <c r="I12" s="16"/>
      <c r="J12" s="15"/>
      <c r="K12" s="28"/>
      <c r="L12" s="29" t="s">
        <v>635</v>
      </c>
      <c r="M12" s="30" t="s">
        <v>701</v>
      </c>
      <c r="N12" s="31" t="s">
        <v>703</v>
      </c>
      <c r="O12" s="32" t="s">
        <v>57</v>
      </c>
      <c r="P12" s="32" t="s">
        <v>220</v>
      </c>
      <c r="Q12" s="14"/>
      <c r="R12" s="48" t="s">
        <v>221</v>
      </c>
      <c r="S12" s="49" t="s">
        <v>629</v>
      </c>
      <c r="T12" s="48" t="s">
        <v>221</v>
      </c>
      <c r="U12" s="48" t="s">
        <v>222</v>
      </c>
      <c r="V12" s="50" t="s">
        <v>223</v>
      </c>
      <c r="W12" s="50" t="s">
        <v>224</v>
      </c>
      <c r="X12" s="18" t="s">
        <v>225</v>
      </c>
      <c r="Y12" s="38" t="s">
        <v>18</v>
      </c>
      <c r="Z12" s="14" t="s">
        <v>18</v>
      </c>
      <c r="AA12" s="57" t="e">
        <f>#REF!</f>
        <v>#REF!</v>
      </c>
      <c r="AB12" s="32"/>
      <c r="AC12" s="56"/>
      <c r="AD12" s="56"/>
      <c r="AE12" s="56"/>
      <c r="AF12" s="56"/>
      <c r="AG12" s="70"/>
      <c r="AH12" s="67"/>
      <c r="AI12" s="71"/>
      <c r="AJ12" s="157">
        <v>0</v>
      </c>
    </row>
    <row r="13" spans="1:36" s="1" customFormat="1" ht="39.950000000000003" hidden="1" customHeight="1">
      <c r="A13" s="13">
        <f t="shared" si="0"/>
        <v>5</v>
      </c>
      <c r="B13" s="16">
        <v>0</v>
      </c>
      <c r="C13" s="16"/>
      <c r="D13" s="16"/>
      <c r="E13" s="16"/>
      <c r="F13" s="16"/>
      <c r="G13" s="16"/>
      <c r="H13" s="16"/>
      <c r="I13" s="16"/>
      <c r="J13" s="15"/>
      <c r="K13" s="28"/>
      <c r="L13" s="29" t="s">
        <v>632</v>
      </c>
      <c r="M13" s="30" t="s">
        <v>683</v>
      </c>
      <c r="N13" s="31" t="str">
        <f>N9</f>
        <v>座椅总成，织物通风面套</v>
      </c>
      <c r="O13" s="32" t="s">
        <v>57</v>
      </c>
      <c r="P13" s="32" t="s">
        <v>220</v>
      </c>
      <c r="Q13" s="14"/>
      <c r="R13" s="48" t="s">
        <v>221</v>
      </c>
      <c r="S13" s="49" t="s">
        <v>631</v>
      </c>
      <c r="T13" s="48" t="s">
        <v>221</v>
      </c>
      <c r="U13" s="48" t="s">
        <v>223</v>
      </c>
      <c r="V13" s="50" t="s">
        <v>222</v>
      </c>
      <c r="W13" s="50" t="s">
        <v>224</v>
      </c>
      <c r="X13" s="18" t="s">
        <v>225</v>
      </c>
      <c r="Y13" s="38" t="s">
        <v>18</v>
      </c>
      <c r="Z13" s="14" t="s">
        <v>18</v>
      </c>
      <c r="AA13" s="57" t="e">
        <f>AA17+AA43+#REF!+AA103+#REF!+AA122+AA123+#REF!+AA125+AA126</f>
        <v>#REF!</v>
      </c>
      <c r="AB13" s="32" t="s">
        <v>18</v>
      </c>
      <c r="AC13" s="56"/>
      <c r="AD13" s="56"/>
      <c r="AE13" s="56"/>
      <c r="AF13" s="56"/>
      <c r="AG13" s="70"/>
      <c r="AH13" s="67"/>
      <c r="AI13" s="71"/>
      <c r="AJ13" s="157">
        <v>0</v>
      </c>
    </row>
    <row r="14" spans="1:36" s="1" customFormat="1" ht="39.950000000000003" hidden="1" customHeight="1">
      <c r="A14" s="13">
        <f t="shared" si="0"/>
        <v>6</v>
      </c>
      <c r="B14" s="16">
        <v>0</v>
      </c>
      <c r="C14" s="16"/>
      <c r="D14" s="16"/>
      <c r="E14" s="16"/>
      <c r="F14" s="16"/>
      <c r="G14" s="16"/>
      <c r="H14" s="16"/>
      <c r="I14" s="16"/>
      <c r="J14" s="15"/>
      <c r="K14" s="28"/>
      <c r="L14" s="29" t="s">
        <v>631</v>
      </c>
      <c r="M14" s="30" t="s">
        <v>683</v>
      </c>
      <c r="N14" s="31" t="str">
        <f>N10</f>
        <v>座椅总成，织物非通风面套</v>
      </c>
      <c r="O14" s="32" t="s">
        <v>57</v>
      </c>
      <c r="P14" s="32" t="s">
        <v>220</v>
      </c>
      <c r="Q14" s="14"/>
      <c r="R14" s="48" t="s">
        <v>221</v>
      </c>
      <c r="S14" s="49" t="s">
        <v>631</v>
      </c>
      <c r="T14" s="48" t="s">
        <v>221</v>
      </c>
      <c r="U14" s="48" t="s">
        <v>223</v>
      </c>
      <c r="V14" s="50" t="s">
        <v>222</v>
      </c>
      <c r="W14" s="50" t="s">
        <v>224</v>
      </c>
      <c r="X14" s="18" t="s">
        <v>225</v>
      </c>
      <c r="Y14" s="38" t="s">
        <v>18</v>
      </c>
      <c r="Z14" s="14" t="s">
        <v>18</v>
      </c>
      <c r="AA14" s="57" t="e">
        <f>AA13</f>
        <v>#REF!</v>
      </c>
      <c r="AB14" s="32" t="s">
        <v>18</v>
      </c>
      <c r="AC14" s="56"/>
      <c r="AD14" s="56"/>
      <c r="AE14" s="56"/>
      <c r="AF14" s="56"/>
      <c r="AG14" s="70"/>
      <c r="AH14" s="67"/>
      <c r="AI14" s="71"/>
      <c r="AJ14" s="157">
        <v>0</v>
      </c>
    </row>
    <row r="15" spans="1:36" s="1" customFormat="1" ht="66" hidden="1" customHeight="1">
      <c r="A15" s="13">
        <f t="shared" si="0"/>
        <v>7</v>
      </c>
      <c r="B15" s="16">
        <v>0</v>
      </c>
      <c r="C15" s="16"/>
      <c r="D15" s="16"/>
      <c r="E15" s="16"/>
      <c r="F15" s="16"/>
      <c r="G15" s="16"/>
      <c r="H15" s="16"/>
      <c r="I15" s="16"/>
      <c r="J15" s="15"/>
      <c r="K15" s="28"/>
      <c r="L15" s="29" t="s">
        <v>634</v>
      </c>
      <c r="M15" s="30" t="s">
        <v>683</v>
      </c>
      <c r="N15" s="31" t="s">
        <v>702</v>
      </c>
      <c r="O15" s="32" t="s">
        <v>57</v>
      </c>
      <c r="P15" s="32" t="s">
        <v>220</v>
      </c>
      <c r="Q15" s="14"/>
      <c r="R15" s="48" t="s">
        <v>221</v>
      </c>
      <c r="S15" s="49" t="s">
        <v>629</v>
      </c>
      <c r="T15" s="48" t="s">
        <v>221</v>
      </c>
      <c r="U15" s="48" t="s">
        <v>222</v>
      </c>
      <c r="V15" s="50" t="s">
        <v>223</v>
      </c>
      <c r="W15" s="50" t="s">
        <v>224</v>
      </c>
      <c r="X15" s="18" t="s">
        <v>225</v>
      </c>
      <c r="Y15" s="38" t="s">
        <v>18</v>
      </c>
      <c r="Z15" s="14" t="s">
        <v>18</v>
      </c>
      <c r="AA15" s="57">
        <v>13.645200000000001</v>
      </c>
      <c r="AB15" s="32"/>
      <c r="AC15" s="56"/>
      <c r="AD15" s="56"/>
      <c r="AE15" s="56"/>
      <c r="AF15" s="56"/>
      <c r="AG15" s="70"/>
      <c r="AH15" s="67"/>
      <c r="AI15" s="71"/>
      <c r="AJ15" s="157">
        <v>0</v>
      </c>
    </row>
    <row r="16" spans="1:36" s="1" customFormat="1" ht="66" hidden="1" customHeight="1">
      <c r="A16" s="13">
        <f t="shared" si="0"/>
        <v>8</v>
      </c>
      <c r="B16" s="16">
        <v>0</v>
      </c>
      <c r="C16" s="16"/>
      <c r="D16" s="16"/>
      <c r="E16" s="16"/>
      <c r="F16" s="16"/>
      <c r="G16" s="16"/>
      <c r="H16" s="16"/>
      <c r="I16" s="16"/>
      <c r="J16" s="15"/>
      <c r="K16" s="28"/>
      <c r="L16" s="29" t="s">
        <v>636</v>
      </c>
      <c r="M16" s="30" t="s">
        <v>683</v>
      </c>
      <c r="N16" s="31" t="str">
        <f>N12</f>
        <v>座椅总成，织物面料（主料：蓝白格；缝线蓝色，头枕带刺绣）</v>
      </c>
      <c r="O16" s="32" t="s">
        <v>57</v>
      </c>
      <c r="P16" s="32" t="s">
        <v>220</v>
      </c>
      <c r="Q16" s="14"/>
      <c r="R16" s="48" t="s">
        <v>221</v>
      </c>
      <c r="S16" s="49" t="s">
        <v>629</v>
      </c>
      <c r="T16" s="48" t="s">
        <v>221</v>
      </c>
      <c r="U16" s="48" t="s">
        <v>222</v>
      </c>
      <c r="V16" s="50" t="s">
        <v>223</v>
      </c>
      <c r="W16" s="50" t="s">
        <v>224</v>
      </c>
      <c r="X16" s="18" t="s">
        <v>225</v>
      </c>
      <c r="Y16" s="38" t="s">
        <v>18</v>
      </c>
      <c r="Z16" s="14" t="s">
        <v>18</v>
      </c>
      <c r="AA16" s="57">
        <v>13.645200000000001</v>
      </c>
      <c r="AB16" s="32"/>
      <c r="AC16" s="56"/>
      <c r="AD16" s="56"/>
      <c r="AE16" s="56"/>
      <c r="AF16" s="56"/>
      <c r="AG16" s="70"/>
      <c r="AH16" s="67"/>
      <c r="AI16" s="71"/>
      <c r="AJ16" s="157">
        <v>0</v>
      </c>
    </row>
    <row r="17" spans="1:36" s="1" customFormat="1" ht="39.950000000000003" hidden="1" customHeight="1">
      <c r="A17" s="13">
        <f t="shared" si="0"/>
        <v>9</v>
      </c>
      <c r="B17" s="16"/>
      <c r="C17" s="16">
        <v>1</v>
      </c>
      <c r="D17" s="16"/>
      <c r="E17" s="16"/>
      <c r="F17" s="16"/>
      <c r="G17" s="16"/>
      <c r="H17" s="16"/>
      <c r="I17" s="16"/>
      <c r="J17" s="15"/>
      <c r="K17" s="28"/>
      <c r="L17" s="29" t="s">
        <v>11</v>
      </c>
      <c r="M17" s="30" t="s">
        <v>12</v>
      </c>
      <c r="N17" s="33" t="s">
        <v>13</v>
      </c>
      <c r="O17" s="32" t="s">
        <v>57</v>
      </c>
      <c r="P17" s="32" t="s">
        <v>220</v>
      </c>
      <c r="Q17" s="28"/>
      <c r="R17" s="48" t="s">
        <v>221</v>
      </c>
      <c r="S17" s="49" t="s">
        <v>14</v>
      </c>
      <c r="T17" s="48" t="s">
        <v>221</v>
      </c>
      <c r="U17" s="48" t="s">
        <v>223</v>
      </c>
      <c r="V17" s="50" t="s">
        <v>222</v>
      </c>
      <c r="W17" s="40" t="s">
        <v>232</v>
      </c>
      <c r="X17" s="18" t="s">
        <v>225</v>
      </c>
      <c r="Y17" s="38" t="s">
        <v>18</v>
      </c>
      <c r="Z17" s="14" t="s">
        <v>18</v>
      </c>
      <c r="AA17" s="58" t="e">
        <f>#REF!+#REF!+#REF!+AA27+#REF!+#REF!*#REF!+#REF!*#REF!+#REF!*#REF!+#REF!</f>
        <v>#REF!</v>
      </c>
      <c r="AB17" s="32" t="s">
        <v>18</v>
      </c>
      <c r="AC17" s="56"/>
      <c r="AD17" s="56"/>
      <c r="AE17" s="56"/>
      <c r="AF17" s="56"/>
      <c r="AG17" s="70"/>
      <c r="AH17" s="67"/>
      <c r="AI17" s="71"/>
      <c r="AJ17" s="157">
        <v>0</v>
      </c>
    </row>
    <row r="18" spans="1:36" s="1" customFormat="1" ht="39.950000000000003" hidden="1" customHeight="1">
      <c r="A18" s="13">
        <f t="shared" si="0"/>
        <v>10</v>
      </c>
      <c r="B18" s="16"/>
      <c r="C18" s="16">
        <v>1</v>
      </c>
      <c r="D18" s="16"/>
      <c r="E18" s="16"/>
      <c r="F18" s="16"/>
      <c r="G18" s="16"/>
      <c r="H18" s="16"/>
      <c r="I18" s="16"/>
      <c r="J18" s="17"/>
      <c r="K18" s="17"/>
      <c r="L18" s="29" t="s">
        <v>14</v>
      </c>
      <c r="M18" s="30" t="s">
        <v>12</v>
      </c>
      <c r="N18" s="33" t="s">
        <v>15</v>
      </c>
      <c r="O18" s="32" t="s">
        <v>57</v>
      </c>
      <c r="P18" s="32" t="s">
        <v>220</v>
      </c>
      <c r="Q18" s="28"/>
      <c r="R18" s="48" t="s">
        <v>221</v>
      </c>
      <c r="S18" s="49" t="s">
        <v>14</v>
      </c>
      <c r="T18" s="48" t="s">
        <v>221</v>
      </c>
      <c r="U18" s="48" t="s">
        <v>223</v>
      </c>
      <c r="V18" s="50" t="s">
        <v>222</v>
      </c>
      <c r="W18" s="40" t="s">
        <v>232</v>
      </c>
      <c r="X18" s="18" t="s">
        <v>225</v>
      </c>
      <c r="Y18" s="38" t="s">
        <v>18</v>
      </c>
      <c r="Z18" s="14" t="s">
        <v>18</v>
      </c>
      <c r="AA18" s="58" t="e">
        <f>AA17</f>
        <v>#REF!</v>
      </c>
      <c r="AB18" s="32" t="s">
        <v>18</v>
      </c>
      <c r="AC18" s="59"/>
      <c r="AD18" s="59"/>
      <c r="AE18" s="59"/>
      <c r="AF18" s="59"/>
      <c r="AG18" s="61"/>
      <c r="AH18" s="61"/>
      <c r="AI18" s="71"/>
      <c r="AJ18" s="157">
        <v>0</v>
      </c>
    </row>
    <row r="19" spans="1:36" s="1" customFormat="1" ht="75.75" hidden="1" customHeight="1">
      <c r="A19" s="13">
        <f t="shared" si="0"/>
        <v>11</v>
      </c>
      <c r="B19" s="16"/>
      <c r="C19" s="16">
        <v>1</v>
      </c>
      <c r="D19" s="16"/>
      <c r="E19" s="16"/>
      <c r="F19" s="16"/>
      <c r="G19" s="16"/>
      <c r="H19" s="16"/>
      <c r="I19" s="16"/>
      <c r="J19" s="17"/>
      <c r="K19" s="17"/>
      <c r="L19" s="29" t="s">
        <v>704</v>
      </c>
      <c r="M19" s="30" t="s">
        <v>12</v>
      </c>
      <c r="N19" s="33" t="s">
        <v>17</v>
      </c>
      <c r="O19" s="32" t="s">
        <v>57</v>
      </c>
      <c r="P19" s="32" t="s">
        <v>220</v>
      </c>
      <c r="Q19" s="28"/>
      <c r="R19" s="48" t="s">
        <v>221</v>
      </c>
      <c r="S19" s="49" t="s">
        <v>14</v>
      </c>
      <c r="T19" s="48" t="s">
        <v>221</v>
      </c>
      <c r="U19" s="51" t="s">
        <v>222</v>
      </c>
      <c r="V19" s="50" t="s">
        <v>223</v>
      </c>
      <c r="W19" s="40" t="s">
        <v>232</v>
      </c>
      <c r="X19" s="18" t="s">
        <v>225</v>
      </c>
      <c r="Y19" s="38" t="s">
        <v>18</v>
      </c>
      <c r="Z19" s="14" t="s">
        <v>18</v>
      </c>
      <c r="AA19" s="58" t="e">
        <f>AA18</f>
        <v>#REF!</v>
      </c>
      <c r="AB19" s="32"/>
      <c r="AC19" s="59"/>
      <c r="AD19" s="59"/>
      <c r="AE19" s="59"/>
      <c r="AF19" s="59"/>
      <c r="AG19" s="61"/>
      <c r="AH19" s="61"/>
      <c r="AI19" s="71"/>
      <c r="AJ19" s="157">
        <v>0</v>
      </c>
    </row>
    <row r="20" spans="1:36" s="1" customFormat="1" ht="39.950000000000003" hidden="1" customHeight="1">
      <c r="A20" s="13">
        <f t="shared" si="0"/>
        <v>12</v>
      </c>
      <c r="B20" s="16"/>
      <c r="C20" s="16">
        <v>1</v>
      </c>
      <c r="D20" s="16"/>
      <c r="E20" s="16"/>
      <c r="F20" s="16"/>
      <c r="G20" s="16"/>
      <c r="H20" s="16"/>
      <c r="I20" s="16"/>
      <c r="J20" s="17"/>
      <c r="K20" s="17"/>
      <c r="L20" s="29" t="s">
        <v>705</v>
      </c>
      <c r="M20" s="30" t="s">
        <v>12</v>
      </c>
      <c r="N20" s="33" t="s">
        <v>706</v>
      </c>
      <c r="O20" s="32" t="s">
        <v>57</v>
      </c>
      <c r="P20" s="32" t="s">
        <v>220</v>
      </c>
      <c r="Q20" s="28"/>
      <c r="R20" s="48" t="s">
        <v>221</v>
      </c>
      <c r="S20" s="49" t="s">
        <v>14</v>
      </c>
      <c r="T20" s="48" t="s">
        <v>221</v>
      </c>
      <c r="U20" s="48" t="s">
        <v>222</v>
      </c>
      <c r="V20" s="50" t="s">
        <v>223</v>
      </c>
      <c r="W20" s="40" t="s">
        <v>232</v>
      </c>
      <c r="X20" s="18" t="s">
        <v>225</v>
      </c>
      <c r="Y20" s="38" t="s">
        <v>18</v>
      </c>
      <c r="Z20" s="14" t="s">
        <v>18</v>
      </c>
      <c r="AA20" s="58" t="e">
        <f>AA18</f>
        <v>#REF!</v>
      </c>
      <c r="AB20" s="32" t="s">
        <v>18</v>
      </c>
      <c r="AC20" s="59"/>
      <c r="AD20" s="59"/>
      <c r="AE20" s="59"/>
      <c r="AF20" s="59"/>
      <c r="AG20" s="61"/>
      <c r="AH20" s="61"/>
      <c r="AI20" s="71"/>
      <c r="AJ20" s="157">
        <v>0</v>
      </c>
    </row>
    <row r="21" spans="1:36" ht="39.950000000000003" hidden="1" customHeight="1">
      <c r="A21" s="13">
        <f t="shared" si="0"/>
        <v>13</v>
      </c>
      <c r="B21" s="15"/>
      <c r="C21" s="16"/>
      <c r="D21" s="19">
        <v>2</v>
      </c>
      <c r="E21" s="19"/>
      <c r="F21" s="16"/>
      <c r="G21" s="19"/>
      <c r="H21" s="16"/>
      <c r="I21" s="16"/>
      <c r="J21" s="36"/>
      <c r="K21" s="36"/>
      <c r="L21" s="34" t="s">
        <v>173</v>
      </c>
      <c r="M21" s="30" t="s">
        <v>141</v>
      </c>
      <c r="N21" s="37" t="s">
        <v>708</v>
      </c>
      <c r="O21" s="38" t="s">
        <v>61</v>
      </c>
      <c r="P21" s="15" t="s">
        <v>220</v>
      </c>
      <c r="Q21" s="38"/>
      <c r="R21" s="48" t="s">
        <v>221</v>
      </c>
      <c r="S21" s="38" t="s">
        <v>709</v>
      </c>
      <c r="T21" s="48" t="s">
        <v>221</v>
      </c>
      <c r="U21" s="48" t="s">
        <v>223</v>
      </c>
      <c r="V21" s="50" t="s">
        <v>222</v>
      </c>
      <c r="W21" s="50" t="s">
        <v>224</v>
      </c>
      <c r="X21" s="50" t="s">
        <v>225</v>
      </c>
      <c r="Y21" s="50" t="s">
        <v>18</v>
      </c>
      <c r="Z21" s="32" t="s">
        <v>18</v>
      </c>
      <c r="AA21" s="60" t="e">
        <f>#REF!+AA24</f>
        <v>#REF!</v>
      </c>
      <c r="AB21" s="32" t="s">
        <v>18</v>
      </c>
      <c r="AC21" s="38"/>
      <c r="AD21" s="38"/>
      <c r="AE21" s="38"/>
      <c r="AF21" s="38"/>
      <c r="AG21" s="38"/>
      <c r="AH21" s="38"/>
      <c r="AI21" s="38" t="s">
        <v>710</v>
      </c>
      <c r="AJ21" s="301">
        <v>0</v>
      </c>
    </row>
    <row r="22" spans="1:36" ht="39.950000000000003" hidden="1" customHeight="1">
      <c r="A22" s="13">
        <f t="shared" si="0"/>
        <v>14</v>
      </c>
      <c r="B22" s="15"/>
      <c r="C22" s="16"/>
      <c r="D22" s="16">
        <v>2</v>
      </c>
      <c r="E22" s="19"/>
      <c r="F22" s="16"/>
      <c r="G22" s="19"/>
      <c r="H22" s="16"/>
      <c r="I22" s="16"/>
      <c r="J22" s="36"/>
      <c r="K22" s="36"/>
      <c r="L22" s="29" t="s">
        <v>670</v>
      </c>
      <c r="M22" s="30" t="s">
        <v>141</v>
      </c>
      <c r="N22" s="37" t="s">
        <v>712</v>
      </c>
      <c r="O22" s="32" t="s">
        <v>57</v>
      </c>
      <c r="P22" s="32" t="s">
        <v>220</v>
      </c>
      <c r="Q22" s="38"/>
      <c r="R22" s="48" t="s">
        <v>221</v>
      </c>
      <c r="S22" s="38" t="s">
        <v>228</v>
      </c>
      <c r="T22" s="38" t="s">
        <v>18</v>
      </c>
      <c r="U22" s="51" t="s">
        <v>222</v>
      </c>
      <c r="V22" s="50" t="s">
        <v>223</v>
      </c>
      <c r="W22" s="40" t="s">
        <v>232</v>
      </c>
      <c r="X22" s="18" t="s">
        <v>225</v>
      </c>
      <c r="Y22" s="38" t="s">
        <v>18</v>
      </c>
      <c r="Z22" s="14" t="s">
        <v>18</v>
      </c>
      <c r="AA22" s="60" t="e">
        <f>#REF!+AA25</f>
        <v>#REF!</v>
      </c>
      <c r="AB22" s="32" t="s">
        <v>18</v>
      </c>
      <c r="AC22" s="38"/>
      <c r="AD22" s="38"/>
      <c r="AE22" s="38"/>
      <c r="AF22" s="38"/>
      <c r="AG22" s="38"/>
      <c r="AH22" s="38"/>
      <c r="AI22" s="38" t="s">
        <v>710</v>
      </c>
      <c r="AJ22" s="157">
        <v>0</v>
      </c>
    </row>
    <row r="23" spans="1:36" ht="39.950000000000003" hidden="1" customHeight="1">
      <c r="A23" s="13">
        <f t="shared" si="0"/>
        <v>15</v>
      </c>
      <c r="B23" s="15"/>
      <c r="C23" s="16"/>
      <c r="D23" s="16">
        <v>2</v>
      </c>
      <c r="E23" s="19"/>
      <c r="F23" s="16"/>
      <c r="G23" s="19"/>
      <c r="H23" s="16"/>
      <c r="I23" s="16"/>
      <c r="J23" s="36"/>
      <c r="K23" s="36"/>
      <c r="L23" s="29" t="s">
        <v>140</v>
      </c>
      <c r="M23" s="30" t="s">
        <v>141</v>
      </c>
      <c r="N23" s="37" t="s">
        <v>713</v>
      </c>
      <c r="O23" s="32" t="s">
        <v>57</v>
      </c>
      <c r="P23" s="32" t="s">
        <v>220</v>
      </c>
      <c r="Q23" s="38"/>
      <c r="R23" s="48" t="s">
        <v>221</v>
      </c>
      <c r="S23" s="38" t="s">
        <v>228</v>
      </c>
      <c r="T23" s="38" t="s">
        <v>18</v>
      </c>
      <c r="U23" s="51" t="s">
        <v>222</v>
      </c>
      <c r="V23" s="50" t="s">
        <v>223</v>
      </c>
      <c r="W23" s="40" t="s">
        <v>232</v>
      </c>
      <c r="X23" s="18" t="s">
        <v>225</v>
      </c>
      <c r="Y23" s="38" t="s">
        <v>18</v>
      </c>
      <c r="Z23" s="14" t="s">
        <v>18</v>
      </c>
      <c r="AA23" s="60">
        <v>0.60250000000000004</v>
      </c>
      <c r="AB23" s="32" t="s">
        <v>18</v>
      </c>
      <c r="AC23" s="38"/>
      <c r="AD23" s="38"/>
      <c r="AE23" s="38"/>
      <c r="AF23" s="38"/>
      <c r="AG23" s="38"/>
      <c r="AH23" s="38"/>
      <c r="AI23" s="38" t="s">
        <v>710</v>
      </c>
      <c r="AJ23" s="157">
        <v>0</v>
      </c>
    </row>
    <row r="24" spans="1:36" ht="39.950000000000003" hidden="1" customHeight="1">
      <c r="A24" s="13">
        <f t="shared" si="0"/>
        <v>16</v>
      </c>
      <c r="B24" s="15"/>
      <c r="C24" s="16"/>
      <c r="D24" s="16"/>
      <c r="E24" s="19">
        <v>3</v>
      </c>
      <c r="F24" s="16"/>
      <c r="G24" s="19"/>
      <c r="H24" s="16"/>
      <c r="I24" s="16"/>
      <c r="J24" s="36"/>
      <c r="K24" s="36"/>
      <c r="L24" s="29" t="s">
        <v>5</v>
      </c>
      <c r="M24" s="30" t="s">
        <v>142</v>
      </c>
      <c r="N24" s="39" t="s">
        <v>245</v>
      </c>
      <c r="O24" s="32" t="s">
        <v>61</v>
      </c>
      <c r="P24" s="32" t="s">
        <v>220</v>
      </c>
      <c r="Q24" s="38"/>
      <c r="R24" s="48" t="s">
        <v>221</v>
      </c>
      <c r="S24" s="38" t="s">
        <v>228</v>
      </c>
      <c r="T24" s="38" t="s">
        <v>18</v>
      </c>
      <c r="U24" s="48" t="s">
        <v>223</v>
      </c>
      <c r="V24" s="50" t="s">
        <v>222</v>
      </c>
      <c r="W24" s="40" t="s">
        <v>232</v>
      </c>
      <c r="X24" s="38" t="s">
        <v>18</v>
      </c>
      <c r="Y24" s="38" t="s">
        <v>18</v>
      </c>
      <c r="Z24" s="14" t="s">
        <v>18</v>
      </c>
      <c r="AA24" s="60">
        <v>0.05</v>
      </c>
      <c r="AB24" s="32" t="s">
        <v>18</v>
      </c>
      <c r="AC24" s="38"/>
      <c r="AD24" s="38"/>
      <c r="AE24" s="38"/>
      <c r="AF24" s="38"/>
      <c r="AG24" s="38"/>
      <c r="AH24" s="38"/>
      <c r="AI24" s="74"/>
      <c r="AJ24" s="157">
        <v>0</v>
      </c>
    </row>
    <row r="25" spans="1:36" ht="39.950000000000003" hidden="1" customHeight="1">
      <c r="A25" s="13">
        <f t="shared" si="0"/>
        <v>17</v>
      </c>
      <c r="B25" s="15"/>
      <c r="C25" s="16"/>
      <c r="D25" s="19"/>
      <c r="E25" s="19">
        <v>3</v>
      </c>
      <c r="F25" s="16"/>
      <c r="G25" s="19"/>
      <c r="H25" s="16"/>
      <c r="I25" s="16"/>
      <c r="J25" s="36"/>
      <c r="K25" s="36"/>
      <c r="L25" s="29" t="s">
        <v>36</v>
      </c>
      <c r="M25" s="30" t="s">
        <v>142</v>
      </c>
      <c r="N25" s="39" t="s">
        <v>717</v>
      </c>
      <c r="O25" s="38" t="s">
        <v>61</v>
      </c>
      <c r="P25" s="15" t="s">
        <v>220</v>
      </c>
      <c r="Q25" s="38"/>
      <c r="R25" s="48" t="s">
        <v>221</v>
      </c>
      <c r="S25" s="38" t="s">
        <v>228</v>
      </c>
      <c r="T25" s="38" t="s">
        <v>18</v>
      </c>
      <c r="U25" s="45" t="s">
        <v>222</v>
      </c>
      <c r="V25" s="51" t="s">
        <v>223</v>
      </c>
      <c r="W25" s="40" t="s">
        <v>224</v>
      </c>
      <c r="X25" s="18" t="s">
        <v>225</v>
      </c>
      <c r="Y25" s="38" t="s">
        <v>18</v>
      </c>
      <c r="Z25" s="28" t="s">
        <v>18</v>
      </c>
      <c r="AA25" s="60">
        <v>0.05</v>
      </c>
      <c r="AB25" s="32" t="s">
        <v>18</v>
      </c>
      <c r="AC25" s="38"/>
      <c r="AD25" s="38"/>
      <c r="AE25" s="38"/>
      <c r="AF25" s="38"/>
      <c r="AG25" s="38"/>
      <c r="AH25" s="38"/>
      <c r="AI25" s="38"/>
      <c r="AJ25" s="301">
        <v>0</v>
      </c>
    </row>
    <row r="26" spans="1:36" ht="39.950000000000003" hidden="1" customHeight="1">
      <c r="A26" s="13">
        <f t="shared" si="0"/>
        <v>18</v>
      </c>
      <c r="B26" s="15"/>
      <c r="C26" s="16"/>
      <c r="D26" s="19"/>
      <c r="E26" s="19">
        <v>3</v>
      </c>
      <c r="F26" s="16"/>
      <c r="G26" s="19"/>
      <c r="H26" s="16"/>
      <c r="I26" s="16"/>
      <c r="J26" s="36"/>
      <c r="K26" s="36"/>
      <c r="L26" s="29" t="s">
        <v>6</v>
      </c>
      <c r="M26" s="30" t="s">
        <v>142</v>
      </c>
      <c r="N26" s="39" t="s">
        <v>718</v>
      </c>
      <c r="O26" s="38" t="s">
        <v>61</v>
      </c>
      <c r="P26" s="15" t="s">
        <v>220</v>
      </c>
      <c r="Q26" s="38"/>
      <c r="R26" s="48" t="s">
        <v>221</v>
      </c>
      <c r="S26" s="38" t="s">
        <v>228</v>
      </c>
      <c r="T26" s="38" t="s">
        <v>18</v>
      </c>
      <c r="U26" s="45" t="s">
        <v>222</v>
      </c>
      <c r="V26" s="51" t="s">
        <v>223</v>
      </c>
      <c r="W26" s="40" t="s">
        <v>224</v>
      </c>
      <c r="X26" s="18" t="s">
        <v>225</v>
      </c>
      <c r="Y26" s="38" t="s">
        <v>18</v>
      </c>
      <c r="Z26" s="28" t="s">
        <v>18</v>
      </c>
      <c r="AA26" s="60">
        <v>0.05</v>
      </c>
      <c r="AB26" s="32" t="s">
        <v>18</v>
      </c>
      <c r="AC26" s="38"/>
      <c r="AD26" s="38"/>
      <c r="AE26" s="38"/>
      <c r="AF26" s="38"/>
      <c r="AG26" s="38"/>
      <c r="AH26" s="38"/>
      <c r="AI26" s="38"/>
      <c r="AJ26" s="301">
        <v>0</v>
      </c>
    </row>
    <row r="27" spans="1:36" ht="39.950000000000003" hidden="1" customHeight="1">
      <c r="A27" s="13">
        <f t="shared" si="0"/>
        <v>19</v>
      </c>
      <c r="B27" s="16"/>
      <c r="C27" s="16"/>
      <c r="D27" s="16">
        <v>2</v>
      </c>
      <c r="E27" s="16"/>
      <c r="F27" s="16"/>
      <c r="G27" s="16"/>
      <c r="H27" s="16"/>
      <c r="I27" s="16"/>
      <c r="J27" s="28"/>
      <c r="K27" s="28"/>
      <c r="L27" s="29" t="s">
        <v>682</v>
      </c>
      <c r="M27" s="30" t="s">
        <v>638</v>
      </c>
      <c r="N27" s="37" t="s">
        <v>248</v>
      </c>
      <c r="O27" s="32" t="s">
        <v>57</v>
      </c>
      <c r="P27" s="32" t="s">
        <v>220</v>
      </c>
      <c r="Q27" s="17"/>
      <c r="R27" s="48" t="s">
        <v>221</v>
      </c>
      <c r="S27" s="38" t="s">
        <v>228</v>
      </c>
      <c r="T27" s="38" t="s">
        <v>18</v>
      </c>
      <c r="U27" s="48" t="s">
        <v>223</v>
      </c>
      <c r="V27" s="50" t="s">
        <v>222</v>
      </c>
      <c r="W27" s="40" t="s">
        <v>232</v>
      </c>
      <c r="X27" s="18" t="s">
        <v>225</v>
      </c>
      <c r="Y27" s="38" t="s">
        <v>18</v>
      </c>
      <c r="Z27" s="14" t="s">
        <v>18</v>
      </c>
      <c r="AA27" s="58" t="e">
        <f>#REF!+AA31</f>
        <v>#REF!</v>
      </c>
      <c r="AB27" s="32" t="s">
        <v>18</v>
      </c>
      <c r="AC27" s="32" t="s">
        <v>18</v>
      </c>
      <c r="AD27" s="32" t="s">
        <v>18</v>
      </c>
      <c r="AE27" s="32" t="s">
        <v>18</v>
      </c>
      <c r="AF27" s="32" t="s">
        <v>18</v>
      </c>
      <c r="AG27" s="32" t="s">
        <v>18</v>
      </c>
      <c r="AH27" s="32" t="s">
        <v>18</v>
      </c>
      <c r="AI27" s="74"/>
      <c r="AJ27" s="157">
        <v>0</v>
      </c>
    </row>
    <row r="28" spans="1:36" s="2" customFormat="1" ht="39.950000000000003" hidden="1" customHeight="1">
      <c r="A28" s="13">
        <f t="shared" si="0"/>
        <v>20</v>
      </c>
      <c r="B28" s="16"/>
      <c r="C28" s="16"/>
      <c r="D28" s="16">
        <v>2</v>
      </c>
      <c r="E28" s="16"/>
      <c r="F28" s="16"/>
      <c r="G28" s="16"/>
      <c r="H28" s="16"/>
      <c r="I28" s="16"/>
      <c r="J28" s="28"/>
      <c r="K28" s="28"/>
      <c r="L28" s="29" t="s">
        <v>684</v>
      </c>
      <c r="M28" s="30" t="s">
        <v>676</v>
      </c>
      <c r="N28" s="37" t="s">
        <v>250</v>
      </c>
      <c r="O28" s="32" t="s">
        <v>57</v>
      </c>
      <c r="P28" s="32" t="s">
        <v>220</v>
      </c>
      <c r="Q28" s="17"/>
      <c r="R28" s="48" t="s">
        <v>221</v>
      </c>
      <c r="S28" s="38" t="s">
        <v>228</v>
      </c>
      <c r="T28" s="38" t="s">
        <v>18</v>
      </c>
      <c r="U28" s="48" t="s">
        <v>223</v>
      </c>
      <c r="V28" s="50" t="s">
        <v>222</v>
      </c>
      <c r="W28" s="40" t="s">
        <v>232</v>
      </c>
      <c r="X28" s="18" t="s">
        <v>225</v>
      </c>
      <c r="Y28" s="38" t="s">
        <v>18</v>
      </c>
      <c r="Z28" s="14" t="s">
        <v>18</v>
      </c>
      <c r="AA28" s="58" t="e">
        <f>AA27</f>
        <v>#REF!</v>
      </c>
      <c r="AB28" s="32" t="s">
        <v>18</v>
      </c>
      <c r="AC28" s="32" t="s">
        <v>18</v>
      </c>
      <c r="AD28" s="32" t="s">
        <v>18</v>
      </c>
      <c r="AE28" s="32" t="s">
        <v>18</v>
      </c>
      <c r="AF28" s="32" t="s">
        <v>18</v>
      </c>
      <c r="AG28" s="32" t="s">
        <v>18</v>
      </c>
      <c r="AH28" s="32" t="s">
        <v>18</v>
      </c>
      <c r="AI28" s="74"/>
      <c r="AJ28" s="157">
        <v>0</v>
      </c>
    </row>
    <row r="29" spans="1:36" s="2" customFormat="1" ht="62.25" hidden="1" customHeight="1">
      <c r="A29" s="13">
        <f t="shared" si="0"/>
        <v>21</v>
      </c>
      <c r="B29" s="16"/>
      <c r="C29" s="16"/>
      <c r="D29" s="16">
        <v>2</v>
      </c>
      <c r="E29" s="16"/>
      <c r="F29" s="16"/>
      <c r="G29" s="16"/>
      <c r="H29" s="16"/>
      <c r="I29" s="16"/>
      <c r="J29" s="28"/>
      <c r="K29" s="28"/>
      <c r="L29" s="29" t="s">
        <v>675</v>
      </c>
      <c r="M29" s="30" t="s">
        <v>676</v>
      </c>
      <c r="N29" s="37" t="s">
        <v>721</v>
      </c>
      <c r="O29" s="32" t="s">
        <v>57</v>
      </c>
      <c r="P29" s="32" t="s">
        <v>220</v>
      </c>
      <c r="Q29" s="17"/>
      <c r="R29" s="48" t="s">
        <v>221</v>
      </c>
      <c r="S29" s="38" t="s">
        <v>228</v>
      </c>
      <c r="T29" s="38" t="s">
        <v>18</v>
      </c>
      <c r="U29" s="51" t="s">
        <v>222</v>
      </c>
      <c r="V29" s="50" t="s">
        <v>223</v>
      </c>
      <c r="W29" s="40" t="s">
        <v>232</v>
      </c>
      <c r="X29" s="18" t="s">
        <v>225</v>
      </c>
      <c r="Y29" s="38" t="s">
        <v>18</v>
      </c>
      <c r="Z29" s="14" t="s">
        <v>18</v>
      </c>
      <c r="AA29" s="58" t="e">
        <f>AA28</f>
        <v>#REF!</v>
      </c>
      <c r="AB29" s="32" t="s">
        <v>18</v>
      </c>
      <c r="AC29" s="32" t="s">
        <v>18</v>
      </c>
      <c r="AD29" s="32" t="s">
        <v>18</v>
      </c>
      <c r="AE29" s="32" t="s">
        <v>18</v>
      </c>
      <c r="AF29" s="32" t="s">
        <v>18</v>
      </c>
      <c r="AG29" s="32" t="s">
        <v>18</v>
      </c>
      <c r="AH29" s="32" t="s">
        <v>18</v>
      </c>
      <c r="AI29" s="74"/>
      <c r="AJ29" s="157">
        <v>0</v>
      </c>
    </row>
    <row r="30" spans="1:36" s="2" customFormat="1" ht="62.25" hidden="1" customHeight="1">
      <c r="A30" s="13">
        <f t="shared" si="0"/>
        <v>22</v>
      </c>
      <c r="B30" s="16"/>
      <c r="C30" s="16"/>
      <c r="D30" s="16">
        <v>2</v>
      </c>
      <c r="E30" s="16"/>
      <c r="F30" s="16"/>
      <c r="G30" s="16"/>
      <c r="H30" s="16"/>
      <c r="I30" s="16"/>
      <c r="J30" s="28"/>
      <c r="K30" s="28"/>
      <c r="L30" s="29" t="s">
        <v>689</v>
      </c>
      <c r="M30" s="30" t="s">
        <v>676</v>
      </c>
      <c r="N30" s="37" t="s">
        <v>722</v>
      </c>
      <c r="O30" s="32" t="s">
        <v>57</v>
      </c>
      <c r="P30" s="32" t="s">
        <v>220</v>
      </c>
      <c r="Q30" s="17"/>
      <c r="R30" s="48" t="s">
        <v>221</v>
      </c>
      <c r="S30" s="38" t="s">
        <v>228</v>
      </c>
      <c r="T30" s="38" t="s">
        <v>18</v>
      </c>
      <c r="U30" s="51" t="s">
        <v>222</v>
      </c>
      <c r="V30" s="50" t="s">
        <v>223</v>
      </c>
      <c r="W30" s="40" t="s">
        <v>232</v>
      </c>
      <c r="X30" s="18" t="s">
        <v>225</v>
      </c>
      <c r="Y30" s="38" t="s">
        <v>18</v>
      </c>
      <c r="Z30" s="14" t="s">
        <v>18</v>
      </c>
      <c r="AA30" s="58" t="e">
        <f>#REF!</f>
        <v>#REF!</v>
      </c>
      <c r="AB30" s="32" t="s">
        <v>18</v>
      </c>
      <c r="AC30" s="32" t="s">
        <v>18</v>
      </c>
      <c r="AD30" s="32" t="s">
        <v>18</v>
      </c>
      <c r="AE30" s="32" t="s">
        <v>18</v>
      </c>
      <c r="AF30" s="32" t="s">
        <v>18</v>
      </c>
      <c r="AG30" s="32" t="s">
        <v>18</v>
      </c>
      <c r="AH30" s="32" t="s">
        <v>18</v>
      </c>
      <c r="AI30" s="74"/>
      <c r="AJ30" s="157">
        <v>0</v>
      </c>
    </row>
    <row r="31" spans="1:36" s="2" customFormat="1" ht="39.950000000000003" hidden="1" customHeight="1">
      <c r="A31" s="13">
        <f t="shared" si="0"/>
        <v>23</v>
      </c>
      <c r="B31" s="16"/>
      <c r="C31" s="16"/>
      <c r="D31" s="16"/>
      <c r="E31" s="16">
        <v>3</v>
      </c>
      <c r="F31" s="16"/>
      <c r="G31" s="16"/>
      <c r="H31" s="16"/>
      <c r="I31" s="16"/>
      <c r="J31" s="28"/>
      <c r="K31" s="28"/>
      <c r="L31" s="30" t="s">
        <v>685</v>
      </c>
      <c r="M31" s="30" t="s">
        <v>639</v>
      </c>
      <c r="N31" s="31" t="s">
        <v>763</v>
      </c>
      <c r="O31" s="32" t="s">
        <v>57</v>
      </c>
      <c r="P31" s="32" t="s">
        <v>220</v>
      </c>
      <c r="Q31" s="28"/>
      <c r="R31" s="48" t="s">
        <v>221</v>
      </c>
      <c r="S31" s="49" t="s">
        <v>228</v>
      </c>
      <c r="T31" s="38" t="s">
        <v>18</v>
      </c>
      <c r="U31" s="51" t="s">
        <v>223</v>
      </c>
      <c r="V31" s="50" t="s">
        <v>222</v>
      </c>
      <c r="W31" s="40" t="s">
        <v>232</v>
      </c>
      <c r="X31" s="18" t="s">
        <v>225</v>
      </c>
      <c r="Y31" s="18" t="s">
        <v>18</v>
      </c>
      <c r="Z31" s="51" t="s">
        <v>18</v>
      </c>
      <c r="AA31" s="58" t="e">
        <f>AA35+#REF!+#REF!*#REF!</f>
        <v>#REF!</v>
      </c>
      <c r="AB31" s="32" t="s">
        <v>18</v>
      </c>
      <c r="AC31" s="28"/>
      <c r="AD31" s="28"/>
      <c r="AE31" s="28"/>
      <c r="AF31" s="28"/>
      <c r="AG31" s="61"/>
      <c r="AH31" s="61"/>
      <c r="AI31" s="71"/>
      <c r="AJ31" s="157">
        <v>0</v>
      </c>
    </row>
    <row r="32" spans="1:36" s="2" customFormat="1" ht="39.950000000000003" hidden="1" customHeight="1">
      <c r="A32" s="13">
        <f t="shared" si="0"/>
        <v>24</v>
      </c>
      <c r="B32" s="16"/>
      <c r="C32" s="16"/>
      <c r="D32" s="16"/>
      <c r="E32" s="16">
        <v>3</v>
      </c>
      <c r="F32" s="16"/>
      <c r="G32" s="16"/>
      <c r="H32" s="16"/>
      <c r="I32" s="16"/>
      <c r="J32" s="28"/>
      <c r="K32" s="28"/>
      <c r="L32" s="30" t="s">
        <v>686</v>
      </c>
      <c r="M32" s="30" t="s">
        <v>678</v>
      </c>
      <c r="N32" s="31" t="s">
        <v>764</v>
      </c>
      <c r="O32" s="32" t="s">
        <v>57</v>
      </c>
      <c r="P32" s="32" t="s">
        <v>220</v>
      </c>
      <c r="Q32" s="28"/>
      <c r="R32" s="48" t="s">
        <v>221</v>
      </c>
      <c r="S32" s="49" t="s">
        <v>228</v>
      </c>
      <c r="T32" s="38" t="s">
        <v>18</v>
      </c>
      <c r="U32" s="51" t="s">
        <v>223</v>
      </c>
      <c r="V32" s="50" t="s">
        <v>222</v>
      </c>
      <c r="W32" s="40" t="s">
        <v>232</v>
      </c>
      <c r="X32" s="18" t="s">
        <v>225</v>
      </c>
      <c r="Y32" s="18" t="s">
        <v>18</v>
      </c>
      <c r="Z32" s="51" t="s">
        <v>18</v>
      </c>
      <c r="AA32" s="58" t="e">
        <f>AA31</f>
        <v>#REF!</v>
      </c>
      <c r="AB32" s="32" t="s">
        <v>18</v>
      </c>
      <c r="AC32" s="28"/>
      <c r="AD32" s="28"/>
      <c r="AE32" s="28"/>
      <c r="AF32" s="28"/>
      <c r="AG32" s="61"/>
      <c r="AH32" s="61"/>
      <c r="AI32" s="71"/>
      <c r="AJ32" s="157">
        <v>0</v>
      </c>
    </row>
    <row r="33" spans="1:36" s="2" customFormat="1" ht="54.75" hidden="1" customHeight="1">
      <c r="A33" s="13">
        <f t="shared" si="0"/>
        <v>25</v>
      </c>
      <c r="B33" s="16"/>
      <c r="C33" s="16"/>
      <c r="D33" s="16"/>
      <c r="E33" s="16">
        <v>3</v>
      </c>
      <c r="F33" s="16"/>
      <c r="G33" s="16"/>
      <c r="H33" s="16"/>
      <c r="I33" s="16"/>
      <c r="J33" s="28"/>
      <c r="K33" s="28"/>
      <c r="L33" s="30" t="s">
        <v>677</v>
      </c>
      <c r="M33" s="30" t="s">
        <v>678</v>
      </c>
      <c r="N33" s="31" t="s">
        <v>767</v>
      </c>
      <c r="O33" s="32" t="s">
        <v>57</v>
      </c>
      <c r="P33" s="32" t="s">
        <v>220</v>
      </c>
      <c r="Q33" s="28"/>
      <c r="R33" s="48" t="s">
        <v>221</v>
      </c>
      <c r="S33" s="49" t="s">
        <v>228</v>
      </c>
      <c r="T33" s="38" t="s">
        <v>18</v>
      </c>
      <c r="U33" s="51" t="s">
        <v>222</v>
      </c>
      <c r="V33" s="50" t="s">
        <v>223</v>
      </c>
      <c r="W33" s="40" t="s">
        <v>232</v>
      </c>
      <c r="X33" s="18" t="s">
        <v>225</v>
      </c>
      <c r="Y33" s="18" t="s">
        <v>18</v>
      </c>
      <c r="Z33" s="51" t="s">
        <v>18</v>
      </c>
      <c r="AA33" s="58" t="e">
        <f>AA32</f>
        <v>#REF!</v>
      </c>
      <c r="AB33" s="32" t="s">
        <v>18</v>
      </c>
      <c r="AC33" s="28"/>
      <c r="AD33" s="28"/>
      <c r="AE33" s="28"/>
      <c r="AF33" s="28"/>
      <c r="AG33" s="61"/>
      <c r="AH33" s="61"/>
      <c r="AI33" s="71"/>
      <c r="AJ33" s="157">
        <v>0</v>
      </c>
    </row>
    <row r="34" spans="1:36" s="2" customFormat="1" ht="54.75" hidden="1" customHeight="1">
      <c r="A34" s="13">
        <f t="shared" si="0"/>
        <v>26</v>
      </c>
      <c r="B34" s="16"/>
      <c r="C34" s="16"/>
      <c r="D34" s="16"/>
      <c r="E34" s="16">
        <v>3</v>
      </c>
      <c r="F34" s="16"/>
      <c r="G34" s="16"/>
      <c r="H34" s="16"/>
      <c r="I34" s="16"/>
      <c r="J34" s="28"/>
      <c r="K34" s="28"/>
      <c r="L34" s="30" t="s">
        <v>690</v>
      </c>
      <c r="M34" s="30" t="s">
        <v>678</v>
      </c>
      <c r="N34" s="31" t="s">
        <v>768</v>
      </c>
      <c r="O34" s="32" t="s">
        <v>57</v>
      </c>
      <c r="P34" s="32" t="s">
        <v>220</v>
      </c>
      <c r="Q34" s="28"/>
      <c r="R34" s="48" t="s">
        <v>221</v>
      </c>
      <c r="S34" s="49" t="s">
        <v>228</v>
      </c>
      <c r="T34" s="38" t="s">
        <v>18</v>
      </c>
      <c r="U34" s="51" t="s">
        <v>222</v>
      </c>
      <c r="V34" s="50" t="s">
        <v>223</v>
      </c>
      <c r="W34" s="40" t="s">
        <v>232</v>
      </c>
      <c r="X34" s="18" t="s">
        <v>225</v>
      </c>
      <c r="Y34" s="18" t="s">
        <v>18</v>
      </c>
      <c r="Z34" s="51" t="s">
        <v>18</v>
      </c>
      <c r="AA34" s="58" t="e">
        <f>#REF!</f>
        <v>#REF!</v>
      </c>
      <c r="AB34" s="32" t="s">
        <v>18</v>
      </c>
      <c r="AC34" s="28"/>
      <c r="AD34" s="28"/>
      <c r="AE34" s="28"/>
      <c r="AF34" s="28"/>
      <c r="AG34" s="61"/>
      <c r="AH34" s="61"/>
      <c r="AI34" s="71"/>
      <c r="AJ34" s="157">
        <v>0</v>
      </c>
    </row>
    <row r="35" spans="1:36" s="2" customFormat="1" ht="39.950000000000003" hidden="1" customHeight="1">
      <c r="A35" s="13">
        <f t="shared" si="0"/>
        <v>27</v>
      </c>
      <c r="B35" s="16"/>
      <c r="C35" s="16"/>
      <c r="D35" s="16"/>
      <c r="E35" s="16"/>
      <c r="F35" s="16">
        <v>4</v>
      </c>
      <c r="G35" s="16"/>
      <c r="H35" s="16"/>
      <c r="I35" s="16"/>
      <c r="J35" s="28"/>
      <c r="K35" s="28"/>
      <c r="L35" s="30" t="s">
        <v>31</v>
      </c>
      <c r="M35" s="30" t="s">
        <v>640</v>
      </c>
      <c r="N35" s="39" t="s">
        <v>769</v>
      </c>
      <c r="O35" s="32" t="s">
        <v>61</v>
      </c>
      <c r="P35" s="32" t="s">
        <v>220</v>
      </c>
      <c r="Q35" s="28"/>
      <c r="R35" s="48" t="s">
        <v>221</v>
      </c>
      <c r="S35" s="49" t="s">
        <v>228</v>
      </c>
      <c r="T35" s="38" t="s">
        <v>18</v>
      </c>
      <c r="U35" s="51" t="s">
        <v>223</v>
      </c>
      <c r="V35" s="50" t="s">
        <v>222</v>
      </c>
      <c r="W35" s="15" t="s">
        <v>770</v>
      </c>
      <c r="X35" s="18" t="s">
        <v>225</v>
      </c>
      <c r="Y35" s="38" t="s">
        <v>18</v>
      </c>
      <c r="Z35" s="15" t="s">
        <v>18</v>
      </c>
      <c r="AA35" s="58">
        <v>0.2</v>
      </c>
      <c r="AB35" s="32" t="s">
        <v>18</v>
      </c>
      <c r="AC35" s="28"/>
      <c r="AD35" s="28"/>
      <c r="AE35" s="28"/>
      <c r="AF35" s="28"/>
      <c r="AG35" s="61"/>
      <c r="AH35" s="61"/>
      <c r="AI35" s="71"/>
      <c r="AJ35" s="157">
        <v>0</v>
      </c>
    </row>
    <row r="36" spans="1:36" s="2" customFormat="1" ht="39.950000000000003" hidden="1" customHeight="1">
      <c r="A36" s="13">
        <f t="shared" si="0"/>
        <v>28</v>
      </c>
      <c r="B36" s="16"/>
      <c r="C36" s="16"/>
      <c r="D36" s="16"/>
      <c r="E36" s="25"/>
      <c r="F36" s="16">
        <v>4</v>
      </c>
      <c r="G36" s="16"/>
      <c r="H36" s="16"/>
      <c r="I36" s="16"/>
      <c r="J36" s="36"/>
      <c r="K36" s="36"/>
      <c r="L36" s="29" t="s">
        <v>34</v>
      </c>
      <c r="M36" s="30" t="s">
        <v>679</v>
      </c>
      <c r="N36" s="39" t="s">
        <v>245</v>
      </c>
      <c r="O36" s="32" t="s">
        <v>61</v>
      </c>
      <c r="P36" s="32" t="s">
        <v>220</v>
      </c>
      <c r="Q36" s="28"/>
      <c r="R36" s="48" t="s">
        <v>221</v>
      </c>
      <c r="S36" s="49" t="s">
        <v>228</v>
      </c>
      <c r="T36" s="38" t="s">
        <v>18</v>
      </c>
      <c r="U36" s="51" t="s">
        <v>223</v>
      </c>
      <c r="V36" s="50" t="s">
        <v>222</v>
      </c>
      <c r="W36" s="15" t="s">
        <v>770</v>
      </c>
      <c r="X36" s="18" t="s">
        <v>225</v>
      </c>
      <c r="Y36" s="38" t="s">
        <v>18</v>
      </c>
      <c r="Z36" s="15" t="s">
        <v>18</v>
      </c>
      <c r="AA36" s="58">
        <v>0.2</v>
      </c>
      <c r="AB36" s="32" t="s">
        <v>18</v>
      </c>
      <c r="AC36" s="51"/>
      <c r="AD36" s="51"/>
      <c r="AE36" s="51"/>
      <c r="AF36" s="51"/>
      <c r="AG36" s="61"/>
      <c r="AH36" s="61"/>
      <c r="AI36" s="71"/>
      <c r="AJ36" s="157">
        <v>0</v>
      </c>
    </row>
    <row r="37" spans="1:36" s="2" customFormat="1" ht="50.25" hidden="1" customHeight="1">
      <c r="A37" s="13">
        <f t="shared" si="0"/>
        <v>29</v>
      </c>
      <c r="B37" s="16"/>
      <c r="C37" s="16"/>
      <c r="D37" s="16"/>
      <c r="E37" s="25"/>
      <c r="F37" s="16">
        <v>4</v>
      </c>
      <c r="G37" s="16"/>
      <c r="H37" s="16"/>
      <c r="I37" s="16"/>
      <c r="J37" s="36"/>
      <c r="K37" s="36"/>
      <c r="L37" s="29" t="s">
        <v>37</v>
      </c>
      <c r="M37" s="30" t="s">
        <v>679</v>
      </c>
      <c r="N37" s="39" t="s">
        <v>767</v>
      </c>
      <c r="O37" s="32" t="s">
        <v>61</v>
      </c>
      <c r="P37" s="32" t="s">
        <v>220</v>
      </c>
      <c r="Q37" s="28"/>
      <c r="R37" s="48" t="s">
        <v>221</v>
      </c>
      <c r="S37" s="49" t="s">
        <v>228</v>
      </c>
      <c r="T37" s="38" t="s">
        <v>18</v>
      </c>
      <c r="U37" s="51" t="s">
        <v>222</v>
      </c>
      <c r="V37" s="50" t="s">
        <v>223</v>
      </c>
      <c r="W37" s="15" t="s">
        <v>770</v>
      </c>
      <c r="X37" s="18" t="s">
        <v>225</v>
      </c>
      <c r="Y37" s="38" t="s">
        <v>18</v>
      </c>
      <c r="Z37" s="15" t="s">
        <v>18</v>
      </c>
      <c r="AA37" s="58">
        <v>0.2</v>
      </c>
      <c r="AB37" s="32"/>
      <c r="AC37" s="51"/>
      <c r="AD37" s="51"/>
      <c r="AE37" s="51"/>
      <c r="AF37" s="51"/>
      <c r="AG37" s="61"/>
      <c r="AH37" s="61"/>
      <c r="AI37" s="71"/>
      <c r="AJ37" s="157">
        <v>0</v>
      </c>
    </row>
    <row r="38" spans="1:36" s="2" customFormat="1" ht="50.25" hidden="1" customHeight="1">
      <c r="A38" s="13">
        <f t="shared" si="0"/>
        <v>30</v>
      </c>
      <c r="B38" s="16"/>
      <c r="C38" s="16"/>
      <c r="D38" s="16"/>
      <c r="E38" s="25"/>
      <c r="F38" s="16">
        <v>4</v>
      </c>
      <c r="G38" s="16"/>
      <c r="H38" s="16"/>
      <c r="I38" s="16"/>
      <c r="J38" s="36"/>
      <c r="K38" s="36"/>
      <c r="L38" s="29" t="s">
        <v>40</v>
      </c>
      <c r="M38" s="30" t="s">
        <v>679</v>
      </c>
      <c r="N38" s="39" t="s">
        <v>772</v>
      </c>
      <c r="O38" s="32" t="s">
        <v>61</v>
      </c>
      <c r="P38" s="32" t="s">
        <v>220</v>
      </c>
      <c r="Q38" s="28"/>
      <c r="R38" s="48" t="s">
        <v>221</v>
      </c>
      <c r="S38" s="49" t="s">
        <v>228</v>
      </c>
      <c r="T38" s="38" t="s">
        <v>18</v>
      </c>
      <c r="U38" s="51" t="s">
        <v>222</v>
      </c>
      <c r="V38" s="50" t="s">
        <v>223</v>
      </c>
      <c r="W38" s="15" t="s">
        <v>770</v>
      </c>
      <c r="X38" s="18" t="s">
        <v>225</v>
      </c>
      <c r="Y38" s="38" t="s">
        <v>18</v>
      </c>
      <c r="Z38" s="15" t="s">
        <v>18</v>
      </c>
      <c r="AA38" s="58">
        <v>0.2</v>
      </c>
      <c r="AB38" s="32"/>
      <c r="AC38" s="51"/>
      <c r="AD38" s="51"/>
      <c r="AE38" s="51"/>
      <c r="AF38" s="51"/>
      <c r="AG38" s="61"/>
      <c r="AH38" s="61"/>
      <c r="AI38" s="71"/>
      <c r="AJ38" s="157">
        <v>0</v>
      </c>
    </row>
    <row r="39" spans="1:36" ht="39.950000000000003" hidden="1" customHeight="1">
      <c r="A39" s="13">
        <f t="shared" si="0"/>
        <v>31</v>
      </c>
      <c r="B39" s="16"/>
      <c r="C39" s="16">
        <v>1</v>
      </c>
      <c r="D39" s="16"/>
      <c r="E39" s="16"/>
      <c r="F39" s="16"/>
      <c r="G39" s="16"/>
      <c r="H39" s="16"/>
      <c r="I39" s="16"/>
      <c r="J39" s="36"/>
      <c r="K39" s="36"/>
      <c r="L39" s="29" t="s">
        <v>19</v>
      </c>
      <c r="M39" s="30" t="s">
        <v>20</v>
      </c>
      <c r="N39" s="81" t="s">
        <v>842</v>
      </c>
      <c r="O39" s="32" t="s">
        <v>57</v>
      </c>
      <c r="P39" s="32" t="s">
        <v>220</v>
      </c>
      <c r="Q39" s="82"/>
      <c r="R39" s="48" t="s">
        <v>221</v>
      </c>
      <c r="S39" s="49" t="s">
        <v>19</v>
      </c>
      <c r="T39" s="38" t="s">
        <v>18</v>
      </c>
      <c r="U39" s="48" t="s">
        <v>223</v>
      </c>
      <c r="V39" s="50" t="s">
        <v>222</v>
      </c>
      <c r="W39" s="40" t="s">
        <v>232</v>
      </c>
      <c r="X39" s="18" t="s">
        <v>225</v>
      </c>
      <c r="Y39" s="38" t="s">
        <v>18</v>
      </c>
      <c r="Z39" s="15" t="s">
        <v>18</v>
      </c>
      <c r="AA39" s="58" t="e">
        <f>AA46+AA60+AA73+AA74*#REF!+AA75*#REF!+AA76*#REF!+AA77+AA83+AA90*#REF!+AA91+AA98*#REF!</f>
        <v>#REF!</v>
      </c>
      <c r="AB39" s="32" t="s">
        <v>18</v>
      </c>
      <c r="AC39" s="51"/>
      <c r="AD39" s="51"/>
      <c r="AE39" s="51"/>
      <c r="AF39" s="51"/>
      <c r="AG39" s="61"/>
      <c r="AH39" s="61"/>
      <c r="AI39" s="71"/>
      <c r="AJ39" s="157">
        <v>0</v>
      </c>
    </row>
    <row r="40" spans="1:36" ht="75.75" hidden="1" customHeight="1">
      <c r="A40" s="13">
        <f t="shared" si="0"/>
        <v>32</v>
      </c>
      <c r="B40" s="16"/>
      <c r="C40" s="16">
        <v>1</v>
      </c>
      <c r="D40" s="16"/>
      <c r="E40" s="16"/>
      <c r="F40" s="16"/>
      <c r="G40" s="16"/>
      <c r="H40" s="16"/>
      <c r="I40" s="16"/>
      <c r="J40" s="36"/>
      <c r="K40" s="36"/>
      <c r="L40" s="29" t="s">
        <v>843</v>
      </c>
      <c r="M40" s="30" t="s">
        <v>20</v>
      </c>
      <c r="N40" s="33" t="s">
        <v>844</v>
      </c>
      <c r="O40" s="32" t="s">
        <v>57</v>
      </c>
      <c r="P40" s="32" t="s">
        <v>220</v>
      </c>
      <c r="Q40" s="82"/>
      <c r="R40" s="48" t="s">
        <v>221</v>
      </c>
      <c r="S40" s="49" t="s">
        <v>19</v>
      </c>
      <c r="T40" s="38" t="s">
        <v>18</v>
      </c>
      <c r="U40" s="51" t="s">
        <v>222</v>
      </c>
      <c r="V40" s="50" t="s">
        <v>223</v>
      </c>
      <c r="W40" s="40" t="s">
        <v>232</v>
      </c>
      <c r="X40" s="18" t="s">
        <v>225</v>
      </c>
      <c r="Y40" s="38" t="s">
        <v>18</v>
      </c>
      <c r="Z40" s="15" t="s">
        <v>18</v>
      </c>
      <c r="AA40" s="58">
        <v>4.4837999999999996</v>
      </c>
      <c r="AB40" s="32" t="s">
        <v>18</v>
      </c>
      <c r="AC40" s="51"/>
      <c r="AD40" s="51"/>
      <c r="AE40" s="51"/>
      <c r="AF40" s="51"/>
      <c r="AG40" s="61"/>
      <c r="AH40" s="61"/>
      <c r="AI40" s="71"/>
      <c r="AJ40" s="157">
        <v>0</v>
      </c>
    </row>
    <row r="41" spans="1:36" s="118" customFormat="1" ht="39.950000000000003" customHeight="1">
      <c r="A41" s="310">
        <f t="shared" ref="A41:A72" si="1">ROW(41:41)-8</f>
        <v>33</v>
      </c>
      <c r="B41" s="202"/>
      <c r="C41" s="202">
        <v>1</v>
      </c>
      <c r="D41" s="202"/>
      <c r="E41" s="202"/>
      <c r="F41" s="202"/>
      <c r="G41" s="202"/>
      <c r="H41" s="202"/>
      <c r="I41" s="202"/>
      <c r="J41" s="216"/>
      <c r="K41" s="216"/>
      <c r="L41" s="311" t="s">
        <v>22</v>
      </c>
      <c r="M41" s="129" t="s">
        <v>20</v>
      </c>
      <c r="N41" s="312" t="s">
        <v>845</v>
      </c>
      <c r="O41" s="149" t="s">
        <v>57</v>
      </c>
      <c r="P41" s="149" t="s">
        <v>220</v>
      </c>
      <c r="Q41" s="229"/>
      <c r="R41" s="142" t="s">
        <v>221</v>
      </c>
      <c r="S41" s="313" t="s">
        <v>19</v>
      </c>
      <c r="T41" s="230" t="s">
        <v>18</v>
      </c>
      <c r="U41" s="240" t="s">
        <v>223</v>
      </c>
      <c r="V41" s="145" t="s">
        <v>222</v>
      </c>
      <c r="W41" s="231" t="s">
        <v>232</v>
      </c>
      <c r="X41" s="150" t="s">
        <v>225</v>
      </c>
      <c r="Y41" s="230" t="s">
        <v>18</v>
      </c>
      <c r="Z41" s="125" t="s">
        <v>18</v>
      </c>
      <c r="AA41" s="239" t="e">
        <f>AA39</f>
        <v>#REF!</v>
      </c>
      <c r="AB41" s="149" t="s">
        <v>18</v>
      </c>
      <c r="AC41" s="51"/>
      <c r="AD41" s="51"/>
      <c r="AE41" s="51"/>
      <c r="AF41" s="51"/>
      <c r="AG41" s="61"/>
      <c r="AH41" s="61"/>
      <c r="AI41" s="314"/>
      <c r="AJ41" s="157">
        <v>1</v>
      </c>
    </row>
    <row r="42" spans="1:36" ht="39.950000000000003" hidden="1" customHeight="1">
      <c r="A42" s="13">
        <f t="shared" si="1"/>
        <v>34</v>
      </c>
      <c r="B42" s="16"/>
      <c r="C42" s="16">
        <v>1</v>
      </c>
      <c r="D42" s="16"/>
      <c r="E42" s="16"/>
      <c r="F42" s="16"/>
      <c r="G42" s="16"/>
      <c r="H42" s="16"/>
      <c r="I42" s="16"/>
      <c r="J42" s="36"/>
      <c r="K42" s="36"/>
      <c r="L42" s="29" t="s">
        <v>846</v>
      </c>
      <c r="M42" s="30" t="s">
        <v>20</v>
      </c>
      <c r="N42" s="81" t="s">
        <v>847</v>
      </c>
      <c r="O42" s="32" t="s">
        <v>57</v>
      </c>
      <c r="P42" s="32" t="s">
        <v>220</v>
      </c>
      <c r="Q42" s="82"/>
      <c r="R42" s="48" t="s">
        <v>221</v>
      </c>
      <c r="S42" s="49" t="s">
        <v>19</v>
      </c>
      <c r="T42" s="38" t="s">
        <v>18</v>
      </c>
      <c r="U42" s="51" t="s">
        <v>222</v>
      </c>
      <c r="V42" s="50" t="s">
        <v>223</v>
      </c>
      <c r="W42" s="40" t="s">
        <v>232</v>
      </c>
      <c r="X42" s="18" t="s">
        <v>225</v>
      </c>
      <c r="Y42" s="38" t="s">
        <v>18</v>
      </c>
      <c r="Z42" s="15" t="s">
        <v>18</v>
      </c>
      <c r="AA42" s="58">
        <f>AA40</f>
        <v>4.4837999999999996</v>
      </c>
      <c r="AB42" s="32" t="s">
        <v>18</v>
      </c>
      <c r="AC42" s="51"/>
      <c r="AD42" s="51"/>
      <c r="AE42" s="51"/>
      <c r="AF42" s="51"/>
      <c r="AG42" s="61"/>
      <c r="AH42" s="61"/>
      <c r="AI42" s="71"/>
      <c r="AJ42" s="157">
        <v>0</v>
      </c>
    </row>
    <row r="43" spans="1:36" ht="39.950000000000003" hidden="1" customHeight="1">
      <c r="A43" s="13">
        <f t="shared" si="1"/>
        <v>35</v>
      </c>
      <c r="B43" s="16"/>
      <c r="C43" s="16">
        <v>1</v>
      </c>
      <c r="D43" s="16"/>
      <c r="E43" s="16"/>
      <c r="F43" s="16"/>
      <c r="G43" s="16"/>
      <c r="H43" s="16"/>
      <c r="I43" s="16"/>
      <c r="J43" s="36"/>
      <c r="K43" s="36"/>
      <c r="L43" s="29" t="s">
        <v>23</v>
      </c>
      <c r="M43" s="30" t="s">
        <v>637</v>
      </c>
      <c r="N43" s="81" t="s">
        <v>47</v>
      </c>
      <c r="O43" s="32" t="s">
        <v>57</v>
      </c>
      <c r="P43" s="32" t="s">
        <v>220</v>
      </c>
      <c r="Q43" s="82"/>
      <c r="R43" s="48" t="s">
        <v>221</v>
      </c>
      <c r="S43" s="49" t="s">
        <v>228</v>
      </c>
      <c r="T43" s="38" t="s">
        <v>18</v>
      </c>
      <c r="U43" s="51" t="s">
        <v>223</v>
      </c>
      <c r="V43" s="50" t="s">
        <v>222</v>
      </c>
      <c r="W43" s="40" t="s">
        <v>232</v>
      </c>
      <c r="X43" s="18" t="s">
        <v>225</v>
      </c>
      <c r="Y43" s="38" t="s">
        <v>18</v>
      </c>
      <c r="Z43" s="15" t="s">
        <v>18</v>
      </c>
      <c r="AA43" s="58" t="e">
        <f>AA47+AA60+AA73+AA74*#REF!+AA75*#REF!+AA76*#REF!+AA78+AA86+AA90*#REF!+AA97+AA98*#REF!</f>
        <v>#REF!</v>
      </c>
      <c r="AB43" s="32" t="s">
        <v>18</v>
      </c>
      <c r="AC43" s="51"/>
      <c r="AD43" s="51"/>
      <c r="AE43" s="51"/>
      <c r="AF43" s="51"/>
      <c r="AG43" s="61"/>
      <c r="AH43" s="61"/>
      <c r="AI43" s="71"/>
      <c r="AJ43" s="157">
        <v>0</v>
      </c>
    </row>
    <row r="44" spans="1:36" ht="60" hidden="1" customHeight="1">
      <c r="A44" s="13">
        <f t="shared" si="1"/>
        <v>36</v>
      </c>
      <c r="B44" s="16"/>
      <c r="C44" s="16">
        <v>1</v>
      </c>
      <c r="D44" s="16"/>
      <c r="E44" s="16"/>
      <c r="F44" s="16"/>
      <c r="G44" s="16"/>
      <c r="H44" s="16"/>
      <c r="I44" s="16"/>
      <c r="J44" s="36"/>
      <c r="K44" s="36"/>
      <c r="L44" s="29" t="s">
        <v>848</v>
      </c>
      <c r="M44" s="30" t="s">
        <v>20</v>
      </c>
      <c r="N44" s="33" t="s">
        <v>849</v>
      </c>
      <c r="O44" s="32" t="s">
        <v>57</v>
      </c>
      <c r="P44" s="32" t="s">
        <v>220</v>
      </c>
      <c r="Q44" s="82"/>
      <c r="R44" s="48" t="s">
        <v>221</v>
      </c>
      <c r="S44" s="49" t="s">
        <v>23</v>
      </c>
      <c r="T44" s="38" t="s">
        <v>18</v>
      </c>
      <c r="U44" s="51" t="s">
        <v>222</v>
      </c>
      <c r="V44" s="50" t="s">
        <v>223</v>
      </c>
      <c r="W44" s="40" t="s">
        <v>232</v>
      </c>
      <c r="X44" s="18" t="s">
        <v>225</v>
      </c>
      <c r="Y44" s="38" t="s">
        <v>18</v>
      </c>
      <c r="Z44" s="15" t="s">
        <v>18</v>
      </c>
      <c r="AA44" s="58">
        <v>3.5488</v>
      </c>
      <c r="AB44" s="32" t="s">
        <v>18</v>
      </c>
      <c r="AC44" s="51"/>
      <c r="AD44" s="51"/>
      <c r="AE44" s="51"/>
      <c r="AF44" s="51"/>
      <c r="AG44" s="61"/>
      <c r="AH44" s="61"/>
      <c r="AI44" s="71"/>
      <c r="AJ44" s="157">
        <v>0</v>
      </c>
    </row>
    <row r="45" spans="1:36" ht="60" hidden="1" customHeight="1">
      <c r="A45" s="13">
        <f t="shared" si="1"/>
        <v>37</v>
      </c>
      <c r="B45" s="16"/>
      <c r="C45" s="16">
        <v>1</v>
      </c>
      <c r="D45" s="16"/>
      <c r="E45" s="16"/>
      <c r="F45" s="16"/>
      <c r="G45" s="16"/>
      <c r="H45" s="16"/>
      <c r="I45" s="16"/>
      <c r="J45" s="36"/>
      <c r="K45" s="36"/>
      <c r="L45" s="29" t="s">
        <v>850</v>
      </c>
      <c r="M45" s="30" t="s">
        <v>20</v>
      </c>
      <c r="N45" s="33" t="s">
        <v>851</v>
      </c>
      <c r="O45" s="32" t="s">
        <v>57</v>
      </c>
      <c r="P45" s="32" t="s">
        <v>220</v>
      </c>
      <c r="Q45" s="82"/>
      <c r="R45" s="48" t="s">
        <v>221</v>
      </c>
      <c r="S45" s="49" t="s">
        <v>23</v>
      </c>
      <c r="T45" s="38" t="s">
        <v>18</v>
      </c>
      <c r="U45" s="51" t="s">
        <v>222</v>
      </c>
      <c r="V45" s="50" t="s">
        <v>223</v>
      </c>
      <c r="W45" s="40" t="s">
        <v>232</v>
      </c>
      <c r="X45" s="18" t="s">
        <v>225</v>
      </c>
      <c r="Y45" s="38" t="s">
        <v>18</v>
      </c>
      <c r="Z45" s="15" t="s">
        <v>18</v>
      </c>
      <c r="AA45" s="58">
        <v>3.5488</v>
      </c>
      <c r="AB45" s="32" t="s">
        <v>18</v>
      </c>
      <c r="AC45" s="51"/>
      <c r="AD45" s="51"/>
      <c r="AE45" s="51"/>
      <c r="AF45" s="51"/>
      <c r="AG45" s="61"/>
      <c r="AH45" s="61"/>
      <c r="AI45" s="71"/>
      <c r="AJ45" s="157">
        <v>0</v>
      </c>
    </row>
    <row r="46" spans="1:36" ht="39.950000000000003" customHeight="1">
      <c r="A46" s="13">
        <f t="shared" si="1"/>
        <v>38</v>
      </c>
      <c r="B46" s="16"/>
      <c r="C46" s="16"/>
      <c r="D46" s="16">
        <v>2</v>
      </c>
      <c r="E46" s="24"/>
      <c r="F46" s="16"/>
      <c r="G46" s="16"/>
      <c r="H46" s="16"/>
      <c r="I46" s="16"/>
      <c r="J46" s="36"/>
      <c r="K46" s="36"/>
      <c r="L46" s="29">
        <v>330102301700</v>
      </c>
      <c r="M46" s="30" t="s">
        <v>852</v>
      </c>
      <c r="N46" s="31" t="s">
        <v>30</v>
      </c>
      <c r="O46" s="32" t="s">
        <v>57</v>
      </c>
      <c r="P46" s="32" t="s">
        <v>220</v>
      </c>
      <c r="Q46" s="82"/>
      <c r="R46" s="48" t="s">
        <v>221</v>
      </c>
      <c r="S46" s="49">
        <v>330102301700</v>
      </c>
      <c r="T46" s="38" t="s">
        <v>18</v>
      </c>
      <c r="U46" s="48" t="s">
        <v>223</v>
      </c>
      <c r="V46" s="50" t="s">
        <v>222</v>
      </c>
      <c r="W46" s="40" t="s">
        <v>232</v>
      </c>
      <c r="X46" s="18" t="s">
        <v>225</v>
      </c>
      <c r="Y46" s="38" t="s">
        <v>18</v>
      </c>
      <c r="Z46" s="15" t="s">
        <v>18</v>
      </c>
      <c r="AA46" s="58" t="e">
        <f>AA48+AA49*#REF!+AA50+AA51+AA52+AA57</f>
        <v>#REF!</v>
      </c>
      <c r="AB46" s="32" t="s">
        <v>18</v>
      </c>
      <c r="AC46" s="51"/>
      <c r="AD46" s="51"/>
      <c r="AE46" s="51"/>
      <c r="AF46" s="51"/>
      <c r="AG46" s="61"/>
      <c r="AH46" s="61"/>
      <c r="AI46" s="71"/>
      <c r="AJ46" s="157">
        <v>1</v>
      </c>
    </row>
    <row r="47" spans="1:36" ht="39.950000000000003" hidden="1" customHeight="1">
      <c r="A47" s="13">
        <f t="shared" si="1"/>
        <v>39</v>
      </c>
      <c r="B47" s="16"/>
      <c r="C47" s="16"/>
      <c r="D47" s="16">
        <v>2</v>
      </c>
      <c r="E47" s="24"/>
      <c r="F47" s="16"/>
      <c r="G47" s="16"/>
      <c r="H47" s="16"/>
      <c r="I47" s="16"/>
      <c r="J47" s="36"/>
      <c r="K47" s="36"/>
      <c r="L47" s="29" t="s">
        <v>853</v>
      </c>
      <c r="M47" s="30" t="s">
        <v>852</v>
      </c>
      <c r="N47" s="81" t="s">
        <v>47</v>
      </c>
      <c r="O47" s="32" t="s">
        <v>57</v>
      </c>
      <c r="P47" s="32" t="s">
        <v>220</v>
      </c>
      <c r="Q47" s="82"/>
      <c r="R47" s="48" t="s">
        <v>221</v>
      </c>
      <c r="S47" s="49" t="s">
        <v>228</v>
      </c>
      <c r="T47" s="38" t="s">
        <v>18</v>
      </c>
      <c r="U47" s="51" t="s">
        <v>223</v>
      </c>
      <c r="V47" s="50" t="s">
        <v>222</v>
      </c>
      <c r="W47" s="40" t="s">
        <v>232</v>
      </c>
      <c r="X47" s="18" t="s">
        <v>225</v>
      </c>
      <c r="Y47" s="38" t="s">
        <v>18</v>
      </c>
      <c r="Z47" s="15" t="s">
        <v>18</v>
      </c>
      <c r="AA47" s="58" t="e">
        <f>AA51+AA53+AA54*#REF!+AA55+AA56+AA57</f>
        <v>#REF!</v>
      </c>
      <c r="AB47" s="32" t="s">
        <v>18</v>
      </c>
      <c r="AC47" s="51"/>
      <c r="AD47" s="51"/>
      <c r="AE47" s="51"/>
      <c r="AF47" s="51"/>
      <c r="AG47" s="61"/>
      <c r="AH47" s="61"/>
      <c r="AI47" s="71"/>
      <c r="AJ47" s="157">
        <v>0</v>
      </c>
    </row>
    <row r="48" spans="1:36" ht="39.950000000000003" customHeight="1">
      <c r="A48" s="13">
        <f t="shared" si="1"/>
        <v>40</v>
      </c>
      <c r="B48" s="16"/>
      <c r="C48" s="16"/>
      <c r="D48" s="16"/>
      <c r="E48" s="25">
        <v>3</v>
      </c>
      <c r="F48" s="16"/>
      <c r="G48" s="16"/>
      <c r="H48" s="16"/>
      <c r="I48" s="16"/>
      <c r="J48" s="36"/>
      <c r="K48" s="36"/>
      <c r="L48" s="29">
        <v>330102301800</v>
      </c>
      <c r="M48" s="29" t="s">
        <v>854</v>
      </c>
      <c r="N48" s="31" t="s">
        <v>371</v>
      </c>
      <c r="O48" s="40" t="s">
        <v>61</v>
      </c>
      <c r="P48" s="32" t="s">
        <v>220</v>
      </c>
      <c r="Q48" s="82"/>
      <c r="R48" s="48" t="s">
        <v>221</v>
      </c>
      <c r="S48" s="49">
        <v>330102301800</v>
      </c>
      <c r="T48" s="38" t="s">
        <v>18</v>
      </c>
      <c r="U48" s="51" t="s">
        <v>223</v>
      </c>
      <c r="V48" s="50" t="s">
        <v>222</v>
      </c>
      <c r="W48" s="40" t="s">
        <v>855</v>
      </c>
      <c r="X48" s="18" t="s">
        <v>856</v>
      </c>
      <c r="Y48" s="38" t="s">
        <v>735</v>
      </c>
      <c r="Z48" s="15" t="s">
        <v>857</v>
      </c>
      <c r="AA48" s="58">
        <v>0.84670000000000001</v>
      </c>
      <c r="AB48" s="32" t="s">
        <v>18</v>
      </c>
      <c r="AC48" s="51"/>
      <c r="AD48" s="51"/>
      <c r="AE48" s="51"/>
      <c r="AF48" s="51"/>
      <c r="AG48" s="61"/>
      <c r="AH48" s="61"/>
      <c r="AI48" s="71"/>
      <c r="AJ48" s="157">
        <v>1</v>
      </c>
    </row>
    <row r="49" spans="1:36" ht="39.950000000000003" customHeight="1">
      <c r="A49" s="13">
        <f t="shared" si="1"/>
        <v>41</v>
      </c>
      <c r="B49" s="16"/>
      <c r="C49" s="16"/>
      <c r="D49" s="16"/>
      <c r="E49" s="25">
        <v>3</v>
      </c>
      <c r="F49" s="16"/>
      <c r="G49" s="16"/>
      <c r="H49" s="16"/>
      <c r="I49" s="16"/>
      <c r="J49" s="36"/>
      <c r="K49" s="36"/>
      <c r="L49" s="29">
        <v>330102301900</v>
      </c>
      <c r="M49" s="29" t="s">
        <v>858</v>
      </c>
      <c r="N49" s="31" t="s">
        <v>371</v>
      </c>
      <c r="O49" s="40" t="s">
        <v>61</v>
      </c>
      <c r="P49" s="32" t="s">
        <v>220</v>
      </c>
      <c r="Q49" s="82"/>
      <c r="R49" s="48" t="s">
        <v>221</v>
      </c>
      <c r="S49" s="49">
        <v>330102301900</v>
      </c>
      <c r="T49" s="38" t="s">
        <v>18</v>
      </c>
      <c r="U49" s="51" t="s">
        <v>223</v>
      </c>
      <c r="V49" s="50" t="s">
        <v>222</v>
      </c>
      <c r="W49" s="40" t="s">
        <v>314</v>
      </c>
      <c r="X49" s="18" t="s">
        <v>859</v>
      </c>
      <c r="Y49" s="38" t="s">
        <v>454</v>
      </c>
      <c r="Z49" s="15" t="s">
        <v>860</v>
      </c>
      <c r="AA49" s="58">
        <v>8.8000000000000005E-3</v>
      </c>
      <c r="AB49" s="32" t="s">
        <v>18</v>
      </c>
      <c r="AC49" s="51"/>
      <c r="AD49" s="51"/>
      <c r="AE49" s="51"/>
      <c r="AF49" s="51"/>
      <c r="AG49" s="61"/>
      <c r="AH49" s="61"/>
      <c r="AI49" s="71"/>
      <c r="AJ49" s="157">
        <v>4</v>
      </c>
    </row>
    <row r="50" spans="1:36" ht="39.950000000000003" customHeight="1">
      <c r="A50" s="13">
        <f t="shared" si="1"/>
        <v>42</v>
      </c>
      <c r="B50" s="16"/>
      <c r="C50" s="16"/>
      <c r="D50" s="16"/>
      <c r="E50" s="25">
        <v>3</v>
      </c>
      <c r="F50" s="16"/>
      <c r="G50" s="16"/>
      <c r="H50" s="16"/>
      <c r="I50" s="16"/>
      <c r="J50" s="36"/>
      <c r="K50" s="36"/>
      <c r="L50" s="29">
        <v>330102303300</v>
      </c>
      <c r="M50" s="29" t="s">
        <v>861</v>
      </c>
      <c r="N50" s="31" t="s">
        <v>371</v>
      </c>
      <c r="O50" s="40" t="s">
        <v>61</v>
      </c>
      <c r="P50" s="32" t="s">
        <v>220</v>
      </c>
      <c r="Q50" s="82"/>
      <c r="R50" s="48" t="s">
        <v>221</v>
      </c>
      <c r="S50" s="49">
        <v>330102303300</v>
      </c>
      <c r="T50" s="38" t="s">
        <v>18</v>
      </c>
      <c r="U50" s="51" t="s">
        <v>223</v>
      </c>
      <c r="V50" s="50" t="s">
        <v>222</v>
      </c>
      <c r="W50" s="40" t="s">
        <v>314</v>
      </c>
      <c r="X50" s="18" t="s">
        <v>825</v>
      </c>
      <c r="Y50" s="38" t="s">
        <v>454</v>
      </c>
      <c r="Z50" s="15" t="s">
        <v>862</v>
      </c>
      <c r="AA50" s="58">
        <v>0.156</v>
      </c>
      <c r="AB50" s="32" t="s">
        <v>18</v>
      </c>
      <c r="AC50" s="51"/>
      <c r="AD50" s="51"/>
      <c r="AE50" s="51"/>
      <c r="AF50" s="51"/>
      <c r="AG50" s="61"/>
      <c r="AH50" s="61"/>
      <c r="AI50" s="71"/>
      <c r="AJ50" s="157">
        <v>1</v>
      </c>
    </row>
    <row r="51" spans="1:36" ht="39.950000000000003" customHeight="1">
      <c r="A51" s="13">
        <f t="shared" si="1"/>
        <v>43</v>
      </c>
      <c r="B51" s="16"/>
      <c r="C51" s="16"/>
      <c r="D51" s="16"/>
      <c r="E51" s="25">
        <v>3</v>
      </c>
      <c r="F51" s="16"/>
      <c r="G51" s="16"/>
      <c r="H51" s="16"/>
      <c r="I51" s="16"/>
      <c r="J51" s="36"/>
      <c r="K51" s="36"/>
      <c r="L51" s="29" t="s">
        <v>863</v>
      </c>
      <c r="M51" s="29" t="s">
        <v>864</v>
      </c>
      <c r="N51" s="31" t="s">
        <v>371</v>
      </c>
      <c r="O51" s="40" t="s">
        <v>61</v>
      </c>
      <c r="P51" s="32" t="s">
        <v>220</v>
      </c>
      <c r="Q51" s="82"/>
      <c r="R51" s="48" t="s">
        <v>221</v>
      </c>
      <c r="S51" s="49" t="s">
        <v>863</v>
      </c>
      <c r="T51" s="38" t="s">
        <v>18</v>
      </c>
      <c r="U51" s="51" t="s">
        <v>223</v>
      </c>
      <c r="V51" s="50" t="s">
        <v>222</v>
      </c>
      <c r="W51" s="40" t="s">
        <v>314</v>
      </c>
      <c r="X51" s="18" t="s">
        <v>728</v>
      </c>
      <c r="Y51" s="38" t="s">
        <v>454</v>
      </c>
      <c r="Z51" s="15" t="s">
        <v>865</v>
      </c>
      <c r="AA51" s="58">
        <v>4.3299999999999998E-2</v>
      </c>
      <c r="AB51" s="32" t="s">
        <v>18</v>
      </c>
      <c r="AC51" s="51"/>
      <c r="AD51" s="51"/>
      <c r="AE51" s="51"/>
      <c r="AF51" s="51"/>
      <c r="AG51" s="61"/>
      <c r="AH51" s="61"/>
      <c r="AI51" s="71"/>
      <c r="AJ51" s="157">
        <v>1</v>
      </c>
    </row>
    <row r="52" spans="1:36" ht="39.950000000000003" customHeight="1">
      <c r="A52" s="13">
        <f t="shared" si="1"/>
        <v>44</v>
      </c>
      <c r="B52" s="16"/>
      <c r="C52" s="16"/>
      <c r="D52" s="16"/>
      <c r="E52" s="25">
        <v>3</v>
      </c>
      <c r="F52" s="16"/>
      <c r="G52" s="16"/>
      <c r="H52" s="16"/>
      <c r="I52" s="16"/>
      <c r="J52" s="36"/>
      <c r="K52" s="36"/>
      <c r="L52" s="29">
        <v>330102302300</v>
      </c>
      <c r="M52" s="29" t="s">
        <v>866</v>
      </c>
      <c r="N52" s="31" t="s">
        <v>371</v>
      </c>
      <c r="O52" s="40" t="s">
        <v>61</v>
      </c>
      <c r="P52" s="32" t="s">
        <v>220</v>
      </c>
      <c r="Q52" s="82"/>
      <c r="R52" s="48" t="s">
        <v>221</v>
      </c>
      <c r="S52" s="49">
        <v>330102302300</v>
      </c>
      <c r="T52" s="38" t="s">
        <v>18</v>
      </c>
      <c r="U52" s="51" t="s">
        <v>223</v>
      </c>
      <c r="V52" s="50" t="s">
        <v>222</v>
      </c>
      <c r="W52" s="40" t="s">
        <v>855</v>
      </c>
      <c r="X52" s="18" t="s">
        <v>856</v>
      </c>
      <c r="Y52" s="38" t="s">
        <v>735</v>
      </c>
      <c r="Z52" s="15" t="s">
        <v>867</v>
      </c>
      <c r="AA52" s="58">
        <v>0.24829999999999999</v>
      </c>
      <c r="AB52" s="32" t="s">
        <v>18</v>
      </c>
      <c r="AC52" s="51"/>
      <c r="AD52" s="51"/>
      <c r="AE52" s="51"/>
      <c r="AF52" s="51"/>
      <c r="AG52" s="61"/>
      <c r="AH52" s="61"/>
      <c r="AI52" s="71"/>
      <c r="AJ52" s="157">
        <v>1</v>
      </c>
    </row>
    <row r="53" spans="1:36" ht="39.950000000000003" hidden="1" customHeight="1">
      <c r="A53" s="13">
        <f t="shared" si="1"/>
        <v>45</v>
      </c>
      <c r="B53" s="16"/>
      <c r="C53" s="16"/>
      <c r="D53" s="16"/>
      <c r="E53" s="25">
        <v>3</v>
      </c>
      <c r="F53" s="16"/>
      <c r="G53" s="16"/>
      <c r="H53" s="16"/>
      <c r="I53" s="16"/>
      <c r="J53" s="36"/>
      <c r="K53" s="36"/>
      <c r="L53" s="29" t="s">
        <v>868</v>
      </c>
      <c r="M53" s="29" t="s">
        <v>854</v>
      </c>
      <c r="N53" s="81" t="s">
        <v>869</v>
      </c>
      <c r="O53" s="40" t="s">
        <v>61</v>
      </c>
      <c r="P53" s="32" t="s">
        <v>220</v>
      </c>
      <c r="Q53" s="82"/>
      <c r="R53" s="48" t="s">
        <v>221</v>
      </c>
      <c r="S53" s="49" t="s">
        <v>228</v>
      </c>
      <c r="T53" s="38" t="s">
        <v>18</v>
      </c>
      <c r="U53" s="51" t="s">
        <v>223</v>
      </c>
      <c r="V53" s="50" t="s">
        <v>222</v>
      </c>
      <c r="W53" s="40" t="s">
        <v>855</v>
      </c>
      <c r="X53" s="18" t="s">
        <v>856</v>
      </c>
      <c r="Y53" s="38" t="s">
        <v>735</v>
      </c>
      <c r="Z53" s="15" t="s">
        <v>857</v>
      </c>
      <c r="AA53" s="58">
        <v>0.79349999999999998</v>
      </c>
      <c r="AB53" s="32" t="s">
        <v>18</v>
      </c>
      <c r="AC53" s="51"/>
      <c r="AD53" s="51"/>
      <c r="AE53" s="51"/>
      <c r="AF53" s="51"/>
      <c r="AG53" s="61"/>
      <c r="AH53" s="61"/>
      <c r="AI53" s="71"/>
      <c r="AJ53" s="157">
        <v>0</v>
      </c>
    </row>
    <row r="54" spans="1:36" ht="39.950000000000003" hidden="1" customHeight="1">
      <c r="A54" s="13">
        <f t="shared" si="1"/>
        <v>46</v>
      </c>
      <c r="B54" s="16"/>
      <c r="C54" s="16"/>
      <c r="D54" s="16"/>
      <c r="E54" s="25">
        <v>3</v>
      </c>
      <c r="F54" s="16"/>
      <c r="G54" s="16"/>
      <c r="H54" s="16"/>
      <c r="I54" s="16"/>
      <c r="J54" s="36"/>
      <c r="K54" s="36"/>
      <c r="L54" s="29" t="s">
        <v>870</v>
      </c>
      <c r="M54" s="29" t="s">
        <v>858</v>
      </c>
      <c r="N54" s="81" t="s">
        <v>869</v>
      </c>
      <c r="O54" s="40" t="s">
        <v>61</v>
      </c>
      <c r="P54" s="32" t="s">
        <v>220</v>
      </c>
      <c r="Q54" s="82"/>
      <c r="R54" s="48" t="s">
        <v>221</v>
      </c>
      <c r="S54" s="49" t="s">
        <v>228</v>
      </c>
      <c r="T54" s="38" t="s">
        <v>18</v>
      </c>
      <c r="U54" s="51" t="s">
        <v>223</v>
      </c>
      <c r="V54" s="50" t="s">
        <v>222</v>
      </c>
      <c r="W54" s="40" t="s">
        <v>314</v>
      </c>
      <c r="X54" s="18" t="s">
        <v>859</v>
      </c>
      <c r="Y54" s="38" t="s">
        <v>454</v>
      </c>
      <c r="Z54" s="15" t="s">
        <v>860</v>
      </c>
      <c r="AA54" s="58">
        <v>1.5699999999999999E-2</v>
      </c>
      <c r="AB54" s="32" t="s">
        <v>18</v>
      </c>
      <c r="AC54" s="51"/>
      <c r="AD54" s="51"/>
      <c r="AE54" s="51"/>
      <c r="AF54" s="51"/>
      <c r="AG54" s="61"/>
      <c r="AH54" s="61"/>
      <c r="AI54" s="71"/>
      <c r="AJ54" s="157">
        <v>0</v>
      </c>
    </row>
    <row r="55" spans="1:36" ht="39.950000000000003" hidden="1" customHeight="1">
      <c r="A55" s="13">
        <f t="shared" si="1"/>
        <v>47</v>
      </c>
      <c r="B55" s="16"/>
      <c r="C55" s="16"/>
      <c r="D55" s="16"/>
      <c r="E55" s="25">
        <v>3</v>
      </c>
      <c r="F55" s="16"/>
      <c r="G55" s="16"/>
      <c r="H55" s="16"/>
      <c r="I55" s="16"/>
      <c r="J55" s="36"/>
      <c r="K55" s="36"/>
      <c r="L55" s="29" t="s">
        <v>871</v>
      </c>
      <c r="M55" s="29" t="s">
        <v>861</v>
      </c>
      <c r="N55" s="81" t="s">
        <v>869</v>
      </c>
      <c r="O55" s="40" t="s">
        <v>61</v>
      </c>
      <c r="P55" s="32" t="s">
        <v>220</v>
      </c>
      <c r="Q55" s="82"/>
      <c r="R55" s="48" t="s">
        <v>221</v>
      </c>
      <c r="S55" s="49" t="s">
        <v>228</v>
      </c>
      <c r="T55" s="38" t="s">
        <v>18</v>
      </c>
      <c r="U55" s="51" t="s">
        <v>223</v>
      </c>
      <c r="V55" s="50" t="s">
        <v>222</v>
      </c>
      <c r="W55" s="40" t="s">
        <v>314</v>
      </c>
      <c r="X55" s="18" t="s">
        <v>825</v>
      </c>
      <c r="Y55" s="38" t="s">
        <v>454</v>
      </c>
      <c r="Z55" s="15" t="s">
        <v>862</v>
      </c>
      <c r="AA55" s="58">
        <v>0.16420000000000001</v>
      </c>
      <c r="AB55" s="32" t="s">
        <v>18</v>
      </c>
      <c r="AC55" s="51"/>
      <c r="AD55" s="51"/>
      <c r="AE55" s="51"/>
      <c r="AF55" s="51"/>
      <c r="AG55" s="61"/>
      <c r="AH55" s="61"/>
      <c r="AI55" s="71"/>
      <c r="AJ55" s="157">
        <v>0</v>
      </c>
    </row>
    <row r="56" spans="1:36" ht="39.950000000000003" hidden="1" customHeight="1">
      <c r="A56" s="13">
        <f t="shared" si="1"/>
        <v>48</v>
      </c>
      <c r="B56" s="16"/>
      <c r="C56" s="16"/>
      <c r="D56" s="16"/>
      <c r="E56" s="25">
        <v>3</v>
      </c>
      <c r="F56" s="16"/>
      <c r="G56" s="16"/>
      <c r="H56" s="16"/>
      <c r="I56" s="16"/>
      <c r="J56" s="36"/>
      <c r="K56" s="36"/>
      <c r="L56" s="29" t="s">
        <v>872</v>
      </c>
      <c r="M56" s="29" t="s">
        <v>866</v>
      </c>
      <c r="N56" s="81" t="s">
        <v>869</v>
      </c>
      <c r="O56" s="40" t="s">
        <v>61</v>
      </c>
      <c r="P56" s="32" t="s">
        <v>220</v>
      </c>
      <c r="Q56" s="82"/>
      <c r="R56" s="48" t="s">
        <v>221</v>
      </c>
      <c r="S56" s="49" t="s">
        <v>228</v>
      </c>
      <c r="T56" s="38" t="s">
        <v>18</v>
      </c>
      <c r="U56" s="51" t="s">
        <v>223</v>
      </c>
      <c r="V56" s="50" t="s">
        <v>222</v>
      </c>
      <c r="W56" s="40" t="s">
        <v>855</v>
      </c>
      <c r="X56" s="18" t="s">
        <v>856</v>
      </c>
      <c r="Y56" s="38" t="s">
        <v>735</v>
      </c>
      <c r="Z56" s="15" t="s">
        <v>867</v>
      </c>
      <c r="AA56" s="58">
        <v>0.1951</v>
      </c>
      <c r="AB56" s="32" t="s">
        <v>18</v>
      </c>
      <c r="AC56" s="51"/>
      <c r="AD56" s="51"/>
      <c r="AE56" s="51"/>
      <c r="AF56" s="51"/>
      <c r="AG56" s="61"/>
      <c r="AH56" s="61"/>
      <c r="AI56" s="71"/>
      <c r="AJ56" s="157">
        <v>0</v>
      </c>
    </row>
    <row r="57" spans="1:36" ht="39.950000000000003" customHeight="1">
      <c r="A57" s="13">
        <f t="shared" si="1"/>
        <v>49</v>
      </c>
      <c r="B57" s="16"/>
      <c r="C57" s="16"/>
      <c r="D57" s="16"/>
      <c r="E57" s="25">
        <v>3</v>
      </c>
      <c r="F57" s="16"/>
      <c r="G57" s="16"/>
      <c r="H57" s="16"/>
      <c r="I57" s="16"/>
      <c r="J57" s="36"/>
      <c r="K57" s="36"/>
      <c r="L57" s="29" t="s">
        <v>873</v>
      </c>
      <c r="M57" s="29" t="s">
        <v>874</v>
      </c>
      <c r="N57" s="81" t="s">
        <v>875</v>
      </c>
      <c r="O57" s="40" t="s">
        <v>61</v>
      </c>
      <c r="P57" s="32" t="s">
        <v>220</v>
      </c>
      <c r="Q57" s="82"/>
      <c r="R57" s="48" t="s">
        <v>221</v>
      </c>
      <c r="S57" s="49" t="s">
        <v>228</v>
      </c>
      <c r="T57" s="38" t="s">
        <v>18</v>
      </c>
      <c r="U57" s="51" t="s">
        <v>223</v>
      </c>
      <c r="V57" s="50" t="s">
        <v>222</v>
      </c>
      <c r="W57" s="40" t="s">
        <v>232</v>
      </c>
      <c r="X57" s="18" t="s">
        <v>225</v>
      </c>
      <c r="Y57" s="38" t="s">
        <v>18</v>
      </c>
      <c r="Z57" s="15" t="s">
        <v>876</v>
      </c>
      <c r="AA57" s="58" t="e">
        <f>AA58+AA59*#REF!</f>
        <v>#REF!</v>
      </c>
      <c r="AB57" s="32" t="s">
        <v>18</v>
      </c>
      <c r="AC57" s="51"/>
      <c r="AD57" s="51"/>
      <c r="AE57" s="51"/>
      <c r="AF57" s="51"/>
      <c r="AG57" s="61"/>
      <c r="AH57" s="61"/>
      <c r="AI57" s="71"/>
      <c r="AJ57" s="157">
        <v>1</v>
      </c>
    </row>
    <row r="58" spans="1:36" ht="39.950000000000003" customHeight="1">
      <c r="A58" s="13">
        <f t="shared" si="1"/>
        <v>50</v>
      </c>
      <c r="B58" s="16"/>
      <c r="C58" s="16"/>
      <c r="D58" s="16"/>
      <c r="E58" s="24"/>
      <c r="F58" s="16">
        <v>4</v>
      </c>
      <c r="G58" s="16"/>
      <c r="H58" s="16"/>
      <c r="I58" s="16"/>
      <c r="J58" s="36"/>
      <c r="K58" s="36"/>
      <c r="L58" s="29">
        <v>330102302400</v>
      </c>
      <c r="M58" s="29" t="s">
        <v>877</v>
      </c>
      <c r="N58" s="31" t="s">
        <v>371</v>
      </c>
      <c r="O58" s="40" t="s">
        <v>61</v>
      </c>
      <c r="P58" s="32" t="s">
        <v>220</v>
      </c>
      <c r="Q58" s="82"/>
      <c r="R58" s="48" t="s">
        <v>221</v>
      </c>
      <c r="S58" s="49">
        <v>330102302400</v>
      </c>
      <c r="T58" s="38" t="s">
        <v>18</v>
      </c>
      <c r="U58" s="51" t="s">
        <v>223</v>
      </c>
      <c r="V58" s="50" t="s">
        <v>222</v>
      </c>
      <c r="W58" s="40" t="s">
        <v>314</v>
      </c>
      <c r="X58" s="18" t="s">
        <v>878</v>
      </c>
      <c r="Y58" s="38" t="s">
        <v>454</v>
      </c>
      <c r="Z58" s="15" t="s">
        <v>876</v>
      </c>
      <c r="AA58" s="58">
        <v>0.1338</v>
      </c>
      <c r="AB58" s="32" t="s">
        <v>18</v>
      </c>
      <c r="AC58" s="51"/>
      <c r="AD58" s="51"/>
      <c r="AE58" s="51"/>
      <c r="AF58" s="51"/>
      <c r="AG58" s="61"/>
      <c r="AH58" s="61"/>
      <c r="AI58" s="71"/>
      <c r="AJ58" s="157">
        <v>1</v>
      </c>
    </row>
    <row r="59" spans="1:36" ht="39.950000000000003" customHeight="1">
      <c r="A59" s="13">
        <f t="shared" si="1"/>
        <v>51</v>
      </c>
      <c r="B59" s="16"/>
      <c r="C59" s="16"/>
      <c r="D59" s="16"/>
      <c r="E59" s="24"/>
      <c r="F59" s="16">
        <v>4</v>
      </c>
      <c r="G59" s="16"/>
      <c r="H59" s="16"/>
      <c r="I59" s="16"/>
      <c r="J59" s="36"/>
      <c r="K59" s="36"/>
      <c r="L59" s="29" t="s">
        <v>745</v>
      </c>
      <c r="M59" s="29" t="s">
        <v>746</v>
      </c>
      <c r="N59" s="31" t="s">
        <v>371</v>
      </c>
      <c r="O59" s="32" t="s">
        <v>139</v>
      </c>
      <c r="P59" s="32" t="s">
        <v>220</v>
      </c>
      <c r="Q59" s="82"/>
      <c r="R59" s="48" t="s">
        <v>221</v>
      </c>
      <c r="S59" s="49" t="s">
        <v>228</v>
      </c>
      <c r="T59" s="38" t="s">
        <v>18</v>
      </c>
      <c r="U59" s="51" t="s">
        <v>223</v>
      </c>
      <c r="V59" s="50" t="s">
        <v>222</v>
      </c>
      <c r="W59" s="40" t="s">
        <v>294</v>
      </c>
      <c r="X59" s="18" t="s">
        <v>380</v>
      </c>
      <c r="Y59" s="18" t="s">
        <v>18</v>
      </c>
      <c r="Z59" s="15" t="s">
        <v>879</v>
      </c>
      <c r="AA59" s="58">
        <v>5.4999999999999997E-3</v>
      </c>
      <c r="AB59" s="32" t="s">
        <v>18</v>
      </c>
      <c r="AC59" s="51"/>
      <c r="AD59" s="51"/>
      <c r="AE59" s="51"/>
      <c r="AF59" s="51"/>
      <c r="AG59" s="61"/>
      <c r="AH59" s="61"/>
      <c r="AI59" s="86"/>
      <c r="AJ59" s="157">
        <v>2</v>
      </c>
    </row>
    <row r="60" spans="1:36" ht="39.950000000000003" customHeight="1">
      <c r="A60" s="13">
        <f t="shared" si="1"/>
        <v>52</v>
      </c>
      <c r="B60" s="16"/>
      <c r="C60" s="16"/>
      <c r="D60" s="16">
        <v>2</v>
      </c>
      <c r="E60" s="24"/>
      <c r="F60" s="16"/>
      <c r="G60" s="16"/>
      <c r="H60" s="16"/>
      <c r="I60" s="16"/>
      <c r="J60" s="36"/>
      <c r="K60" s="36"/>
      <c r="L60" s="29" t="s">
        <v>880</v>
      </c>
      <c r="M60" s="30" t="s">
        <v>881</v>
      </c>
      <c r="N60" s="31" t="s">
        <v>882</v>
      </c>
      <c r="O60" s="32" t="s">
        <v>57</v>
      </c>
      <c r="P60" s="32" t="s">
        <v>220</v>
      </c>
      <c r="Q60" s="82"/>
      <c r="R60" s="48" t="s">
        <v>221</v>
      </c>
      <c r="S60" s="49" t="s">
        <v>880</v>
      </c>
      <c r="T60" s="36" t="s">
        <v>286</v>
      </c>
      <c r="U60" s="51" t="s">
        <v>223</v>
      </c>
      <c r="V60" s="50" t="s">
        <v>222</v>
      </c>
      <c r="W60" s="40" t="s">
        <v>232</v>
      </c>
      <c r="X60" s="18" t="s">
        <v>225</v>
      </c>
      <c r="Y60" s="38" t="s">
        <v>18</v>
      </c>
      <c r="Z60" s="15" t="s">
        <v>18</v>
      </c>
      <c r="AA60" s="58" t="e">
        <f>AA61+AA62+AA63+AA64+AA65*#REF!+AA66+AA67+AA68+AA70+AA69+AA71+AA72</f>
        <v>#REF!</v>
      </c>
      <c r="AB60" s="32" t="s">
        <v>333</v>
      </c>
      <c r="AC60" s="51"/>
      <c r="AD60" s="51"/>
      <c r="AE60" s="51"/>
      <c r="AF60" s="51"/>
      <c r="AG60" s="61"/>
      <c r="AH60" s="61"/>
      <c r="AI60" s="87"/>
      <c r="AJ60" s="157">
        <v>1</v>
      </c>
    </row>
    <row r="61" spans="1:36" ht="39.950000000000003" customHeight="1">
      <c r="A61" s="13">
        <f t="shared" si="1"/>
        <v>53</v>
      </c>
      <c r="B61" s="16"/>
      <c r="C61" s="16"/>
      <c r="D61" s="16"/>
      <c r="E61" s="25">
        <v>3</v>
      </c>
      <c r="F61" s="16"/>
      <c r="G61" s="16"/>
      <c r="H61" s="16"/>
      <c r="I61" s="16"/>
      <c r="J61" s="36"/>
      <c r="K61" s="36"/>
      <c r="L61" s="29">
        <v>330102302900</v>
      </c>
      <c r="M61" s="30" t="s">
        <v>883</v>
      </c>
      <c r="N61" s="31" t="s">
        <v>371</v>
      </c>
      <c r="O61" s="40" t="s">
        <v>61</v>
      </c>
      <c r="P61" s="32" t="s">
        <v>220</v>
      </c>
      <c r="Q61" s="82"/>
      <c r="R61" s="48" t="s">
        <v>221</v>
      </c>
      <c r="S61" s="49" t="s">
        <v>228</v>
      </c>
      <c r="T61" s="38" t="s">
        <v>18</v>
      </c>
      <c r="U61" s="51" t="s">
        <v>223</v>
      </c>
      <c r="V61" s="50" t="s">
        <v>222</v>
      </c>
      <c r="W61" s="40" t="s">
        <v>314</v>
      </c>
      <c r="X61" s="18" t="s">
        <v>790</v>
      </c>
      <c r="Y61" s="38" t="s">
        <v>316</v>
      </c>
      <c r="Z61" s="15" t="s">
        <v>791</v>
      </c>
      <c r="AA61" s="84">
        <v>0.3599</v>
      </c>
      <c r="AB61" s="32" t="s">
        <v>18</v>
      </c>
      <c r="AC61" s="51"/>
      <c r="AD61" s="51"/>
      <c r="AE61" s="51"/>
      <c r="AF61" s="51"/>
      <c r="AG61" s="61"/>
      <c r="AH61" s="61"/>
      <c r="AI61" s="71"/>
      <c r="AJ61" s="157">
        <v>1</v>
      </c>
    </row>
    <row r="62" spans="1:36" ht="39.950000000000003" customHeight="1">
      <c r="A62" s="13">
        <f t="shared" si="1"/>
        <v>54</v>
      </c>
      <c r="B62" s="16"/>
      <c r="C62" s="16"/>
      <c r="D62" s="16"/>
      <c r="E62" s="25">
        <v>3</v>
      </c>
      <c r="F62" s="16"/>
      <c r="G62" s="16"/>
      <c r="H62" s="16"/>
      <c r="I62" s="16"/>
      <c r="J62" s="36"/>
      <c r="K62" s="36"/>
      <c r="L62" s="30" t="s">
        <v>792</v>
      </c>
      <c r="M62" s="30" t="s">
        <v>793</v>
      </c>
      <c r="N62" s="31" t="s">
        <v>371</v>
      </c>
      <c r="O62" s="40" t="s">
        <v>61</v>
      </c>
      <c r="P62" s="32" t="s">
        <v>220</v>
      </c>
      <c r="Q62" s="82"/>
      <c r="R62" s="48" t="s">
        <v>221</v>
      </c>
      <c r="S62" s="49" t="s">
        <v>228</v>
      </c>
      <c r="T62" s="38" t="s">
        <v>18</v>
      </c>
      <c r="U62" s="48" t="s">
        <v>223</v>
      </c>
      <c r="V62" s="50" t="s">
        <v>222</v>
      </c>
      <c r="W62" s="40" t="s">
        <v>615</v>
      </c>
      <c r="X62" s="18">
        <v>20</v>
      </c>
      <c r="Y62" s="38" t="s">
        <v>794</v>
      </c>
      <c r="Z62" s="15" t="s">
        <v>795</v>
      </c>
      <c r="AA62" s="58">
        <v>8.3999999999999995E-3</v>
      </c>
      <c r="AB62" s="32" t="s">
        <v>18</v>
      </c>
      <c r="AC62" s="51"/>
      <c r="AD62" s="51"/>
      <c r="AE62" s="51"/>
      <c r="AF62" s="51"/>
      <c r="AG62" s="61"/>
      <c r="AH62" s="61"/>
      <c r="AI62" s="71"/>
      <c r="AJ62" s="157">
        <v>1</v>
      </c>
    </row>
    <row r="63" spans="1:36" ht="39.950000000000003" customHeight="1">
      <c r="A63" s="13">
        <f t="shared" si="1"/>
        <v>55</v>
      </c>
      <c r="B63" s="16"/>
      <c r="C63" s="16"/>
      <c r="D63" s="16"/>
      <c r="E63" s="25">
        <v>3</v>
      </c>
      <c r="F63" s="16"/>
      <c r="G63" s="16"/>
      <c r="H63" s="16"/>
      <c r="I63" s="16"/>
      <c r="J63" s="36"/>
      <c r="K63" s="36"/>
      <c r="L63" s="29">
        <v>330102303100</v>
      </c>
      <c r="M63" s="30" t="s">
        <v>884</v>
      </c>
      <c r="N63" s="31" t="s">
        <v>371</v>
      </c>
      <c r="O63" s="40" t="s">
        <v>61</v>
      </c>
      <c r="P63" s="32" t="s">
        <v>220</v>
      </c>
      <c r="Q63" s="82"/>
      <c r="R63" s="48" t="s">
        <v>221</v>
      </c>
      <c r="S63" s="49" t="s">
        <v>228</v>
      </c>
      <c r="T63" s="38" t="s">
        <v>18</v>
      </c>
      <c r="U63" s="51" t="s">
        <v>223</v>
      </c>
      <c r="V63" s="50" t="s">
        <v>222</v>
      </c>
      <c r="W63" s="40" t="s">
        <v>615</v>
      </c>
      <c r="X63" s="18">
        <v>20</v>
      </c>
      <c r="Y63" s="38" t="s">
        <v>794</v>
      </c>
      <c r="Z63" s="15" t="s">
        <v>798</v>
      </c>
      <c r="AA63" s="58">
        <v>1.52E-2</v>
      </c>
      <c r="AB63" s="32" t="s">
        <v>18</v>
      </c>
      <c r="AC63" s="51"/>
      <c r="AD63" s="51"/>
      <c r="AE63" s="51"/>
      <c r="AF63" s="51"/>
      <c r="AG63" s="61"/>
      <c r="AH63" s="61"/>
      <c r="AI63" s="71"/>
      <c r="AJ63" s="157">
        <v>1</v>
      </c>
    </row>
    <row r="64" spans="1:36" ht="39.950000000000003" customHeight="1">
      <c r="A64" s="13">
        <f t="shared" si="1"/>
        <v>56</v>
      </c>
      <c r="B64" s="16"/>
      <c r="C64" s="16"/>
      <c r="D64" s="16"/>
      <c r="E64" s="25">
        <v>3</v>
      </c>
      <c r="F64" s="16"/>
      <c r="G64" s="16"/>
      <c r="H64" s="16"/>
      <c r="I64" s="16"/>
      <c r="J64" s="36"/>
      <c r="K64" s="36"/>
      <c r="L64" s="30" t="s">
        <v>799</v>
      </c>
      <c r="M64" s="30" t="s">
        <v>800</v>
      </c>
      <c r="N64" s="31" t="s">
        <v>371</v>
      </c>
      <c r="O64" s="40" t="s">
        <v>61</v>
      </c>
      <c r="P64" s="32" t="s">
        <v>220</v>
      </c>
      <c r="Q64" s="82"/>
      <c r="R64" s="48" t="s">
        <v>221</v>
      </c>
      <c r="S64" s="49" t="s">
        <v>228</v>
      </c>
      <c r="T64" s="38" t="s">
        <v>18</v>
      </c>
      <c r="U64" s="51" t="s">
        <v>223</v>
      </c>
      <c r="V64" s="50" t="s">
        <v>222</v>
      </c>
      <c r="W64" s="40" t="s">
        <v>615</v>
      </c>
      <c r="X64" s="18">
        <v>20</v>
      </c>
      <c r="Y64" s="38" t="s">
        <v>794</v>
      </c>
      <c r="Z64" s="15" t="s">
        <v>801</v>
      </c>
      <c r="AA64" s="58">
        <v>2.1000000000000001E-2</v>
      </c>
      <c r="AB64" s="32" t="s">
        <v>18</v>
      </c>
      <c r="AC64" s="51"/>
      <c r="AD64" s="51"/>
      <c r="AE64" s="51"/>
      <c r="AF64" s="51"/>
      <c r="AG64" s="61"/>
      <c r="AH64" s="61"/>
      <c r="AI64" s="71"/>
      <c r="AJ64" s="157">
        <v>1</v>
      </c>
    </row>
    <row r="65" spans="1:36" ht="39.950000000000003" customHeight="1">
      <c r="A65" s="13">
        <f t="shared" si="1"/>
        <v>57</v>
      </c>
      <c r="B65" s="16"/>
      <c r="C65" s="16"/>
      <c r="D65" s="16"/>
      <c r="E65" s="25">
        <v>3</v>
      </c>
      <c r="F65" s="16"/>
      <c r="G65" s="16"/>
      <c r="H65" s="16"/>
      <c r="I65" s="16"/>
      <c r="J65" s="36"/>
      <c r="K65" s="36"/>
      <c r="L65" s="30" t="s">
        <v>802</v>
      </c>
      <c r="M65" s="30" t="s">
        <v>803</v>
      </c>
      <c r="N65" s="31" t="s">
        <v>371</v>
      </c>
      <c r="O65" s="40" t="s">
        <v>61</v>
      </c>
      <c r="P65" s="32" t="s">
        <v>220</v>
      </c>
      <c r="Q65" s="82"/>
      <c r="R65" s="48" t="s">
        <v>221</v>
      </c>
      <c r="S65" s="49" t="s">
        <v>228</v>
      </c>
      <c r="T65" s="38" t="s">
        <v>18</v>
      </c>
      <c r="U65" s="51" t="s">
        <v>223</v>
      </c>
      <c r="V65" s="50" t="s">
        <v>222</v>
      </c>
      <c r="W65" s="40" t="s">
        <v>615</v>
      </c>
      <c r="X65" s="18">
        <v>20</v>
      </c>
      <c r="Y65" s="38" t="s">
        <v>794</v>
      </c>
      <c r="Z65" s="15" t="s">
        <v>804</v>
      </c>
      <c r="AA65" s="58">
        <v>5.3E-3</v>
      </c>
      <c r="AB65" s="32" t="s">
        <v>18</v>
      </c>
      <c r="AC65" s="51"/>
      <c r="AD65" s="51"/>
      <c r="AE65" s="51"/>
      <c r="AF65" s="51"/>
      <c r="AG65" s="61"/>
      <c r="AH65" s="61"/>
      <c r="AI65" s="71"/>
      <c r="AJ65" s="157">
        <v>3</v>
      </c>
    </row>
    <row r="66" spans="1:36" ht="39.950000000000003" customHeight="1">
      <c r="A66" s="13">
        <f t="shared" si="1"/>
        <v>58</v>
      </c>
      <c r="B66" s="16"/>
      <c r="C66" s="16"/>
      <c r="D66" s="16"/>
      <c r="E66" s="25">
        <v>3</v>
      </c>
      <c r="F66" s="16"/>
      <c r="G66" s="16"/>
      <c r="H66" s="16"/>
      <c r="I66" s="16"/>
      <c r="J66" s="36"/>
      <c r="K66" s="36"/>
      <c r="L66" s="30" t="s">
        <v>805</v>
      </c>
      <c r="M66" s="30" t="s">
        <v>806</v>
      </c>
      <c r="N66" s="31" t="s">
        <v>371</v>
      </c>
      <c r="O66" s="40" t="s">
        <v>61</v>
      </c>
      <c r="P66" s="32" t="s">
        <v>220</v>
      </c>
      <c r="Q66" s="82"/>
      <c r="R66" s="48" t="s">
        <v>221</v>
      </c>
      <c r="S66" s="49" t="s">
        <v>228</v>
      </c>
      <c r="T66" s="38" t="s">
        <v>18</v>
      </c>
      <c r="U66" s="51" t="s">
        <v>223</v>
      </c>
      <c r="V66" s="50" t="s">
        <v>222</v>
      </c>
      <c r="W66" s="40" t="s">
        <v>254</v>
      </c>
      <c r="X66" s="18" t="s">
        <v>608</v>
      </c>
      <c r="Y66" s="38" t="s">
        <v>18</v>
      </c>
      <c r="Z66" s="15" t="s">
        <v>807</v>
      </c>
      <c r="AA66" s="58">
        <v>8.0000000000000002E-3</v>
      </c>
      <c r="AB66" s="32" t="s">
        <v>18</v>
      </c>
      <c r="AC66" s="51"/>
      <c r="AD66" s="51"/>
      <c r="AE66" s="51"/>
      <c r="AF66" s="51"/>
      <c r="AG66" s="61"/>
      <c r="AH66" s="61"/>
      <c r="AI66" s="71"/>
      <c r="AJ66" s="157">
        <v>1</v>
      </c>
    </row>
    <row r="67" spans="1:36" ht="39.950000000000003" customHeight="1">
      <c r="A67" s="13">
        <f t="shared" si="1"/>
        <v>59</v>
      </c>
      <c r="B67" s="16"/>
      <c r="C67" s="16"/>
      <c r="D67" s="16"/>
      <c r="E67" s="25">
        <v>3</v>
      </c>
      <c r="F67" s="16"/>
      <c r="G67" s="16"/>
      <c r="H67" s="16"/>
      <c r="I67" s="16"/>
      <c r="J67" s="36"/>
      <c r="K67" s="36"/>
      <c r="L67" s="30" t="s">
        <v>808</v>
      </c>
      <c r="M67" s="30" t="s">
        <v>809</v>
      </c>
      <c r="N67" s="31" t="s">
        <v>371</v>
      </c>
      <c r="O67" s="40" t="s">
        <v>61</v>
      </c>
      <c r="P67" s="32" t="s">
        <v>220</v>
      </c>
      <c r="Q67" s="82"/>
      <c r="R67" s="48" t="s">
        <v>221</v>
      </c>
      <c r="S67" s="49" t="s">
        <v>228</v>
      </c>
      <c r="T67" s="38" t="s">
        <v>18</v>
      </c>
      <c r="U67" s="51" t="s">
        <v>223</v>
      </c>
      <c r="V67" s="50" t="s">
        <v>222</v>
      </c>
      <c r="W67" s="40" t="s">
        <v>314</v>
      </c>
      <c r="X67" s="18" t="s">
        <v>810</v>
      </c>
      <c r="Y67" s="38" t="s">
        <v>454</v>
      </c>
      <c r="Z67" s="15" t="s">
        <v>811</v>
      </c>
      <c r="AA67" s="58">
        <v>0.01</v>
      </c>
      <c r="AB67" s="32" t="s">
        <v>18</v>
      </c>
      <c r="AC67" s="51"/>
      <c r="AD67" s="51"/>
      <c r="AE67" s="51"/>
      <c r="AF67" s="51"/>
      <c r="AG67" s="61"/>
      <c r="AH67" s="61"/>
      <c r="AI67" s="71"/>
      <c r="AJ67" s="157">
        <v>1</v>
      </c>
    </row>
    <row r="68" spans="1:36" ht="39.950000000000003" customHeight="1">
      <c r="A68" s="13">
        <f t="shared" si="1"/>
        <v>60</v>
      </c>
      <c r="B68" s="16"/>
      <c r="C68" s="16"/>
      <c r="D68" s="16"/>
      <c r="E68" s="25">
        <v>3</v>
      </c>
      <c r="F68" s="16"/>
      <c r="G68" s="16"/>
      <c r="H68" s="16"/>
      <c r="I68" s="16"/>
      <c r="J68" s="36"/>
      <c r="K68" s="36"/>
      <c r="L68" s="29">
        <v>330102303000</v>
      </c>
      <c r="M68" s="30" t="s">
        <v>885</v>
      </c>
      <c r="N68" s="31" t="s">
        <v>371</v>
      </c>
      <c r="O68" s="40" t="s">
        <v>61</v>
      </c>
      <c r="P68" s="32" t="s">
        <v>220</v>
      </c>
      <c r="Q68" s="82"/>
      <c r="R68" s="48" t="s">
        <v>221</v>
      </c>
      <c r="S68" s="49" t="s">
        <v>228</v>
      </c>
      <c r="T68" s="38" t="s">
        <v>18</v>
      </c>
      <c r="U68" s="51" t="s">
        <v>223</v>
      </c>
      <c r="V68" s="50" t="s">
        <v>222</v>
      </c>
      <c r="W68" s="40" t="s">
        <v>314</v>
      </c>
      <c r="X68" s="18" t="s">
        <v>814</v>
      </c>
      <c r="Y68" s="38" t="s">
        <v>886</v>
      </c>
      <c r="Z68" s="15" t="s">
        <v>811</v>
      </c>
      <c r="AA68" s="58">
        <v>2.5899999999999999E-2</v>
      </c>
      <c r="AB68" s="32" t="s">
        <v>18</v>
      </c>
      <c r="AC68" s="51"/>
      <c r="AD68" s="51"/>
      <c r="AE68" s="51"/>
      <c r="AF68" s="51"/>
      <c r="AG68" s="61"/>
      <c r="AH68" s="61"/>
      <c r="AI68" s="71"/>
      <c r="AJ68" s="157">
        <v>1</v>
      </c>
    </row>
    <row r="69" spans="1:36" ht="39.950000000000003" customHeight="1">
      <c r="A69" s="13">
        <f t="shared" si="1"/>
        <v>61</v>
      </c>
      <c r="B69" s="16"/>
      <c r="C69" s="16"/>
      <c r="D69" s="16"/>
      <c r="E69" s="25">
        <v>3</v>
      </c>
      <c r="F69" s="16"/>
      <c r="G69" s="16"/>
      <c r="H69" s="16"/>
      <c r="I69" s="16"/>
      <c r="J69" s="36"/>
      <c r="K69" s="36"/>
      <c r="L69" s="30" t="s">
        <v>815</v>
      </c>
      <c r="M69" s="30" t="s">
        <v>816</v>
      </c>
      <c r="N69" s="31" t="s">
        <v>371</v>
      </c>
      <c r="O69" s="40" t="s">
        <v>61</v>
      </c>
      <c r="P69" s="32" t="s">
        <v>220</v>
      </c>
      <c r="Q69" s="82"/>
      <c r="R69" s="48" t="s">
        <v>221</v>
      </c>
      <c r="S69" s="49" t="s">
        <v>228</v>
      </c>
      <c r="T69" s="38" t="s">
        <v>18</v>
      </c>
      <c r="U69" s="51" t="s">
        <v>223</v>
      </c>
      <c r="V69" s="50" t="s">
        <v>222</v>
      </c>
      <c r="W69" s="40" t="s">
        <v>314</v>
      </c>
      <c r="X69" s="18" t="s">
        <v>817</v>
      </c>
      <c r="Y69" s="38" t="s">
        <v>887</v>
      </c>
      <c r="Z69" s="15" t="s">
        <v>819</v>
      </c>
      <c r="AA69" s="58">
        <v>5.6800000000000003E-2</v>
      </c>
      <c r="AB69" s="32" t="s">
        <v>18</v>
      </c>
      <c r="AC69" s="51"/>
      <c r="AD69" s="51"/>
      <c r="AE69" s="51"/>
      <c r="AF69" s="51"/>
      <c r="AG69" s="61"/>
      <c r="AH69" s="61"/>
      <c r="AI69" s="71"/>
      <c r="AJ69" s="157">
        <v>1</v>
      </c>
    </row>
    <row r="70" spans="1:36" ht="39.950000000000003" customHeight="1">
      <c r="A70" s="13">
        <f t="shared" si="1"/>
        <v>62</v>
      </c>
      <c r="B70" s="16"/>
      <c r="C70" s="16"/>
      <c r="D70" s="16"/>
      <c r="E70" s="25">
        <v>3</v>
      </c>
      <c r="F70" s="16"/>
      <c r="G70" s="16"/>
      <c r="H70" s="16"/>
      <c r="I70" s="16"/>
      <c r="J70" s="36"/>
      <c r="K70" s="36"/>
      <c r="L70" s="30" t="s">
        <v>820</v>
      </c>
      <c r="M70" s="30" t="s">
        <v>821</v>
      </c>
      <c r="N70" s="31" t="s">
        <v>371</v>
      </c>
      <c r="O70" s="40" t="s">
        <v>61</v>
      </c>
      <c r="P70" s="32" t="s">
        <v>220</v>
      </c>
      <c r="Q70" s="82"/>
      <c r="R70" s="48" t="s">
        <v>221</v>
      </c>
      <c r="S70" s="49" t="s">
        <v>228</v>
      </c>
      <c r="T70" s="38" t="s">
        <v>18</v>
      </c>
      <c r="U70" s="51" t="s">
        <v>223</v>
      </c>
      <c r="V70" s="50" t="s">
        <v>222</v>
      </c>
      <c r="W70" s="40" t="s">
        <v>314</v>
      </c>
      <c r="X70" s="18" t="s">
        <v>817</v>
      </c>
      <c r="Y70" s="38" t="s">
        <v>887</v>
      </c>
      <c r="Z70" s="15" t="s">
        <v>822</v>
      </c>
      <c r="AA70" s="58">
        <v>0.19769999999999999</v>
      </c>
      <c r="AB70" s="32" t="s">
        <v>18</v>
      </c>
      <c r="AC70" s="51"/>
      <c r="AD70" s="51"/>
      <c r="AE70" s="51"/>
      <c r="AF70" s="51"/>
      <c r="AG70" s="61"/>
      <c r="AH70" s="61"/>
      <c r="AI70" s="71"/>
      <c r="AJ70" s="157">
        <v>1</v>
      </c>
    </row>
    <row r="71" spans="1:36" ht="39.950000000000003" customHeight="1">
      <c r="A71" s="13">
        <f t="shared" si="1"/>
        <v>63</v>
      </c>
      <c r="B71" s="16"/>
      <c r="C71" s="16"/>
      <c r="D71" s="16"/>
      <c r="E71" s="25">
        <v>3</v>
      </c>
      <c r="F71" s="16"/>
      <c r="G71" s="16"/>
      <c r="H71" s="16"/>
      <c r="I71" s="16"/>
      <c r="J71" s="36"/>
      <c r="K71" s="36"/>
      <c r="L71" s="30" t="s">
        <v>823</v>
      </c>
      <c r="M71" s="30" t="s">
        <v>824</v>
      </c>
      <c r="N71" s="31" t="s">
        <v>371</v>
      </c>
      <c r="O71" s="40" t="s">
        <v>61</v>
      </c>
      <c r="P71" s="32" t="s">
        <v>220</v>
      </c>
      <c r="Q71" s="82"/>
      <c r="R71" s="48" t="s">
        <v>221</v>
      </c>
      <c r="S71" s="49" t="s">
        <v>228</v>
      </c>
      <c r="T71" s="38" t="s">
        <v>18</v>
      </c>
      <c r="U71" s="51" t="s">
        <v>223</v>
      </c>
      <c r="V71" s="50" t="s">
        <v>222</v>
      </c>
      <c r="W71" s="40" t="s">
        <v>314</v>
      </c>
      <c r="X71" s="18" t="s">
        <v>825</v>
      </c>
      <c r="Y71" s="38" t="s">
        <v>454</v>
      </c>
      <c r="Z71" s="15" t="s">
        <v>826</v>
      </c>
      <c r="AA71" s="58">
        <v>5.9400000000000001E-2</v>
      </c>
      <c r="AB71" s="32" t="s">
        <v>18</v>
      </c>
      <c r="AC71" s="51"/>
      <c r="AD71" s="51"/>
      <c r="AE71" s="51"/>
      <c r="AF71" s="51"/>
      <c r="AG71" s="61"/>
      <c r="AH71" s="61"/>
      <c r="AI71" s="71"/>
      <c r="AJ71" s="157">
        <v>1</v>
      </c>
    </row>
    <row r="72" spans="1:36" ht="39.950000000000003" customHeight="1">
      <c r="A72" s="13">
        <f t="shared" si="1"/>
        <v>64</v>
      </c>
      <c r="B72" s="16"/>
      <c r="C72" s="16"/>
      <c r="D72" s="16"/>
      <c r="E72" s="25">
        <v>3</v>
      </c>
      <c r="F72" s="16"/>
      <c r="G72" s="16"/>
      <c r="H72" s="16"/>
      <c r="I72" s="16"/>
      <c r="J72" s="36"/>
      <c r="K72" s="36"/>
      <c r="L72" s="29" t="s">
        <v>888</v>
      </c>
      <c r="M72" s="30" t="s">
        <v>889</v>
      </c>
      <c r="N72" s="31" t="s">
        <v>882</v>
      </c>
      <c r="O72" s="40" t="s">
        <v>61</v>
      </c>
      <c r="P72" s="32" t="s">
        <v>220</v>
      </c>
      <c r="Q72" s="82"/>
      <c r="R72" s="48" t="s">
        <v>221</v>
      </c>
      <c r="S72" s="49" t="s">
        <v>888</v>
      </c>
      <c r="T72" s="48" t="s">
        <v>221</v>
      </c>
      <c r="U72" s="51" t="s">
        <v>223</v>
      </c>
      <c r="V72" s="50" t="s">
        <v>222</v>
      </c>
      <c r="W72" s="40" t="s">
        <v>314</v>
      </c>
      <c r="X72" s="18" t="s">
        <v>829</v>
      </c>
      <c r="Y72" s="38" t="s">
        <v>316</v>
      </c>
      <c r="Z72" s="15" t="s">
        <v>890</v>
      </c>
      <c r="AA72" s="58">
        <v>0.22239999999999999</v>
      </c>
      <c r="AB72" s="32" t="s">
        <v>18</v>
      </c>
      <c r="AC72" s="51"/>
      <c r="AD72" s="51"/>
      <c r="AE72" s="51"/>
      <c r="AF72" s="51"/>
      <c r="AG72" s="61"/>
      <c r="AH72" s="61"/>
      <c r="AI72" s="71"/>
      <c r="AJ72" s="157">
        <v>1</v>
      </c>
    </row>
    <row r="73" spans="1:36" ht="39.950000000000003" customHeight="1">
      <c r="A73" s="13">
        <f t="shared" ref="A73:A104" si="2">ROW(73:73)-8</f>
        <v>65</v>
      </c>
      <c r="B73" s="16"/>
      <c r="C73" s="16"/>
      <c r="D73" s="16">
        <v>2</v>
      </c>
      <c r="E73" s="24"/>
      <c r="F73" s="16"/>
      <c r="G73" s="16"/>
      <c r="H73" s="16"/>
      <c r="I73" s="16"/>
      <c r="J73" s="36"/>
      <c r="K73" s="36"/>
      <c r="L73" s="30" t="s">
        <v>838</v>
      </c>
      <c r="M73" s="30" t="s">
        <v>839</v>
      </c>
      <c r="N73" s="31" t="s">
        <v>371</v>
      </c>
      <c r="O73" s="40" t="s">
        <v>61</v>
      </c>
      <c r="P73" s="32" t="s">
        <v>220</v>
      </c>
      <c r="Q73" s="82"/>
      <c r="R73" s="48" t="s">
        <v>221</v>
      </c>
      <c r="S73" s="18" t="s">
        <v>838</v>
      </c>
      <c r="T73" s="38" t="s">
        <v>18</v>
      </c>
      <c r="U73" s="51" t="s">
        <v>223</v>
      </c>
      <c r="V73" s="50" t="s">
        <v>222</v>
      </c>
      <c r="W73" s="40" t="s">
        <v>891</v>
      </c>
      <c r="X73" s="18" t="s">
        <v>840</v>
      </c>
      <c r="Y73" s="38" t="s">
        <v>18</v>
      </c>
      <c r="Z73" s="15" t="s">
        <v>841</v>
      </c>
      <c r="AA73" s="58">
        <v>2E-3</v>
      </c>
      <c r="AB73" s="32" t="s">
        <v>18</v>
      </c>
      <c r="AC73" s="51"/>
      <c r="AD73" s="51"/>
      <c r="AE73" s="51"/>
      <c r="AF73" s="51"/>
      <c r="AG73" s="61"/>
      <c r="AH73" s="61"/>
      <c r="AI73" s="71"/>
      <c r="AJ73" s="157">
        <v>1</v>
      </c>
    </row>
    <row r="74" spans="1:36" ht="39.950000000000003" customHeight="1">
      <c r="A74" s="13">
        <f t="shared" si="2"/>
        <v>66</v>
      </c>
      <c r="B74" s="16"/>
      <c r="C74" s="16"/>
      <c r="D74" s="16">
        <v>2</v>
      </c>
      <c r="E74" s="24"/>
      <c r="F74" s="16"/>
      <c r="G74" s="16"/>
      <c r="H74" s="16"/>
      <c r="I74" s="16"/>
      <c r="J74" s="36"/>
      <c r="K74" s="36"/>
      <c r="L74" s="30" t="s">
        <v>831</v>
      </c>
      <c r="M74" s="30" t="s">
        <v>832</v>
      </c>
      <c r="N74" s="31" t="s">
        <v>371</v>
      </c>
      <c r="O74" s="32" t="s">
        <v>139</v>
      </c>
      <c r="P74" s="32" t="s">
        <v>220</v>
      </c>
      <c r="Q74" s="82"/>
      <c r="R74" s="48" t="s">
        <v>221</v>
      </c>
      <c r="S74" s="49" t="s">
        <v>228</v>
      </c>
      <c r="T74" s="38" t="s">
        <v>18</v>
      </c>
      <c r="U74" s="48" t="s">
        <v>223</v>
      </c>
      <c r="V74" s="50" t="s">
        <v>222</v>
      </c>
      <c r="W74" s="40" t="s">
        <v>294</v>
      </c>
      <c r="X74" s="18" t="s">
        <v>833</v>
      </c>
      <c r="Y74" s="38" t="s">
        <v>18</v>
      </c>
      <c r="Z74" s="38" t="s">
        <v>18</v>
      </c>
      <c r="AA74" s="58">
        <v>1.38E-2</v>
      </c>
      <c r="AB74" s="32" t="s">
        <v>478</v>
      </c>
      <c r="AC74" s="51"/>
      <c r="AD74" s="51"/>
      <c r="AE74" s="51"/>
      <c r="AF74" s="51"/>
      <c r="AG74" s="61"/>
      <c r="AH74" s="61"/>
      <c r="AI74" s="71"/>
      <c r="AJ74" s="157">
        <v>2</v>
      </c>
    </row>
    <row r="75" spans="1:36" ht="39.950000000000003" customHeight="1">
      <c r="A75" s="13">
        <f t="shared" si="2"/>
        <v>67</v>
      </c>
      <c r="B75" s="16"/>
      <c r="C75" s="16"/>
      <c r="D75" s="16">
        <v>2</v>
      </c>
      <c r="E75" s="24"/>
      <c r="F75" s="16"/>
      <c r="G75" s="16"/>
      <c r="H75" s="16"/>
      <c r="I75" s="16"/>
      <c r="J75" s="36"/>
      <c r="K75" s="36"/>
      <c r="L75" s="30" t="s">
        <v>834</v>
      </c>
      <c r="M75" s="30" t="s">
        <v>835</v>
      </c>
      <c r="N75" s="31" t="s">
        <v>371</v>
      </c>
      <c r="O75" s="32" t="s">
        <v>139</v>
      </c>
      <c r="P75" s="32" t="s">
        <v>220</v>
      </c>
      <c r="Q75" s="82"/>
      <c r="R75" s="48" t="s">
        <v>221</v>
      </c>
      <c r="S75" s="49" t="s">
        <v>228</v>
      </c>
      <c r="T75" s="38" t="s">
        <v>18</v>
      </c>
      <c r="U75" s="51" t="s">
        <v>223</v>
      </c>
      <c r="V75" s="50" t="s">
        <v>222</v>
      </c>
      <c r="W75" s="40" t="s">
        <v>294</v>
      </c>
      <c r="X75" s="18">
        <v>8</v>
      </c>
      <c r="Y75" s="38" t="s">
        <v>18</v>
      </c>
      <c r="Z75" s="38" t="s">
        <v>18</v>
      </c>
      <c r="AA75" s="58">
        <v>3.2000000000000002E-3</v>
      </c>
      <c r="AB75" s="71" t="s">
        <v>459</v>
      </c>
      <c r="AC75" s="38" t="s">
        <v>18</v>
      </c>
      <c r="AD75" s="38" t="s">
        <v>18</v>
      </c>
      <c r="AE75" s="38" t="s">
        <v>18</v>
      </c>
      <c r="AF75" s="38" t="s">
        <v>18</v>
      </c>
      <c r="AG75" s="38" t="s">
        <v>18</v>
      </c>
      <c r="AH75" s="38" t="s">
        <v>18</v>
      </c>
      <c r="AI75" s="71"/>
      <c r="AJ75" s="304" t="s">
        <v>892</v>
      </c>
    </row>
    <row r="76" spans="1:36" ht="39.950000000000003" customHeight="1">
      <c r="A76" s="13">
        <f t="shared" si="2"/>
        <v>68</v>
      </c>
      <c r="B76" s="16"/>
      <c r="C76" s="16"/>
      <c r="D76" s="16">
        <v>2</v>
      </c>
      <c r="E76" s="24"/>
      <c r="F76" s="16"/>
      <c r="G76" s="16"/>
      <c r="H76" s="16"/>
      <c r="I76" s="16"/>
      <c r="J76" s="36"/>
      <c r="K76" s="36"/>
      <c r="L76" s="30" t="s">
        <v>836</v>
      </c>
      <c r="M76" s="30" t="s">
        <v>837</v>
      </c>
      <c r="N76" s="31" t="s">
        <v>371</v>
      </c>
      <c r="O76" s="32" t="s">
        <v>139</v>
      </c>
      <c r="P76" s="32" t="s">
        <v>220</v>
      </c>
      <c r="Q76" s="82"/>
      <c r="R76" s="48" t="s">
        <v>221</v>
      </c>
      <c r="S76" s="49" t="s">
        <v>228</v>
      </c>
      <c r="T76" s="38" t="s">
        <v>18</v>
      </c>
      <c r="U76" s="51" t="s">
        <v>223</v>
      </c>
      <c r="V76" s="50" t="s">
        <v>222</v>
      </c>
      <c r="W76" s="40" t="s">
        <v>294</v>
      </c>
      <c r="X76" s="18">
        <v>8</v>
      </c>
      <c r="Y76" s="38" t="s">
        <v>18</v>
      </c>
      <c r="Z76" s="38" t="s">
        <v>18</v>
      </c>
      <c r="AA76" s="58">
        <v>1.9E-3</v>
      </c>
      <c r="AB76" s="71" t="s">
        <v>459</v>
      </c>
      <c r="AC76" s="38" t="s">
        <v>18</v>
      </c>
      <c r="AD76" s="38" t="s">
        <v>18</v>
      </c>
      <c r="AE76" s="38" t="s">
        <v>18</v>
      </c>
      <c r="AF76" s="38" t="s">
        <v>18</v>
      </c>
      <c r="AG76" s="38" t="s">
        <v>18</v>
      </c>
      <c r="AH76" s="38" t="s">
        <v>18</v>
      </c>
      <c r="AI76" s="71"/>
      <c r="AJ76" s="304" t="s">
        <v>892</v>
      </c>
    </row>
    <row r="77" spans="1:36" ht="39.950000000000003" customHeight="1">
      <c r="A77" s="13">
        <f t="shared" si="2"/>
        <v>69</v>
      </c>
      <c r="B77" s="16"/>
      <c r="C77" s="16"/>
      <c r="D77" s="16">
        <v>2</v>
      </c>
      <c r="E77" s="24"/>
      <c r="F77" s="16"/>
      <c r="G77" s="16"/>
      <c r="H77" s="16"/>
      <c r="I77" s="16"/>
      <c r="J77" s="36"/>
      <c r="K77" s="36"/>
      <c r="L77" s="29" t="s">
        <v>893</v>
      </c>
      <c r="M77" s="30" t="s">
        <v>894</v>
      </c>
      <c r="N77" s="81" t="s">
        <v>30</v>
      </c>
      <c r="O77" s="32" t="s">
        <v>61</v>
      </c>
      <c r="P77" s="32" t="s">
        <v>220</v>
      </c>
      <c r="Q77" s="82"/>
      <c r="R77" s="48" t="s">
        <v>221</v>
      </c>
      <c r="S77" s="49" t="s">
        <v>893</v>
      </c>
      <c r="T77" s="38" t="s">
        <v>221</v>
      </c>
      <c r="U77" s="51" t="s">
        <v>223</v>
      </c>
      <c r="V77" s="50" t="s">
        <v>222</v>
      </c>
      <c r="W77" s="40" t="s">
        <v>232</v>
      </c>
      <c r="X77" s="18" t="s">
        <v>225</v>
      </c>
      <c r="Y77" s="38" t="s">
        <v>18</v>
      </c>
      <c r="Z77" s="15" t="s">
        <v>895</v>
      </c>
      <c r="AA77" s="58" t="e">
        <f>AA79+AA80*#REF!</f>
        <v>#REF!</v>
      </c>
      <c r="AB77" s="32" t="s">
        <v>18</v>
      </c>
      <c r="AC77" s="51"/>
      <c r="AD77" s="51"/>
      <c r="AE77" s="51"/>
      <c r="AF77" s="51"/>
      <c r="AG77" s="61"/>
      <c r="AH77" s="61"/>
      <c r="AI77" s="71"/>
      <c r="AJ77" s="157">
        <v>1</v>
      </c>
    </row>
    <row r="78" spans="1:36" ht="39.950000000000003" hidden="1" customHeight="1">
      <c r="A78" s="13">
        <f t="shared" si="2"/>
        <v>70</v>
      </c>
      <c r="B78" s="16"/>
      <c r="C78" s="16"/>
      <c r="D78" s="16">
        <v>2</v>
      </c>
      <c r="E78" s="24"/>
      <c r="F78" s="16"/>
      <c r="G78" s="16"/>
      <c r="H78" s="16"/>
      <c r="I78" s="16"/>
      <c r="J78" s="36"/>
      <c r="K78" s="36"/>
      <c r="L78" s="29" t="s">
        <v>896</v>
      </c>
      <c r="M78" s="30" t="s">
        <v>894</v>
      </c>
      <c r="N78" s="81" t="s">
        <v>47</v>
      </c>
      <c r="O78" s="32" t="s">
        <v>61</v>
      </c>
      <c r="P78" s="32" t="s">
        <v>220</v>
      </c>
      <c r="Q78" s="82"/>
      <c r="R78" s="48" t="s">
        <v>221</v>
      </c>
      <c r="S78" s="49" t="s">
        <v>896</v>
      </c>
      <c r="T78" s="38" t="s">
        <v>221</v>
      </c>
      <c r="U78" s="51" t="s">
        <v>223</v>
      </c>
      <c r="V78" s="50" t="s">
        <v>222</v>
      </c>
      <c r="W78" s="40" t="s">
        <v>232</v>
      </c>
      <c r="X78" s="18" t="s">
        <v>225</v>
      </c>
      <c r="Y78" s="38" t="s">
        <v>18</v>
      </c>
      <c r="Z78" s="15" t="s">
        <v>895</v>
      </c>
      <c r="AA78" s="58" t="e">
        <f>AA81+AA82*#REF!</f>
        <v>#REF!</v>
      </c>
      <c r="AB78" s="32" t="s">
        <v>18</v>
      </c>
      <c r="AC78" s="51"/>
      <c r="AD78" s="51"/>
      <c r="AE78" s="51"/>
      <c r="AF78" s="51"/>
      <c r="AG78" s="61"/>
      <c r="AH78" s="61"/>
      <c r="AI78" s="71"/>
      <c r="AJ78" s="157">
        <v>0</v>
      </c>
    </row>
    <row r="79" spans="1:36" ht="39.950000000000003" customHeight="1">
      <c r="A79" s="13">
        <f t="shared" si="2"/>
        <v>71</v>
      </c>
      <c r="B79" s="16"/>
      <c r="C79" s="16"/>
      <c r="D79" s="16"/>
      <c r="E79" s="25">
        <v>3</v>
      </c>
      <c r="F79" s="16"/>
      <c r="G79" s="16"/>
      <c r="H79" s="16"/>
      <c r="I79" s="16"/>
      <c r="J79" s="36"/>
      <c r="K79" s="36"/>
      <c r="L79" s="29" t="s">
        <v>897</v>
      </c>
      <c r="M79" s="30" t="s">
        <v>898</v>
      </c>
      <c r="N79" s="81" t="s">
        <v>30</v>
      </c>
      <c r="O79" s="32" t="s">
        <v>61</v>
      </c>
      <c r="P79" s="32" t="s">
        <v>220</v>
      </c>
      <c r="Q79" s="82"/>
      <c r="R79" s="48" t="s">
        <v>221</v>
      </c>
      <c r="S79" s="49" t="s">
        <v>228</v>
      </c>
      <c r="T79" s="38" t="s">
        <v>18</v>
      </c>
      <c r="U79" s="51" t="s">
        <v>223</v>
      </c>
      <c r="V79" s="50" t="s">
        <v>222</v>
      </c>
      <c r="W79" s="15" t="s">
        <v>242</v>
      </c>
      <c r="X79" s="18" t="s">
        <v>899</v>
      </c>
      <c r="Y79" s="38" t="s">
        <v>900</v>
      </c>
      <c r="Z79" s="15" t="s">
        <v>895</v>
      </c>
      <c r="AA79" s="58">
        <v>0.53790000000000004</v>
      </c>
      <c r="AB79" s="32" t="s">
        <v>18</v>
      </c>
      <c r="AC79" s="51"/>
      <c r="AD79" s="51"/>
      <c r="AE79" s="51"/>
      <c r="AF79" s="51"/>
      <c r="AG79" s="61"/>
      <c r="AH79" s="61"/>
      <c r="AI79" s="71"/>
      <c r="AJ79" s="157">
        <v>1</v>
      </c>
    </row>
    <row r="80" spans="1:36" ht="39.950000000000003" customHeight="1">
      <c r="A80" s="13">
        <f t="shared" si="2"/>
        <v>72</v>
      </c>
      <c r="B80" s="16"/>
      <c r="C80" s="16"/>
      <c r="D80" s="16"/>
      <c r="E80" s="25">
        <v>3</v>
      </c>
      <c r="F80" s="16"/>
      <c r="G80" s="16"/>
      <c r="H80" s="16"/>
      <c r="I80" s="16"/>
      <c r="J80" s="36"/>
      <c r="K80" s="36"/>
      <c r="L80" s="29">
        <v>330102303600</v>
      </c>
      <c r="M80" s="30" t="s">
        <v>901</v>
      </c>
      <c r="N80" s="81" t="s">
        <v>371</v>
      </c>
      <c r="O80" s="32" t="s">
        <v>139</v>
      </c>
      <c r="P80" s="32" t="s">
        <v>220</v>
      </c>
      <c r="Q80" s="82"/>
      <c r="R80" s="48" t="s">
        <v>221</v>
      </c>
      <c r="S80" s="49">
        <v>330102303600</v>
      </c>
      <c r="T80" s="38" t="s">
        <v>18</v>
      </c>
      <c r="U80" s="51" t="s">
        <v>223</v>
      </c>
      <c r="V80" s="50" t="s">
        <v>222</v>
      </c>
      <c r="W80" s="15" t="s">
        <v>236</v>
      </c>
      <c r="X80" s="18" t="s">
        <v>902</v>
      </c>
      <c r="Y80" s="38" t="s">
        <v>903</v>
      </c>
      <c r="Z80" s="15" t="s">
        <v>18</v>
      </c>
      <c r="AA80" s="58">
        <v>1.01E-2</v>
      </c>
      <c r="AB80" s="32" t="s">
        <v>18</v>
      </c>
      <c r="AC80" s="51"/>
      <c r="AD80" s="51"/>
      <c r="AE80" s="51"/>
      <c r="AF80" s="51"/>
      <c r="AG80" s="61"/>
      <c r="AH80" s="61"/>
      <c r="AI80" s="71"/>
      <c r="AJ80" s="157">
        <v>2</v>
      </c>
    </row>
    <row r="81" spans="1:36" ht="39.950000000000003" hidden="1" customHeight="1">
      <c r="A81" s="13">
        <f t="shared" si="2"/>
        <v>73</v>
      </c>
      <c r="B81" s="16"/>
      <c r="C81" s="16"/>
      <c r="D81" s="16"/>
      <c r="E81" s="25">
        <v>3</v>
      </c>
      <c r="F81" s="16"/>
      <c r="G81" s="16"/>
      <c r="H81" s="16"/>
      <c r="I81" s="16"/>
      <c r="J81" s="36"/>
      <c r="K81" s="36"/>
      <c r="L81" s="29" t="s">
        <v>904</v>
      </c>
      <c r="M81" s="30" t="s">
        <v>898</v>
      </c>
      <c r="N81" s="81" t="s">
        <v>47</v>
      </c>
      <c r="O81" s="32" t="s">
        <v>61</v>
      </c>
      <c r="P81" s="32" t="s">
        <v>220</v>
      </c>
      <c r="Q81" s="82"/>
      <c r="R81" s="48" t="s">
        <v>221</v>
      </c>
      <c r="S81" s="49" t="s">
        <v>228</v>
      </c>
      <c r="T81" s="38" t="s">
        <v>18</v>
      </c>
      <c r="U81" s="51" t="s">
        <v>223</v>
      </c>
      <c r="V81" s="50" t="s">
        <v>222</v>
      </c>
      <c r="W81" s="15" t="s">
        <v>242</v>
      </c>
      <c r="X81" s="18" t="s">
        <v>899</v>
      </c>
      <c r="Y81" s="38" t="s">
        <v>900</v>
      </c>
      <c r="Z81" s="15" t="s">
        <v>895</v>
      </c>
      <c r="AA81" s="58">
        <v>0.44650000000000001</v>
      </c>
      <c r="AB81" s="32" t="s">
        <v>18</v>
      </c>
      <c r="AC81" s="51"/>
      <c r="AD81" s="51"/>
      <c r="AE81" s="51"/>
      <c r="AF81" s="51"/>
      <c r="AG81" s="61"/>
      <c r="AH81" s="61"/>
      <c r="AI81" s="71"/>
      <c r="AJ81" s="157">
        <v>0</v>
      </c>
    </row>
    <row r="82" spans="1:36" ht="39.950000000000003" hidden="1" customHeight="1">
      <c r="A82" s="13">
        <f t="shared" si="2"/>
        <v>74</v>
      </c>
      <c r="B82" s="16"/>
      <c r="C82" s="16"/>
      <c r="D82" s="16"/>
      <c r="E82" s="25">
        <v>3</v>
      </c>
      <c r="F82" s="16"/>
      <c r="G82" s="16"/>
      <c r="H82" s="16"/>
      <c r="I82" s="16"/>
      <c r="J82" s="36"/>
      <c r="K82" s="36"/>
      <c r="L82" s="29" t="s">
        <v>905</v>
      </c>
      <c r="M82" s="30" t="s">
        <v>901</v>
      </c>
      <c r="N82" s="81" t="s">
        <v>869</v>
      </c>
      <c r="O82" s="32" t="s">
        <v>139</v>
      </c>
      <c r="P82" s="32" t="s">
        <v>220</v>
      </c>
      <c r="Q82" s="82"/>
      <c r="R82" s="48" t="s">
        <v>221</v>
      </c>
      <c r="S82" s="49" t="s">
        <v>228</v>
      </c>
      <c r="T82" s="38" t="s">
        <v>18</v>
      </c>
      <c r="U82" s="51" t="s">
        <v>223</v>
      </c>
      <c r="V82" s="50" t="s">
        <v>222</v>
      </c>
      <c r="W82" s="15" t="s">
        <v>236</v>
      </c>
      <c r="X82" s="18" t="s">
        <v>902</v>
      </c>
      <c r="Y82" s="38" t="s">
        <v>903</v>
      </c>
      <c r="Z82" s="15" t="s">
        <v>18</v>
      </c>
      <c r="AA82" s="58">
        <v>8.2000000000000007E-3</v>
      </c>
      <c r="AB82" s="32" t="s">
        <v>18</v>
      </c>
      <c r="AC82" s="51"/>
      <c r="AD82" s="51"/>
      <c r="AE82" s="51"/>
      <c r="AF82" s="51"/>
      <c r="AG82" s="61"/>
      <c r="AH82" s="61"/>
      <c r="AI82" s="71"/>
      <c r="AJ82" s="157">
        <v>0</v>
      </c>
    </row>
    <row r="83" spans="1:36" ht="39.950000000000003" hidden="1" customHeight="1">
      <c r="A83" s="13">
        <f t="shared" si="2"/>
        <v>75</v>
      </c>
      <c r="B83" s="16"/>
      <c r="C83" s="16"/>
      <c r="D83" s="16">
        <v>2</v>
      </c>
      <c r="E83" s="24"/>
      <c r="F83" s="16"/>
      <c r="G83" s="16"/>
      <c r="H83" s="16"/>
      <c r="I83" s="16"/>
      <c r="J83" s="36"/>
      <c r="K83" s="36"/>
      <c r="L83" s="29" t="s">
        <v>32</v>
      </c>
      <c r="M83" s="30" t="s">
        <v>680</v>
      </c>
      <c r="N83" s="81" t="s">
        <v>842</v>
      </c>
      <c r="O83" s="40" t="s">
        <v>61</v>
      </c>
      <c r="P83" s="32" t="s">
        <v>220</v>
      </c>
      <c r="Q83" s="82"/>
      <c r="R83" s="48" t="s">
        <v>221</v>
      </c>
      <c r="S83" s="49" t="s">
        <v>228</v>
      </c>
      <c r="T83" s="38" t="s">
        <v>18</v>
      </c>
      <c r="U83" s="51" t="s">
        <v>223</v>
      </c>
      <c r="V83" s="50" t="s">
        <v>222</v>
      </c>
      <c r="W83" s="15" t="s">
        <v>770</v>
      </c>
      <c r="X83" s="18" t="s">
        <v>225</v>
      </c>
      <c r="Y83" s="38" t="s">
        <v>18</v>
      </c>
      <c r="Z83" s="15" t="s">
        <v>906</v>
      </c>
      <c r="AA83" s="58">
        <v>0.2</v>
      </c>
      <c r="AB83" s="32" t="s">
        <v>18</v>
      </c>
      <c r="AC83" s="51"/>
      <c r="AD83" s="51"/>
      <c r="AE83" s="51"/>
      <c r="AF83" s="51"/>
      <c r="AG83" s="61"/>
      <c r="AH83" s="61"/>
      <c r="AI83" s="71"/>
      <c r="AJ83" s="157">
        <v>0</v>
      </c>
    </row>
    <row r="84" spans="1:36" ht="39.950000000000003" customHeight="1">
      <c r="A84" s="13">
        <f t="shared" si="2"/>
        <v>76</v>
      </c>
      <c r="B84" s="16"/>
      <c r="C84" s="16"/>
      <c r="D84" s="16">
        <v>2</v>
      </c>
      <c r="E84" s="24"/>
      <c r="F84" s="16"/>
      <c r="G84" s="16"/>
      <c r="H84" s="16"/>
      <c r="I84" s="16"/>
      <c r="J84" s="36"/>
      <c r="K84" s="36"/>
      <c r="L84" s="29" t="s">
        <v>45</v>
      </c>
      <c r="M84" s="30" t="s">
        <v>680</v>
      </c>
      <c r="N84" s="81" t="s">
        <v>845</v>
      </c>
      <c r="O84" s="40" t="s">
        <v>61</v>
      </c>
      <c r="P84" s="32" t="s">
        <v>220</v>
      </c>
      <c r="Q84" s="82"/>
      <c r="R84" s="48" t="s">
        <v>221</v>
      </c>
      <c r="S84" s="49" t="s">
        <v>228</v>
      </c>
      <c r="T84" s="38" t="s">
        <v>18</v>
      </c>
      <c r="U84" s="51" t="s">
        <v>223</v>
      </c>
      <c r="V84" s="50" t="s">
        <v>222</v>
      </c>
      <c r="W84" s="15" t="s">
        <v>770</v>
      </c>
      <c r="X84" s="18" t="s">
        <v>225</v>
      </c>
      <c r="Y84" s="38" t="s">
        <v>18</v>
      </c>
      <c r="Z84" s="15" t="s">
        <v>906</v>
      </c>
      <c r="AA84" s="58">
        <v>0.2</v>
      </c>
      <c r="AB84" s="32" t="s">
        <v>18</v>
      </c>
      <c r="AC84" s="51"/>
      <c r="AD84" s="51"/>
      <c r="AE84" s="51"/>
      <c r="AF84" s="51"/>
      <c r="AG84" s="61"/>
      <c r="AH84" s="61"/>
      <c r="AI84" s="71"/>
      <c r="AJ84" s="157">
        <v>1</v>
      </c>
    </row>
    <row r="85" spans="1:36" ht="39.950000000000003" hidden="1" customHeight="1">
      <c r="A85" s="13">
        <f t="shared" si="2"/>
        <v>77</v>
      </c>
      <c r="B85" s="16"/>
      <c r="C85" s="16"/>
      <c r="D85" s="16">
        <v>2</v>
      </c>
      <c r="E85" s="24"/>
      <c r="F85" s="16"/>
      <c r="G85" s="16"/>
      <c r="H85" s="16"/>
      <c r="I85" s="16"/>
      <c r="J85" s="36"/>
      <c r="K85" s="36"/>
      <c r="L85" s="29" t="s">
        <v>41</v>
      </c>
      <c r="M85" s="30" t="s">
        <v>680</v>
      </c>
      <c r="N85" s="81" t="s">
        <v>907</v>
      </c>
      <c r="O85" s="40" t="s">
        <v>61</v>
      </c>
      <c r="P85" s="32" t="s">
        <v>220</v>
      </c>
      <c r="Q85" s="82"/>
      <c r="R85" s="48" t="s">
        <v>221</v>
      </c>
      <c r="S85" s="49" t="s">
        <v>228</v>
      </c>
      <c r="T85" s="38" t="s">
        <v>18</v>
      </c>
      <c r="U85" s="51" t="s">
        <v>222</v>
      </c>
      <c r="V85" s="50" t="s">
        <v>223</v>
      </c>
      <c r="W85" s="15" t="s">
        <v>770</v>
      </c>
      <c r="X85" s="18" t="s">
        <v>225</v>
      </c>
      <c r="Y85" s="38" t="s">
        <v>18</v>
      </c>
      <c r="Z85" s="15" t="s">
        <v>906</v>
      </c>
      <c r="AA85" s="58">
        <v>0.2</v>
      </c>
      <c r="AB85" s="32" t="s">
        <v>18</v>
      </c>
      <c r="AC85" s="51"/>
      <c r="AD85" s="51"/>
      <c r="AE85" s="51"/>
      <c r="AF85" s="51"/>
      <c r="AG85" s="61"/>
      <c r="AH85" s="61"/>
      <c r="AI85" s="71"/>
      <c r="AJ85" s="157">
        <v>0</v>
      </c>
    </row>
    <row r="86" spans="1:36" ht="39.950000000000003" hidden="1" customHeight="1">
      <c r="A86" s="13">
        <f t="shared" si="2"/>
        <v>78</v>
      </c>
      <c r="B86" s="16"/>
      <c r="C86" s="16"/>
      <c r="D86" s="16">
        <v>2</v>
      </c>
      <c r="E86" s="24"/>
      <c r="F86" s="16"/>
      <c r="G86" s="16"/>
      <c r="H86" s="16"/>
      <c r="I86" s="16"/>
      <c r="J86" s="36"/>
      <c r="K86" s="36"/>
      <c r="L86" s="29" t="s">
        <v>48</v>
      </c>
      <c r="M86" s="30" t="s">
        <v>680</v>
      </c>
      <c r="N86" s="81" t="s">
        <v>908</v>
      </c>
      <c r="O86" s="40" t="s">
        <v>61</v>
      </c>
      <c r="P86" s="32" t="s">
        <v>220</v>
      </c>
      <c r="Q86" s="82"/>
      <c r="R86" s="48" t="s">
        <v>221</v>
      </c>
      <c r="S86" s="49" t="s">
        <v>228</v>
      </c>
      <c r="T86" s="38" t="s">
        <v>18</v>
      </c>
      <c r="U86" s="48" t="s">
        <v>223</v>
      </c>
      <c r="V86" s="50" t="s">
        <v>222</v>
      </c>
      <c r="W86" s="15" t="s">
        <v>770</v>
      </c>
      <c r="X86" s="18" t="s">
        <v>225</v>
      </c>
      <c r="Y86" s="38" t="s">
        <v>18</v>
      </c>
      <c r="Z86" s="15" t="s">
        <v>906</v>
      </c>
      <c r="AA86" s="58">
        <v>0.2</v>
      </c>
      <c r="AB86" s="32" t="s">
        <v>18</v>
      </c>
      <c r="AC86" s="51"/>
      <c r="AD86" s="51"/>
      <c r="AE86" s="51"/>
      <c r="AF86" s="51"/>
      <c r="AG86" s="61"/>
      <c r="AH86" s="61"/>
      <c r="AI86" s="71"/>
      <c r="AJ86" s="157">
        <v>0</v>
      </c>
    </row>
    <row r="87" spans="1:36" ht="51" hidden="1" customHeight="1">
      <c r="A87" s="13">
        <f t="shared" si="2"/>
        <v>79</v>
      </c>
      <c r="B87" s="16"/>
      <c r="C87" s="16"/>
      <c r="D87" s="16">
        <v>2</v>
      </c>
      <c r="E87" s="24"/>
      <c r="F87" s="16"/>
      <c r="G87" s="16"/>
      <c r="H87" s="16"/>
      <c r="I87" s="16"/>
      <c r="J87" s="36"/>
      <c r="K87" s="36"/>
      <c r="L87" s="29" t="s">
        <v>38</v>
      </c>
      <c r="M87" s="30" t="s">
        <v>680</v>
      </c>
      <c r="N87" s="81" t="s">
        <v>767</v>
      </c>
      <c r="O87" s="40" t="s">
        <v>61</v>
      </c>
      <c r="P87" s="32" t="s">
        <v>220</v>
      </c>
      <c r="Q87" s="82"/>
      <c r="R87" s="48" t="s">
        <v>221</v>
      </c>
      <c r="S87" s="49" t="s">
        <v>228</v>
      </c>
      <c r="T87" s="38" t="s">
        <v>18</v>
      </c>
      <c r="U87" s="51" t="s">
        <v>222</v>
      </c>
      <c r="V87" s="50" t="s">
        <v>223</v>
      </c>
      <c r="W87" s="15" t="s">
        <v>770</v>
      </c>
      <c r="X87" s="18" t="s">
        <v>225</v>
      </c>
      <c r="Y87" s="38" t="s">
        <v>18</v>
      </c>
      <c r="Z87" s="15" t="s">
        <v>906</v>
      </c>
      <c r="AA87" s="58">
        <v>0.2</v>
      </c>
      <c r="AB87" s="32" t="s">
        <v>18</v>
      </c>
      <c r="AC87" s="51"/>
      <c r="AD87" s="51"/>
      <c r="AE87" s="51"/>
      <c r="AF87" s="51"/>
      <c r="AG87" s="61"/>
      <c r="AH87" s="61"/>
      <c r="AI87" s="71"/>
      <c r="AJ87" s="157">
        <v>0</v>
      </c>
    </row>
    <row r="88" spans="1:36" ht="51" hidden="1" customHeight="1">
      <c r="A88" s="13">
        <f t="shared" si="2"/>
        <v>80</v>
      </c>
      <c r="B88" s="16"/>
      <c r="C88" s="16"/>
      <c r="D88" s="16">
        <v>2</v>
      </c>
      <c r="E88" s="24"/>
      <c r="F88" s="16"/>
      <c r="G88" s="16"/>
      <c r="H88" s="16"/>
      <c r="I88" s="16"/>
      <c r="J88" s="36"/>
      <c r="K88" s="36"/>
      <c r="L88" s="29" t="s">
        <v>51</v>
      </c>
      <c r="M88" s="30" t="s">
        <v>680</v>
      </c>
      <c r="N88" s="81" t="s">
        <v>909</v>
      </c>
      <c r="O88" s="40" t="s">
        <v>61</v>
      </c>
      <c r="P88" s="32" t="s">
        <v>220</v>
      </c>
      <c r="Q88" s="82"/>
      <c r="R88" s="48" t="s">
        <v>221</v>
      </c>
      <c r="S88" s="49" t="s">
        <v>228</v>
      </c>
      <c r="T88" s="38" t="s">
        <v>18</v>
      </c>
      <c r="U88" s="51" t="s">
        <v>222</v>
      </c>
      <c r="V88" s="50" t="s">
        <v>223</v>
      </c>
      <c r="W88" s="15" t="s">
        <v>770</v>
      </c>
      <c r="X88" s="18" t="s">
        <v>225</v>
      </c>
      <c r="Y88" s="38" t="s">
        <v>18</v>
      </c>
      <c r="Z88" s="15" t="s">
        <v>906</v>
      </c>
      <c r="AA88" s="58">
        <v>0.2</v>
      </c>
      <c r="AB88" s="32"/>
      <c r="AC88" s="51"/>
      <c r="AD88" s="51"/>
      <c r="AE88" s="51"/>
      <c r="AF88" s="51"/>
      <c r="AG88" s="61"/>
      <c r="AH88" s="61"/>
      <c r="AI88" s="71"/>
      <c r="AJ88" s="157">
        <v>0</v>
      </c>
    </row>
    <row r="89" spans="1:36" ht="51" hidden="1" customHeight="1">
      <c r="A89" s="13">
        <f t="shared" si="2"/>
        <v>81</v>
      </c>
      <c r="B89" s="16"/>
      <c r="C89" s="16"/>
      <c r="D89" s="16">
        <v>2</v>
      </c>
      <c r="E89" s="24"/>
      <c r="F89" s="16"/>
      <c r="G89" s="16"/>
      <c r="H89" s="16"/>
      <c r="I89" s="16"/>
      <c r="J89" s="36"/>
      <c r="K89" s="36"/>
      <c r="L89" s="29" t="s">
        <v>53</v>
      </c>
      <c r="M89" s="30" t="s">
        <v>680</v>
      </c>
      <c r="N89" s="81" t="s">
        <v>910</v>
      </c>
      <c r="O89" s="40" t="s">
        <v>61</v>
      </c>
      <c r="P89" s="32" t="s">
        <v>220</v>
      </c>
      <c r="Q89" s="82"/>
      <c r="R89" s="48" t="s">
        <v>221</v>
      </c>
      <c r="S89" s="49" t="s">
        <v>228</v>
      </c>
      <c r="T89" s="38" t="s">
        <v>18</v>
      </c>
      <c r="U89" s="51" t="s">
        <v>222</v>
      </c>
      <c r="V89" s="50" t="s">
        <v>223</v>
      </c>
      <c r="W89" s="15" t="s">
        <v>770</v>
      </c>
      <c r="X89" s="18" t="s">
        <v>225</v>
      </c>
      <c r="Y89" s="38" t="s">
        <v>18</v>
      </c>
      <c r="Z89" s="15" t="s">
        <v>906</v>
      </c>
      <c r="AA89" s="58">
        <v>0.2</v>
      </c>
      <c r="AB89" s="32"/>
      <c r="AC89" s="51"/>
      <c r="AD89" s="51"/>
      <c r="AE89" s="51"/>
      <c r="AF89" s="51"/>
      <c r="AG89" s="61"/>
      <c r="AH89" s="61"/>
      <c r="AI89" s="71"/>
      <c r="AJ89" s="157">
        <v>0</v>
      </c>
    </row>
    <row r="90" spans="1:36" s="2" customFormat="1" ht="39.950000000000003" customHeight="1">
      <c r="A90" s="13">
        <f t="shared" si="2"/>
        <v>82</v>
      </c>
      <c r="B90" s="16"/>
      <c r="C90" s="16"/>
      <c r="D90" s="16">
        <v>2</v>
      </c>
      <c r="E90" s="25"/>
      <c r="F90" s="16"/>
      <c r="G90" s="16"/>
      <c r="H90" s="16"/>
      <c r="I90" s="16"/>
      <c r="J90" s="36"/>
      <c r="K90" s="36"/>
      <c r="L90" s="29" t="s">
        <v>292</v>
      </c>
      <c r="M90" s="30" t="s">
        <v>293</v>
      </c>
      <c r="N90" s="31" t="s">
        <v>294</v>
      </c>
      <c r="O90" s="32" t="s">
        <v>61</v>
      </c>
      <c r="P90" s="32" t="s">
        <v>220</v>
      </c>
      <c r="Q90" s="38" t="s">
        <v>18</v>
      </c>
      <c r="R90" s="48" t="s">
        <v>221</v>
      </c>
      <c r="S90" s="49" t="s">
        <v>228</v>
      </c>
      <c r="T90" s="38" t="s">
        <v>18</v>
      </c>
      <c r="U90" s="51" t="s">
        <v>223</v>
      </c>
      <c r="V90" s="50" t="s">
        <v>222</v>
      </c>
      <c r="W90" s="15" t="s">
        <v>294</v>
      </c>
      <c r="X90" s="38" t="s">
        <v>18</v>
      </c>
      <c r="Y90" s="38" t="s">
        <v>18</v>
      </c>
      <c r="Z90" s="38" t="s">
        <v>18</v>
      </c>
      <c r="AA90" s="58">
        <v>1E-3</v>
      </c>
      <c r="AB90" s="32" t="s">
        <v>18</v>
      </c>
      <c r="AC90" s="51"/>
      <c r="AD90" s="51"/>
      <c r="AE90" s="51"/>
      <c r="AF90" s="51"/>
      <c r="AG90" s="61"/>
      <c r="AH90" s="61"/>
      <c r="AI90" s="71"/>
      <c r="AJ90" s="157">
        <v>8</v>
      </c>
    </row>
    <row r="91" spans="1:36" ht="39.950000000000003" customHeight="1">
      <c r="A91" s="13">
        <f t="shared" si="2"/>
        <v>83</v>
      </c>
      <c r="B91" s="16"/>
      <c r="C91" s="16"/>
      <c r="D91" s="16">
        <v>2</v>
      </c>
      <c r="E91" s="25"/>
      <c r="F91" s="16"/>
      <c r="G91" s="16"/>
      <c r="H91" s="16"/>
      <c r="I91" s="16"/>
      <c r="J91" s="36"/>
      <c r="K91" s="36"/>
      <c r="L91" s="88" t="s">
        <v>668</v>
      </c>
      <c r="M91" s="30" t="s">
        <v>669</v>
      </c>
      <c r="N91" s="31" t="s">
        <v>76</v>
      </c>
      <c r="O91" s="40" t="s">
        <v>61</v>
      </c>
      <c r="P91" s="32" t="s">
        <v>220</v>
      </c>
      <c r="Q91" s="82"/>
      <c r="R91" s="48" t="s">
        <v>57</v>
      </c>
      <c r="S91" s="49" t="s">
        <v>228</v>
      </c>
      <c r="T91" s="38" t="s">
        <v>18</v>
      </c>
      <c r="U91" s="51" t="s">
        <v>223</v>
      </c>
      <c r="V91" s="50" t="s">
        <v>222</v>
      </c>
      <c r="W91" s="40" t="s">
        <v>232</v>
      </c>
      <c r="X91" s="18" t="s">
        <v>225</v>
      </c>
      <c r="Y91" s="38" t="s">
        <v>18</v>
      </c>
      <c r="Z91" s="15" t="s">
        <v>18</v>
      </c>
      <c r="AA91" s="90" t="e">
        <f>AA92+AA93+AA94+AA95*#REF!+AA96*#REF!</f>
        <v>#REF!</v>
      </c>
      <c r="AB91" s="32" t="s">
        <v>18</v>
      </c>
      <c r="AC91" s="51"/>
      <c r="AD91" s="51"/>
      <c r="AE91" s="51"/>
      <c r="AF91" s="51"/>
      <c r="AG91" s="61"/>
      <c r="AH91" s="61"/>
      <c r="AI91" s="71"/>
      <c r="AJ91" s="157">
        <v>1</v>
      </c>
    </row>
    <row r="92" spans="1:36" ht="39.950000000000003" customHeight="1">
      <c r="A92" s="13">
        <f t="shared" si="2"/>
        <v>84</v>
      </c>
      <c r="B92" s="16"/>
      <c r="C92" s="16"/>
      <c r="D92" s="16"/>
      <c r="E92" s="25">
        <v>3</v>
      </c>
      <c r="F92" s="16"/>
      <c r="G92" s="16"/>
      <c r="H92" s="16"/>
      <c r="I92" s="16"/>
      <c r="J92" s="36"/>
      <c r="K92" s="36"/>
      <c r="L92" s="88" t="s">
        <v>671</v>
      </c>
      <c r="M92" s="30" t="s">
        <v>672</v>
      </c>
      <c r="N92" s="31" t="s">
        <v>76</v>
      </c>
      <c r="O92" s="40" t="s">
        <v>61</v>
      </c>
      <c r="P92" s="32" t="s">
        <v>220</v>
      </c>
      <c r="Q92" s="82"/>
      <c r="R92" s="48" t="s">
        <v>57</v>
      </c>
      <c r="S92" s="49" t="s">
        <v>228</v>
      </c>
      <c r="T92" s="38" t="s">
        <v>18</v>
      </c>
      <c r="U92" s="48" t="s">
        <v>223</v>
      </c>
      <c r="V92" s="50" t="s">
        <v>222</v>
      </c>
      <c r="W92" s="40" t="s">
        <v>254</v>
      </c>
      <c r="X92" s="18" t="s">
        <v>911</v>
      </c>
      <c r="Y92" s="38" t="s">
        <v>18</v>
      </c>
      <c r="Z92" s="15" t="s">
        <v>912</v>
      </c>
      <c r="AA92" s="90">
        <v>0.49680000000000002</v>
      </c>
      <c r="AB92" s="32" t="s">
        <v>18</v>
      </c>
      <c r="AC92" s="51"/>
      <c r="AD92" s="51"/>
      <c r="AE92" s="51"/>
      <c r="AF92" s="51"/>
      <c r="AG92" s="61"/>
      <c r="AH92" s="61"/>
      <c r="AI92" s="71"/>
      <c r="AJ92" s="157">
        <v>1</v>
      </c>
    </row>
    <row r="93" spans="1:36" ht="39.950000000000003" customHeight="1">
      <c r="A93" s="13">
        <f t="shared" si="2"/>
        <v>85</v>
      </c>
      <c r="B93" s="16"/>
      <c r="C93" s="16"/>
      <c r="D93" s="16"/>
      <c r="E93" s="25">
        <v>3</v>
      </c>
      <c r="F93" s="16"/>
      <c r="G93" s="16"/>
      <c r="H93" s="16"/>
      <c r="I93" s="16"/>
      <c r="J93" s="36"/>
      <c r="K93" s="36"/>
      <c r="L93" s="88" t="s">
        <v>673</v>
      </c>
      <c r="M93" s="30" t="s">
        <v>674</v>
      </c>
      <c r="N93" s="31" t="s">
        <v>76</v>
      </c>
      <c r="O93" s="40" t="s">
        <v>61</v>
      </c>
      <c r="P93" s="32" t="s">
        <v>220</v>
      </c>
      <c r="Q93" s="82"/>
      <c r="R93" s="48" t="s">
        <v>61</v>
      </c>
      <c r="S93" s="49" t="s">
        <v>228</v>
      </c>
      <c r="T93" s="38" t="s">
        <v>18</v>
      </c>
      <c r="U93" s="51" t="s">
        <v>223</v>
      </c>
      <c r="V93" s="50" t="s">
        <v>222</v>
      </c>
      <c r="W93" s="40" t="s">
        <v>254</v>
      </c>
      <c r="X93" s="18" t="s">
        <v>911</v>
      </c>
      <c r="Y93" s="38" t="s">
        <v>18</v>
      </c>
      <c r="Z93" s="15" t="s">
        <v>913</v>
      </c>
      <c r="AA93" s="90">
        <v>0.58420000000000005</v>
      </c>
      <c r="AB93" s="32" t="s">
        <v>18</v>
      </c>
      <c r="AC93" s="51"/>
      <c r="AD93" s="51"/>
      <c r="AE93" s="51"/>
      <c r="AF93" s="51"/>
      <c r="AG93" s="61"/>
      <c r="AH93" s="61"/>
      <c r="AI93" s="71"/>
      <c r="AJ93" s="157">
        <v>1</v>
      </c>
    </row>
    <row r="94" spans="1:36" ht="39.950000000000003" customHeight="1">
      <c r="A94" s="13">
        <f t="shared" si="2"/>
        <v>86</v>
      </c>
      <c r="B94" s="16"/>
      <c r="C94" s="16"/>
      <c r="D94" s="16"/>
      <c r="E94" s="25">
        <v>3</v>
      </c>
      <c r="F94" s="16"/>
      <c r="G94" s="16"/>
      <c r="H94" s="16"/>
      <c r="I94" s="16"/>
      <c r="J94" s="36"/>
      <c r="K94" s="36"/>
      <c r="L94" s="88">
        <v>330102304200</v>
      </c>
      <c r="M94" s="30" t="s">
        <v>914</v>
      </c>
      <c r="N94" s="31" t="s">
        <v>371</v>
      </c>
      <c r="O94" s="40" t="s">
        <v>61</v>
      </c>
      <c r="P94" s="32" t="s">
        <v>220</v>
      </c>
      <c r="Q94" s="82"/>
      <c r="R94" s="48" t="s">
        <v>221</v>
      </c>
      <c r="S94" s="49" t="s">
        <v>228</v>
      </c>
      <c r="T94" s="38" t="s">
        <v>18</v>
      </c>
      <c r="U94" s="51" t="s">
        <v>223</v>
      </c>
      <c r="V94" s="50" t="s">
        <v>222</v>
      </c>
      <c r="W94" s="40" t="s">
        <v>915</v>
      </c>
      <c r="X94" s="18" t="s">
        <v>225</v>
      </c>
      <c r="Y94" s="38" t="s">
        <v>18</v>
      </c>
      <c r="Z94" s="15" t="s">
        <v>916</v>
      </c>
      <c r="AA94" s="90">
        <v>0.1</v>
      </c>
      <c r="AB94" s="32" t="s">
        <v>18</v>
      </c>
      <c r="AC94" s="51"/>
      <c r="AD94" s="51"/>
      <c r="AE94" s="51"/>
      <c r="AF94" s="51"/>
      <c r="AG94" s="61"/>
      <c r="AH94" s="61"/>
      <c r="AI94" s="71"/>
      <c r="AJ94" s="157">
        <v>1</v>
      </c>
    </row>
    <row r="95" spans="1:36" ht="39.950000000000003" customHeight="1">
      <c r="A95" s="13">
        <f t="shared" si="2"/>
        <v>87</v>
      </c>
      <c r="B95" s="16"/>
      <c r="C95" s="16"/>
      <c r="D95" s="16"/>
      <c r="E95" s="25">
        <v>3</v>
      </c>
      <c r="F95" s="16"/>
      <c r="G95" s="16"/>
      <c r="H95" s="16"/>
      <c r="I95" s="16"/>
      <c r="J95" s="36"/>
      <c r="K95" s="36"/>
      <c r="L95" s="88">
        <v>330102304300</v>
      </c>
      <c r="M95" s="30" t="s">
        <v>917</v>
      </c>
      <c r="N95" s="31" t="s">
        <v>371</v>
      </c>
      <c r="O95" s="40" t="s">
        <v>139</v>
      </c>
      <c r="P95" s="32" t="s">
        <v>220</v>
      </c>
      <c r="Q95" s="82"/>
      <c r="R95" s="48" t="s">
        <v>221</v>
      </c>
      <c r="S95" s="49" t="s">
        <v>228</v>
      </c>
      <c r="T95" s="38" t="s">
        <v>18</v>
      </c>
      <c r="U95" s="48" t="s">
        <v>223</v>
      </c>
      <c r="V95" s="50" t="s">
        <v>222</v>
      </c>
      <c r="W95" s="40" t="s">
        <v>615</v>
      </c>
      <c r="X95" s="18" t="s">
        <v>551</v>
      </c>
      <c r="Y95" s="38" t="s">
        <v>18</v>
      </c>
      <c r="Z95" s="15" t="s">
        <v>918</v>
      </c>
      <c r="AA95" s="90">
        <v>1E-3</v>
      </c>
      <c r="AB95" s="32" t="s">
        <v>18</v>
      </c>
      <c r="AC95" s="51"/>
      <c r="AD95" s="51"/>
      <c r="AE95" s="51"/>
      <c r="AF95" s="51"/>
      <c r="AG95" s="61"/>
      <c r="AH95" s="61"/>
      <c r="AI95" s="71"/>
      <c r="AJ95" s="157">
        <v>2</v>
      </c>
    </row>
    <row r="96" spans="1:36" ht="39.950000000000003" customHeight="1">
      <c r="A96" s="13">
        <f t="shared" si="2"/>
        <v>88</v>
      </c>
      <c r="B96" s="16"/>
      <c r="C96" s="16"/>
      <c r="D96" s="16"/>
      <c r="E96" s="25">
        <v>3</v>
      </c>
      <c r="F96" s="16"/>
      <c r="G96" s="16"/>
      <c r="H96" s="16"/>
      <c r="I96" s="16"/>
      <c r="J96" s="36"/>
      <c r="K96" s="36"/>
      <c r="L96" s="88" t="s">
        <v>688</v>
      </c>
      <c r="M96" s="30" t="s">
        <v>919</v>
      </c>
      <c r="N96" s="31" t="s">
        <v>920</v>
      </c>
      <c r="O96" s="32" t="s">
        <v>139</v>
      </c>
      <c r="P96" s="32" t="s">
        <v>220</v>
      </c>
      <c r="Q96" s="82"/>
      <c r="R96" s="48" t="s">
        <v>221</v>
      </c>
      <c r="S96" s="49" t="s">
        <v>228</v>
      </c>
      <c r="T96" s="38" t="s">
        <v>18</v>
      </c>
      <c r="U96" s="51" t="s">
        <v>223</v>
      </c>
      <c r="V96" s="50" t="s">
        <v>222</v>
      </c>
      <c r="W96" s="40" t="s">
        <v>294</v>
      </c>
      <c r="X96" s="18" t="s">
        <v>921</v>
      </c>
      <c r="Y96" s="38" t="s">
        <v>18</v>
      </c>
      <c r="Z96" s="15" t="s">
        <v>922</v>
      </c>
      <c r="AA96" s="90">
        <v>2E-3</v>
      </c>
      <c r="AB96" s="32" t="s">
        <v>459</v>
      </c>
      <c r="AC96" s="51"/>
      <c r="AD96" s="51"/>
      <c r="AE96" s="51"/>
      <c r="AF96" s="51"/>
      <c r="AG96" s="61"/>
      <c r="AH96" s="61"/>
      <c r="AI96" s="71"/>
      <c r="AJ96" s="157">
        <v>5</v>
      </c>
    </row>
    <row r="97" spans="1:36" ht="39.950000000000003" hidden="1" customHeight="1">
      <c r="A97" s="13">
        <f t="shared" si="2"/>
        <v>89</v>
      </c>
      <c r="B97" s="16"/>
      <c r="C97" s="16"/>
      <c r="D97" s="16">
        <v>2</v>
      </c>
      <c r="E97" s="24"/>
      <c r="F97" s="16"/>
      <c r="G97" s="16"/>
      <c r="H97" s="16"/>
      <c r="I97" s="16"/>
      <c r="J97" s="36"/>
      <c r="K97" s="36"/>
      <c r="L97" s="88" t="s">
        <v>693</v>
      </c>
      <c r="M97" s="30" t="s">
        <v>694</v>
      </c>
      <c r="N97" s="31" t="s">
        <v>923</v>
      </c>
      <c r="O97" s="40" t="s">
        <v>61</v>
      </c>
      <c r="P97" s="32" t="s">
        <v>220</v>
      </c>
      <c r="Q97" s="82"/>
      <c r="R97" s="48" t="s">
        <v>221</v>
      </c>
      <c r="S97" s="49" t="s">
        <v>228</v>
      </c>
      <c r="T97" s="38" t="s">
        <v>18</v>
      </c>
      <c r="U97" s="51" t="s">
        <v>223</v>
      </c>
      <c r="V97" s="50" t="s">
        <v>222</v>
      </c>
      <c r="W97" s="40" t="s">
        <v>232</v>
      </c>
      <c r="X97" s="18" t="s">
        <v>225</v>
      </c>
      <c r="Y97" s="38" t="s">
        <v>18</v>
      </c>
      <c r="Z97" s="15" t="s">
        <v>924</v>
      </c>
      <c r="AA97" s="90">
        <v>0.42380000000000001</v>
      </c>
      <c r="AB97" s="32" t="s">
        <v>18</v>
      </c>
      <c r="AC97" s="51"/>
      <c r="AD97" s="51"/>
      <c r="AE97" s="51"/>
      <c r="AF97" s="51"/>
      <c r="AG97" s="61"/>
      <c r="AH97" s="61"/>
      <c r="AI97" s="71"/>
      <c r="AJ97" s="157">
        <v>0</v>
      </c>
    </row>
    <row r="98" spans="1:36" ht="39.950000000000003" customHeight="1">
      <c r="A98" s="13">
        <f t="shared" si="2"/>
        <v>90</v>
      </c>
      <c r="B98" s="16"/>
      <c r="C98" s="16"/>
      <c r="D98" s="16">
        <v>2</v>
      </c>
      <c r="E98" s="24"/>
      <c r="F98" s="16"/>
      <c r="G98" s="16"/>
      <c r="H98" s="16"/>
      <c r="I98" s="16"/>
      <c r="J98" s="36"/>
      <c r="K98" s="36"/>
      <c r="L98" s="88" t="s">
        <v>578</v>
      </c>
      <c r="M98" s="30" t="s">
        <v>118</v>
      </c>
      <c r="N98" s="31" t="s">
        <v>371</v>
      </c>
      <c r="O98" s="32" t="s">
        <v>139</v>
      </c>
      <c r="P98" s="32" t="s">
        <v>220</v>
      </c>
      <c r="Q98" s="82"/>
      <c r="R98" s="48" t="s">
        <v>221</v>
      </c>
      <c r="S98" s="49" t="s">
        <v>228</v>
      </c>
      <c r="T98" s="38" t="s">
        <v>18</v>
      </c>
      <c r="U98" s="51" t="s">
        <v>223</v>
      </c>
      <c r="V98" s="50" t="s">
        <v>222</v>
      </c>
      <c r="W98" s="40" t="s">
        <v>294</v>
      </c>
      <c r="X98" s="18" t="s">
        <v>925</v>
      </c>
      <c r="Y98" s="38" t="s">
        <v>18</v>
      </c>
      <c r="Z98" s="15" t="s">
        <v>922</v>
      </c>
      <c r="AA98" s="90">
        <v>2.5000000000000001E-3</v>
      </c>
      <c r="AB98" s="32" t="s">
        <v>459</v>
      </c>
      <c r="AC98" s="51"/>
      <c r="AD98" s="51"/>
      <c r="AE98" s="51"/>
      <c r="AF98" s="51"/>
      <c r="AG98" s="61"/>
      <c r="AH98" s="61"/>
      <c r="AI98" s="71"/>
      <c r="AJ98" s="157">
        <v>4</v>
      </c>
    </row>
    <row r="99" spans="1:36" s="4" customFormat="1" ht="39.950000000000003" hidden="1" customHeight="1">
      <c r="A99" s="13">
        <f t="shared" si="2"/>
        <v>91</v>
      </c>
      <c r="B99" s="16"/>
      <c r="C99" s="16">
        <v>1</v>
      </c>
      <c r="D99" s="16"/>
      <c r="E99" s="16"/>
      <c r="F99" s="16"/>
      <c r="G99" s="16"/>
      <c r="H99" s="16"/>
      <c r="I99" s="16"/>
      <c r="J99" s="36"/>
      <c r="K99" s="36"/>
      <c r="L99" s="88" t="s">
        <v>24</v>
      </c>
      <c r="M99" s="30" t="s">
        <v>691</v>
      </c>
      <c r="N99" s="81" t="s">
        <v>927</v>
      </c>
      <c r="O99" s="32" t="s">
        <v>57</v>
      </c>
      <c r="P99" s="32" t="s">
        <v>220</v>
      </c>
      <c r="Q99" s="82"/>
      <c r="R99" s="48" t="s">
        <v>221</v>
      </c>
      <c r="S99" s="89" t="s">
        <v>26</v>
      </c>
      <c r="T99" s="38" t="s">
        <v>221</v>
      </c>
      <c r="U99" s="51" t="s">
        <v>223</v>
      </c>
      <c r="V99" s="50" t="s">
        <v>222</v>
      </c>
      <c r="W99" s="40" t="s">
        <v>232</v>
      </c>
      <c r="X99" s="18" t="s">
        <v>225</v>
      </c>
      <c r="Y99" s="38" t="s">
        <v>18</v>
      </c>
      <c r="Z99" s="15" t="s">
        <v>928</v>
      </c>
      <c r="AA99" s="90" t="e">
        <f>AA107+#REF!*#REF!+#REF!</f>
        <v>#REF!</v>
      </c>
      <c r="AB99" s="32" t="s">
        <v>18</v>
      </c>
      <c r="AC99" s="51"/>
      <c r="AD99" s="51"/>
      <c r="AE99" s="51"/>
      <c r="AF99" s="51"/>
      <c r="AG99" s="61"/>
      <c r="AH99" s="61"/>
      <c r="AI99" s="71"/>
      <c r="AJ99" s="157">
        <v>0</v>
      </c>
    </row>
    <row r="100" spans="1:36" ht="39.950000000000003" hidden="1" customHeight="1">
      <c r="A100" s="13">
        <f t="shared" si="2"/>
        <v>92</v>
      </c>
      <c r="B100" s="16"/>
      <c r="C100" s="16">
        <v>1</v>
      </c>
      <c r="D100" s="19"/>
      <c r="E100" s="19"/>
      <c r="F100" s="16"/>
      <c r="G100" s="19"/>
      <c r="H100" s="16"/>
      <c r="I100" s="16"/>
      <c r="J100" s="36"/>
      <c r="K100" s="36"/>
      <c r="L100" s="88" t="s">
        <v>26</v>
      </c>
      <c r="M100" s="30" t="s">
        <v>691</v>
      </c>
      <c r="N100" s="81" t="s">
        <v>929</v>
      </c>
      <c r="O100" s="32" t="s">
        <v>57</v>
      </c>
      <c r="P100" s="32" t="s">
        <v>220</v>
      </c>
      <c r="Q100" s="82"/>
      <c r="R100" s="48" t="s">
        <v>221</v>
      </c>
      <c r="S100" s="89" t="s">
        <v>26</v>
      </c>
      <c r="T100" s="38" t="s">
        <v>221</v>
      </c>
      <c r="U100" s="51" t="s">
        <v>223</v>
      </c>
      <c r="V100" s="50" t="s">
        <v>222</v>
      </c>
      <c r="W100" s="40" t="s">
        <v>232</v>
      </c>
      <c r="X100" s="18" t="s">
        <v>225</v>
      </c>
      <c r="Y100" s="38" t="s">
        <v>18</v>
      </c>
      <c r="Z100" s="15" t="s">
        <v>928</v>
      </c>
      <c r="AA100" s="90" t="e">
        <f>AA99</f>
        <v>#REF!</v>
      </c>
      <c r="AB100" s="32" t="s">
        <v>18</v>
      </c>
      <c r="AC100" s="51"/>
      <c r="AD100" s="51"/>
      <c r="AE100" s="51"/>
      <c r="AF100" s="51"/>
      <c r="AG100" s="61"/>
      <c r="AH100" s="61"/>
      <c r="AI100" s="71"/>
      <c r="AJ100" s="157">
        <v>0</v>
      </c>
    </row>
    <row r="101" spans="1:36" ht="53.25" hidden="1" customHeight="1">
      <c r="A101" s="13">
        <f t="shared" si="2"/>
        <v>93</v>
      </c>
      <c r="B101" s="16"/>
      <c r="C101" s="16">
        <v>1</v>
      </c>
      <c r="D101" s="19"/>
      <c r="E101" s="19"/>
      <c r="F101" s="16"/>
      <c r="G101" s="19"/>
      <c r="H101" s="16"/>
      <c r="I101" s="16"/>
      <c r="J101" s="36"/>
      <c r="K101" s="36"/>
      <c r="L101" s="88" t="s">
        <v>931</v>
      </c>
      <c r="M101" s="30" t="s">
        <v>25</v>
      </c>
      <c r="N101" s="33" t="s">
        <v>17</v>
      </c>
      <c r="O101" s="32" t="s">
        <v>57</v>
      </c>
      <c r="P101" s="32" t="s">
        <v>220</v>
      </c>
      <c r="Q101" s="82"/>
      <c r="R101" s="48" t="s">
        <v>221</v>
      </c>
      <c r="S101" s="89" t="s">
        <v>26</v>
      </c>
      <c r="T101" s="38" t="s">
        <v>221</v>
      </c>
      <c r="U101" s="51" t="s">
        <v>222</v>
      </c>
      <c r="V101" s="50" t="s">
        <v>223</v>
      </c>
      <c r="W101" s="40" t="s">
        <v>232</v>
      </c>
      <c r="X101" s="18" t="s">
        <v>225</v>
      </c>
      <c r="Y101" s="38" t="s">
        <v>18</v>
      </c>
      <c r="Z101" s="15" t="s">
        <v>928</v>
      </c>
      <c r="AA101" s="90" t="e">
        <f>AA100</f>
        <v>#REF!</v>
      </c>
      <c r="AB101" s="32"/>
      <c r="AC101" s="51"/>
      <c r="AD101" s="51"/>
      <c r="AE101" s="51"/>
      <c r="AF101" s="51"/>
      <c r="AG101" s="61"/>
      <c r="AH101" s="61"/>
      <c r="AI101" s="71"/>
      <c r="AJ101" s="157">
        <v>0</v>
      </c>
    </row>
    <row r="102" spans="1:36" ht="53.25" hidden="1" customHeight="1">
      <c r="A102" s="13">
        <f t="shared" si="2"/>
        <v>94</v>
      </c>
      <c r="B102" s="16"/>
      <c r="C102" s="16">
        <v>1</v>
      </c>
      <c r="D102" s="19"/>
      <c r="E102" s="19"/>
      <c r="F102" s="16"/>
      <c r="G102" s="19"/>
      <c r="H102" s="16"/>
      <c r="I102" s="16"/>
      <c r="J102" s="36"/>
      <c r="K102" s="36"/>
      <c r="L102" s="88" t="s">
        <v>932</v>
      </c>
      <c r="M102" s="30" t="s">
        <v>25</v>
      </c>
      <c r="N102" s="33" t="s">
        <v>933</v>
      </c>
      <c r="O102" s="32" t="s">
        <v>57</v>
      </c>
      <c r="P102" s="32" t="s">
        <v>220</v>
      </c>
      <c r="Q102" s="82"/>
      <c r="R102" s="48" t="s">
        <v>221</v>
      </c>
      <c r="S102" s="89" t="s">
        <v>26</v>
      </c>
      <c r="T102" s="38" t="s">
        <v>221</v>
      </c>
      <c r="U102" s="51" t="s">
        <v>222</v>
      </c>
      <c r="V102" s="50" t="s">
        <v>223</v>
      </c>
      <c r="W102" s="40" t="s">
        <v>232</v>
      </c>
      <c r="X102" s="18" t="s">
        <v>225</v>
      </c>
      <c r="Y102" s="38" t="s">
        <v>18</v>
      </c>
      <c r="Z102" s="15" t="s">
        <v>928</v>
      </c>
      <c r="AA102" s="90" t="e">
        <f>#REF!</f>
        <v>#REF!</v>
      </c>
      <c r="AB102" s="32"/>
      <c r="AC102" s="51"/>
      <c r="AD102" s="51"/>
      <c r="AE102" s="51"/>
      <c r="AF102" s="51"/>
      <c r="AG102" s="61"/>
      <c r="AH102" s="61"/>
      <c r="AI102" s="71"/>
      <c r="AJ102" s="157">
        <v>0</v>
      </c>
    </row>
    <row r="103" spans="1:36" ht="39.950000000000003" hidden="1" customHeight="1">
      <c r="A103" s="13">
        <f t="shared" si="2"/>
        <v>95</v>
      </c>
      <c r="B103" s="16"/>
      <c r="C103" s="16">
        <v>1</v>
      </c>
      <c r="D103" s="19"/>
      <c r="E103" s="19"/>
      <c r="F103" s="16"/>
      <c r="G103" s="19"/>
      <c r="H103" s="16"/>
      <c r="I103" s="16"/>
      <c r="J103" s="36"/>
      <c r="K103" s="36"/>
      <c r="L103" s="88" t="s">
        <v>934</v>
      </c>
      <c r="M103" s="30" t="s">
        <v>692</v>
      </c>
      <c r="N103" s="81" t="s">
        <v>935</v>
      </c>
      <c r="O103" s="32" t="s">
        <v>57</v>
      </c>
      <c r="P103" s="32" t="s">
        <v>220</v>
      </c>
      <c r="Q103" s="82"/>
      <c r="R103" s="48" t="s">
        <v>221</v>
      </c>
      <c r="S103" s="49" t="s">
        <v>228</v>
      </c>
      <c r="T103" s="38" t="s">
        <v>18</v>
      </c>
      <c r="U103" s="51" t="s">
        <v>223</v>
      </c>
      <c r="V103" s="50" t="s">
        <v>222</v>
      </c>
      <c r="W103" s="40" t="s">
        <v>232</v>
      </c>
      <c r="X103" s="18" t="s">
        <v>225</v>
      </c>
      <c r="Y103" s="38" t="s">
        <v>18</v>
      </c>
      <c r="Z103" s="15" t="s">
        <v>936</v>
      </c>
      <c r="AA103" s="90" t="e">
        <f>AA111+#REF!*#REF!+AA115</f>
        <v>#REF!</v>
      </c>
      <c r="AB103" s="32" t="s">
        <v>18</v>
      </c>
      <c r="AC103" s="51"/>
      <c r="AD103" s="51"/>
      <c r="AE103" s="51"/>
      <c r="AF103" s="51"/>
      <c r="AG103" s="61"/>
      <c r="AH103" s="61"/>
      <c r="AI103" s="71"/>
      <c r="AJ103" s="298">
        <v>0</v>
      </c>
    </row>
    <row r="104" spans="1:36" ht="39.950000000000003" hidden="1" customHeight="1">
      <c r="A104" s="13">
        <f t="shared" si="2"/>
        <v>96</v>
      </c>
      <c r="B104" s="16"/>
      <c r="C104" s="16">
        <v>1</v>
      </c>
      <c r="D104" s="19"/>
      <c r="E104" s="19"/>
      <c r="F104" s="16"/>
      <c r="G104" s="19"/>
      <c r="H104" s="16"/>
      <c r="I104" s="16"/>
      <c r="J104" s="36"/>
      <c r="K104" s="36"/>
      <c r="L104" s="88" t="s">
        <v>28</v>
      </c>
      <c r="M104" s="30" t="s">
        <v>692</v>
      </c>
      <c r="N104" s="81" t="s">
        <v>937</v>
      </c>
      <c r="O104" s="32" t="s">
        <v>57</v>
      </c>
      <c r="P104" s="32" t="s">
        <v>220</v>
      </c>
      <c r="Q104" s="82"/>
      <c r="R104" s="48" t="s">
        <v>221</v>
      </c>
      <c r="S104" s="49" t="s">
        <v>228</v>
      </c>
      <c r="T104" s="38" t="s">
        <v>18</v>
      </c>
      <c r="U104" s="51" t="s">
        <v>223</v>
      </c>
      <c r="V104" s="50" t="s">
        <v>222</v>
      </c>
      <c r="W104" s="40" t="s">
        <v>232</v>
      </c>
      <c r="X104" s="18" t="s">
        <v>225</v>
      </c>
      <c r="Y104" s="38" t="s">
        <v>18</v>
      </c>
      <c r="Z104" s="15" t="s">
        <v>936</v>
      </c>
      <c r="AA104" s="90" t="e">
        <f>AA103</f>
        <v>#REF!</v>
      </c>
      <c r="AB104" s="32" t="s">
        <v>18</v>
      </c>
      <c r="AC104" s="51"/>
      <c r="AD104" s="51"/>
      <c r="AE104" s="51"/>
      <c r="AF104" s="51"/>
      <c r="AG104" s="61"/>
      <c r="AH104" s="61"/>
      <c r="AI104" s="71"/>
      <c r="AJ104" s="298">
        <v>0</v>
      </c>
    </row>
    <row r="105" spans="1:36" ht="39.950000000000003" hidden="1" customHeight="1">
      <c r="A105" s="13"/>
      <c r="B105" s="16"/>
      <c r="C105" s="16">
        <v>1</v>
      </c>
      <c r="D105" s="19"/>
      <c r="E105" s="19"/>
      <c r="F105" s="16"/>
      <c r="G105" s="19"/>
      <c r="H105" s="16"/>
      <c r="I105" s="16"/>
      <c r="J105" s="36"/>
      <c r="K105" s="36"/>
      <c r="L105" s="88" t="s">
        <v>938</v>
      </c>
      <c r="M105" s="30" t="s">
        <v>692</v>
      </c>
      <c r="N105" s="33" t="s">
        <v>29</v>
      </c>
      <c r="O105" s="32" t="s">
        <v>57</v>
      </c>
      <c r="P105" s="32" t="s">
        <v>220</v>
      </c>
      <c r="Q105" s="82"/>
      <c r="R105" s="48" t="s">
        <v>221</v>
      </c>
      <c r="S105" s="49" t="s">
        <v>228</v>
      </c>
      <c r="T105" s="38" t="s">
        <v>18</v>
      </c>
      <c r="U105" s="51" t="s">
        <v>222</v>
      </c>
      <c r="V105" s="50" t="s">
        <v>223</v>
      </c>
      <c r="W105" s="40" t="s">
        <v>232</v>
      </c>
      <c r="X105" s="18" t="s">
        <v>225</v>
      </c>
      <c r="Y105" s="38" t="s">
        <v>18</v>
      </c>
      <c r="Z105" s="15" t="s">
        <v>936</v>
      </c>
      <c r="AA105" s="90" t="e">
        <f>AA109+AA112*#REF!+#REF!</f>
        <v>#REF!</v>
      </c>
      <c r="AB105" s="32"/>
      <c r="AC105" s="51"/>
      <c r="AD105" s="51"/>
      <c r="AE105" s="51"/>
      <c r="AF105" s="51"/>
      <c r="AG105" s="61"/>
      <c r="AH105" s="61"/>
      <c r="AI105" s="71"/>
      <c r="AJ105" s="157">
        <v>0</v>
      </c>
    </row>
    <row r="106" spans="1:36" ht="39.950000000000003" hidden="1" customHeight="1">
      <c r="A106" s="13"/>
      <c r="B106" s="16"/>
      <c r="C106" s="16">
        <v>1</v>
      </c>
      <c r="D106" s="19"/>
      <c r="E106" s="19"/>
      <c r="F106" s="16"/>
      <c r="G106" s="19"/>
      <c r="H106" s="16"/>
      <c r="I106" s="16"/>
      <c r="J106" s="36"/>
      <c r="K106" s="36"/>
      <c r="L106" s="88" t="s">
        <v>939</v>
      </c>
      <c r="M106" s="30" t="s">
        <v>692</v>
      </c>
      <c r="N106" s="33" t="s">
        <v>940</v>
      </c>
      <c r="O106" s="32" t="s">
        <v>57</v>
      </c>
      <c r="P106" s="32" t="s">
        <v>220</v>
      </c>
      <c r="Q106" s="82"/>
      <c r="R106" s="48" t="s">
        <v>221</v>
      </c>
      <c r="S106" s="49" t="s">
        <v>228</v>
      </c>
      <c r="T106" s="38" t="s">
        <v>18</v>
      </c>
      <c r="U106" s="51" t="s">
        <v>222</v>
      </c>
      <c r="V106" s="50" t="s">
        <v>223</v>
      </c>
      <c r="W106" s="40" t="s">
        <v>232</v>
      </c>
      <c r="X106" s="18" t="s">
        <v>225</v>
      </c>
      <c r="Y106" s="38" t="s">
        <v>18</v>
      </c>
      <c r="Z106" s="15" t="s">
        <v>936</v>
      </c>
      <c r="AA106" s="90" t="e">
        <f>AA111+AA113*#REF!+AA115</f>
        <v>#REF!</v>
      </c>
      <c r="AB106" s="32"/>
      <c r="AC106" s="51"/>
      <c r="AD106" s="51"/>
      <c r="AE106" s="51"/>
      <c r="AF106" s="51"/>
      <c r="AG106" s="61"/>
      <c r="AH106" s="61"/>
      <c r="AI106" s="71"/>
      <c r="AJ106" s="157">
        <v>0</v>
      </c>
    </row>
    <row r="107" spans="1:36" ht="39.950000000000003" hidden="1" customHeight="1">
      <c r="A107" s="13">
        <f t="shared" ref="A107:A126" si="3">ROW(107:107)-8</f>
        <v>99</v>
      </c>
      <c r="B107" s="16"/>
      <c r="C107" s="16"/>
      <c r="D107" s="19">
        <v>2</v>
      </c>
      <c r="E107" s="19"/>
      <c r="F107" s="16"/>
      <c r="G107" s="19"/>
      <c r="H107" s="16"/>
      <c r="I107" s="16"/>
      <c r="J107" s="36"/>
      <c r="K107" s="36"/>
      <c r="L107" s="88" t="s">
        <v>33</v>
      </c>
      <c r="M107" s="30" t="s">
        <v>647</v>
      </c>
      <c r="N107" s="81" t="str">
        <f>N99</f>
        <v>2010车身，织物通风面套</v>
      </c>
      <c r="O107" s="32" t="s">
        <v>61</v>
      </c>
      <c r="P107" s="32" t="s">
        <v>220</v>
      </c>
      <c r="Q107" s="82"/>
      <c r="R107" s="48" t="s">
        <v>221</v>
      </c>
      <c r="S107" s="49" t="s">
        <v>228</v>
      </c>
      <c r="T107" s="38" t="s">
        <v>18</v>
      </c>
      <c r="U107" s="51" t="s">
        <v>223</v>
      </c>
      <c r="V107" s="50" t="s">
        <v>222</v>
      </c>
      <c r="W107" s="40" t="s">
        <v>941</v>
      </c>
      <c r="X107" s="18" t="s">
        <v>225</v>
      </c>
      <c r="Y107" s="38" t="s">
        <v>18</v>
      </c>
      <c r="Z107" s="15" t="s">
        <v>928</v>
      </c>
      <c r="AA107" s="90">
        <v>0.5</v>
      </c>
      <c r="AB107" s="91" t="s">
        <v>18</v>
      </c>
      <c r="AC107" s="51"/>
      <c r="AD107" s="51"/>
      <c r="AE107" s="51"/>
      <c r="AF107" s="51"/>
      <c r="AG107" s="61"/>
      <c r="AH107" s="61"/>
      <c r="AI107" s="94"/>
      <c r="AJ107" s="141">
        <v>0</v>
      </c>
    </row>
    <row r="108" spans="1:36" ht="39.950000000000003" hidden="1" customHeight="1">
      <c r="A108" s="13">
        <f t="shared" si="3"/>
        <v>100</v>
      </c>
      <c r="B108" s="16"/>
      <c r="C108" s="16"/>
      <c r="D108" s="16">
        <v>2</v>
      </c>
      <c r="E108" s="19"/>
      <c r="F108" s="16"/>
      <c r="G108" s="19"/>
      <c r="H108" s="16"/>
      <c r="I108" s="16"/>
      <c r="J108" s="36"/>
      <c r="K108" s="36"/>
      <c r="L108" s="88" t="s">
        <v>35</v>
      </c>
      <c r="M108" s="30" t="s">
        <v>681</v>
      </c>
      <c r="N108" s="81" t="str">
        <f>N100</f>
        <v>2010车身，织物非通风面料</v>
      </c>
      <c r="O108" s="32" t="s">
        <v>61</v>
      </c>
      <c r="P108" s="32" t="s">
        <v>220</v>
      </c>
      <c r="Q108" s="82"/>
      <c r="R108" s="48" t="s">
        <v>221</v>
      </c>
      <c r="S108" s="49" t="s">
        <v>228</v>
      </c>
      <c r="T108" s="38" t="s">
        <v>18</v>
      </c>
      <c r="U108" s="51" t="s">
        <v>223</v>
      </c>
      <c r="V108" s="50" t="s">
        <v>222</v>
      </c>
      <c r="W108" s="40" t="s">
        <v>941</v>
      </c>
      <c r="X108" s="18" t="s">
        <v>225</v>
      </c>
      <c r="Y108" s="38" t="s">
        <v>18</v>
      </c>
      <c r="Z108" s="15" t="s">
        <v>928</v>
      </c>
      <c r="AA108" s="90">
        <v>0.5</v>
      </c>
      <c r="AB108" s="91" t="s">
        <v>18</v>
      </c>
      <c r="AC108" s="51"/>
      <c r="AD108" s="51"/>
      <c r="AE108" s="51"/>
      <c r="AF108" s="51"/>
      <c r="AG108" s="61"/>
      <c r="AH108" s="61"/>
      <c r="AI108" s="94"/>
      <c r="AJ108" s="141">
        <v>0</v>
      </c>
    </row>
    <row r="109" spans="1:36" ht="64.5" hidden="1" customHeight="1">
      <c r="A109" s="13">
        <f t="shared" si="3"/>
        <v>101</v>
      </c>
      <c r="B109" s="16"/>
      <c r="C109" s="16"/>
      <c r="D109" s="16">
        <v>2</v>
      </c>
      <c r="E109" s="19"/>
      <c r="F109" s="16"/>
      <c r="G109" s="19"/>
      <c r="H109" s="16"/>
      <c r="I109" s="16"/>
      <c r="J109" s="36"/>
      <c r="K109" s="36"/>
      <c r="L109" s="88" t="s">
        <v>39</v>
      </c>
      <c r="M109" s="30" t="s">
        <v>681</v>
      </c>
      <c r="N109" s="81" t="s">
        <v>767</v>
      </c>
      <c r="O109" s="32" t="s">
        <v>61</v>
      </c>
      <c r="P109" s="32" t="s">
        <v>220</v>
      </c>
      <c r="Q109" s="82"/>
      <c r="R109" s="48" t="s">
        <v>221</v>
      </c>
      <c r="S109" s="49" t="s">
        <v>228</v>
      </c>
      <c r="T109" s="38" t="s">
        <v>18</v>
      </c>
      <c r="U109" s="51" t="s">
        <v>222</v>
      </c>
      <c r="V109" s="50" t="s">
        <v>223</v>
      </c>
      <c r="W109" s="40" t="s">
        <v>941</v>
      </c>
      <c r="X109" s="18" t="s">
        <v>225</v>
      </c>
      <c r="Y109" s="38" t="s">
        <v>18</v>
      </c>
      <c r="Z109" s="15" t="s">
        <v>928</v>
      </c>
      <c r="AA109" s="90">
        <v>0.5</v>
      </c>
      <c r="AB109" s="32" t="s">
        <v>18</v>
      </c>
      <c r="AC109" s="51"/>
      <c r="AD109" s="51"/>
      <c r="AE109" s="51"/>
      <c r="AF109" s="51"/>
      <c r="AG109" s="61"/>
      <c r="AH109" s="61"/>
      <c r="AI109" s="71"/>
      <c r="AJ109" s="298">
        <v>0</v>
      </c>
    </row>
    <row r="110" spans="1:36" ht="64.5" hidden="1" customHeight="1">
      <c r="A110" s="13">
        <f t="shared" si="3"/>
        <v>102</v>
      </c>
      <c r="B110" s="16"/>
      <c r="C110" s="16"/>
      <c r="D110" s="16">
        <v>2</v>
      </c>
      <c r="E110" s="19"/>
      <c r="F110" s="16"/>
      <c r="G110" s="19"/>
      <c r="H110" s="16"/>
      <c r="I110" s="16"/>
      <c r="J110" s="36"/>
      <c r="K110" s="36"/>
      <c r="L110" s="88" t="s">
        <v>42</v>
      </c>
      <c r="M110" s="30" t="s">
        <v>681</v>
      </c>
      <c r="N110" s="81" t="s">
        <v>943</v>
      </c>
      <c r="O110" s="32" t="s">
        <v>61</v>
      </c>
      <c r="P110" s="32" t="s">
        <v>220</v>
      </c>
      <c r="Q110" s="82"/>
      <c r="R110" s="48" t="s">
        <v>221</v>
      </c>
      <c r="S110" s="49" t="s">
        <v>228</v>
      </c>
      <c r="T110" s="38" t="s">
        <v>18</v>
      </c>
      <c r="U110" s="51" t="s">
        <v>222</v>
      </c>
      <c r="V110" s="50" t="s">
        <v>223</v>
      </c>
      <c r="W110" s="40" t="s">
        <v>941</v>
      </c>
      <c r="X110" s="18" t="s">
        <v>225</v>
      </c>
      <c r="Y110" s="38" t="s">
        <v>18</v>
      </c>
      <c r="Z110" s="15" t="s">
        <v>928</v>
      </c>
      <c r="AA110" s="90">
        <v>0.5</v>
      </c>
      <c r="AB110" s="32" t="s">
        <v>18</v>
      </c>
      <c r="AC110" s="51"/>
      <c r="AD110" s="51"/>
      <c r="AE110" s="51"/>
      <c r="AF110" s="51"/>
      <c r="AG110" s="61"/>
      <c r="AH110" s="61"/>
      <c r="AI110" s="71"/>
      <c r="AJ110" s="298">
        <v>0</v>
      </c>
    </row>
    <row r="111" spans="1:36" ht="39.950000000000003" hidden="1" customHeight="1">
      <c r="A111" s="13">
        <f t="shared" si="3"/>
        <v>103</v>
      </c>
      <c r="B111" s="16"/>
      <c r="C111" s="16"/>
      <c r="D111" s="16">
        <v>2</v>
      </c>
      <c r="E111" s="19"/>
      <c r="F111" s="16"/>
      <c r="G111" s="19"/>
      <c r="H111" s="16"/>
      <c r="I111" s="16"/>
      <c r="J111" s="36"/>
      <c r="K111" s="36"/>
      <c r="L111" s="88" t="s">
        <v>49</v>
      </c>
      <c r="M111" s="30" t="s">
        <v>647</v>
      </c>
      <c r="N111" s="81" t="str">
        <f>N103</f>
        <v>1895车身，织物通风面套</v>
      </c>
      <c r="O111" s="32" t="s">
        <v>61</v>
      </c>
      <c r="P111" s="32" t="s">
        <v>220</v>
      </c>
      <c r="Q111" s="82"/>
      <c r="R111" s="48" t="s">
        <v>221</v>
      </c>
      <c r="S111" s="49" t="s">
        <v>228</v>
      </c>
      <c r="T111" s="38" t="s">
        <v>18</v>
      </c>
      <c r="U111" s="51" t="s">
        <v>223</v>
      </c>
      <c r="V111" s="50" t="s">
        <v>222</v>
      </c>
      <c r="W111" s="40" t="s">
        <v>941</v>
      </c>
      <c r="X111" s="18" t="s">
        <v>225</v>
      </c>
      <c r="Y111" s="38" t="s">
        <v>18</v>
      </c>
      <c r="Z111" s="15" t="s">
        <v>936</v>
      </c>
      <c r="AA111" s="90">
        <v>0.5</v>
      </c>
      <c r="AB111" s="32" t="s">
        <v>18</v>
      </c>
      <c r="AC111" s="51"/>
      <c r="AD111" s="51"/>
      <c r="AE111" s="51"/>
      <c r="AF111" s="51"/>
      <c r="AG111" s="61"/>
      <c r="AH111" s="61"/>
      <c r="AI111" s="71"/>
      <c r="AJ111" s="298">
        <v>0</v>
      </c>
    </row>
    <row r="112" spans="1:36" ht="39.950000000000003" hidden="1" customHeight="1">
      <c r="A112" s="13">
        <f t="shared" si="3"/>
        <v>104</v>
      </c>
      <c r="B112" s="16"/>
      <c r="C112" s="16"/>
      <c r="D112" s="16">
        <v>2</v>
      </c>
      <c r="E112" s="19"/>
      <c r="F112" s="16"/>
      <c r="G112" s="19"/>
      <c r="H112" s="16"/>
      <c r="I112" s="16"/>
      <c r="J112" s="36"/>
      <c r="K112" s="36"/>
      <c r="L112" s="88" t="s">
        <v>50</v>
      </c>
      <c r="M112" s="30" t="s">
        <v>681</v>
      </c>
      <c r="N112" s="81" t="str">
        <f>N104</f>
        <v>1895车身，织物非通风面料</v>
      </c>
      <c r="O112" s="32" t="s">
        <v>61</v>
      </c>
      <c r="P112" s="32" t="s">
        <v>220</v>
      </c>
      <c r="Q112" s="82"/>
      <c r="R112" s="48" t="s">
        <v>221</v>
      </c>
      <c r="S112" s="49" t="s">
        <v>228</v>
      </c>
      <c r="T112" s="38" t="s">
        <v>18</v>
      </c>
      <c r="U112" s="51" t="s">
        <v>223</v>
      </c>
      <c r="V112" s="50" t="s">
        <v>222</v>
      </c>
      <c r="W112" s="40" t="s">
        <v>941</v>
      </c>
      <c r="X112" s="18" t="s">
        <v>225</v>
      </c>
      <c r="Y112" s="38" t="s">
        <v>18</v>
      </c>
      <c r="Z112" s="15" t="s">
        <v>936</v>
      </c>
      <c r="AA112" s="90">
        <v>0.5</v>
      </c>
      <c r="AB112" s="32" t="s">
        <v>18</v>
      </c>
      <c r="AC112" s="51"/>
      <c r="AD112" s="51"/>
      <c r="AE112" s="51"/>
      <c r="AF112" s="51"/>
      <c r="AG112" s="61"/>
      <c r="AH112" s="61"/>
      <c r="AI112" s="71"/>
      <c r="AJ112" s="298">
        <v>0</v>
      </c>
    </row>
    <row r="113" spans="1:36" s="5" customFormat="1" ht="64.5" hidden="1" customHeight="1">
      <c r="A113" s="13">
        <f t="shared" si="3"/>
        <v>105</v>
      </c>
      <c r="B113" s="16"/>
      <c r="C113" s="16"/>
      <c r="D113" s="16">
        <v>2</v>
      </c>
      <c r="E113" s="19"/>
      <c r="F113" s="16"/>
      <c r="G113" s="19"/>
      <c r="H113" s="16"/>
      <c r="I113" s="16"/>
      <c r="J113" s="36"/>
      <c r="K113" s="36"/>
      <c r="L113" s="88" t="s">
        <v>52</v>
      </c>
      <c r="M113" s="30" t="s">
        <v>681</v>
      </c>
      <c r="N113" s="33" t="s">
        <v>944</v>
      </c>
      <c r="O113" s="32" t="s">
        <v>61</v>
      </c>
      <c r="P113" s="32" t="s">
        <v>220</v>
      </c>
      <c r="Q113" s="82"/>
      <c r="R113" s="48" t="s">
        <v>221</v>
      </c>
      <c r="S113" s="49" t="s">
        <v>228</v>
      </c>
      <c r="T113" s="38" t="s">
        <v>18</v>
      </c>
      <c r="U113" s="51" t="s">
        <v>222</v>
      </c>
      <c r="V113" s="50" t="s">
        <v>223</v>
      </c>
      <c r="W113" s="40" t="s">
        <v>941</v>
      </c>
      <c r="X113" s="18" t="s">
        <v>225</v>
      </c>
      <c r="Y113" s="38" t="s">
        <v>18</v>
      </c>
      <c r="Z113" s="15" t="s">
        <v>936</v>
      </c>
      <c r="AA113" s="90">
        <v>0.5</v>
      </c>
      <c r="AB113" s="32"/>
      <c r="AC113" s="51"/>
      <c r="AD113" s="51"/>
      <c r="AE113" s="51"/>
      <c r="AF113" s="51"/>
      <c r="AG113" s="61"/>
      <c r="AH113" s="61"/>
      <c r="AI113" s="71"/>
      <c r="AJ113" s="298">
        <v>0</v>
      </c>
    </row>
    <row r="114" spans="1:36" s="5" customFormat="1" ht="64.5" hidden="1" customHeight="1">
      <c r="A114" s="13">
        <f t="shared" si="3"/>
        <v>106</v>
      </c>
      <c r="B114" s="16"/>
      <c r="C114" s="16"/>
      <c r="D114" s="16">
        <v>2</v>
      </c>
      <c r="E114" s="19"/>
      <c r="F114" s="16"/>
      <c r="G114" s="19"/>
      <c r="H114" s="16"/>
      <c r="I114" s="16"/>
      <c r="J114" s="36"/>
      <c r="K114" s="36"/>
      <c r="L114" s="88" t="s">
        <v>54</v>
      </c>
      <c r="M114" s="30" t="s">
        <v>681</v>
      </c>
      <c r="N114" s="33" t="s">
        <v>940</v>
      </c>
      <c r="O114" s="32" t="s">
        <v>61</v>
      </c>
      <c r="P114" s="32" t="s">
        <v>220</v>
      </c>
      <c r="Q114" s="82"/>
      <c r="R114" s="48" t="s">
        <v>221</v>
      </c>
      <c r="S114" s="49" t="s">
        <v>228</v>
      </c>
      <c r="T114" s="38" t="s">
        <v>18</v>
      </c>
      <c r="U114" s="51" t="s">
        <v>222</v>
      </c>
      <c r="V114" s="50" t="s">
        <v>223</v>
      </c>
      <c r="W114" s="40" t="s">
        <v>941</v>
      </c>
      <c r="X114" s="18" t="s">
        <v>225</v>
      </c>
      <c r="Y114" s="38" t="s">
        <v>18</v>
      </c>
      <c r="Z114" s="15" t="s">
        <v>936</v>
      </c>
      <c r="AA114" s="90">
        <v>0.5</v>
      </c>
      <c r="AB114" s="32"/>
      <c r="AC114" s="51"/>
      <c r="AD114" s="51"/>
      <c r="AE114" s="51"/>
      <c r="AF114" s="51"/>
      <c r="AG114" s="61"/>
      <c r="AH114" s="61"/>
      <c r="AI114" s="71"/>
      <c r="AJ114" s="298">
        <v>0</v>
      </c>
    </row>
    <row r="115" spans="1:36" ht="39.950000000000003" hidden="1" customHeight="1">
      <c r="A115" s="13">
        <f t="shared" si="3"/>
        <v>107</v>
      </c>
      <c r="B115" s="16"/>
      <c r="C115" s="16"/>
      <c r="D115" s="16">
        <v>2</v>
      </c>
      <c r="E115" s="19"/>
      <c r="F115" s="16"/>
      <c r="G115" s="19"/>
      <c r="H115" s="16"/>
      <c r="I115" s="16"/>
      <c r="J115" s="36"/>
      <c r="K115" s="36"/>
      <c r="L115" s="88" t="s">
        <v>948</v>
      </c>
      <c r="M115" s="30" t="s">
        <v>946</v>
      </c>
      <c r="N115" s="81" t="s">
        <v>908</v>
      </c>
      <c r="O115" s="32" t="s">
        <v>61</v>
      </c>
      <c r="P115" s="32" t="s">
        <v>220</v>
      </c>
      <c r="Q115" s="82"/>
      <c r="R115" s="48" t="s">
        <v>221</v>
      </c>
      <c r="S115" s="89" t="s">
        <v>948</v>
      </c>
      <c r="T115" s="48" t="s">
        <v>221</v>
      </c>
      <c r="U115" s="51" t="s">
        <v>223</v>
      </c>
      <c r="V115" s="50" t="s">
        <v>222</v>
      </c>
      <c r="W115" s="40" t="s">
        <v>232</v>
      </c>
      <c r="X115" s="18" t="s">
        <v>225</v>
      </c>
      <c r="Y115" s="38" t="s">
        <v>18</v>
      </c>
      <c r="Z115" s="15" t="s">
        <v>936</v>
      </c>
      <c r="AA115" s="92" t="e">
        <f>AA116+#REF!+#REF!+#REF!+#REF!+AA117+AA118+AA119+#REF!+#REF!</f>
        <v>#REF!</v>
      </c>
      <c r="AB115" s="32" t="s">
        <v>18</v>
      </c>
      <c r="AC115" s="51"/>
      <c r="AD115" s="51"/>
      <c r="AE115" s="51"/>
      <c r="AF115" s="51"/>
      <c r="AG115" s="61"/>
      <c r="AH115" s="61"/>
      <c r="AI115" s="95"/>
      <c r="AJ115" s="157">
        <v>0</v>
      </c>
    </row>
    <row r="116" spans="1:36" ht="39.950000000000003" hidden="1" customHeight="1">
      <c r="A116" s="13">
        <f t="shared" si="3"/>
        <v>108</v>
      </c>
      <c r="B116" s="16"/>
      <c r="C116" s="16"/>
      <c r="D116" s="19"/>
      <c r="E116" s="16">
        <v>3</v>
      </c>
      <c r="F116" s="16"/>
      <c r="G116" s="19"/>
      <c r="H116" s="16"/>
      <c r="I116" s="16"/>
      <c r="J116" s="36"/>
      <c r="K116" s="36"/>
      <c r="L116" s="88" t="s">
        <v>953</v>
      </c>
      <c r="M116" s="30" t="s">
        <v>950</v>
      </c>
      <c r="N116" s="81" t="s">
        <v>908</v>
      </c>
      <c r="O116" s="40" t="s">
        <v>61</v>
      </c>
      <c r="P116" s="32" t="s">
        <v>220</v>
      </c>
      <c r="Q116" s="82"/>
      <c r="R116" s="48" t="s">
        <v>221</v>
      </c>
      <c r="S116" s="49" t="s">
        <v>228</v>
      </c>
      <c r="T116" s="38" t="s">
        <v>18</v>
      </c>
      <c r="U116" s="51" t="s">
        <v>223</v>
      </c>
      <c r="V116" s="50" t="s">
        <v>222</v>
      </c>
      <c r="W116" s="15" t="s">
        <v>242</v>
      </c>
      <c r="X116" s="18" t="s">
        <v>951</v>
      </c>
      <c r="Y116" s="38" t="s">
        <v>952</v>
      </c>
      <c r="Z116" s="15" t="s">
        <v>936</v>
      </c>
      <c r="AA116" s="90">
        <v>2.7153999999999998</v>
      </c>
      <c r="AB116" s="32" t="s">
        <v>18</v>
      </c>
      <c r="AC116" s="51"/>
      <c r="AD116" s="51"/>
      <c r="AE116" s="51"/>
      <c r="AF116" s="51"/>
      <c r="AG116" s="61"/>
      <c r="AH116" s="61"/>
      <c r="AI116" s="95"/>
      <c r="AJ116" s="157">
        <v>0</v>
      </c>
    </row>
    <row r="117" spans="1:36" ht="39.950000000000003" hidden="1" customHeight="1">
      <c r="A117" s="13">
        <f t="shared" si="3"/>
        <v>109</v>
      </c>
      <c r="B117" s="16"/>
      <c r="C117" s="16"/>
      <c r="D117" s="19"/>
      <c r="E117" s="16">
        <v>3</v>
      </c>
      <c r="F117" s="16"/>
      <c r="G117" s="19"/>
      <c r="H117" s="16"/>
      <c r="I117" s="16"/>
      <c r="J117" s="36"/>
      <c r="K117" s="36"/>
      <c r="L117" s="88" t="s">
        <v>655</v>
      </c>
      <c r="M117" s="30" t="s">
        <v>656</v>
      </c>
      <c r="N117" s="81" t="s">
        <v>957</v>
      </c>
      <c r="O117" s="40" t="s">
        <v>139</v>
      </c>
      <c r="P117" s="32" t="s">
        <v>220</v>
      </c>
      <c r="Q117" s="82"/>
      <c r="R117" s="48" t="s">
        <v>221</v>
      </c>
      <c r="S117" s="89" t="s">
        <v>655</v>
      </c>
      <c r="T117" s="48" t="s">
        <v>221</v>
      </c>
      <c r="U117" s="51" t="s">
        <v>223</v>
      </c>
      <c r="V117" s="50" t="s">
        <v>222</v>
      </c>
      <c r="W117" s="15" t="s">
        <v>236</v>
      </c>
      <c r="X117" s="18" t="s">
        <v>956</v>
      </c>
      <c r="Y117" s="38" t="s">
        <v>271</v>
      </c>
      <c r="Z117" s="15" t="s">
        <v>18</v>
      </c>
      <c r="AA117" s="90">
        <v>2.0199999999999999E-2</v>
      </c>
      <c r="AB117" s="32" t="s">
        <v>18</v>
      </c>
      <c r="AC117" s="51"/>
      <c r="AD117" s="51"/>
      <c r="AE117" s="51"/>
      <c r="AF117" s="51"/>
      <c r="AG117" s="61"/>
      <c r="AH117" s="61"/>
      <c r="AI117" s="95"/>
      <c r="AJ117" s="157">
        <v>0</v>
      </c>
    </row>
    <row r="118" spans="1:36" ht="39.950000000000003" hidden="1" customHeight="1">
      <c r="A118" s="13">
        <f t="shared" si="3"/>
        <v>110</v>
      </c>
      <c r="B118" s="16"/>
      <c r="C118" s="16"/>
      <c r="D118" s="19"/>
      <c r="E118" s="16">
        <v>3</v>
      </c>
      <c r="F118" s="16"/>
      <c r="G118" s="19"/>
      <c r="H118" s="16"/>
      <c r="I118" s="16"/>
      <c r="J118" s="36"/>
      <c r="K118" s="36"/>
      <c r="L118" s="88" t="s">
        <v>660</v>
      </c>
      <c r="M118" s="30" t="s">
        <v>661</v>
      </c>
      <c r="N118" s="81" t="s">
        <v>957</v>
      </c>
      <c r="O118" s="40" t="s">
        <v>139</v>
      </c>
      <c r="P118" s="32" t="s">
        <v>220</v>
      </c>
      <c r="Q118" s="82"/>
      <c r="R118" s="48" t="s">
        <v>221</v>
      </c>
      <c r="S118" s="89" t="s">
        <v>660</v>
      </c>
      <c r="T118" s="48" t="s">
        <v>221</v>
      </c>
      <c r="U118" s="48" t="s">
        <v>223</v>
      </c>
      <c r="V118" s="50" t="s">
        <v>222</v>
      </c>
      <c r="W118" s="15" t="s">
        <v>236</v>
      </c>
      <c r="X118" s="18" t="s">
        <v>956</v>
      </c>
      <c r="Y118" s="38" t="s">
        <v>271</v>
      </c>
      <c r="Z118" s="15" t="s">
        <v>18</v>
      </c>
      <c r="AA118" s="90">
        <v>5.8999999999999999E-3</v>
      </c>
      <c r="AB118" s="32" t="s">
        <v>18</v>
      </c>
      <c r="AC118" s="51"/>
      <c r="AD118" s="51"/>
      <c r="AE118" s="51"/>
      <c r="AF118" s="51"/>
      <c r="AG118" s="61"/>
      <c r="AH118" s="61"/>
      <c r="AI118" s="95"/>
      <c r="AJ118" s="157">
        <v>0</v>
      </c>
    </row>
    <row r="119" spans="1:36" ht="39.950000000000003" hidden="1" customHeight="1">
      <c r="A119" s="13">
        <f t="shared" si="3"/>
        <v>111</v>
      </c>
      <c r="B119" s="16"/>
      <c r="C119" s="16"/>
      <c r="D119" s="19"/>
      <c r="E119" s="16">
        <v>3</v>
      </c>
      <c r="F119" s="16"/>
      <c r="G119" s="19"/>
      <c r="H119" s="16"/>
      <c r="I119" s="16"/>
      <c r="J119" s="36"/>
      <c r="K119" s="36"/>
      <c r="L119" s="88" t="s">
        <v>963</v>
      </c>
      <c r="M119" s="30" t="s">
        <v>962</v>
      </c>
      <c r="N119" s="81" t="s">
        <v>869</v>
      </c>
      <c r="O119" s="32" t="s">
        <v>61</v>
      </c>
      <c r="P119" s="32" t="s">
        <v>220</v>
      </c>
      <c r="Q119" s="82"/>
      <c r="R119" s="48" t="s">
        <v>221</v>
      </c>
      <c r="S119" s="49" t="s">
        <v>228</v>
      </c>
      <c r="T119" s="38" t="s">
        <v>18</v>
      </c>
      <c r="U119" s="51" t="s">
        <v>223</v>
      </c>
      <c r="V119" s="50" t="s">
        <v>222</v>
      </c>
      <c r="W119" s="15" t="s">
        <v>232</v>
      </c>
      <c r="X119" s="18" t="s">
        <v>225</v>
      </c>
      <c r="Y119" s="38" t="s">
        <v>18</v>
      </c>
      <c r="Z119" s="15" t="s">
        <v>18</v>
      </c>
      <c r="AA119" s="90" t="e">
        <f>#REF!+#REF!+#REF!+#REF!+AA120+AA121+#REF!*#REF!</f>
        <v>#REF!</v>
      </c>
      <c r="AB119" s="32" t="s">
        <v>18</v>
      </c>
      <c r="AC119" s="51"/>
      <c r="AD119" s="51"/>
      <c r="AE119" s="51"/>
      <c r="AF119" s="51"/>
      <c r="AG119" s="61"/>
      <c r="AH119" s="61"/>
      <c r="AI119" s="71"/>
      <c r="AJ119" s="157">
        <v>0</v>
      </c>
    </row>
    <row r="120" spans="1:36" ht="39.950000000000003" hidden="1" customHeight="1">
      <c r="A120" s="13">
        <f t="shared" si="3"/>
        <v>112</v>
      </c>
      <c r="B120" s="16"/>
      <c r="C120" s="16"/>
      <c r="D120" s="19"/>
      <c r="E120" s="19"/>
      <c r="F120" s="16">
        <v>4</v>
      </c>
      <c r="G120" s="19"/>
      <c r="H120" s="16"/>
      <c r="I120" s="16"/>
      <c r="J120" s="36"/>
      <c r="K120" s="36"/>
      <c r="L120" s="88" t="s">
        <v>977</v>
      </c>
      <c r="M120" s="30" t="s">
        <v>978</v>
      </c>
      <c r="N120" s="81" t="s">
        <v>869</v>
      </c>
      <c r="O120" s="32" t="s">
        <v>139</v>
      </c>
      <c r="P120" s="32" t="s">
        <v>220</v>
      </c>
      <c r="Q120" s="82"/>
      <c r="R120" s="48" t="s">
        <v>221</v>
      </c>
      <c r="S120" s="49" t="s">
        <v>228</v>
      </c>
      <c r="T120" s="38" t="s">
        <v>18</v>
      </c>
      <c r="U120" s="51" t="s">
        <v>223</v>
      </c>
      <c r="V120" s="50" t="s">
        <v>222</v>
      </c>
      <c r="W120" s="15" t="s">
        <v>236</v>
      </c>
      <c r="X120" s="18" t="s">
        <v>966</v>
      </c>
      <c r="Y120" s="38" t="s">
        <v>238</v>
      </c>
      <c r="Z120" s="15" t="s">
        <v>18</v>
      </c>
      <c r="AA120" s="90">
        <v>0.1772</v>
      </c>
      <c r="AB120" s="32" t="s">
        <v>18</v>
      </c>
      <c r="AC120" s="51"/>
      <c r="AD120" s="51"/>
      <c r="AE120" s="51"/>
      <c r="AF120" s="51"/>
      <c r="AG120" s="61"/>
      <c r="AH120" s="61"/>
      <c r="AI120" s="71"/>
      <c r="AJ120" s="157">
        <v>0</v>
      </c>
    </row>
    <row r="121" spans="1:36" ht="39.950000000000003" hidden="1" customHeight="1">
      <c r="A121" s="13">
        <f t="shared" si="3"/>
        <v>113</v>
      </c>
      <c r="B121" s="16"/>
      <c r="C121" s="16"/>
      <c r="D121" s="19"/>
      <c r="E121" s="19"/>
      <c r="F121" s="16">
        <v>4</v>
      </c>
      <c r="G121" s="19"/>
      <c r="H121" s="16"/>
      <c r="I121" s="16"/>
      <c r="J121" s="36"/>
      <c r="K121" s="36"/>
      <c r="L121" s="88" t="s">
        <v>979</v>
      </c>
      <c r="M121" s="30" t="s">
        <v>980</v>
      </c>
      <c r="N121" s="81" t="s">
        <v>869</v>
      </c>
      <c r="O121" s="32" t="s">
        <v>139</v>
      </c>
      <c r="P121" s="32" t="s">
        <v>220</v>
      </c>
      <c r="Q121" s="82"/>
      <c r="R121" s="48" t="s">
        <v>221</v>
      </c>
      <c r="S121" s="49" t="s">
        <v>228</v>
      </c>
      <c r="T121" s="38" t="s">
        <v>18</v>
      </c>
      <c r="U121" s="51" t="s">
        <v>223</v>
      </c>
      <c r="V121" s="50" t="s">
        <v>222</v>
      </c>
      <c r="W121" s="15" t="s">
        <v>236</v>
      </c>
      <c r="X121" s="18" t="s">
        <v>966</v>
      </c>
      <c r="Y121" s="38" t="s">
        <v>238</v>
      </c>
      <c r="Z121" s="15" t="s">
        <v>18</v>
      </c>
      <c r="AA121" s="90">
        <v>0.13950000000000001</v>
      </c>
      <c r="AB121" s="32" t="s">
        <v>18</v>
      </c>
      <c r="AC121" s="51"/>
      <c r="AD121" s="51"/>
      <c r="AE121" s="51"/>
      <c r="AF121" s="51"/>
      <c r="AG121" s="61"/>
      <c r="AH121" s="61"/>
      <c r="AI121" s="71"/>
      <c r="AJ121" s="157">
        <v>0</v>
      </c>
    </row>
    <row r="122" spans="1:36" ht="39.950000000000003" customHeight="1">
      <c r="A122" s="13">
        <f t="shared" si="3"/>
        <v>114</v>
      </c>
      <c r="B122" s="16"/>
      <c r="C122" s="16">
        <v>1</v>
      </c>
      <c r="D122" s="19"/>
      <c r="E122" s="19"/>
      <c r="F122" s="16"/>
      <c r="G122" s="19"/>
      <c r="H122" s="16"/>
      <c r="I122" s="16"/>
      <c r="J122" s="36"/>
      <c r="K122" s="36"/>
      <c r="L122" s="88" t="s">
        <v>989</v>
      </c>
      <c r="M122" s="30" t="s">
        <v>990</v>
      </c>
      <c r="N122" s="81" t="s">
        <v>76</v>
      </c>
      <c r="O122" s="32" t="s">
        <v>139</v>
      </c>
      <c r="P122" s="32" t="s">
        <v>220</v>
      </c>
      <c r="Q122" s="38" t="s">
        <v>18</v>
      </c>
      <c r="R122" s="48" t="s">
        <v>221</v>
      </c>
      <c r="S122" s="49" t="s">
        <v>228</v>
      </c>
      <c r="T122" s="38" t="s">
        <v>18</v>
      </c>
      <c r="U122" s="51" t="s">
        <v>223</v>
      </c>
      <c r="V122" s="50" t="s">
        <v>222</v>
      </c>
      <c r="W122" s="15" t="s">
        <v>600</v>
      </c>
      <c r="X122" s="15" t="s">
        <v>600</v>
      </c>
      <c r="Y122" s="38" t="s">
        <v>18</v>
      </c>
      <c r="Z122" s="15" t="s">
        <v>18</v>
      </c>
      <c r="AA122" s="90">
        <v>4.4999999999999997E-3</v>
      </c>
      <c r="AB122" s="32" t="s">
        <v>18</v>
      </c>
      <c r="AC122" s="51"/>
      <c r="AD122" s="51"/>
      <c r="AE122" s="51"/>
      <c r="AF122" s="51"/>
      <c r="AG122" s="61"/>
      <c r="AH122" s="61"/>
      <c r="AI122" s="44"/>
      <c r="AJ122" s="157">
        <v>1</v>
      </c>
    </row>
    <row r="123" spans="1:36" ht="39.950000000000003" hidden="1" customHeight="1">
      <c r="A123" s="13">
        <f t="shared" si="3"/>
        <v>115</v>
      </c>
      <c r="B123" s="16"/>
      <c r="C123" s="16">
        <v>1</v>
      </c>
      <c r="D123" s="19"/>
      <c r="E123" s="19"/>
      <c r="F123" s="16"/>
      <c r="G123" s="19"/>
      <c r="H123" s="16"/>
      <c r="I123" s="16"/>
      <c r="J123" s="36"/>
      <c r="K123" s="36"/>
      <c r="L123" s="88" t="s">
        <v>993</v>
      </c>
      <c r="M123" s="30" t="s">
        <v>992</v>
      </c>
      <c r="N123" s="81" t="s">
        <v>47</v>
      </c>
      <c r="O123" s="32" t="s">
        <v>139</v>
      </c>
      <c r="P123" s="32" t="s">
        <v>220</v>
      </c>
      <c r="Q123" s="38" t="s">
        <v>18</v>
      </c>
      <c r="R123" s="48" t="s">
        <v>221</v>
      </c>
      <c r="S123" s="49" t="s">
        <v>228</v>
      </c>
      <c r="T123" s="38" t="s">
        <v>18</v>
      </c>
      <c r="U123" s="51" t="s">
        <v>223</v>
      </c>
      <c r="V123" s="50" t="s">
        <v>222</v>
      </c>
      <c r="W123" s="15" t="s">
        <v>600</v>
      </c>
      <c r="X123" s="15" t="s">
        <v>600</v>
      </c>
      <c r="Y123" s="38" t="s">
        <v>18</v>
      </c>
      <c r="Z123" s="15" t="s">
        <v>18</v>
      </c>
      <c r="AA123" s="90">
        <v>1.6500000000000001E-2</v>
      </c>
      <c r="AB123" s="32" t="s">
        <v>18</v>
      </c>
      <c r="AC123" s="51"/>
      <c r="AD123" s="51"/>
      <c r="AE123" s="51"/>
      <c r="AF123" s="51"/>
      <c r="AG123" s="61"/>
      <c r="AH123" s="61"/>
      <c r="AI123" s="44"/>
      <c r="AJ123" s="157">
        <v>0</v>
      </c>
    </row>
    <row r="124" spans="1:36" ht="39.950000000000003" customHeight="1">
      <c r="A124" s="13">
        <f t="shared" si="3"/>
        <v>116</v>
      </c>
      <c r="B124" s="16"/>
      <c r="C124" s="16">
        <v>1</v>
      </c>
      <c r="D124" s="19"/>
      <c r="E124" s="19"/>
      <c r="F124" s="16"/>
      <c r="G124" s="19"/>
      <c r="H124" s="16"/>
      <c r="I124" s="16"/>
      <c r="J124" s="36"/>
      <c r="K124" s="36"/>
      <c r="L124" s="88" t="s">
        <v>662</v>
      </c>
      <c r="M124" s="30" t="s">
        <v>996</v>
      </c>
      <c r="N124" s="81" t="s">
        <v>30</v>
      </c>
      <c r="O124" s="32" t="s">
        <v>139</v>
      </c>
      <c r="P124" s="32" t="s">
        <v>220</v>
      </c>
      <c r="Q124" s="38" t="s">
        <v>18</v>
      </c>
      <c r="R124" s="48" t="s">
        <v>221</v>
      </c>
      <c r="S124" s="49" t="s">
        <v>228</v>
      </c>
      <c r="T124" s="38" t="s">
        <v>18</v>
      </c>
      <c r="U124" s="48" t="s">
        <v>223</v>
      </c>
      <c r="V124" s="50" t="s">
        <v>222</v>
      </c>
      <c r="W124" s="15" t="s">
        <v>995</v>
      </c>
      <c r="X124" s="18" t="s">
        <v>18</v>
      </c>
      <c r="Y124" s="38" t="s">
        <v>18</v>
      </c>
      <c r="Z124" s="15" t="s">
        <v>18</v>
      </c>
      <c r="AA124" s="90">
        <v>2.0000000000000001E-4</v>
      </c>
      <c r="AB124" s="32" t="s">
        <v>18</v>
      </c>
      <c r="AC124" s="51"/>
      <c r="AD124" s="51"/>
      <c r="AE124" s="51"/>
      <c r="AF124" s="51"/>
      <c r="AG124" s="61"/>
      <c r="AH124" s="61"/>
      <c r="AI124" s="44"/>
      <c r="AJ124" s="157">
        <v>1</v>
      </c>
    </row>
    <row r="125" spans="1:36" ht="39.950000000000003" hidden="1" customHeight="1">
      <c r="A125" s="13">
        <f t="shared" si="3"/>
        <v>117</v>
      </c>
      <c r="B125" s="16"/>
      <c r="C125" s="16">
        <v>1</v>
      </c>
      <c r="D125" s="19"/>
      <c r="E125" s="19"/>
      <c r="F125" s="16"/>
      <c r="G125" s="19"/>
      <c r="H125" s="16"/>
      <c r="I125" s="16"/>
      <c r="J125" s="36"/>
      <c r="K125" s="36"/>
      <c r="L125" s="88" t="s">
        <v>665</v>
      </c>
      <c r="M125" s="30" t="s">
        <v>996</v>
      </c>
      <c r="N125" s="81" t="s">
        <v>47</v>
      </c>
      <c r="O125" s="32" t="s">
        <v>139</v>
      </c>
      <c r="P125" s="32" t="s">
        <v>220</v>
      </c>
      <c r="Q125" s="38" t="s">
        <v>18</v>
      </c>
      <c r="R125" s="48" t="s">
        <v>221</v>
      </c>
      <c r="S125" s="49" t="s">
        <v>228</v>
      </c>
      <c r="T125" s="38" t="s">
        <v>18</v>
      </c>
      <c r="U125" s="51" t="s">
        <v>223</v>
      </c>
      <c r="V125" s="50" t="s">
        <v>222</v>
      </c>
      <c r="W125" s="15" t="s">
        <v>995</v>
      </c>
      <c r="X125" s="18" t="s">
        <v>18</v>
      </c>
      <c r="Y125" s="38" t="s">
        <v>18</v>
      </c>
      <c r="Z125" s="15" t="s">
        <v>18</v>
      </c>
      <c r="AA125" s="90">
        <v>2.0000000000000001E-4</v>
      </c>
      <c r="AB125" s="32" t="s">
        <v>18</v>
      </c>
      <c r="AC125" s="51"/>
      <c r="AD125" s="51"/>
      <c r="AE125" s="51"/>
      <c r="AF125" s="51"/>
      <c r="AG125" s="61"/>
      <c r="AH125" s="61"/>
      <c r="AI125" s="44"/>
      <c r="AJ125" s="157">
        <v>0</v>
      </c>
    </row>
    <row r="126" spans="1:36" ht="39.950000000000003" hidden="1" customHeight="1" thickBot="1">
      <c r="A126" s="13">
        <f t="shared" si="3"/>
        <v>118</v>
      </c>
      <c r="B126" s="96"/>
      <c r="C126" s="16">
        <v>1</v>
      </c>
      <c r="D126" s="97"/>
      <c r="E126" s="97"/>
      <c r="F126" s="96"/>
      <c r="G126" s="97"/>
      <c r="H126" s="96"/>
      <c r="I126" s="96"/>
      <c r="J126" s="98"/>
      <c r="K126" s="98"/>
      <c r="L126" s="99" t="s">
        <v>667</v>
      </c>
      <c r="M126" s="100" t="s">
        <v>997</v>
      </c>
      <c r="N126" s="101" t="s">
        <v>47</v>
      </c>
      <c r="O126" s="102" t="s">
        <v>139</v>
      </c>
      <c r="P126" s="102" t="s">
        <v>220</v>
      </c>
      <c r="Q126" s="103" t="s">
        <v>18</v>
      </c>
      <c r="R126" s="104" t="s">
        <v>221</v>
      </c>
      <c r="S126" s="105" t="s">
        <v>228</v>
      </c>
      <c r="T126" s="103" t="s">
        <v>18</v>
      </c>
      <c r="U126" s="48" t="s">
        <v>223</v>
      </c>
      <c r="V126" s="50" t="s">
        <v>222</v>
      </c>
      <c r="W126" s="106" t="s">
        <v>995</v>
      </c>
      <c r="X126" s="107" t="s">
        <v>18</v>
      </c>
      <c r="Y126" s="103" t="s">
        <v>18</v>
      </c>
      <c r="Z126" s="106" t="s">
        <v>18</v>
      </c>
      <c r="AA126" s="108">
        <v>2.0000000000000001E-4</v>
      </c>
      <c r="AB126" s="102" t="s">
        <v>18</v>
      </c>
      <c r="AC126" s="109"/>
      <c r="AD126" s="109"/>
      <c r="AE126" s="109"/>
      <c r="AF126" s="109"/>
      <c r="AG126" s="110"/>
      <c r="AH126" s="110"/>
      <c r="AI126" s="111"/>
      <c r="AJ126" s="309" t="s">
        <v>998</v>
      </c>
    </row>
    <row r="127" spans="1:36" ht="39.950000000000003" customHeight="1">
      <c r="R127" s="6"/>
      <c r="T127" s="6"/>
      <c r="U127" s="6"/>
      <c r="V127" s="6"/>
      <c r="W127" s="6"/>
      <c r="X127" s="6"/>
      <c r="Y127" s="6"/>
    </row>
    <row r="128" spans="1:36" ht="39.950000000000003" customHeight="1">
      <c r="R128" s="6"/>
      <c r="T128" s="6"/>
      <c r="U128" s="6"/>
      <c r="V128" s="6"/>
      <c r="W128" s="6"/>
      <c r="X128" s="6"/>
      <c r="Y128" s="6"/>
    </row>
    <row r="129" spans="18:25" ht="39.950000000000003" customHeight="1">
      <c r="R129" s="6"/>
      <c r="T129" s="6"/>
      <c r="U129" s="6"/>
      <c r="V129" s="6"/>
      <c r="W129" s="6"/>
      <c r="X129" s="6"/>
      <c r="Y129" s="6"/>
    </row>
    <row r="130" spans="18:25" ht="39.950000000000003" customHeight="1">
      <c r="R130" s="6"/>
      <c r="T130" s="6"/>
      <c r="U130" s="6"/>
      <c r="V130" s="6"/>
      <c r="W130" s="6"/>
      <c r="X130" s="6"/>
      <c r="Y130" s="6"/>
    </row>
    <row r="131" spans="18:25" ht="39.950000000000003" customHeight="1">
      <c r="R131" s="6"/>
      <c r="T131" s="6"/>
      <c r="U131" s="6"/>
      <c r="V131" s="6"/>
      <c r="W131" s="6"/>
      <c r="X131" s="6"/>
      <c r="Y131" s="6"/>
    </row>
    <row r="132" spans="18:25" ht="39.950000000000003" customHeight="1">
      <c r="R132" s="6"/>
      <c r="T132" s="6"/>
      <c r="U132" s="6"/>
      <c r="V132" s="6"/>
      <c r="W132" s="6"/>
      <c r="X132" s="6"/>
      <c r="Y132" s="6"/>
    </row>
    <row r="133" spans="18:25" ht="39.950000000000003" customHeight="1">
      <c r="R133" s="6"/>
      <c r="T133" s="6"/>
      <c r="U133" s="6"/>
      <c r="V133" s="6"/>
      <c r="W133" s="6"/>
      <c r="X133" s="6"/>
      <c r="Y133" s="6"/>
    </row>
    <row r="134" spans="18:25" ht="39.950000000000003" customHeight="1">
      <c r="R134" s="6"/>
      <c r="T134" s="6"/>
      <c r="U134" s="6"/>
      <c r="V134" s="6"/>
      <c r="W134" s="6"/>
      <c r="X134" s="6"/>
      <c r="Y134" s="6"/>
    </row>
    <row r="135" spans="18:25" ht="39.950000000000003" customHeight="1">
      <c r="R135" s="6"/>
      <c r="T135" s="6"/>
      <c r="U135" s="6"/>
      <c r="V135" s="6"/>
      <c r="W135" s="6"/>
      <c r="X135" s="6"/>
      <c r="Y135" s="6"/>
    </row>
    <row r="136" spans="18:25" ht="39.950000000000003" customHeight="1">
      <c r="R136" s="6"/>
      <c r="T136" s="6"/>
      <c r="U136" s="6"/>
      <c r="V136" s="6"/>
      <c r="W136" s="6"/>
      <c r="X136" s="6"/>
      <c r="Y136" s="6"/>
    </row>
    <row r="137" spans="18:25">
      <c r="R137" s="6"/>
      <c r="T137" s="6"/>
      <c r="U137" s="6"/>
      <c r="V137" s="6"/>
      <c r="W137" s="6"/>
      <c r="X137" s="6"/>
      <c r="Y137" s="6"/>
    </row>
    <row r="138" spans="18:25">
      <c r="R138" s="6"/>
      <c r="T138" s="6"/>
      <c r="U138" s="6"/>
      <c r="V138" s="6"/>
      <c r="W138" s="6"/>
      <c r="X138" s="6"/>
      <c r="Y138" s="6"/>
    </row>
    <row r="139" spans="18:25">
      <c r="R139" s="6"/>
      <c r="T139" s="6"/>
      <c r="U139" s="6"/>
      <c r="V139" s="6"/>
      <c r="W139" s="6"/>
      <c r="X139" s="6"/>
      <c r="Y139" s="6"/>
    </row>
    <row r="140" spans="18:25">
      <c r="R140" s="6"/>
      <c r="T140" s="6"/>
      <c r="U140" s="6"/>
      <c r="V140" s="6"/>
      <c r="W140" s="6"/>
      <c r="X140" s="6"/>
      <c r="Y140" s="6"/>
    </row>
    <row r="141" spans="18:25">
      <c r="R141" s="6"/>
      <c r="T141" s="6"/>
      <c r="U141" s="6"/>
      <c r="V141" s="6"/>
      <c r="W141" s="6"/>
      <c r="X141" s="6"/>
      <c r="Y141" s="6"/>
    </row>
  </sheetData>
  <autoFilter ref="A8:AJ126">
    <filterColumn colId="35">
      <filters>
        <filter val="1"/>
        <filter val="13"/>
        <filter val="2"/>
        <filter val="3"/>
        <filter val="30"/>
        <filter val="4"/>
        <filter val="5"/>
        <filter val="8"/>
      </filters>
    </filterColumn>
  </autoFilter>
  <mergeCells count="36">
    <mergeCell ref="Z7:Z8"/>
    <mergeCell ref="AH7:AH8"/>
    <mergeCell ref="AI7:AI8"/>
    <mergeCell ref="AJ7:AJ8"/>
    <mergeCell ref="AB7:AB8"/>
    <mergeCell ref="AC7:AC8"/>
    <mergeCell ref="AD7:AD8"/>
    <mergeCell ref="AE7:AE8"/>
    <mergeCell ref="AF7:AF8"/>
    <mergeCell ref="AG7:AG8"/>
    <mergeCell ref="U7:U8"/>
    <mergeCell ref="V7:V8"/>
    <mergeCell ref="W7:W8"/>
    <mergeCell ref="X7:X8"/>
    <mergeCell ref="Y7:Y8"/>
    <mergeCell ref="P7:P8"/>
    <mergeCell ref="Q7:Q8"/>
    <mergeCell ref="R7:R8"/>
    <mergeCell ref="S7:S8"/>
    <mergeCell ref="T7:T8"/>
    <mergeCell ref="O7:O8"/>
    <mergeCell ref="A1:E1"/>
    <mergeCell ref="F1:K1"/>
    <mergeCell ref="L1:M1"/>
    <mergeCell ref="N1:AH6"/>
    <mergeCell ref="A2:M2"/>
    <mergeCell ref="A3:K3"/>
    <mergeCell ref="L3:M3"/>
    <mergeCell ref="A4:M4"/>
    <mergeCell ref="A5:M6"/>
    <mergeCell ref="A7:A8"/>
    <mergeCell ref="B7:K7"/>
    <mergeCell ref="L7:L8"/>
    <mergeCell ref="M7:M8"/>
    <mergeCell ref="N7:N8"/>
    <mergeCell ref="AA7:AA8"/>
  </mergeCells>
  <phoneticPr fontId="49" type="noConversion"/>
  <conditionalFormatting sqref="AJ1">
    <cfRule type="duplicateValues" dxfId="120" priority="1"/>
  </conditionalFormatting>
  <dataValidations count="1">
    <dataValidation type="list" allowBlank="1" showInputMessage="1" showErrorMessage="1" sqref="U9:V126">
      <formula1>"Y,N"</formula1>
    </dataValidation>
  </dataValidations>
  <pageMargins left="1.5743055555555601" right="0.70763888888888904" top="0.74791666666666701" bottom="0.74791666666666701" header="0.31388888888888899" footer="0.31388888888888899"/>
  <pageSetup paperSize="8" scale="59" fitToHeight="5" orientation="landscape" horizontalDpi="1200" verticalDpi="1200" r:id="rId1"/>
  <headerFooter>
    <oddFooter>&amp;C第 &amp;P 页，共 &amp;N 页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AJ153"/>
  <sheetViews>
    <sheetView view="pageBreakPreview" zoomScale="80" zoomScaleNormal="100" workbookViewId="0">
      <pane ySplit="8" topLeftCell="A9" activePane="bottomLeft" state="frozen"/>
      <selection pane="bottomLeft" activeCell="N1" sqref="N1:AH6"/>
    </sheetView>
  </sheetViews>
  <sheetFormatPr defaultColWidth="9" defaultRowHeight="16.5"/>
  <cols>
    <col min="1" max="1" width="4.5" style="6" customWidth="1"/>
    <col min="2" max="11" width="2.625" style="6" customWidth="1"/>
    <col min="12" max="12" width="17.5" style="7" customWidth="1"/>
    <col min="13" max="13" width="26.125" style="7" customWidth="1"/>
    <col min="14" max="14" width="15.5" style="8" customWidth="1"/>
    <col min="15" max="16" width="5.625" style="6" customWidth="1"/>
    <col min="17" max="17" width="7.375" style="6" customWidth="1"/>
    <col min="18" max="18" width="6.125" style="9" customWidth="1"/>
    <col min="19" max="19" width="15.5" style="6" customWidth="1"/>
    <col min="20" max="20" width="8.125" style="10" customWidth="1"/>
    <col min="21" max="23" width="8.125" style="9" customWidth="1"/>
    <col min="24" max="24" width="18.125" style="9" customWidth="1"/>
    <col min="25" max="25" width="11.25" style="9" customWidth="1"/>
    <col min="26" max="26" width="11.375" style="6" customWidth="1"/>
    <col min="27" max="27" width="8.875" style="11" customWidth="1"/>
    <col min="28" max="28" width="5.125" style="6" customWidth="1"/>
    <col min="29" max="32" width="5.75" style="6" hidden="1" customWidth="1"/>
    <col min="33" max="34" width="7.25" style="6" hidden="1" customWidth="1"/>
    <col min="35" max="35" width="10" style="6" customWidth="1"/>
    <col min="36" max="36" width="9.625" style="118" customWidth="1"/>
    <col min="37" max="16384" width="9" style="6"/>
  </cols>
  <sheetData>
    <row r="1" spans="1:36" ht="33.75" customHeight="1">
      <c r="A1" s="347" t="s">
        <v>695</v>
      </c>
      <c r="B1" s="348"/>
      <c r="C1" s="348"/>
      <c r="D1" s="348"/>
      <c r="E1" s="348"/>
      <c r="F1" s="349" t="s">
        <v>187</v>
      </c>
      <c r="G1" s="349"/>
      <c r="H1" s="349"/>
      <c r="I1" s="349"/>
      <c r="J1" s="349"/>
      <c r="K1" s="349"/>
      <c r="L1" s="350" t="s">
        <v>188</v>
      </c>
      <c r="M1" s="350"/>
      <c r="N1" s="399" t="s">
        <v>1045</v>
      </c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8"/>
      <c r="AB1" s="367"/>
      <c r="AC1" s="367"/>
      <c r="AD1" s="367"/>
      <c r="AE1" s="367"/>
      <c r="AF1" s="367"/>
      <c r="AG1" s="367"/>
      <c r="AH1" s="367"/>
      <c r="AI1" s="14" t="s">
        <v>1</v>
      </c>
      <c r="AJ1" s="306" t="s">
        <v>1008</v>
      </c>
    </row>
    <row r="2" spans="1:36" ht="33.75" customHeight="1">
      <c r="A2" s="351" t="s">
        <v>189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52"/>
      <c r="M2" s="352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8"/>
      <c r="AB2" s="367"/>
      <c r="AC2" s="367"/>
      <c r="AD2" s="367"/>
      <c r="AE2" s="367"/>
      <c r="AF2" s="367"/>
      <c r="AG2" s="367"/>
      <c r="AH2" s="367"/>
      <c r="AI2" s="14" t="s">
        <v>190</v>
      </c>
      <c r="AJ2" s="307" t="s">
        <v>1009</v>
      </c>
    </row>
    <row r="3" spans="1:36" ht="33.75" customHeight="1">
      <c r="A3" s="353" t="s">
        <v>191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5" t="s">
        <v>1002</v>
      </c>
      <c r="M3" s="350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8"/>
      <c r="AB3" s="367"/>
      <c r="AC3" s="367"/>
      <c r="AD3" s="367"/>
      <c r="AE3" s="367"/>
      <c r="AF3" s="367"/>
      <c r="AG3" s="367"/>
      <c r="AH3" s="367"/>
      <c r="AI3" s="14" t="s">
        <v>192</v>
      </c>
      <c r="AJ3" s="298" t="s">
        <v>696</v>
      </c>
    </row>
    <row r="4" spans="1:36" ht="33.75" customHeight="1">
      <c r="A4" s="358" t="s">
        <v>1000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0"/>
      <c r="M4" s="350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8"/>
      <c r="AB4" s="367"/>
      <c r="AC4" s="367"/>
      <c r="AD4" s="367"/>
      <c r="AE4" s="367"/>
      <c r="AF4" s="367"/>
      <c r="AG4" s="367"/>
      <c r="AH4" s="367"/>
      <c r="AI4" s="14" t="s">
        <v>56</v>
      </c>
      <c r="AJ4" s="298">
        <v>2010</v>
      </c>
    </row>
    <row r="5" spans="1:36" ht="30" customHeight="1">
      <c r="A5" s="369" t="s">
        <v>1005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1"/>
      <c r="M5" s="371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8"/>
      <c r="AB5" s="367"/>
      <c r="AC5" s="367"/>
      <c r="AD5" s="367"/>
      <c r="AE5" s="367"/>
      <c r="AF5" s="367"/>
      <c r="AG5" s="367"/>
      <c r="AH5" s="367"/>
      <c r="AI5" s="67" t="s">
        <v>195</v>
      </c>
      <c r="AJ5" s="292" t="e">
        <f>#REF!</f>
        <v>#REF!</v>
      </c>
    </row>
    <row r="6" spans="1:36" ht="30" customHeight="1">
      <c r="A6" s="372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1"/>
      <c r="M6" s="371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8"/>
      <c r="AB6" s="367"/>
      <c r="AC6" s="367"/>
      <c r="AD6" s="367"/>
      <c r="AE6" s="367"/>
      <c r="AF6" s="367"/>
      <c r="AG6" s="367"/>
      <c r="AH6" s="367"/>
      <c r="AI6" s="67" t="s">
        <v>196</v>
      </c>
      <c r="AJ6" s="299"/>
    </row>
    <row r="7" spans="1:36" ht="24.95" customHeight="1">
      <c r="A7" s="360" t="s">
        <v>0</v>
      </c>
      <c r="B7" s="356" t="s">
        <v>197</v>
      </c>
      <c r="C7" s="356"/>
      <c r="D7" s="356"/>
      <c r="E7" s="356"/>
      <c r="F7" s="356"/>
      <c r="G7" s="356"/>
      <c r="H7" s="356"/>
      <c r="I7" s="356"/>
      <c r="J7" s="356"/>
      <c r="K7" s="356"/>
      <c r="L7" s="361" t="s">
        <v>1</v>
      </c>
      <c r="M7" s="362" t="s">
        <v>190</v>
      </c>
      <c r="N7" s="356" t="s">
        <v>198</v>
      </c>
      <c r="O7" s="356" t="s">
        <v>199</v>
      </c>
      <c r="P7" s="356" t="s">
        <v>200</v>
      </c>
      <c r="Q7" s="356" t="s">
        <v>55</v>
      </c>
      <c r="R7" s="357" t="s">
        <v>201</v>
      </c>
      <c r="S7" s="376" t="s">
        <v>202</v>
      </c>
      <c r="T7" s="377" t="s">
        <v>203</v>
      </c>
      <c r="U7" s="357" t="s">
        <v>204</v>
      </c>
      <c r="V7" s="378" t="s">
        <v>205</v>
      </c>
      <c r="W7" s="378" t="s">
        <v>206</v>
      </c>
      <c r="X7" s="374" t="s">
        <v>207</v>
      </c>
      <c r="Y7" s="374" t="s">
        <v>208</v>
      </c>
      <c r="Z7" s="356" t="s">
        <v>209</v>
      </c>
      <c r="AA7" s="375" t="s">
        <v>210</v>
      </c>
      <c r="AB7" s="356" t="s">
        <v>211</v>
      </c>
      <c r="AC7" s="364" t="s">
        <v>212</v>
      </c>
      <c r="AD7" s="364" t="s">
        <v>213</v>
      </c>
      <c r="AE7" s="364" t="s">
        <v>214</v>
      </c>
      <c r="AF7" s="364" t="s">
        <v>215</v>
      </c>
      <c r="AG7" s="365" t="s">
        <v>216</v>
      </c>
      <c r="AH7" s="365" t="s">
        <v>196</v>
      </c>
      <c r="AI7" s="373" t="s">
        <v>217</v>
      </c>
      <c r="AJ7" s="380" t="s">
        <v>218</v>
      </c>
    </row>
    <row r="8" spans="1:36" s="1" customFormat="1" ht="24.95" customHeight="1">
      <c r="A8" s="360"/>
      <c r="B8" s="15">
        <v>0</v>
      </c>
      <c r="C8" s="15">
        <v>1</v>
      </c>
      <c r="D8" s="15">
        <v>2</v>
      </c>
      <c r="E8" s="15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28">
        <v>9</v>
      </c>
      <c r="L8" s="361"/>
      <c r="M8" s="362"/>
      <c r="N8" s="356"/>
      <c r="O8" s="356"/>
      <c r="P8" s="356"/>
      <c r="Q8" s="356"/>
      <c r="R8" s="357"/>
      <c r="S8" s="376"/>
      <c r="T8" s="377"/>
      <c r="U8" s="357"/>
      <c r="V8" s="378"/>
      <c r="W8" s="378"/>
      <c r="X8" s="374"/>
      <c r="Y8" s="374"/>
      <c r="Z8" s="356"/>
      <c r="AA8" s="375"/>
      <c r="AB8" s="356"/>
      <c r="AC8" s="364"/>
      <c r="AD8" s="364"/>
      <c r="AE8" s="364"/>
      <c r="AF8" s="364"/>
      <c r="AG8" s="366"/>
      <c r="AH8" s="365"/>
      <c r="AI8" s="373"/>
      <c r="AJ8" s="380"/>
    </row>
    <row r="9" spans="1:36" s="1" customFormat="1" ht="39.950000000000003" hidden="1" customHeight="1">
      <c r="A9" s="13">
        <f t="shared" ref="A9:A40" si="0">ROW(9:9)-8</f>
        <v>1</v>
      </c>
      <c r="B9" s="16">
        <v>0</v>
      </c>
      <c r="C9" s="16"/>
      <c r="D9" s="16"/>
      <c r="E9" s="16"/>
      <c r="F9" s="16"/>
      <c r="G9" s="16"/>
      <c r="H9" s="16"/>
      <c r="I9" s="16"/>
      <c r="J9" s="15"/>
      <c r="K9" s="28"/>
      <c r="L9" s="29" t="s">
        <v>627</v>
      </c>
      <c r="M9" s="30" t="s">
        <v>687</v>
      </c>
      <c r="N9" s="31" t="s">
        <v>698</v>
      </c>
      <c r="O9" s="32" t="s">
        <v>57</v>
      </c>
      <c r="P9" s="32" t="s">
        <v>220</v>
      </c>
      <c r="Q9" s="14"/>
      <c r="R9" s="48" t="s">
        <v>221</v>
      </c>
      <c r="S9" s="49" t="s">
        <v>629</v>
      </c>
      <c r="T9" s="48" t="s">
        <v>221</v>
      </c>
      <c r="U9" s="48" t="s">
        <v>223</v>
      </c>
      <c r="V9" s="50" t="s">
        <v>222</v>
      </c>
      <c r="W9" s="50" t="s">
        <v>224</v>
      </c>
      <c r="X9" s="18" t="s">
        <v>225</v>
      </c>
      <c r="Y9" s="38" t="s">
        <v>18</v>
      </c>
      <c r="Z9" s="14" t="s">
        <v>18</v>
      </c>
      <c r="AA9" s="57" t="e">
        <f>AA17+AA90+#REF!+AA111+AA134+#REF!+#REF!+AA136+#REF!+#REF!</f>
        <v>#REF!</v>
      </c>
      <c r="AB9" s="32" t="s">
        <v>18</v>
      </c>
      <c r="AC9" s="56"/>
      <c r="AD9" s="56"/>
      <c r="AE9" s="56"/>
      <c r="AF9" s="56"/>
      <c r="AG9" s="70"/>
      <c r="AH9" s="67"/>
      <c r="AI9" s="71"/>
      <c r="AJ9" s="157">
        <v>0</v>
      </c>
    </row>
    <row r="10" spans="1:36" s="1" customFormat="1" ht="39.950000000000003" hidden="1" customHeight="1">
      <c r="A10" s="13">
        <f t="shared" si="0"/>
        <v>2</v>
      </c>
      <c r="B10" s="16">
        <v>0</v>
      </c>
      <c r="C10" s="16"/>
      <c r="D10" s="16"/>
      <c r="E10" s="16"/>
      <c r="F10" s="16"/>
      <c r="G10" s="16"/>
      <c r="H10" s="16"/>
      <c r="I10" s="16"/>
      <c r="J10" s="15"/>
      <c r="K10" s="28"/>
      <c r="L10" s="29" t="s">
        <v>628</v>
      </c>
      <c r="M10" s="30" t="s">
        <v>687</v>
      </c>
      <c r="N10" s="31" t="s">
        <v>699</v>
      </c>
      <c r="O10" s="32" t="s">
        <v>57</v>
      </c>
      <c r="P10" s="32" t="s">
        <v>220</v>
      </c>
      <c r="Q10" s="14"/>
      <c r="R10" s="48" t="s">
        <v>221</v>
      </c>
      <c r="S10" s="49" t="s">
        <v>629</v>
      </c>
      <c r="T10" s="48" t="s">
        <v>221</v>
      </c>
      <c r="U10" s="48" t="s">
        <v>223</v>
      </c>
      <c r="V10" s="50" t="s">
        <v>222</v>
      </c>
      <c r="W10" s="50" t="s">
        <v>224</v>
      </c>
      <c r="X10" s="18" t="s">
        <v>225</v>
      </c>
      <c r="Y10" s="38" t="s">
        <v>18</v>
      </c>
      <c r="Z10" s="14" t="s">
        <v>18</v>
      </c>
      <c r="AA10" s="57" t="e">
        <f>AA9</f>
        <v>#REF!</v>
      </c>
      <c r="AB10" s="32" t="s">
        <v>18</v>
      </c>
      <c r="AC10" s="56"/>
      <c r="AD10" s="56"/>
      <c r="AE10" s="56"/>
      <c r="AF10" s="56"/>
      <c r="AG10" s="70"/>
      <c r="AH10" s="67"/>
      <c r="AI10" s="71"/>
      <c r="AJ10" s="157">
        <v>0</v>
      </c>
    </row>
    <row r="11" spans="1:36" s="1" customFormat="1" ht="76.5" hidden="1" customHeight="1">
      <c r="A11" s="13">
        <f t="shared" si="0"/>
        <v>3</v>
      </c>
      <c r="B11" s="16">
        <v>0</v>
      </c>
      <c r="C11" s="16"/>
      <c r="D11" s="16"/>
      <c r="E11" s="16"/>
      <c r="F11" s="16"/>
      <c r="G11" s="16"/>
      <c r="H11" s="16"/>
      <c r="I11" s="16"/>
      <c r="J11" s="15"/>
      <c r="K11" s="28"/>
      <c r="L11" s="29" t="s">
        <v>633</v>
      </c>
      <c r="M11" s="30" t="s">
        <v>701</v>
      </c>
      <c r="N11" s="31" t="s">
        <v>702</v>
      </c>
      <c r="O11" s="32" t="s">
        <v>57</v>
      </c>
      <c r="P11" s="32" t="s">
        <v>220</v>
      </c>
      <c r="Q11" s="14"/>
      <c r="R11" s="48" t="s">
        <v>221</v>
      </c>
      <c r="S11" s="49" t="s">
        <v>629</v>
      </c>
      <c r="T11" s="48" t="s">
        <v>221</v>
      </c>
      <c r="U11" s="48" t="s">
        <v>222</v>
      </c>
      <c r="V11" s="50" t="s">
        <v>223</v>
      </c>
      <c r="W11" s="50" t="s">
        <v>224</v>
      </c>
      <c r="X11" s="18" t="s">
        <v>225</v>
      </c>
      <c r="Y11" s="38" t="s">
        <v>18</v>
      </c>
      <c r="Z11" s="14" t="s">
        <v>18</v>
      </c>
      <c r="AA11" s="57" t="e">
        <f>AA10</f>
        <v>#REF!</v>
      </c>
      <c r="AB11" s="32"/>
      <c r="AC11" s="56"/>
      <c r="AD11" s="56"/>
      <c r="AE11" s="56"/>
      <c r="AF11" s="56"/>
      <c r="AG11" s="70"/>
      <c r="AH11" s="67"/>
      <c r="AI11" s="71"/>
      <c r="AJ11" s="157">
        <v>0</v>
      </c>
    </row>
    <row r="12" spans="1:36" s="1" customFormat="1" ht="76.5" hidden="1" customHeight="1">
      <c r="A12" s="13">
        <f t="shared" si="0"/>
        <v>4</v>
      </c>
      <c r="B12" s="16">
        <v>0</v>
      </c>
      <c r="C12" s="16"/>
      <c r="D12" s="16"/>
      <c r="E12" s="16"/>
      <c r="F12" s="16"/>
      <c r="G12" s="16"/>
      <c r="H12" s="16"/>
      <c r="I12" s="16"/>
      <c r="J12" s="15"/>
      <c r="K12" s="28"/>
      <c r="L12" s="29" t="s">
        <v>635</v>
      </c>
      <c r="M12" s="30" t="s">
        <v>701</v>
      </c>
      <c r="N12" s="31" t="s">
        <v>703</v>
      </c>
      <c r="O12" s="32" t="s">
        <v>57</v>
      </c>
      <c r="P12" s="32" t="s">
        <v>220</v>
      </c>
      <c r="Q12" s="14"/>
      <c r="R12" s="48" t="s">
        <v>221</v>
      </c>
      <c r="S12" s="49" t="s">
        <v>629</v>
      </c>
      <c r="T12" s="48" t="s">
        <v>221</v>
      </c>
      <c r="U12" s="48" t="s">
        <v>222</v>
      </c>
      <c r="V12" s="50" t="s">
        <v>223</v>
      </c>
      <c r="W12" s="50" t="s">
        <v>224</v>
      </c>
      <c r="X12" s="18" t="s">
        <v>225</v>
      </c>
      <c r="Y12" s="38" t="s">
        <v>18</v>
      </c>
      <c r="Z12" s="14" t="s">
        <v>18</v>
      </c>
      <c r="AA12" s="57" t="e">
        <f>#REF!</f>
        <v>#REF!</v>
      </c>
      <c r="AB12" s="32"/>
      <c r="AC12" s="56"/>
      <c r="AD12" s="56"/>
      <c r="AE12" s="56"/>
      <c r="AF12" s="56"/>
      <c r="AG12" s="70"/>
      <c r="AH12" s="67"/>
      <c r="AI12" s="71"/>
      <c r="AJ12" s="157">
        <v>0</v>
      </c>
    </row>
    <row r="13" spans="1:36" s="1" customFormat="1" ht="39.950000000000003" hidden="1" customHeight="1">
      <c r="A13" s="13">
        <f t="shared" si="0"/>
        <v>5</v>
      </c>
      <c r="B13" s="16">
        <v>0</v>
      </c>
      <c r="C13" s="16"/>
      <c r="D13" s="16"/>
      <c r="E13" s="16"/>
      <c r="F13" s="16"/>
      <c r="G13" s="16"/>
      <c r="H13" s="16"/>
      <c r="I13" s="16"/>
      <c r="J13" s="15"/>
      <c r="K13" s="28"/>
      <c r="L13" s="29" t="s">
        <v>632</v>
      </c>
      <c r="M13" s="30" t="s">
        <v>683</v>
      </c>
      <c r="N13" s="31" t="str">
        <f>N9</f>
        <v>座椅总成，织物通风面套</v>
      </c>
      <c r="O13" s="32" t="s">
        <v>57</v>
      </c>
      <c r="P13" s="32" t="s">
        <v>220</v>
      </c>
      <c r="Q13" s="14"/>
      <c r="R13" s="48" t="s">
        <v>221</v>
      </c>
      <c r="S13" s="49" t="s">
        <v>631</v>
      </c>
      <c r="T13" s="48" t="s">
        <v>221</v>
      </c>
      <c r="U13" s="48" t="s">
        <v>223</v>
      </c>
      <c r="V13" s="50" t="s">
        <v>222</v>
      </c>
      <c r="W13" s="50" t="s">
        <v>224</v>
      </c>
      <c r="X13" s="18" t="s">
        <v>225</v>
      </c>
      <c r="Y13" s="38" t="s">
        <v>18</v>
      </c>
      <c r="Z13" s="14" t="s">
        <v>18</v>
      </c>
      <c r="AA13" s="57" t="e">
        <f>AA17+AA93+#REF!+AA115+AA134+#REF!+AA135+AA136+AA137+AA138</f>
        <v>#REF!</v>
      </c>
      <c r="AB13" s="32" t="s">
        <v>18</v>
      </c>
      <c r="AC13" s="56"/>
      <c r="AD13" s="56"/>
      <c r="AE13" s="56"/>
      <c r="AF13" s="56"/>
      <c r="AG13" s="70"/>
      <c r="AH13" s="67"/>
      <c r="AI13" s="71"/>
      <c r="AJ13" s="157">
        <v>0</v>
      </c>
    </row>
    <row r="14" spans="1:36" s="1" customFormat="1" ht="39.950000000000003" hidden="1" customHeight="1">
      <c r="A14" s="13">
        <f t="shared" si="0"/>
        <v>6</v>
      </c>
      <c r="B14" s="16">
        <v>0</v>
      </c>
      <c r="C14" s="16"/>
      <c r="D14" s="16"/>
      <c r="E14" s="16"/>
      <c r="F14" s="16"/>
      <c r="G14" s="16"/>
      <c r="H14" s="16"/>
      <c r="I14" s="16"/>
      <c r="J14" s="15"/>
      <c r="K14" s="28"/>
      <c r="L14" s="29" t="s">
        <v>631</v>
      </c>
      <c r="M14" s="30" t="s">
        <v>683</v>
      </c>
      <c r="N14" s="31" t="str">
        <f>N10</f>
        <v>座椅总成，织物非通风面套</v>
      </c>
      <c r="O14" s="32" t="s">
        <v>57</v>
      </c>
      <c r="P14" s="32" t="s">
        <v>220</v>
      </c>
      <c r="Q14" s="14"/>
      <c r="R14" s="48" t="s">
        <v>221</v>
      </c>
      <c r="S14" s="49" t="s">
        <v>631</v>
      </c>
      <c r="T14" s="48" t="s">
        <v>221</v>
      </c>
      <c r="U14" s="48" t="s">
        <v>223</v>
      </c>
      <c r="V14" s="50" t="s">
        <v>222</v>
      </c>
      <c r="W14" s="50" t="s">
        <v>224</v>
      </c>
      <c r="X14" s="18" t="s">
        <v>225</v>
      </c>
      <c r="Y14" s="38" t="s">
        <v>18</v>
      </c>
      <c r="Z14" s="14" t="s">
        <v>18</v>
      </c>
      <c r="AA14" s="57" t="e">
        <f>AA13</f>
        <v>#REF!</v>
      </c>
      <c r="AB14" s="32" t="s">
        <v>18</v>
      </c>
      <c r="AC14" s="56"/>
      <c r="AD14" s="56"/>
      <c r="AE14" s="56"/>
      <c r="AF14" s="56"/>
      <c r="AG14" s="70"/>
      <c r="AH14" s="67"/>
      <c r="AI14" s="71"/>
      <c r="AJ14" s="157">
        <v>0</v>
      </c>
    </row>
    <row r="15" spans="1:36" s="1" customFormat="1" ht="66" hidden="1" customHeight="1">
      <c r="A15" s="13">
        <f t="shared" si="0"/>
        <v>7</v>
      </c>
      <c r="B15" s="16">
        <v>0</v>
      </c>
      <c r="C15" s="16"/>
      <c r="D15" s="16"/>
      <c r="E15" s="16"/>
      <c r="F15" s="16"/>
      <c r="G15" s="16"/>
      <c r="H15" s="16"/>
      <c r="I15" s="16"/>
      <c r="J15" s="15"/>
      <c r="K15" s="28"/>
      <c r="L15" s="29" t="s">
        <v>634</v>
      </c>
      <c r="M15" s="30" t="s">
        <v>683</v>
      </c>
      <c r="N15" s="31" t="s">
        <v>702</v>
      </c>
      <c r="O15" s="32" t="s">
        <v>57</v>
      </c>
      <c r="P15" s="32" t="s">
        <v>220</v>
      </c>
      <c r="Q15" s="14"/>
      <c r="R15" s="48" t="s">
        <v>221</v>
      </c>
      <c r="S15" s="49" t="s">
        <v>629</v>
      </c>
      <c r="T15" s="48" t="s">
        <v>221</v>
      </c>
      <c r="U15" s="48" t="s">
        <v>222</v>
      </c>
      <c r="V15" s="50" t="s">
        <v>223</v>
      </c>
      <c r="W15" s="50" t="s">
        <v>224</v>
      </c>
      <c r="X15" s="18" t="s">
        <v>225</v>
      </c>
      <c r="Y15" s="38" t="s">
        <v>18</v>
      </c>
      <c r="Z15" s="14" t="s">
        <v>18</v>
      </c>
      <c r="AA15" s="57">
        <v>13.645200000000001</v>
      </c>
      <c r="AB15" s="32"/>
      <c r="AC15" s="56"/>
      <c r="AD15" s="56"/>
      <c r="AE15" s="56"/>
      <c r="AF15" s="56"/>
      <c r="AG15" s="70"/>
      <c r="AH15" s="67"/>
      <c r="AI15" s="71"/>
      <c r="AJ15" s="157">
        <v>0</v>
      </c>
    </row>
    <row r="16" spans="1:36" s="1" customFormat="1" ht="66" hidden="1" customHeight="1">
      <c r="A16" s="13">
        <f t="shared" si="0"/>
        <v>8</v>
      </c>
      <c r="B16" s="16">
        <v>0</v>
      </c>
      <c r="C16" s="16"/>
      <c r="D16" s="16"/>
      <c r="E16" s="16"/>
      <c r="F16" s="16"/>
      <c r="G16" s="16"/>
      <c r="H16" s="16"/>
      <c r="I16" s="16"/>
      <c r="J16" s="15"/>
      <c r="K16" s="28"/>
      <c r="L16" s="29" t="s">
        <v>636</v>
      </c>
      <c r="M16" s="30" t="s">
        <v>683</v>
      </c>
      <c r="N16" s="31" t="str">
        <f>N12</f>
        <v>座椅总成，织物面料（主料：蓝白格；缝线蓝色，头枕带刺绣）</v>
      </c>
      <c r="O16" s="32" t="s">
        <v>57</v>
      </c>
      <c r="P16" s="32" t="s">
        <v>220</v>
      </c>
      <c r="Q16" s="14"/>
      <c r="R16" s="48" t="s">
        <v>221</v>
      </c>
      <c r="S16" s="49" t="s">
        <v>629</v>
      </c>
      <c r="T16" s="48" t="s">
        <v>221</v>
      </c>
      <c r="U16" s="48" t="s">
        <v>222</v>
      </c>
      <c r="V16" s="50" t="s">
        <v>223</v>
      </c>
      <c r="W16" s="50" t="s">
        <v>224</v>
      </c>
      <c r="X16" s="18" t="s">
        <v>225</v>
      </c>
      <c r="Y16" s="38" t="s">
        <v>18</v>
      </c>
      <c r="Z16" s="14" t="s">
        <v>18</v>
      </c>
      <c r="AA16" s="57">
        <v>13.645200000000001</v>
      </c>
      <c r="AB16" s="32"/>
      <c r="AC16" s="56"/>
      <c r="AD16" s="56"/>
      <c r="AE16" s="56"/>
      <c r="AF16" s="56"/>
      <c r="AG16" s="70"/>
      <c r="AH16" s="67"/>
      <c r="AI16" s="71"/>
      <c r="AJ16" s="157">
        <v>0</v>
      </c>
    </row>
    <row r="17" spans="1:36" s="1" customFormat="1" ht="39.950000000000003" hidden="1" customHeight="1">
      <c r="A17" s="13">
        <f t="shared" si="0"/>
        <v>9</v>
      </c>
      <c r="B17" s="16"/>
      <c r="C17" s="16">
        <v>1</v>
      </c>
      <c r="D17" s="16"/>
      <c r="E17" s="16"/>
      <c r="F17" s="16"/>
      <c r="G17" s="16"/>
      <c r="H17" s="16"/>
      <c r="I17" s="16"/>
      <c r="J17" s="15"/>
      <c r="K17" s="28"/>
      <c r="L17" s="29" t="s">
        <v>11</v>
      </c>
      <c r="M17" s="30" t="s">
        <v>12</v>
      </c>
      <c r="N17" s="33" t="s">
        <v>13</v>
      </c>
      <c r="O17" s="32" t="s">
        <v>57</v>
      </c>
      <c r="P17" s="32" t="s">
        <v>220</v>
      </c>
      <c r="Q17" s="28"/>
      <c r="R17" s="48" t="s">
        <v>221</v>
      </c>
      <c r="S17" s="49" t="s">
        <v>14</v>
      </c>
      <c r="T17" s="48" t="s">
        <v>221</v>
      </c>
      <c r="U17" s="48" t="s">
        <v>223</v>
      </c>
      <c r="V17" s="50" t="s">
        <v>222</v>
      </c>
      <c r="W17" s="40" t="s">
        <v>232</v>
      </c>
      <c r="X17" s="18" t="s">
        <v>225</v>
      </c>
      <c r="Y17" s="38" t="s">
        <v>18</v>
      </c>
      <c r="Z17" s="14" t="s">
        <v>18</v>
      </c>
      <c r="AA17" s="58" t="e">
        <f>AA22+AA23+AA25+AA35+AA73+AA86*#REF!+AA87*#REF!+AA88*#REF!+AA89</f>
        <v>#REF!</v>
      </c>
      <c r="AB17" s="32" t="s">
        <v>18</v>
      </c>
      <c r="AC17" s="56"/>
      <c r="AD17" s="56"/>
      <c r="AE17" s="56"/>
      <c r="AF17" s="56"/>
      <c r="AG17" s="70"/>
      <c r="AH17" s="67"/>
      <c r="AI17" s="71"/>
      <c r="AJ17" s="157">
        <v>0</v>
      </c>
    </row>
    <row r="18" spans="1:36" s="1" customFormat="1" ht="39.950000000000003" hidden="1" customHeight="1">
      <c r="A18" s="13">
        <f t="shared" si="0"/>
        <v>10</v>
      </c>
      <c r="B18" s="16"/>
      <c r="C18" s="16">
        <v>1</v>
      </c>
      <c r="D18" s="16"/>
      <c r="E18" s="16"/>
      <c r="F18" s="16"/>
      <c r="G18" s="16"/>
      <c r="H18" s="16"/>
      <c r="I18" s="16"/>
      <c r="J18" s="17"/>
      <c r="K18" s="17"/>
      <c r="L18" s="29" t="s">
        <v>14</v>
      </c>
      <c r="M18" s="30" t="s">
        <v>12</v>
      </c>
      <c r="N18" s="33" t="s">
        <v>15</v>
      </c>
      <c r="O18" s="32" t="s">
        <v>57</v>
      </c>
      <c r="P18" s="32" t="s">
        <v>220</v>
      </c>
      <c r="Q18" s="28"/>
      <c r="R18" s="48" t="s">
        <v>221</v>
      </c>
      <c r="S18" s="49" t="s">
        <v>14</v>
      </c>
      <c r="T18" s="48" t="s">
        <v>221</v>
      </c>
      <c r="U18" s="48" t="s">
        <v>223</v>
      </c>
      <c r="V18" s="50" t="s">
        <v>222</v>
      </c>
      <c r="W18" s="40" t="s">
        <v>232</v>
      </c>
      <c r="X18" s="18" t="s">
        <v>225</v>
      </c>
      <c r="Y18" s="38" t="s">
        <v>18</v>
      </c>
      <c r="Z18" s="14" t="s">
        <v>18</v>
      </c>
      <c r="AA18" s="58" t="e">
        <f>AA17</f>
        <v>#REF!</v>
      </c>
      <c r="AB18" s="32" t="s">
        <v>18</v>
      </c>
      <c r="AC18" s="59"/>
      <c r="AD18" s="59"/>
      <c r="AE18" s="59"/>
      <c r="AF18" s="59"/>
      <c r="AG18" s="61"/>
      <c r="AH18" s="61"/>
      <c r="AI18" s="71"/>
      <c r="AJ18" s="157">
        <v>0</v>
      </c>
    </row>
    <row r="19" spans="1:36" s="1" customFormat="1" ht="75.75" hidden="1" customHeight="1">
      <c r="A19" s="13">
        <f t="shared" si="0"/>
        <v>11</v>
      </c>
      <c r="B19" s="16"/>
      <c r="C19" s="16">
        <v>1</v>
      </c>
      <c r="D19" s="16"/>
      <c r="E19" s="16"/>
      <c r="F19" s="16"/>
      <c r="G19" s="16"/>
      <c r="H19" s="16"/>
      <c r="I19" s="16"/>
      <c r="J19" s="17"/>
      <c r="K19" s="17"/>
      <c r="L19" s="29" t="s">
        <v>704</v>
      </c>
      <c r="M19" s="30" t="s">
        <v>12</v>
      </c>
      <c r="N19" s="33" t="s">
        <v>17</v>
      </c>
      <c r="O19" s="32" t="s">
        <v>57</v>
      </c>
      <c r="P19" s="32" t="s">
        <v>220</v>
      </c>
      <c r="Q19" s="28"/>
      <c r="R19" s="48" t="s">
        <v>221</v>
      </c>
      <c r="S19" s="49" t="s">
        <v>14</v>
      </c>
      <c r="T19" s="48" t="s">
        <v>221</v>
      </c>
      <c r="U19" s="51" t="s">
        <v>222</v>
      </c>
      <c r="V19" s="50" t="s">
        <v>223</v>
      </c>
      <c r="W19" s="40" t="s">
        <v>232</v>
      </c>
      <c r="X19" s="18" t="s">
        <v>225</v>
      </c>
      <c r="Y19" s="38" t="s">
        <v>18</v>
      </c>
      <c r="Z19" s="14" t="s">
        <v>18</v>
      </c>
      <c r="AA19" s="58" t="e">
        <f>AA18</f>
        <v>#REF!</v>
      </c>
      <c r="AB19" s="32"/>
      <c r="AC19" s="59"/>
      <c r="AD19" s="59"/>
      <c r="AE19" s="59"/>
      <c r="AF19" s="59"/>
      <c r="AG19" s="61"/>
      <c r="AH19" s="61"/>
      <c r="AI19" s="71"/>
      <c r="AJ19" s="157">
        <v>0</v>
      </c>
    </row>
    <row r="20" spans="1:36" s="1" customFormat="1" ht="39.950000000000003" customHeight="1">
      <c r="A20" s="13">
        <f t="shared" si="0"/>
        <v>12</v>
      </c>
      <c r="B20" s="16"/>
      <c r="C20" s="16">
        <v>1</v>
      </c>
      <c r="D20" s="16"/>
      <c r="E20" s="16"/>
      <c r="F20" s="16"/>
      <c r="G20" s="16"/>
      <c r="H20" s="16"/>
      <c r="I20" s="16"/>
      <c r="J20" s="17"/>
      <c r="K20" s="17"/>
      <c r="L20" s="29" t="s">
        <v>16</v>
      </c>
      <c r="M20" s="30" t="s">
        <v>12</v>
      </c>
      <c r="N20" s="33" t="s">
        <v>630</v>
      </c>
      <c r="O20" s="32" t="s">
        <v>57</v>
      </c>
      <c r="P20" s="32" t="s">
        <v>220</v>
      </c>
      <c r="Q20" s="28"/>
      <c r="R20" s="48" t="s">
        <v>221</v>
      </c>
      <c r="S20" s="49" t="s">
        <v>14</v>
      </c>
      <c r="T20" s="48" t="s">
        <v>221</v>
      </c>
      <c r="U20" s="48" t="s">
        <v>223</v>
      </c>
      <c r="V20" s="50" t="s">
        <v>222</v>
      </c>
      <c r="W20" s="40" t="s">
        <v>232</v>
      </c>
      <c r="X20" s="18" t="s">
        <v>225</v>
      </c>
      <c r="Y20" s="38" t="s">
        <v>18</v>
      </c>
      <c r="Z20" s="14" t="s">
        <v>18</v>
      </c>
      <c r="AA20" s="58" t="e">
        <f>AA17</f>
        <v>#REF!</v>
      </c>
      <c r="AB20" s="32" t="s">
        <v>18</v>
      </c>
      <c r="AC20" s="59"/>
      <c r="AD20" s="59"/>
      <c r="AE20" s="59"/>
      <c r="AF20" s="59"/>
      <c r="AG20" s="61"/>
      <c r="AH20" s="61"/>
      <c r="AI20" s="71"/>
      <c r="AJ20" s="157">
        <v>1</v>
      </c>
    </row>
    <row r="21" spans="1:36" s="1" customFormat="1" ht="39.950000000000003" hidden="1" customHeight="1">
      <c r="A21" s="13">
        <f t="shared" si="0"/>
        <v>13</v>
      </c>
      <c r="B21" s="16"/>
      <c r="C21" s="16">
        <v>1</v>
      </c>
      <c r="D21" s="16"/>
      <c r="E21" s="16"/>
      <c r="F21" s="16"/>
      <c r="G21" s="16"/>
      <c r="H21" s="16"/>
      <c r="I21" s="16"/>
      <c r="J21" s="17"/>
      <c r="K21" s="17"/>
      <c r="L21" s="29" t="s">
        <v>705</v>
      </c>
      <c r="M21" s="30" t="s">
        <v>12</v>
      </c>
      <c r="N21" s="33" t="s">
        <v>706</v>
      </c>
      <c r="O21" s="32" t="s">
        <v>57</v>
      </c>
      <c r="P21" s="32" t="s">
        <v>220</v>
      </c>
      <c r="Q21" s="28"/>
      <c r="R21" s="48" t="s">
        <v>221</v>
      </c>
      <c r="S21" s="49" t="s">
        <v>14</v>
      </c>
      <c r="T21" s="48" t="s">
        <v>221</v>
      </c>
      <c r="U21" s="48" t="s">
        <v>222</v>
      </c>
      <c r="V21" s="50" t="s">
        <v>223</v>
      </c>
      <c r="W21" s="40" t="s">
        <v>232</v>
      </c>
      <c r="X21" s="18" t="s">
        <v>225</v>
      </c>
      <c r="Y21" s="38" t="s">
        <v>18</v>
      </c>
      <c r="Z21" s="14" t="s">
        <v>18</v>
      </c>
      <c r="AA21" s="58" t="e">
        <f>AA18</f>
        <v>#REF!</v>
      </c>
      <c r="AB21" s="32" t="s">
        <v>18</v>
      </c>
      <c r="AC21" s="59"/>
      <c r="AD21" s="59"/>
      <c r="AE21" s="59"/>
      <c r="AF21" s="59"/>
      <c r="AG21" s="61"/>
      <c r="AH21" s="61"/>
      <c r="AI21" s="71"/>
      <c r="AJ21" s="157">
        <v>0</v>
      </c>
    </row>
    <row r="22" spans="1:36" s="1" customFormat="1" ht="39.950000000000003" customHeight="1">
      <c r="A22" s="13">
        <f t="shared" si="0"/>
        <v>14</v>
      </c>
      <c r="B22" s="17"/>
      <c r="C22" s="18"/>
      <c r="D22" s="18">
        <v>2</v>
      </c>
      <c r="E22" s="18"/>
      <c r="F22" s="18"/>
      <c r="G22" s="18"/>
      <c r="H22" s="18"/>
      <c r="I22" s="18"/>
      <c r="J22" s="17"/>
      <c r="K22" s="17"/>
      <c r="L22" s="34" t="s">
        <v>135</v>
      </c>
      <c r="M22" s="30" t="s">
        <v>136</v>
      </c>
      <c r="N22" s="35" t="s">
        <v>707</v>
      </c>
      <c r="O22" s="28" t="s">
        <v>139</v>
      </c>
      <c r="P22" s="15" t="s">
        <v>220</v>
      </c>
      <c r="Q22" s="28"/>
      <c r="R22" s="48" t="s">
        <v>221</v>
      </c>
      <c r="S22" s="38" t="s">
        <v>135</v>
      </c>
      <c r="T22" s="38" t="s">
        <v>18</v>
      </c>
      <c r="U22" s="48" t="s">
        <v>223</v>
      </c>
      <c r="V22" s="50" t="s">
        <v>222</v>
      </c>
      <c r="W22" s="40" t="s">
        <v>254</v>
      </c>
      <c r="X22" s="18" t="s">
        <v>225</v>
      </c>
      <c r="Y22" s="28" t="s">
        <v>18</v>
      </c>
      <c r="Z22" s="28" t="s">
        <v>18</v>
      </c>
      <c r="AA22" s="58">
        <v>1.4500000000000001E-2</v>
      </c>
      <c r="AB22" s="32" t="s">
        <v>18</v>
      </c>
      <c r="AC22" s="59"/>
      <c r="AD22" s="59"/>
      <c r="AE22" s="59"/>
      <c r="AF22" s="59"/>
      <c r="AG22" s="61"/>
      <c r="AH22" s="61"/>
      <c r="AI22" s="17" t="s">
        <v>393</v>
      </c>
      <c r="AJ22" s="300">
        <v>1</v>
      </c>
    </row>
    <row r="23" spans="1:36" s="1" customFormat="1" ht="39.950000000000003" customHeight="1">
      <c r="A23" s="13">
        <f t="shared" si="0"/>
        <v>15</v>
      </c>
      <c r="B23" s="17"/>
      <c r="C23" s="18"/>
      <c r="D23" s="18">
        <v>2</v>
      </c>
      <c r="E23" s="18"/>
      <c r="F23" s="18"/>
      <c r="G23" s="18"/>
      <c r="H23" s="18"/>
      <c r="I23" s="18"/>
      <c r="J23" s="17"/>
      <c r="K23" s="17"/>
      <c r="L23" s="34" t="s">
        <v>137</v>
      </c>
      <c r="M23" s="30" t="s">
        <v>138</v>
      </c>
      <c r="N23" s="35" t="s">
        <v>707</v>
      </c>
      <c r="O23" s="28" t="s">
        <v>139</v>
      </c>
      <c r="P23" s="15" t="s">
        <v>220</v>
      </c>
      <c r="Q23" s="28"/>
      <c r="R23" s="48" t="s">
        <v>221</v>
      </c>
      <c r="S23" s="38" t="s">
        <v>137</v>
      </c>
      <c r="T23" s="38" t="s">
        <v>18</v>
      </c>
      <c r="U23" s="48" t="s">
        <v>223</v>
      </c>
      <c r="V23" s="50" t="s">
        <v>222</v>
      </c>
      <c r="W23" s="40" t="s">
        <v>254</v>
      </c>
      <c r="X23" s="18" t="s">
        <v>225</v>
      </c>
      <c r="Y23" s="28" t="s">
        <v>18</v>
      </c>
      <c r="Z23" s="28" t="s">
        <v>18</v>
      </c>
      <c r="AA23" s="58">
        <v>1.23E-2</v>
      </c>
      <c r="AB23" s="32" t="s">
        <v>18</v>
      </c>
      <c r="AC23" s="59"/>
      <c r="AD23" s="59"/>
      <c r="AE23" s="59"/>
      <c r="AF23" s="59"/>
      <c r="AG23" s="61"/>
      <c r="AH23" s="61"/>
      <c r="AI23" s="17" t="s">
        <v>393</v>
      </c>
      <c r="AJ23" s="300">
        <v>1</v>
      </c>
    </row>
    <row r="24" spans="1:36" ht="39.950000000000003" hidden="1" customHeight="1">
      <c r="A24" s="13">
        <f t="shared" si="0"/>
        <v>16</v>
      </c>
      <c r="B24" s="15"/>
      <c r="C24" s="16"/>
      <c r="D24" s="19">
        <v>2</v>
      </c>
      <c r="E24" s="19"/>
      <c r="F24" s="16"/>
      <c r="G24" s="19"/>
      <c r="H24" s="16"/>
      <c r="I24" s="16"/>
      <c r="J24" s="36"/>
      <c r="K24" s="36"/>
      <c r="L24" s="34" t="s">
        <v>173</v>
      </c>
      <c r="M24" s="30" t="s">
        <v>141</v>
      </c>
      <c r="N24" s="37" t="s">
        <v>708</v>
      </c>
      <c r="O24" s="38" t="s">
        <v>61</v>
      </c>
      <c r="P24" s="15" t="s">
        <v>220</v>
      </c>
      <c r="Q24" s="38"/>
      <c r="R24" s="48" t="s">
        <v>221</v>
      </c>
      <c r="S24" s="38" t="s">
        <v>709</v>
      </c>
      <c r="T24" s="48" t="s">
        <v>221</v>
      </c>
      <c r="U24" s="48" t="s">
        <v>223</v>
      </c>
      <c r="V24" s="50" t="s">
        <v>222</v>
      </c>
      <c r="W24" s="50" t="s">
        <v>224</v>
      </c>
      <c r="X24" s="50" t="s">
        <v>225</v>
      </c>
      <c r="Y24" s="50" t="s">
        <v>18</v>
      </c>
      <c r="Z24" s="32" t="s">
        <v>18</v>
      </c>
      <c r="AA24" s="60">
        <f>AA28+AA31</f>
        <v>0.65250000000000008</v>
      </c>
      <c r="AB24" s="32" t="s">
        <v>18</v>
      </c>
      <c r="AC24" s="38"/>
      <c r="AD24" s="38"/>
      <c r="AE24" s="38"/>
      <c r="AF24" s="38"/>
      <c r="AG24" s="38"/>
      <c r="AH24" s="38"/>
      <c r="AI24" s="38" t="s">
        <v>710</v>
      </c>
      <c r="AJ24" s="301">
        <v>0</v>
      </c>
    </row>
    <row r="25" spans="1:36" ht="39.950000000000003" customHeight="1">
      <c r="A25" s="13">
        <f t="shared" si="0"/>
        <v>17</v>
      </c>
      <c r="B25" s="15"/>
      <c r="C25" s="16"/>
      <c r="D25" s="16">
        <v>2</v>
      </c>
      <c r="E25" s="19"/>
      <c r="F25" s="16"/>
      <c r="G25" s="19"/>
      <c r="H25" s="16"/>
      <c r="I25" s="16"/>
      <c r="J25" s="36"/>
      <c r="K25" s="36"/>
      <c r="L25" s="29" t="s">
        <v>709</v>
      </c>
      <c r="M25" s="30" t="s">
        <v>141</v>
      </c>
      <c r="N25" s="37" t="s">
        <v>711</v>
      </c>
      <c r="O25" s="32" t="s">
        <v>57</v>
      </c>
      <c r="P25" s="32" t="s">
        <v>220</v>
      </c>
      <c r="Q25" s="38"/>
      <c r="R25" s="48" t="s">
        <v>221</v>
      </c>
      <c r="S25" s="38" t="s">
        <v>228</v>
      </c>
      <c r="T25" s="38" t="s">
        <v>18</v>
      </c>
      <c r="U25" s="48" t="s">
        <v>223</v>
      </c>
      <c r="V25" s="50" t="s">
        <v>222</v>
      </c>
      <c r="W25" s="40" t="s">
        <v>232</v>
      </c>
      <c r="X25" s="18" t="s">
        <v>225</v>
      </c>
      <c r="Y25" s="38" t="s">
        <v>18</v>
      </c>
      <c r="Z25" s="14" t="s">
        <v>18</v>
      </c>
      <c r="AA25" s="60">
        <f>AA28+AA32</f>
        <v>0.65250000000000008</v>
      </c>
      <c r="AB25" s="32" t="s">
        <v>18</v>
      </c>
      <c r="AC25" s="38"/>
      <c r="AD25" s="38"/>
      <c r="AE25" s="38"/>
      <c r="AF25" s="38"/>
      <c r="AG25" s="38"/>
      <c r="AH25" s="38"/>
      <c r="AI25" s="38" t="s">
        <v>710</v>
      </c>
      <c r="AJ25" s="157">
        <v>1</v>
      </c>
    </row>
    <row r="26" spans="1:36" ht="39.950000000000003" hidden="1" customHeight="1">
      <c r="A26" s="13">
        <f t="shared" si="0"/>
        <v>18</v>
      </c>
      <c r="B26" s="15"/>
      <c r="C26" s="16"/>
      <c r="D26" s="16">
        <v>2</v>
      </c>
      <c r="E26" s="19"/>
      <c r="F26" s="16"/>
      <c r="G26" s="19"/>
      <c r="H26" s="16"/>
      <c r="I26" s="16"/>
      <c r="J26" s="36"/>
      <c r="K26" s="36"/>
      <c r="L26" s="29" t="s">
        <v>670</v>
      </c>
      <c r="M26" s="30" t="s">
        <v>141</v>
      </c>
      <c r="N26" s="37" t="s">
        <v>712</v>
      </c>
      <c r="O26" s="32" t="s">
        <v>57</v>
      </c>
      <c r="P26" s="32" t="s">
        <v>220</v>
      </c>
      <c r="Q26" s="38"/>
      <c r="R26" s="48" t="s">
        <v>221</v>
      </c>
      <c r="S26" s="38" t="s">
        <v>228</v>
      </c>
      <c r="T26" s="38" t="s">
        <v>18</v>
      </c>
      <c r="U26" s="51" t="s">
        <v>222</v>
      </c>
      <c r="V26" s="50" t="s">
        <v>223</v>
      </c>
      <c r="W26" s="40" t="s">
        <v>232</v>
      </c>
      <c r="X26" s="18" t="s">
        <v>225</v>
      </c>
      <c r="Y26" s="38" t="s">
        <v>18</v>
      </c>
      <c r="Z26" s="14" t="s">
        <v>18</v>
      </c>
      <c r="AA26" s="60">
        <f>AA29+AA33</f>
        <v>0.50660000000000005</v>
      </c>
      <c r="AB26" s="32" t="s">
        <v>18</v>
      </c>
      <c r="AC26" s="38"/>
      <c r="AD26" s="38"/>
      <c r="AE26" s="38"/>
      <c r="AF26" s="38"/>
      <c r="AG26" s="38"/>
      <c r="AH26" s="38"/>
      <c r="AI26" s="38" t="s">
        <v>710</v>
      </c>
      <c r="AJ26" s="157">
        <v>0</v>
      </c>
    </row>
    <row r="27" spans="1:36" ht="39.950000000000003" hidden="1" customHeight="1">
      <c r="A27" s="13">
        <f t="shared" si="0"/>
        <v>19</v>
      </c>
      <c r="B27" s="15"/>
      <c r="C27" s="16"/>
      <c r="D27" s="16">
        <v>2</v>
      </c>
      <c r="E27" s="19"/>
      <c r="F27" s="16"/>
      <c r="G27" s="19"/>
      <c r="H27" s="16"/>
      <c r="I27" s="16"/>
      <c r="J27" s="36"/>
      <c r="K27" s="36"/>
      <c r="L27" s="29" t="s">
        <v>140</v>
      </c>
      <c r="M27" s="30" t="s">
        <v>141</v>
      </c>
      <c r="N27" s="37" t="s">
        <v>713</v>
      </c>
      <c r="O27" s="32" t="s">
        <v>57</v>
      </c>
      <c r="P27" s="32" t="s">
        <v>220</v>
      </c>
      <c r="Q27" s="38"/>
      <c r="R27" s="48" t="s">
        <v>221</v>
      </c>
      <c r="S27" s="38" t="s">
        <v>228</v>
      </c>
      <c r="T27" s="38" t="s">
        <v>18</v>
      </c>
      <c r="U27" s="51" t="s">
        <v>222</v>
      </c>
      <c r="V27" s="50" t="s">
        <v>223</v>
      </c>
      <c r="W27" s="40" t="s">
        <v>232</v>
      </c>
      <c r="X27" s="18" t="s">
        <v>225</v>
      </c>
      <c r="Y27" s="38" t="s">
        <v>18</v>
      </c>
      <c r="Z27" s="14" t="s">
        <v>18</v>
      </c>
      <c r="AA27" s="60">
        <v>0.60250000000000004</v>
      </c>
      <c r="AB27" s="32" t="s">
        <v>18</v>
      </c>
      <c r="AC27" s="38"/>
      <c r="AD27" s="38"/>
      <c r="AE27" s="38"/>
      <c r="AF27" s="38"/>
      <c r="AG27" s="38"/>
      <c r="AH27" s="38"/>
      <c r="AI27" s="38" t="s">
        <v>710</v>
      </c>
      <c r="AJ27" s="157">
        <v>0</v>
      </c>
    </row>
    <row r="28" spans="1:36" ht="39.950000000000003" customHeight="1">
      <c r="A28" s="13">
        <f t="shared" si="0"/>
        <v>20</v>
      </c>
      <c r="B28" s="15"/>
      <c r="C28" s="16"/>
      <c r="D28" s="16"/>
      <c r="E28" s="19">
        <v>3</v>
      </c>
      <c r="F28" s="16"/>
      <c r="G28" s="19"/>
      <c r="H28" s="16"/>
      <c r="I28" s="16"/>
      <c r="J28" s="36"/>
      <c r="K28" s="36"/>
      <c r="L28" s="29" t="s">
        <v>230</v>
      </c>
      <c r="M28" s="30" t="s">
        <v>231</v>
      </c>
      <c r="N28" s="37" t="s">
        <v>232</v>
      </c>
      <c r="O28" s="32" t="s">
        <v>61</v>
      </c>
      <c r="P28" s="32" t="s">
        <v>220</v>
      </c>
      <c r="Q28" s="38"/>
      <c r="R28" s="48" t="s">
        <v>221</v>
      </c>
      <c r="S28" s="38" t="s">
        <v>228</v>
      </c>
      <c r="T28" s="38" t="s">
        <v>18</v>
      </c>
      <c r="U28" s="48" t="s">
        <v>223</v>
      </c>
      <c r="V28" s="50" t="s">
        <v>222</v>
      </c>
      <c r="W28" s="40" t="s">
        <v>232</v>
      </c>
      <c r="X28" s="18" t="s">
        <v>225</v>
      </c>
      <c r="Y28" s="38" t="s">
        <v>18</v>
      </c>
      <c r="Z28" s="14" t="s">
        <v>18</v>
      </c>
      <c r="AA28" s="60">
        <f>AA29+AA30</f>
        <v>0.60250000000000004</v>
      </c>
      <c r="AB28" s="32" t="s">
        <v>18</v>
      </c>
      <c r="AC28" s="38"/>
      <c r="AD28" s="38"/>
      <c r="AE28" s="38"/>
      <c r="AF28" s="38"/>
      <c r="AG28" s="38"/>
      <c r="AH28" s="38"/>
      <c r="AI28" s="38" t="s">
        <v>710</v>
      </c>
      <c r="AJ28" s="157">
        <v>1</v>
      </c>
    </row>
    <row r="29" spans="1:36" ht="39.950000000000003" customHeight="1">
      <c r="A29" s="13">
        <f t="shared" si="0"/>
        <v>21</v>
      </c>
      <c r="B29" s="15"/>
      <c r="C29" s="16"/>
      <c r="D29" s="16"/>
      <c r="E29" s="19"/>
      <c r="F29" s="16">
        <v>4</v>
      </c>
      <c r="G29" s="19"/>
      <c r="H29" s="16"/>
      <c r="I29" s="16"/>
      <c r="J29" s="36"/>
      <c r="K29" s="36"/>
      <c r="L29" s="29" t="s">
        <v>234</v>
      </c>
      <c r="M29" s="30" t="s">
        <v>235</v>
      </c>
      <c r="N29" s="37" t="s">
        <v>236</v>
      </c>
      <c r="O29" s="32" t="s">
        <v>61</v>
      </c>
      <c r="P29" s="32" t="s">
        <v>220</v>
      </c>
      <c r="Q29" s="38"/>
      <c r="R29" s="48" t="s">
        <v>221</v>
      </c>
      <c r="S29" s="38" t="s">
        <v>228</v>
      </c>
      <c r="T29" s="38" t="s">
        <v>18</v>
      </c>
      <c r="U29" s="48" t="s">
        <v>223</v>
      </c>
      <c r="V29" s="50" t="s">
        <v>222</v>
      </c>
      <c r="W29" s="38" t="s">
        <v>236</v>
      </c>
      <c r="X29" s="38" t="s">
        <v>714</v>
      </c>
      <c r="Y29" s="38" t="s">
        <v>239</v>
      </c>
      <c r="Z29" s="14" t="s">
        <v>18</v>
      </c>
      <c r="AA29" s="60">
        <v>0.45660000000000001</v>
      </c>
      <c r="AB29" s="32" t="s">
        <v>18</v>
      </c>
      <c r="AC29" s="38"/>
      <c r="AD29" s="38"/>
      <c r="AE29" s="38"/>
      <c r="AF29" s="38"/>
      <c r="AG29" s="38"/>
      <c r="AH29" s="38"/>
      <c r="AI29" s="38" t="s">
        <v>710</v>
      </c>
      <c r="AJ29" s="157">
        <v>1</v>
      </c>
    </row>
    <row r="30" spans="1:36" ht="39.950000000000003" customHeight="1">
      <c r="A30" s="13">
        <f t="shared" si="0"/>
        <v>22</v>
      </c>
      <c r="B30" s="15"/>
      <c r="C30" s="16"/>
      <c r="D30" s="16"/>
      <c r="E30" s="19"/>
      <c r="F30" s="16">
        <v>4</v>
      </c>
      <c r="G30" s="19"/>
      <c r="H30" s="16"/>
      <c r="I30" s="16"/>
      <c r="J30" s="36"/>
      <c r="K30" s="36"/>
      <c r="L30" s="29" t="s">
        <v>240</v>
      </c>
      <c r="M30" s="30" t="s">
        <v>241</v>
      </c>
      <c r="N30" s="37" t="s">
        <v>242</v>
      </c>
      <c r="O30" s="32" t="s">
        <v>61</v>
      </c>
      <c r="P30" s="32" t="s">
        <v>220</v>
      </c>
      <c r="Q30" s="38"/>
      <c r="R30" s="48" t="s">
        <v>221</v>
      </c>
      <c r="S30" s="38" t="s">
        <v>228</v>
      </c>
      <c r="T30" s="38" t="s">
        <v>18</v>
      </c>
      <c r="U30" s="48" t="s">
        <v>223</v>
      </c>
      <c r="V30" s="50" t="s">
        <v>222</v>
      </c>
      <c r="W30" s="38" t="s">
        <v>493</v>
      </c>
      <c r="X30" s="38" t="s">
        <v>715</v>
      </c>
      <c r="Y30" s="38" t="s">
        <v>244</v>
      </c>
      <c r="Z30" s="14" t="s">
        <v>18</v>
      </c>
      <c r="AA30" s="60">
        <v>0.1459</v>
      </c>
      <c r="AB30" s="32" t="s">
        <v>18</v>
      </c>
      <c r="AC30" s="38"/>
      <c r="AD30" s="38"/>
      <c r="AE30" s="38"/>
      <c r="AF30" s="38"/>
      <c r="AG30" s="38"/>
      <c r="AH30" s="38"/>
      <c r="AI30" s="38" t="s">
        <v>710</v>
      </c>
      <c r="AJ30" s="157">
        <v>1</v>
      </c>
    </row>
    <row r="31" spans="1:36" ht="39.950000000000003" hidden="1" customHeight="1">
      <c r="A31" s="13">
        <f t="shared" si="0"/>
        <v>23</v>
      </c>
      <c r="B31" s="15"/>
      <c r="C31" s="16"/>
      <c r="D31" s="16"/>
      <c r="E31" s="19">
        <v>3</v>
      </c>
      <c r="F31" s="16"/>
      <c r="G31" s="19"/>
      <c r="H31" s="16"/>
      <c r="I31" s="16"/>
      <c r="J31" s="36"/>
      <c r="K31" s="36"/>
      <c r="L31" s="29" t="s">
        <v>5</v>
      </c>
      <c r="M31" s="30" t="s">
        <v>142</v>
      </c>
      <c r="N31" s="39" t="s">
        <v>245</v>
      </c>
      <c r="O31" s="32" t="s">
        <v>61</v>
      </c>
      <c r="P31" s="32" t="s">
        <v>220</v>
      </c>
      <c r="Q31" s="38"/>
      <c r="R31" s="48" t="s">
        <v>221</v>
      </c>
      <c r="S31" s="38" t="s">
        <v>228</v>
      </c>
      <c r="T31" s="38" t="s">
        <v>18</v>
      </c>
      <c r="U31" s="48" t="s">
        <v>223</v>
      </c>
      <c r="V31" s="50" t="s">
        <v>222</v>
      </c>
      <c r="W31" s="40" t="s">
        <v>232</v>
      </c>
      <c r="X31" s="38" t="s">
        <v>18</v>
      </c>
      <c r="Y31" s="38" t="s">
        <v>18</v>
      </c>
      <c r="Z31" s="14" t="s">
        <v>18</v>
      </c>
      <c r="AA31" s="60">
        <v>0.05</v>
      </c>
      <c r="AB31" s="32" t="s">
        <v>18</v>
      </c>
      <c r="AC31" s="38"/>
      <c r="AD31" s="38"/>
      <c r="AE31" s="38"/>
      <c r="AF31" s="38"/>
      <c r="AG31" s="38"/>
      <c r="AH31" s="38"/>
      <c r="AI31" s="74"/>
      <c r="AJ31" s="157">
        <v>0</v>
      </c>
    </row>
    <row r="32" spans="1:36" ht="39.950000000000003" customHeight="1">
      <c r="A32" s="13">
        <f t="shared" si="0"/>
        <v>24</v>
      </c>
      <c r="B32" s="15"/>
      <c r="C32" s="16"/>
      <c r="D32" s="19"/>
      <c r="E32" s="19">
        <v>3</v>
      </c>
      <c r="F32" s="16"/>
      <c r="G32" s="19"/>
      <c r="H32" s="16"/>
      <c r="I32" s="16"/>
      <c r="J32" s="36"/>
      <c r="K32" s="36"/>
      <c r="L32" s="34" t="s">
        <v>43</v>
      </c>
      <c r="M32" s="30" t="s">
        <v>142</v>
      </c>
      <c r="N32" s="39" t="s">
        <v>716</v>
      </c>
      <c r="O32" s="38" t="s">
        <v>61</v>
      </c>
      <c r="P32" s="15" t="s">
        <v>220</v>
      </c>
      <c r="Q32" s="38"/>
      <c r="R32" s="48" t="s">
        <v>221</v>
      </c>
      <c r="S32" s="38" t="s">
        <v>228</v>
      </c>
      <c r="T32" s="38" t="s">
        <v>18</v>
      </c>
      <c r="U32" s="48" t="s">
        <v>223</v>
      </c>
      <c r="V32" s="50" t="s">
        <v>222</v>
      </c>
      <c r="W32" s="40" t="s">
        <v>224</v>
      </c>
      <c r="X32" s="18" t="s">
        <v>225</v>
      </c>
      <c r="Y32" s="38" t="s">
        <v>18</v>
      </c>
      <c r="Z32" s="28" t="s">
        <v>18</v>
      </c>
      <c r="AA32" s="60">
        <v>0.05</v>
      </c>
      <c r="AB32" s="32" t="s">
        <v>18</v>
      </c>
      <c r="AC32" s="38"/>
      <c r="AD32" s="38"/>
      <c r="AE32" s="38"/>
      <c r="AF32" s="38"/>
      <c r="AG32" s="38"/>
      <c r="AH32" s="38"/>
      <c r="AI32" s="38"/>
      <c r="AJ32" s="301">
        <v>1</v>
      </c>
    </row>
    <row r="33" spans="1:36" ht="39.950000000000003" hidden="1" customHeight="1">
      <c r="A33" s="13">
        <f t="shared" si="0"/>
        <v>25</v>
      </c>
      <c r="B33" s="15"/>
      <c r="C33" s="16"/>
      <c r="D33" s="19"/>
      <c r="E33" s="19">
        <v>3</v>
      </c>
      <c r="F33" s="16"/>
      <c r="G33" s="19"/>
      <c r="H33" s="16"/>
      <c r="I33" s="16"/>
      <c r="J33" s="36"/>
      <c r="K33" s="36"/>
      <c r="L33" s="29" t="s">
        <v>36</v>
      </c>
      <c r="M33" s="30" t="s">
        <v>142</v>
      </c>
      <c r="N33" s="39" t="s">
        <v>717</v>
      </c>
      <c r="O33" s="38" t="s">
        <v>61</v>
      </c>
      <c r="P33" s="15" t="s">
        <v>220</v>
      </c>
      <c r="Q33" s="38"/>
      <c r="R33" s="48" t="s">
        <v>221</v>
      </c>
      <c r="S33" s="38" t="s">
        <v>228</v>
      </c>
      <c r="T33" s="38" t="s">
        <v>18</v>
      </c>
      <c r="U33" s="45" t="s">
        <v>222</v>
      </c>
      <c r="V33" s="51" t="s">
        <v>223</v>
      </c>
      <c r="W33" s="40" t="s">
        <v>224</v>
      </c>
      <c r="X33" s="18" t="s">
        <v>225</v>
      </c>
      <c r="Y33" s="38" t="s">
        <v>18</v>
      </c>
      <c r="Z33" s="28" t="s">
        <v>18</v>
      </c>
      <c r="AA33" s="60">
        <v>0.05</v>
      </c>
      <c r="AB33" s="32" t="s">
        <v>18</v>
      </c>
      <c r="AC33" s="38"/>
      <c r="AD33" s="38"/>
      <c r="AE33" s="38"/>
      <c r="AF33" s="38"/>
      <c r="AG33" s="38"/>
      <c r="AH33" s="38"/>
      <c r="AI33" s="38"/>
      <c r="AJ33" s="301">
        <v>0</v>
      </c>
    </row>
    <row r="34" spans="1:36" ht="39.950000000000003" hidden="1" customHeight="1">
      <c r="A34" s="13">
        <f t="shared" si="0"/>
        <v>26</v>
      </c>
      <c r="B34" s="15"/>
      <c r="C34" s="16"/>
      <c r="D34" s="19"/>
      <c r="E34" s="19">
        <v>3</v>
      </c>
      <c r="F34" s="16"/>
      <c r="G34" s="19"/>
      <c r="H34" s="16"/>
      <c r="I34" s="16"/>
      <c r="J34" s="36"/>
      <c r="K34" s="36"/>
      <c r="L34" s="29" t="s">
        <v>6</v>
      </c>
      <c r="M34" s="30" t="s">
        <v>142</v>
      </c>
      <c r="N34" s="39" t="s">
        <v>718</v>
      </c>
      <c r="O34" s="38" t="s">
        <v>61</v>
      </c>
      <c r="P34" s="15" t="s">
        <v>220</v>
      </c>
      <c r="Q34" s="38"/>
      <c r="R34" s="48" t="s">
        <v>221</v>
      </c>
      <c r="S34" s="38" t="s">
        <v>228</v>
      </c>
      <c r="T34" s="38" t="s">
        <v>18</v>
      </c>
      <c r="U34" s="45" t="s">
        <v>222</v>
      </c>
      <c r="V34" s="51" t="s">
        <v>223</v>
      </c>
      <c r="W34" s="40" t="s">
        <v>224</v>
      </c>
      <c r="X34" s="18" t="s">
        <v>225</v>
      </c>
      <c r="Y34" s="38" t="s">
        <v>18</v>
      </c>
      <c r="Z34" s="28" t="s">
        <v>18</v>
      </c>
      <c r="AA34" s="60">
        <v>0.05</v>
      </c>
      <c r="AB34" s="32" t="s">
        <v>18</v>
      </c>
      <c r="AC34" s="38"/>
      <c r="AD34" s="38"/>
      <c r="AE34" s="38"/>
      <c r="AF34" s="38"/>
      <c r="AG34" s="38"/>
      <c r="AH34" s="38"/>
      <c r="AI34" s="38"/>
      <c r="AJ34" s="301">
        <v>0</v>
      </c>
    </row>
    <row r="35" spans="1:36" ht="39.950000000000003" hidden="1" customHeight="1">
      <c r="A35" s="13">
        <f t="shared" si="0"/>
        <v>27</v>
      </c>
      <c r="B35" s="16"/>
      <c r="C35" s="16"/>
      <c r="D35" s="16">
        <v>2</v>
      </c>
      <c r="E35" s="16"/>
      <c r="F35" s="16"/>
      <c r="G35" s="16"/>
      <c r="H35" s="16"/>
      <c r="I35" s="16"/>
      <c r="J35" s="28"/>
      <c r="K35" s="28"/>
      <c r="L35" s="29" t="s">
        <v>682</v>
      </c>
      <c r="M35" s="30" t="s">
        <v>638</v>
      </c>
      <c r="N35" s="37" t="s">
        <v>248</v>
      </c>
      <c r="O35" s="32" t="s">
        <v>57</v>
      </c>
      <c r="P35" s="32" t="s">
        <v>220</v>
      </c>
      <c r="Q35" s="17"/>
      <c r="R35" s="48" t="s">
        <v>221</v>
      </c>
      <c r="S35" s="38" t="s">
        <v>228</v>
      </c>
      <c r="T35" s="38" t="s">
        <v>18</v>
      </c>
      <c r="U35" s="48" t="s">
        <v>223</v>
      </c>
      <c r="V35" s="50" t="s">
        <v>222</v>
      </c>
      <c r="W35" s="40" t="s">
        <v>232</v>
      </c>
      <c r="X35" s="18" t="s">
        <v>225</v>
      </c>
      <c r="Y35" s="38" t="s">
        <v>18</v>
      </c>
      <c r="Z35" s="14" t="s">
        <v>18</v>
      </c>
      <c r="AA35" s="58" t="e">
        <f>AA40+AA55</f>
        <v>#REF!</v>
      </c>
      <c r="AB35" s="32" t="s">
        <v>18</v>
      </c>
      <c r="AC35" s="32" t="s">
        <v>18</v>
      </c>
      <c r="AD35" s="32" t="s">
        <v>18</v>
      </c>
      <c r="AE35" s="32" t="s">
        <v>18</v>
      </c>
      <c r="AF35" s="32" t="s">
        <v>18</v>
      </c>
      <c r="AG35" s="32" t="s">
        <v>18</v>
      </c>
      <c r="AH35" s="32" t="s">
        <v>18</v>
      </c>
      <c r="AI35" s="74"/>
      <c r="AJ35" s="157">
        <v>0</v>
      </c>
    </row>
    <row r="36" spans="1:36" s="2" customFormat="1" ht="39.950000000000003" hidden="1" customHeight="1">
      <c r="A36" s="13">
        <f t="shared" si="0"/>
        <v>28</v>
      </c>
      <c r="B36" s="16"/>
      <c r="C36" s="16"/>
      <c r="D36" s="16">
        <v>2</v>
      </c>
      <c r="E36" s="16"/>
      <c r="F36" s="16"/>
      <c r="G36" s="16"/>
      <c r="H36" s="16"/>
      <c r="I36" s="16"/>
      <c r="J36" s="28"/>
      <c r="K36" s="28"/>
      <c r="L36" s="29" t="s">
        <v>684</v>
      </c>
      <c r="M36" s="30" t="s">
        <v>676</v>
      </c>
      <c r="N36" s="37" t="s">
        <v>250</v>
      </c>
      <c r="O36" s="32" t="s">
        <v>57</v>
      </c>
      <c r="P36" s="32" t="s">
        <v>220</v>
      </c>
      <c r="Q36" s="17"/>
      <c r="R36" s="48" t="s">
        <v>221</v>
      </c>
      <c r="S36" s="38" t="s">
        <v>228</v>
      </c>
      <c r="T36" s="38" t="s">
        <v>18</v>
      </c>
      <c r="U36" s="48" t="s">
        <v>223</v>
      </c>
      <c r="V36" s="50" t="s">
        <v>222</v>
      </c>
      <c r="W36" s="40" t="s">
        <v>232</v>
      </c>
      <c r="X36" s="18" t="s">
        <v>225</v>
      </c>
      <c r="Y36" s="38" t="s">
        <v>18</v>
      </c>
      <c r="Z36" s="14" t="s">
        <v>18</v>
      </c>
      <c r="AA36" s="58" t="e">
        <f>AA35</f>
        <v>#REF!</v>
      </c>
      <c r="AB36" s="32" t="s">
        <v>18</v>
      </c>
      <c r="AC36" s="32" t="s">
        <v>18</v>
      </c>
      <c r="AD36" s="32" t="s">
        <v>18</v>
      </c>
      <c r="AE36" s="32" t="s">
        <v>18</v>
      </c>
      <c r="AF36" s="32" t="s">
        <v>18</v>
      </c>
      <c r="AG36" s="32" t="s">
        <v>18</v>
      </c>
      <c r="AH36" s="32" t="s">
        <v>18</v>
      </c>
      <c r="AI36" s="74"/>
      <c r="AJ36" s="157">
        <v>0</v>
      </c>
    </row>
    <row r="37" spans="1:36" s="2" customFormat="1" ht="39.950000000000003" customHeight="1">
      <c r="A37" s="13">
        <f t="shared" si="0"/>
        <v>29</v>
      </c>
      <c r="B37" s="16"/>
      <c r="C37" s="16"/>
      <c r="D37" s="16">
        <v>2</v>
      </c>
      <c r="E37" s="16"/>
      <c r="F37" s="16"/>
      <c r="G37" s="16"/>
      <c r="H37" s="16"/>
      <c r="I37" s="16"/>
      <c r="J37" s="28"/>
      <c r="K37" s="28"/>
      <c r="L37" s="29" t="s">
        <v>719</v>
      </c>
      <c r="M37" s="30" t="s">
        <v>676</v>
      </c>
      <c r="N37" s="37" t="s">
        <v>720</v>
      </c>
      <c r="O37" s="32" t="s">
        <v>57</v>
      </c>
      <c r="P37" s="32" t="s">
        <v>220</v>
      </c>
      <c r="Q37" s="17"/>
      <c r="R37" s="48" t="s">
        <v>221</v>
      </c>
      <c r="S37" s="38" t="s">
        <v>228</v>
      </c>
      <c r="T37" s="38" t="s">
        <v>18</v>
      </c>
      <c r="U37" s="48" t="s">
        <v>223</v>
      </c>
      <c r="V37" s="50" t="s">
        <v>222</v>
      </c>
      <c r="W37" s="40" t="s">
        <v>232</v>
      </c>
      <c r="X37" s="18" t="s">
        <v>225</v>
      </c>
      <c r="Y37" s="38" t="s">
        <v>18</v>
      </c>
      <c r="Z37" s="14" t="s">
        <v>18</v>
      </c>
      <c r="AA37" s="58" t="e">
        <f t="shared" ref="AA37:AA39" si="1">AA35</f>
        <v>#REF!</v>
      </c>
      <c r="AB37" s="32" t="s">
        <v>18</v>
      </c>
      <c r="AC37" s="32" t="s">
        <v>18</v>
      </c>
      <c r="AD37" s="32" t="s">
        <v>18</v>
      </c>
      <c r="AE37" s="32" t="s">
        <v>18</v>
      </c>
      <c r="AF37" s="32" t="s">
        <v>18</v>
      </c>
      <c r="AG37" s="32" t="s">
        <v>18</v>
      </c>
      <c r="AH37" s="32" t="s">
        <v>18</v>
      </c>
      <c r="AI37" s="74"/>
      <c r="AJ37" s="157">
        <v>1</v>
      </c>
    </row>
    <row r="38" spans="1:36" s="2" customFormat="1" ht="62.25" hidden="1" customHeight="1">
      <c r="A38" s="13">
        <f t="shared" si="0"/>
        <v>30</v>
      </c>
      <c r="B38" s="16"/>
      <c r="C38" s="16"/>
      <c r="D38" s="16">
        <v>2</v>
      </c>
      <c r="E38" s="16"/>
      <c r="F38" s="16"/>
      <c r="G38" s="16"/>
      <c r="H38" s="16"/>
      <c r="I38" s="16"/>
      <c r="J38" s="28"/>
      <c r="K38" s="28"/>
      <c r="L38" s="29" t="s">
        <v>675</v>
      </c>
      <c r="M38" s="30" t="s">
        <v>676</v>
      </c>
      <c r="N38" s="37" t="s">
        <v>721</v>
      </c>
      <c r="O38" s="32" t="s">
        <v>57</v>
      </c>
      <c r="P38" s="32" t="s">
        <v>220</v>
      </c>
      <c r="Q38" s="17"/>
      <c r="R38" s="48" t="s">
        <v>221</v>
      </c>
      <c r="S38" s="38" t="s">
        <v>228</v>
      </c>
      <c r="T38" s="38" t="s">
        <v>18</v>
      </c>
      <c r="U38" s="51" t="s">
        <v>222</v>
      </c>
      <c r="V38" s="50" t="s">
        <v>223</v>
      </c>
      <c r="W38" s="40" t="s">
        <v>232</v>
      </c>
      <c r="X38" s="18" t="s">
        <v>225</v>
      </c>
      <c r="Y38" s="38" t="s">
        <v>18</v>
      </c>
      <c r="Z38" s="14" t="s">
        <v>18</v>
      </c>
      <c r="AA38" s="58" t="e">
        <f t="shared" si="1"/>
        <v>#REF!</v>
      </c>
      <c r="AB38" s="32" t="s">
        <v>18</v>
      </c>
      <c r="AC38" s="32" t="s">
        <v>18</v>
      </c>
      <c r="AD38" s="32" t="s">
        <v>18</v>
      </c>
      <c r="AE38" s="32" t="s">
        <v>18</v>
      </c>
      <c r="AF38" s="32" t="s">
        <v>18</v>
      </c>
      <c r="AG38" s="32" t="s">
        <v>18</v>
      </c>
      <c r="AH38" s="32" t="s">
        <v>18</v>
      </c>
      <c r="AI38" s="74"/>
      <c r="AJ38" s="157">
        <v>0</v>
      </c>
    </row>
    <row r="39" spans="1:36" s="2" customFormat="1" ht="62.25" hidden="1" customHeight="1">
      <c r="A39" s="13">
        <f t="shared" si="0"/>
        <v>31</v>
      </c>
      <c r="B39" s="16"/>
      <c r="C39" s="16"/>
      <c r="D39" s="16">
        <v>2</v>
      </c>
      <c r="E39" s="16"/>
      <c r="F39" s="16"/>
      <c r="G39" s="16"/>
      <c r="H39" s="16"/>
      <c r="I39" s="16"/>
      <c r="J39" s="28"/>
      <c r="K39" s="28"/>
      <c r="L39" s="29" t="s">
        <v>689</v>
      </c>
      <c r="M39" s="30" t="s">
        <v>676</v>
      </c>
      <c r="N39" s="37" t="s">
        <v>722</v>
      </c>
      <c r="O39" s="32" t="s">
        <v>57</v>
      </c>
      <c r="P39" s="32" t="s">
        <v>220</v>
      </c>
      <c r="Q39" s="17"/>
      <c r="R39" s="48" t="s">
        <v>221</v>
      </c>
      <c r="S39" s="38" t="s">
        <v>228</v>
      </c>
      <c r="T39" s="38" t="s">
        <v>18</v>
      </c>
      <c r="U39" s="51" t="s">
        <v>222</v>
      </c>
      <c r="V39" s="50" t="s">
        <v>223</v>
      </c>
      <c r="W39" s="40" t="s">
        <v>232</v>
      </c>
      <c r="X39" s="18" t="s">
        <v>225</v>
      </c>
      <c r="Y39" s="38" t="s">
        <v>18</v>
      </c>
      <c r="Z39" s="14" t="s">
        <v>18</v>
      </c>
      <c r="AA39" s="58" t="e">
        <f t="shared" si="1"/>
        <v>#REF!</v>
      </c>
      <c r="AB39" s="32" t="s">
        <v>18</v>
      </c>
      <c r="AC39" s="32" t="s">
        <v>18</v>
      </c>
      <c r="AD39" s="32" t="s">
        <v>18</v>
      </c>
      <c r="AE39" s="32" t="s">
        <v>18</v>
      </c>
      <c r="AF39" s="32" t="s">
        <v>18</v>
      </c>
      <c r="AG39" s="32" t="s">
        <v>18</v>
      </c>
      <c r="AH39" s="32" t="s">
        <v>18</v>
      </c>
      <c r="AI39" s="74"/>
      <c r="AJ39" s="157">
        <v>0</v>
      </c>
    </row>
    <row r="40" spans="1:36" s="2" customFormat="1" ht="39.950000000000003" customHeight="1">
      <c r="A40" s="13">
        <f t="shared" si="0"/>
        <v>32</v>
      </c>
      <c r="B40" s="16"/>
      <c r="C40" s="16"/>
      <c r="D40" s="16"/>
      <c r="E40" s="16">
        <v>3</v>
      </c>
      <c r="F40" s="16"/>
      <c r="G40" s="16"/>
      <c r="H40" s="16"/>
      <c r="I40" s="16"/>
      <c r="J40" s="28"/>
      <c r="K40" s="28"/>
      <c r="L40" s="29" t="s">
        <v>723</v>
      </c>
      <c r="M40" s="30" t="s">
        <v>724</v>
      </c>
      <c r="N40" s="31" t="s">
        <v>725</v>
      </c>
      <c r="O40" s="32" t="s">
        <v>61</v>
      </c>
      <c r="P40" s="32" t="s">
        <v>220</v>
      </c>
      <c r="Q40" s="17"/>
      <c r="R40" s="48" t="s">
        <v>221</v>
      </c>
      <c r="S40" s="49" t="s">
        <v>723</v>
      </c>
      <c r="T40" s="48" t="s">
        <v>286</v>
      </c>
      <c r="U40" s="48" t="s">
        <v>223</v>
      </c>
      <c r="V40" s="50" t="s">
        <v>222</v>
      </c>
      <c r="W40" s="40" t="s">
        <v>232</v>
      </c>
      <c r="X40" s="18" t="s">
        <v>225</v>
      </c>
      <c r="Y40" s="38" t="s">
        <v>18</v>
      </c>
      <c r="Z40" s="14" t="s">
        <v>18</v>
      </c>
      <c r="AA40" s="58" t="e">
        <f>AA41+AA42+AA43+AA44+AA45+AA46*#REF!+AA47+AA50+AA54</f>
        <v>#REF!</v>
      </c>
      <c r="AB40" s="32" t="s">
        <v>18</v>
      </c>
      <c r="AC40" s="32" t="s">
        <v>18</v>
      </c>
      <c r="AD40" s="32" t="s">
        <v>18</v>
      </c>
      <c r="AE40" s="32" t="s">
        <v>18</v>
      </c>
      <c r="AF40" s="32" t="s">
        <v>18</v>
      </c>
      <c r="AG40" s="32" t="s">
        <v>18</v>
      </c>
      <c r="AH40" s="32" t="s">
        <v>18</v>
      </c>
      <c r="AI40" s="71"/>
      <c r="AJ40" s="157">
        <v>1</v>
      </c>
    </row>
    <row r="41" spans="1:36" s="2" customFormat="1" ht="39.950000000000003" customHeight="1">
      <c r="A41" s="13">
        <f t="shared" ref="A41:A72" si="2">ROW(41:41)-8</f>
        <v>33</v>
      </c>
      <c r="B41" s="16"/>
      <c r="C41" s="16"/>
      <c r="D41" s="16"/>
      <c r="E41" s="16"/>
      <c r="F41" s="16">
        <v>4</v>
      </c>
      <c r="G41" s="16"/>
      <c r="H41" s="16"/>
      <c r="I41" s="16"/>
      <c r="J41" s="28"/>
      <c r="K41" s="28"/>
      <c r="L41" s="29">
        <v>330102303200</v>
      </c>
      <c r="M41" s="30" t="s">
        <v>726</v>
      </c>
      <c r="N41" s="31" t="s">
        <v>727</v>
      </c>
      <c r="O41" s="40" t="s">
        <v>139</v>
      </c>
      <c r="P41" s="32" t="s">
        <v>220</v>
      </c>
      <c r="Q41" s="17"/>
      <c r="R41" s="48" t="s">
        <v>221</v>
      </c>
      <c r="S41" s="49">
        <v>330102303200</v>
      </c>
      <c r="T41" s="48" t="s">
        <v>221</v>
      </c>
      <c r="U41" s="51" t="s">
        <v>223</v>
      </c>
      <c r="V41" s="50" t="s">
        <v>222</v>
      </c>
      <c r="W41" s="40" t="s">
        <v>314</v>
      </c>
      <c r="X41" s="18" t="s">
        <v>728</v>
      </c>
      <c r="Y41" s="38" t="s">
        <v>454</v>
      </c>
      <c r="Z41" s="28" t="s">
        <v>729</v>
      </c>
      <c r="AA41" s="58">
        <v>8.3500000000000005E-2</v>
      </c>
      <c r="AB41" s="32" t="s">
        <v>18</v>
      </c>
      <c r="AC41" s="61"/>
      <c r="AD41" s="61"/>
      <c r="AE41" s="61"/>
      <c r="AF41" s="61"/>
      <c r="AG41" s="61"/>
      <c r="AH41" s="61"/>
      <c r="AI41" s="31" t="s">
        <v>727</v>
      </c>
      <c r="AJ41" s="157">
        <v>1</v>
      </c>
    </row>
    <row r="42" spans="1:36" s="2" customFormat="1" ht="39.950000000000003" customHeight="1">
      <c r="A42" s="13">
        <f t="shared" si="2"/>
        <v>34</v>
      </c>
      <c r="B42" s="16"/>
      <c r="C42" s="16"/>
      <c r="D42" s="16"/>
      <c r="E42" s="16"/>
      <c r="F42" s="16">
        <v>4</v>
      </c>
      <c r="G42" s="16"/>
      <c r="H42" s="16"/>
      <c r="I42" s="16"/>
      <c r="J42" s="17"/>
      <c r="K42" s="17"/>
      <c r="L42" s="29" t="s">
        <v>730</v>
      </c>
      <c r="M42" s="30" t="s">
        <v>731</v>
      </c>
      <c r="N42" s="41" t="s">
        <v>76</v>
      </c>
      <c r="O42" s="40" t="s">
        <v>139</v>
      </c>
      <c r="P42" s="32" t="s">
        <v>220</v>
      </c>
      <c r="Q42" s="17"/>
      <c r="R42" s="48" t="s">
        <v>221</v>
      </c>
      <c r="S42" s="49">
        <v>330102300300</v>
      </c>
      <c r="T42" s="48" t="s">
        <v>221</v>
      </c>
      <c r="U42" s="48" t="s">
        <v>223</v>
      </c>
      <c r="V42" s="50" t="s">
        <v>222</v>
      </c>
      <c r="W42" s="40" t="s">
        <v>349</v>
      </c>
      <c r="X42" s="18" t="s">
        <v>364</v>
      </c>
      <c r="Y42" s="38" t="s">
        <v>365</v>
      </c>
      <c r="Z42" s="28" t="s">
        <v>732</v>
      </c>
      <c r="AA42" s="58">
        <v>1.4899</v>
      </c>
      <c r="AB42" s="32" t="s">
        <v>18</v>
      </c>
      <c r="AC42" s="61"/>
      <c r="AD42" s="61"/>
      <c r="AE42" s="61"/>
      <c r="AF42" s="61"/>
      <c r="AG42" s="61"/>
      <c r="AH42" s="61"/>
      <c r="AI42" s="71"/>
      <c r="AJ42" s="157">
        <v>1</v>
      </c>
    </row>
    <row r="43" spans="1:36" s="2" customFormat="1" ht="39.950000000000003" customHeight="1">
      <c r="A43" s="13">
        <f t="shared" si="2"/>
        <v>35</v>
      </c>
      <c r="B43" s="16"/>
      <c r="C43" s="16"/>
      <c r="D43" s="16"/>
      <c r="E43" s="16"/>
      <c r="F43" s="16">
        <v>4</v>
      </c>
      <c r="G43" s="16"/>
      <c r="H43" s="16"/>
      <c r="I43" s="16"/>
      <c r="J43" s="17"/>
      <c r="K43" s="17"/>
      <c r="L43" s="29" t="s">
        <v>391</v>
      </c>
      <c r="M43" s="30" t="s">
        <v>392</v>
      </c>
      <c r="N43" s="31" t="s">
        <v>314</v>
      </c>
      <c r="O43" s="40" t="s">
        <v>139</v>
      </c>
      <c r="P43" s="32" t="s">
        <v>220</v>
      </c>
      <c r="Q43" s="17"/>
      <c r="R43" s="38" t="s">
        <v>18</v>
      </c>
      <c r="S43" s="38" t="s">
        <v>228</v>
      </c>
      <c r="T43" s="38" t="s">
        <v>18</v>
      </c>
      <c r="U43" s="51" t="s">
        <v>223</v>
      </c>
      <c r="V43" s="50" t="s">
        <v>222</v>
      </c>
      <c r="W43" s="38" t="s">
        <v>18</v>
      </c>
      <c r="X43" s="18" t="s">
        <v>394</v>
      </c>
      <c r="Y43" s="38" t="s">
        <v>351</v>
      </c>
      <c r="Z43" s="28" t="s">
        <v>395</v>
      </c>
      <c r="AA43" s="58">
        <v>5.0299999999999997E-2</v>
      </c>
      <c r="AB43" s="32" t="s">
        <v>18</v>
      </c>
      <c r="AC43" s="61"/>
      <c r="AD43" s="61"/>
      <c r="AE43" s="61"/>
      <c r="AF43" s="61"/>
      <c r="AG43" s="61"/>
      <c r="AH43" s="61"/>
      <c r="AI43" s="31" t="s">
        <v>393</v>
      </c>
      <c r="AJ43" s="157">
        <v>1</v>
      </c>
    </row>
    <row r="44" spans="1:36" s="2" customFormat="1" ht="39.950000000000003" customHeight="1">
      <c r="A44" s="13">
        <f t="shared" si="2"/>
        <v>36</v>
      </c>
      <c r="B44" s="16"/>
      <c r="C44" s="16"/>
      <c r="D44" s="16"/>
      <c r="E44" s="16"/>
      <c r="F44" s="16">
        <v>4</v>
      </c>
      <c r="G44" s="16"/>
      <c r="H44" s="16"/>
      <c r="I44" s="16"/>
      <c r="J44" s="17"/>
      <c r="K44" s="17"/>
      <c r="L44" s="29" t="s">
        <v>396</v>
      </c>
      <c r="M44" s="30" t="s">
        <v>397</v>
      </c>
      <c r="N44" s="31" t="s">
        <v>314</v>
      </c>
      <c r="O44" s="40" t="s">
        <v>139</v>
      </c>
      <c r="P44" s="32" t="s">
        <v>220</v>
      </c>
      <c r="Q44" s="17"/>
      <c r="R44" s="38" t="s">
        <v>18</v>
      </c>
      <c r="S44" s="38" t="s">
        <v>228</v>
      </c>
      <c r="T44" s="38" t="s">
        <v>18</v>
      </c>
      <c r="U44" s="51" t="s">
        <v>223</v>
      </c>
      <c r="V44" s="50" t="s">
        <v>222</v>
      </c>
      <c r="W44" s="38" t="s">
        <v>18</v>
      </c>
      <c r="X44" s="18" t="s">
        <v>394</v>
      </c>
      <c r="Y44" s="38" t="s">
        <v>351</v>
      </c>
      <c r="Z44" s="28" t="s">
        <v>395</v>
      </c>
      <c r="AA44" s="58">
        <v>5.0299999999999997E-2</v>
      </c>
      <c r="AB44" s="32" t="s">
        <v>18</v>
      </c>
      <c r="AC44" s="61"/>
      <c r="AD44" s="61"/>
      <c r="AE44" s="61"/>
      <c r="AF44" s="61"/>
      <c r="AG44" s="61"/>
      <c r="AH44" s="61"/>
      <c r="AI44" s="31" t="s">
        <v>393</v>
      </c>
      <c r="AJ44" s="157">
        <v>1</v>
      </c>
    </row>
    <row r="45" spans="1:36" s="2" customFormat="1" ht="39.950000000000003" customHeight="1">
      <c r="A45" s="13">
        <f t="shared" si="2"/>
        <v>37</v>
      </c>
      <c r="B45" s="16"/>
      <c r="C45" s="16"/>
      <c r="D45" s="16"/>
      <c r="E45" s="16"/>
      <c r="F45" s="16">
        <v>4</v>
      </c>
      <c r="G45" s="16"/>
      <c r="H45" s="16"/>
      <c r="I45" s="16"/>
      <c r="J45" s="28"/>
      <c r="K45" s="28"/>
      <c r="L45" s="29">
        <v>330102300700</v>
      </c>
      <c r="M45" s="29" t="s">
        <v>733</v>
      </c>
      <c r="N45" s="31" t="s">
        <v>727</v>
      </c>
      <c r="O45" s="40" t="s">
        <v>139</v>
      </c>
      <c r="P45" s="32" t="s">
        <v>220</v>
      </c>
      <c r="Q45" s="28"/>
      <c r="R45" s="48" t="s">
        <v>221</v>
      </c>
      <c r="S45" s="49">
        <v>330102300700</v>
      </c>
      <c r="T45" s="48" t="s">
        <v>221</v>
      </c>
      <c r="U45" s="51" t="s">
        <v>223</v>
      </c>
      <c r="V45" s="50" t="s">
        <v>222</v>
      </c>
      <c r="W45" s="40" t="s">
        <v>349</v>
      </c>
      <c r="X45" s="18" t="s">
        <v>734</v>
      </c>
      <c r="Y45" s="18" t="s">
        <v>735</v>
      </c>
      <c r="Z45" s="28" t="s">
        <v>736</v>
      </c>
      <c r="AA45" s="58">
        <v>0.30809999999999998</v>
      </c>
      <c r="AB45" s="32" t="s">
        <v>18</v>
      </c>
      <c r="AC45" s="61"/>
      <c r="AD45" s="61"/>
      <c r="AE45" s="61"/>
      <c r="AF45" s="61"/>
      <c r="AG45" s="61"/>
      <c r="AH45" s="61"/>
      <c r="AI45" s="71"/>
      <c r="AJ45" s="157">
        <v>1</v>
      </c>
    </row>
    <row r="46" spans="1:36" s="3" customFormat="1" ht="39.950000000000003" customHeight="1">
      <c r="A46" s="13">
        <f t="shared" si="2"/>
        <v>38</v>
      </c>
      <c r="B46" s="20"/>
      <c r="C46" s="21"/>
      <c r="D46" s="21"/>
      <c r="E46" s="22"/>
      <c r="F46" s="23">
        <v>4</v>
      </c>
      <c r="G46" s="21"/>
      <c r="H46" s="21"/>
      <c r="I46" s="21"/>
      <c r="J46" s="42"/>
      <c r="K46" s="43"/>
      <c r="L46" s="29" t="s">
        <v>737</v>
      </c>
      <c r="M46" s="29" t="s">
        <v>738</v>
      </c>
      <c r="N46" s="41" t="s">
        <v>76</v>
      </c>
      <c r="O46" s="40" t="s">
        <v>139</v>
      </c>
      <c r="P46" s="32" t="s">
        <v>220</v>
      </c>
      <c r="Q46" s="52"/>
      <c r="R46" s="48" t="s">
        <v>221</v>
      </c>
      <c r="S46" s="49" t="s">
        <v>737</v>
      </c>
      <c r="T46" s="48" t="s">
        <v>221</v>
      </c>
      <c r="U46" s="48" t="s">
        <v>223</v>
      </c>
      <c r="V46" s="50" t="s">
        <v>222</v>
      </c>
      <c r="W46" s="15" t="s">
        <v>499</v>
      </c>
      <c r="X46" s="18" t="s">
        <v>739</v>
      </c>
      <c r="Y46" s="38" t="s">
        <v>238</v>
      </c>
      <c r="Z46" s="38" t="s">
        <v>740</v>
      </c>
      <c r="AA46" s="58">
        <v>8.0699999999999994E-2</v>
      </c>
      <c r="AB46" s="32" t="s">
        <v>18</v>
      </c>
      <c r="AC46" s="62"/>
      <c r="AD46" s="62"/>
      <c r="AE46" s="62"/>
      <c r="AF46" s="62"/>
      <c r="AG46" s="75"/>
      <c r="AH46" s="75"/>
      <c r="AI46" s="76"/>
      <c r="AJ46" s="157">
        <v>2</v>
      </c>
    </row>
    <row r="47" spans="1:36" s="2" customFormat="1" ht="39.950000000000003" customHeight="1">
      <c r="A47" s="13">
        <f t="shared" si="2"/>
        <v>39</v>
      </c>
      <c r="B47" s="16"/>
      <c r="C47" s="16"/>
      <c r="D47" s="16"/>
      <c r="E47" s="16"/>
      <c r="F47" s="16">
        <v>4</v>
      </c>
      <c r="G47" s="16"/>
      <c r="H47" s="16"/>
      <c r="I47" s="16"/>
      <c r="J47" s="28"/>
      <c r="K47" s="28"/>
      <c r="L47" s="29" t="s">
        <v>741</v>
      </c>
      <c r="M47" s="29" t="s">
        <v>742</v>
      </c>
      <c r="N47" s="31" t="s">
        <v>727</v>
      </c>
      <c r="O47" s="40" t="s">
        <v>139</v>
      </c>
      <c r="P47" s="32" t="s">
        <v>220</v>
      </c>
      <c r="Q47" s="28"/>
      <c r="R47" s="48" t="s">
        <v>221</v>
      </c>
      <c r="S47" s="38" t="s">
        <v>228</v>
      </c>
      <c r="T47" s="38" t="s">
        <v>18</v>
      </c>
      <c r="U47" s="51" t="s">
        <v>223</v>
      </c>
      <c r="V47" s="50" t="s">
        <v>222</v>
      </c>
      <c r="W47" s="28" t="s">
        <v>232</v>
      </c>
      <c r="X47" s="18" t="s">
        <v>225</v>
      </c>
      <c r="Y47" s="38" t="s">
        <v>18</v>
      </c>
      <c r="Z47" s="28" t="s">
        <v>743</v>
      </c>
      <c r="AA47" s="58" t="e">
        <f>AA48+AA49*#REF!</f>
        <v>#REF!</v>
      </c>
      <c r="AB47" s="32" t="s">
        <v>18</v>
      </c>
      <c r="AC47" s="61"/>
      <c r="AD47" s="61"/>
      <c r="AE47" s="61"/>
      <c r="AF47" s="61"/>
      <c r="AG47" s="61"/>
      <c r="AH47" s="61"/>
      <c r="AI47" s="71"/>
      <c r="AJ47" s="157">
        <v>1</v>
      </c>
    </row>
    <row r="48" spans="1:36" s="2" customFormat="1" ht="39.950000000000003" customHeight="1">
      <c r="A48" s="13">
        <f t="shared" si="2"/>
        <v>40</v>
      </c>
      <c r="B48" s="16"/>
      <c r="C48" s="16"/>
      <c r="D48" s="16"/>
      <c r="E48" s="16"/>
      <c r="F48" s="16"/>
      <c r="G48" s="16">
        <v>5</v>
      </c>
      <c r="H48" s="16"/>
      <c r="I48" s="16"/>
      <c r="J48" s="28"/>
      <c r="K48" s="28"/>
      <c r="L48" s="29">
        <v>330102302500</v>
      </c>
      <c r="M48" s="30" t="s">
        <v>744</v>
      </c>
      <c r="N48" s="31" t="s">
        <v>727</v>
      </c>
      <c r="O48" s="40" t="s">
        <v>139</v>
      </c>
      <c r="P48" s="32" t="s">
        <v>220</v>
      </c>
      <c r="Q48" s="17"/>
      <c r="R48" s="48" t="s">
        <v>221</v>
      </c>
      <c r="S48" s="49">
        <v>330102302500</v>
      </c>
      <c r="T48" s="48" t="s">
        <v>221</v>
      </c>
      <c r="U48" s="51" t="s">
        <v>223</v>
      </c>
      <c r="V48" s="50" t="s">
        <v>222</v>
      </c>
      <c r="W48" s="40" t="s">
        <v>314</v>
      </c>
      <c r="X48" s="18" t="s">
        <v>728</v>
      </c>
      <c r="Y48" s="38" t="s">
        <v>454</v>
      </c>
      <c r="Z48" s="28" t="s">
        <v>743</v>
      </c>
      <c r="AA48" s="58">
        <v>0.20979999999999999</v>
      </c>
      <c r="AB48" s="32" t="s">
        <v>18</v>
      </c>
      <c r="AC48" s="61"/>
      <c r="AD48" s="61"/>
      <c r="AE48" s="61"/>
      <c r="AF48" s="61"/>
      <c r="AG48" s="61"/>
      <c r="AH48" s="61"/>
      <c r="AI48" s="71"/>
      <c r="AJ48" s="157">
        <v>1</v>
      </c>
    </row>
    <row r="49" spans="1:36" s="2" customFormat="1" ht="39.950000000000003" customHeight="1">
      <c r="A49" s="13">
        <f t="shared" si="2"/>
        <v>41</v>
      </c>
      <c r="B49" s="16"/>
      <c r="C49" s="16"/>
      <c r="D49" s="16"/>
      <c r="E49" s="16"/>
      <c r="F49" s="16"/>
      <c r="G49" s="16">
        <v>5</v>
      </c>
      <c r="H49" s="16"/>
      <c r="I49" s="16"/>
      <c r="J49" s="28"/>
      <c r="K49" s="28"/>
      <c r="L49" s="29" t="s">
        <v>745</v>
      </c>
      <c r="M49" s="29" t="s">
        <v>746</v>
      </c>
      <c r="N49" s="31" t="s">
        <v>727</v>
      </c>
      <c r="O49" s="40" t="s">
        <v>139</v>
      </c>
      <c r="P49" s="32" t="s">
        <v>220</v>
      </c>
      <c r="Q49" s="28"/>
      <c r="R49" s="48" t="s">
        <v>221</v>
      </c>
      <c r="S49" s="38" t="s">
        <v>228</v>
      </c>
      <c r="T49" s="38" t="s">
        <v>18</v>
      </c>
      <c r="U49" s="51" t="s">
        <v>223</v>
      </c>
      <c r="V49" s="50" t="s">
        <v>222</v>
      </c>
      <c r="W49" s="53" t="s">
        <v>747</v>
      </c>
      <c r="X49" s="18" t="s">
        <v>380</v>
      </c>
      <c r="Y49" s="18" t="s">
        <v>18</v>
      </c>
      <c r="Z49" s="63" t="s">
        <v>748</v>
      </c>
      <c r="AA49" s="58">
        <v>5.4999999999999997E-3</v>
      </c>
      <c r="AB49" s="32" t="s">
        <v>18</v>
      </c>
      <c r="AC49" s="61"/>
      <c r="AD49" s="61"/>
      <c r="AE49" s="61"/>
      <c r="AF49" s="61"/>
      <c r="AG49" s="61"/>
      <c r="AH49" s="61"/>
      <c r="AI49" s="71"/>
      <c r="AJ49" s="157">
        <v>2</v>
      </c>
    </row>
    <row r="50" spans="1:36" s="2" customFormat="1" ht="39.950000000000003" customHeight="1">
      <c r="A50" s="13">
        <f t="shared" si="2"/>
        <v>42</v>
      </c>
      <c r="B50" s="16"/>
      <c r="C50" s="16"/>
      <c r="D50" s="16"/>
      <c r="E50" s="16"/>
      <c r="F50" s="16">
        <v>4</v>
      </c>
      <c r="G50" s="16"/>
      <c r="H50" s="16"/>
      <c r="I50" s="16"/>
      <c r="J50" s="28"/>
      <c r="K50" s="28"/>
      <c r="L50" s="29" t="s">
        <v>749</v>
      </c>
      <c r="M50" s="29" t="s">
        <v>750</v>
      </c>
      <c r="N50" s="31" t="s">
        <v>751</v>
      </c>
      <c r="O50" s="40" t="s">
        <v>139</v>
      </c>
      <c r="P50" s="32" t="s">
        <v>220</v>
      </c>
      <c r="Q50" s="28"/>
      <c r="R50" s="48" t="s">
        <v>221</v>
      </c>
      <c r="S50" s="38" t="s">
        <v>749</v>
      </c>
      <c r="T50" s="48" t="s">
        <v>221</v>
      </c>
      <c r="U50" s="48" t="s">
        <v>223</v>
      </c>
      <c r="V50" s="50" t="s">
        <v>222</v>
      </c>
      <c r="W50" s="40" t="s">
        <v>232</v>
      </c>
      <c r="X50" s="18" t="s">
        <v>225</v>
      </c>
      <c r="Y50" s="18" t="s">
        <v>18</v>
      </c>
      <c r="Z50" s="18" t="s">
        <v>18</v>
      </c>
      <c r="AA50" s="58" t="e">
        <f>AA51*#REF!+AA52+AA53</f>
        <v>#REF!</v>
      </c>
      <c r="AB50" s="32" t="s">
        <v>18</v>
      </c>
      <c r="AC50" s="61"/>
      <c r="AD50" s="61"/>
      <c r="AE50" s="61"/>
      <c r="AF50" s="61"/>
      <c r="AG50" s="61"/>
      <c r="AH50" s="61"/>
      <c r="AI50" s="71"/>
      <c r="AJ50" s="157">
        <v>1</v>
      </c>
    </row>
    <row r="51" spans="1:36" ht="39.950000000000003" customHeight="1">
      <c r="A51" s="13">
        <f t="shared" si="2"/>
        <v>43</v>
      </c>
      <c r="B51" s="15"/>
      <c r="C51" s="16"/>
      <c r="D51" s="16"/>
      <c r="E51" s="24"/>
      <c r="F51" s="25"/>
      <c r="G51" s="16">
        <v>5</v>
      </c>
      <c r="H51" s="16"/>
      <c r="I51" s="16"/>
      <c r="J51" s="36"/>
      <c r="K51" s="44"/>
      <c r="L51" s="29" t="s">
        <v>752</v>
      </c>
      <c r="M51" s="30" t="s">
        <v>753</v>
      </c>
      <c r="N51" s="41" t="s">
        <v>76</v>
      </c>
      <c r="O51" s="40" t="s">
        <v>139</v>
      </c>
      <c r="P51" s="32" t="s">
        <v>220</v>
      </c>
      <c r="Q51" s="54"/>
      <c r="R51" s="48" t="s">
        <v>221</v>
      </c>
      <c r="S51" s="49" t="s">
        <v>752</v>
      </c>
      <c r="T51" s="48" t="s">
        <v>221</v>
      </c>
      <c r="U51" s="51" t="s">
        <v>223</v>
      </c>
      <c r="V51" s="50" t="s">
        <v>222</v>
      </c>
      <c r="W51" s="15" t="s">
        <v>499</v>
      </c>
      <c r="X51" s="18" t="s">
        <v>357</v>
      </c>
      <c r="Y51" s="38" t="s">
        <v>238</v>
      </c>
      <c r="Z51" s="15" t="s">
        <v>754</v>
      </c>
      <c r="AA51" s="58">
        <v>6.3500000000000001E-2</v>
      </c>
      <c r="AB51" s="32" t="s">
        <v>18</v>
      </c>
      <c r="AC51" s="32"/>
      <c r="AD51" s="32"/>
      <c r="AE51" s="32"/>
      <c r="AF51" s="32"/>
      <c r="AG51" s="61"/>
      <c r="AH51" s="61"/>
      <c r="AI51" s="71"/>
      <c r="AJ51" s="302">
        <v>2</v>
      </c>
    </row>
    <row r="52" spans="1:36" ht="39.950000000000003" customHeight="1">
      <c r="A52" s="13">
        <f t="shared" si="2"/>
        <v>44</v>
      </c>
      <c r="B52" s="15"/>
      <c r="C52" s="16"/>
      <c r="D52" s="16"/>
      <c r="E52" s="24"/>
      <c r="F52" s="25"/>
      <c r="G52" s="16">
        <v>5</v>
      </c>
      <c r="H52" s="16"/>
      <c r="I52" s="16"/>
      <c r="J52" s="36"/>
      <c r="K52" s="44"/>
      <c r="L52" s="29" t="s">
        <v>755</v>
      </c>
      <c r="M52" s="30" t="s">
        <v>756</v>
      </c>
      <c r="N52" s="41" t="s">
        <v>76</v>
      </c>
      <c r="O52" s="40" t="s">
        <v>139</v>
      </c>
      <c r="P52" s="32" t="s">
        <v>220</v>
      </c>
      <c r="Q52" s="54"/>
      <c r="R52" s="48" t="s">
        <v>221</v>
      </c>
      <c r="S52" s="49" t="s">
        <v>755</v>
      </c>
      <c r="T52" s="48" t="s">
        <v>221</v>
      </c>
      <c r="U52" s="51" t="s">
        <v>223</v>
      </c>
      <c r="V52" s="50" t="s">
        <v>222</v>
      </c>
      <c r="W52" s="15" t="s">
        <v>499</v>
      </c>
      <c r="X52" s="18" t="s">
        <v>357</v>
      </c>
      <c r="Y52" s="38" t="s">
        <v>238</v>
      </c>
      <c r="Z52" s="15" t="s">
        <v>757</v>
      </c>
      <c r="AA52" s="58">
        <v>5.5800000000000002E-2</v>
      </c>
      <c r="AB52" s="32" t="s">
        <v>18</v>
      </c>
      <c r="AC52" s="32"/>
      <c r="AD52" s="32"/>
      <c r="AE52" s="32"/>
      <c r="AF52" s="32"/>
      <c r="AG52" s="61"/>
      <c r="AH52" s="61"/>
      <c r="AI52" s="71"/>
      <c r="AJ52" s="302">
        <v>1</v>
      </c>
    </row>
    <row r="53" spans="1:36" ht="39.950000000000003" customHeight="1">
      <c r="A53" s="13">
        <f t="shared" si="2"/>
        <v>45</v>
      </c>
      <c r="B53" s="15"/>
      <c r="C53" s="16"/>
      <c r="D53" s="16"/>
      <c r="E53" s="24"/>
      <c r="F53" s="25"/>
      <c r="G53" s="16">
        <v>5</v>
      </c>
      <c r="H53" s="16"/>
      <c r="I53" s="16"/>
      <c r="J53" s="36"/>
      <c r="K53" s="44"/>
      <c r="L53" s="29" t="s">
        <v>758</v>
      </c>
      <c r="M53" s="30" t="s">
        <v>759</v>
      </c>
      <c r="N53" s="41" t="s">
        <v>76</v>
      </c>
      <c r="O53" s="40" t="s">
        <v>139</v>
      </c>
      <c r="P53" s="32" t="s">
        <v>220</v>
      </c>
      <c r="Q53" s="54"/>
      <c r="R53" s="48" t="s">
        <v>221</v>
      </c>
      <c r="S53" s="49" t="s">
        <v>758</v>
      </c>
      <c r="T53" s="48" t="s">
        <v>221</v>
      </c>
      <c r="U53" s="51" t="s">
        <v>223</v>
      </c>
      <c r="V53" s="50" t="s">
        <v>222</v>
      </c>
      <c r="W53" s="15" t="s">
        <v>499</v>
      </c>
      <c r="X53" s="18" t="s">
        <v>357</v>
      </c>
      <c r="Y53" s="38" t="s">
        <v>238</v>
      </c>
      <c r="Z53" s="38" t="s">
        <v>409</v>
      </c>
      <c r="AA53" s="58">
        <v>7.0099999999999996E-2</v>
      </c>
      <c r="AB53" s="32" t="s">
        <v>18</v>
      </c>
      <c r="AC53" s="32"/>
      <c r="AD53" s="32"/>
      <c r="AE53" s="32"/>
      <c r="AF53" s="32"/>
      <c r="AG53" s="61"/>
      <c r="AH53" s="61"/>
      <c r="AI53" s="71"/>
      <c r="AJ53" s="303">
        <v>1</v>
      </c>
    </row>
    <row r="54" spans="1:36" ht="39.950000000000003" customHeight="1">
      <c r="A54" s="13">
        <f t="shared" si="2"/>
        <v>46</v>
      </c>
      <c r="B54" s="15"/>
      <c r="C54" s="16"/>
      <c r="D54" s="16"/>
      <c r="E54" s="24"/>
      <c r="F54" s="25">
        <v>4</v>
      </c>
      <c r="G54" s="16"/>
      <c r="H54" s="16"/>
      <c r="I54" s="16"/>
      <c r="J54" s="36"/>
      <c r="K54" s="44"/>
      <c r="L54" s="29" t="s">
        <v>760</v>
      </c>
      <c r="M54" s="30" t="s">
        <v>761</v>
      </c>
      <c r="N54" s="41" t="s">
        <v>76</v>
      </c>
      <c r="O54" s="40" t="s">
        <v>139</v>
      </c>
      <c r="P54" s="32" t="s">
        <v>220</v>
      </c>
      <c r="Q54" s="54"/>
      <c r="R54" s="48" t="s">
        <v>221</v>
      </c>
      <c r="S54" s="49" t="s">
        <v>760</v>
      </c>
      <c r="T54" s="48" t="s">
        <v>221</v>
      </c>
      <c r="U54" s="48" t="s">
        <v>223</v>
      </c>
      <c r="V54" s="50" t="s">
        <v>222</v>
      </c>
      <c r="W54" s="15" t="s">
        <v>499</v>
      </c>
      <c r="X54" s="18" t="s">
        <v>357</v>
      </c>
      <c r="Y54" s="38" t="s">
        <v>238</v>
      </c>
      <c r="Z54" s="38" t="s">
        <v>762</v>
      </c>
      <c r="AA54" s="58">
        <v>6.1499999999999999E-2</v>
      </c>
      <c r="AB54" s="32" t="s">
        <v>18</v>
      </c>
      <c r="AC54" s="32"/>
      <c r="AD54" s="32"/>
      <c r="AE54" s="32"/>
      <c r="AF54" s="32"/>
      <c r="AG54" s="61"/>
      <c r="AH54" s="61"/>
      <c r="AI54" s="71"/>
      <c r="AJ54" s="303">
        <v>1</v>
      </c>
    </row>
    <row r="55" spans="1:36" s="2" customFormat="1" ht="39.950000000000003" hidden="1" customHeight="1">
      <c r="A55" s="13">
        <f t="shared" si="2"/>
        <v>47</v>
      </c>
      <c r="B55" s="16"/>
      <c r="C55" s="16"/>
      <c r="D55" s="16"/>
      <c r="E55" s="16">
        <v>3</v>
      </c>
      <c r="F55" s="16"/>
      <c r="G55" s="16"/>
      <c r="H55" s="16"/>
      <c r="I55" s="16"/>
      <c r="J55" s="28"/>
      <c r="K55" s="28"/>
      <c r="L55" s="30" t="s">
        <v>685</v>
      </c>
      <c r="M55" s="30" t="s">
        <v>639</v>
      </c>
      <c r="N55" s="31" t="s">
        <v>763</v>
      </c>
      <c r="O55" s="32" t="s">
        <v>57</v>
      </c>
      <c r="P55" s="32" t="s">
        <v>220</v>
      </c>
      <c r="Q55" s="28"/>
      <c r="R55" s="48" t="s">
        <v>221</v>
      </c>
      <c r="S55" s="49" t="s">
        <v>228</v>
      </c>
      <c r="T55" s="38" t="s">
        <v>18</v>
      </c>
      <c r="U55" s="51" t="s">
        <v>223</v>
      </c>
      <c r="V55" s="50" t="s">
        <v>222</v>
      </c>
      <c r="W55" s="40" t="s">
        <v>232</v>
      </c>
      <c r="X55" s="18" t="s">
        <v>225</v>
      </c>
      <c r="Y55" s="18" t="s">
        <v>18</v>
      </c>
      <c r="Z55" s="51" t="s">
        <v>18</v>
      </c>
      <c r="AA55" s="58" t="e">
        <f>AA60+AA65+AA72*#REF!</f>
        <v>#REF!</v>
      </c>
      <c r="AB55" s="32" t="s">
        <v>18</v>
      </c>
      <c r="AC55" s="28"/>
      <c r="AD55" s="28"/>
      <c r="AE55" s="28"/>
      <c r="AF55" s="28"/>
      <c r="AG55" s="61"/>
      <c r="AH55" s="61"/>
      <c r="AI55" s="71"/>
      <c r="AJ55" s="157">
        <v>0</v>
      </c>
    </row>
    <row r="56" spans="1:36" s="2" customFormat="1" ht="39.950000000000003" hidden="1" customHeight="1">
      <c r="A56" s="13">
        <f t="shared" si="2"/>
        <v>48</v>
      </c>
      <c r="B56" s="16"/>
      <c r="C56" s="16"/>
      <c r="D56" s="16"/>
      <c r="E56" s="16">
        <v>3</v>
      </c>
      <c r="F56" s="16"/>
      <c r="G56" s="16"/>
      <c r="H56" s="16"/>
      <c r="I56" s="16"/>
      <c r="J56" s="28"/>
      <c r="K56" s="28"/>
      <c r="L56" s="30" t="s">
        <v>686</v>
      </c>
      <c r="M56" s="30" t="s">
        <v>678</v>
      </c>
      <c r="N56" s="31" t="s">
        <v>764</v>
      </c>
      <c r="O56" s="32" t="s">
        <v>57</v>
      </c>
      <c r="P56" s="32" t="s">
        <v>220</v>
      </c>
      <c r="Q56" s="28"/>
      <c r="R56" s="48" t="s">
        <v>221</v>
      </c>
      <c r="S56" s="49" t="s">
        <v>228</v>
      </c>
      <c r="T56" s="38" t="s">
        <v>18</v>
      </c>
      <c r="U56" s="51" t="s">
        <v>223</v>
      </c>
      <c r="V56" s="50" t="s">
        <v>222</v>
      </c>
      <c r="W56" s="40" t="s">
        <v>232</v>
      </c>
      <c r="X56" s="18" t="s">
        <v>225</v>
      </c>
      <c r="Y56" s="18" t="s">
        <v>18</v>
      </c>
      <c r="Z56" s="51" t="s">
        <v>18</v>
      </c>
      <c r="AA56" s="58" t="e">
        <f>AA55</f>
        <v>#REF!</v>
      </c>
      <c r="AB56" s="32" t="s">
        <v>18</v>
      </c>
      <c r="AC56" s="28"/>
      <c r="AD56" s="28"/>
      <c r="AE56" s="28"/>
      <c r="AF56" s="28"/>
      <c r="AG56" s="61"/>
      <c r="AH56" s="61"/>
      <c r="AI56" s="71"/>
      <c r="AJ56" s="157">
        <v>0</v>
      </c>
    </row>
    <row r="57" spans="1:36" s="2" customFormat="1" ht="39.950000000000003" customHeight="1">
      <c r="A57" s="13">
        <f t="shared" si="2"/>
        <v>49</v>
      </c>
      <c r="B57" s="16"/>
      <c r="C57" s="16"/>
      <c r="D57" s="16"/>
      <c r="E57" s="16">
        <v>3</v>
      </c>
      <c r="F57" s="16"/>
      <c r="G57" s="16"/>
      <c r="H57" s="16"/>
      <c r="I57" s="16"/>
      <c r="J57" s="28"/>
      <c r="K57" s="28"/>
      <c r="L57" s="30" t="s">
        <v>765</v>
      </c>
      <c r="M57" s="30" t="s">
        <v>678</v>
      </c>
      <c r="N57" s="31" t="s">
        <v>766</v>
      </c>
      <c r="O57" s="32" t="s">
        <v>57</v>
      </c>
      <c r="P57" s="32" t="s">
        <v>220</v>
      </c>
      <c r="Q57" s="28"/>
      <c r="R57" s="48" t="s">
        <v>221</v>
      </c>
      <c r="S57" s="49" t="s">
        <v>228</v>
      </c>
      <c r="T57" s="38" t="s">
        <v>18</v>
      </c>
      <c r="U57" s="48" t="s">
        <v>223</v>
      </c>
      <c r="V57" s="50" t="s">
        <v>222</v>
      </c>
      <c r="W57" s="40" t="s">
        <v>232</v>
      </c>
      <c r="X57" s="18" t="s">
        <v>225</v>
      </c>
      <c r="Y57" s="18" t="s">
        <v>18</v>
      </c>
      <c r="Z57" s="51" t="s">
        <v>18</v>
      </c>
      <c r="AA57" s="58" t="e">
        <f t="shared" ref="AA57:AA59" si="3">AA55</f>
        <v>#REF!</v>
      </c>
      <c r="AB57" s="32" t="s">
        <v>18</v>
      </c>
      <c r="AC57" s="28"/>
      <c r="AD57" s="28"/>
      <c r="AE57" s="28"/>
      <c r="AF57" s="28"/>
      <c r="AG57" s="61"/>
      <c r="AH57" s="61"/>
      <c r="AI57" s="71"/>
      <c r="AJ57" s="157">
        <v>1</v>
      </c>
    </row>
    <row r="58" spans="1:36" s="2" customFormat="1" ht="54.75" hidden="1" customHeight="1">
      <c r="A58" s="13">
        <f t="shared" si="2"/>
        <v>50</v>
      </c>
      <c r="B58" s="16"/>
      <c r="C58" s="16"/>
      <c r="D58" s="16"/>
      <c r="E58" s="16">
        <v>3</v>
      </c>
      <c r="F58" s="16"/>
      <c r="G58" s="16"/>
      <c r="H58" s="16"/>
      <c r="I58" s="16"/>
      <c r="J58" s="28"/>
      <c r="K58" s="28"/>
      <c r="L58" s="30" t="s">
        <v>677</v>
      </c>
      <c r="M58" s="30" t="s">
        <v>678</v>
      </c>
      <c r="N58" s="31" t="s">
        <v>767</v>
      </c>
      <c r="O58" s="32" t="s">
        <v>57</v>
      </c>
      <c r="P58" s="32" t="s">
        <v>220</v>
      </c>
      <c r="Q58" s="28"/>
      <c r="R58" s="48" t="s">
        <v>221</v>
      </c>
      <c r="S58" s="49" t="s">
        <v>228</v>
      </c>
      <c r="T58" s="38" t="s">
        <v>18</v>
      </c>
      <c r="U58" s="51" t="s">
        <v>222</v>
      </c>
      <c r="V58" s="50" t="s">
        <v>223</v>
      </c>
      <c r="W58" s="40" t="s">
        <v>232</v>
      </c>
      <c r="X58" s="18" t="s">
        <v>225</v>
      </c>
      <c r="Y58" s="18" t="s">
        <v>18</v>
      </c>
      <c r="Z58" s="51" t="s">
        <v>18</v>
      </c>
      <c r="AA58" s="58" t="e">
        <f t="shared" si="3"/>
        <v>#REF!</v>
      </c>
      <c r="AB58" s="32" t="s">
        <v>18</v>
      </c>
      <c r="AC58" s="28"/>
      <c r="AD58" s="28"/>
      <c r="AE58" s="28"/>
      <c r="AF58" s="28"/>
      <c r="AG58" s="61"/>
      <c r="AH58" s="61"/>
      <c r="AI58" s="71"/>
      <c r="AJ58" s="157">
        <v>0</v>
      </c>
    </row>
    <row r="59" spans="1:36" s="2" customFormat="1" ht="54.75" hidden="1" customHeight="1">
      <c r="A59" s="13">
        <f t="shared" si="2"/>
        <v>51</v>
      </c>
      <c r="B59" s="16"/>
      <c r="C59" s="16"/>
      <c r="D59" s="16"/>
      <c r="E59" s="16">
        <v>3</v>
      </c>
      <c r="F59" s="16"/>
      <c r="G59" s="16"/>
      <c r="H59" s="16"/>
      <c r="I59" s="16"/>
      <c r="J59" s="28"/>
      <c r="K59" s="28"/>
      <c r="L59" s="30" t="s">
        <v>690</v>
      </c>
      <c r="M59" s="30" t="s">
        <v>678</v>
      </c>
      <c r="N59" s="31" t="s">
        <v>768</v>
      </c>
      <c r="O59" s="32" t="s">
        <v>57</v>
      </c>
      <c r="P59" s="32" t="s">
        <v>220</v>
      </c>
      <c r="Q59" s="28"/>
      <c r="R59" s="48" t="s">
        <v>221</v>
      </c>
      <c r="S59" s="49" t="s">
        <v>228</v>
      </c>
      <c r="T59" s="38" t="s">
        <v>18</v>
      </c>
      <c r="U59" s="51" t="s">
        <v>222</v>
      </c>
      <c r="V59" s="50" t="s">
        <v>223</v>
      </c>
      <c r="W59" s="40" t="s">
        <v>232</v>
      </c>
      <c r="X59" s="18" t="s">
        <v>225</v>
      </c>
      <c r="Y59" s="18" t="s">
        <v>18</v>
      </c>
      <c r="Z59" s="51" t="s">
        <v>18</v>
      </c>
      <c r="AA59" s="58" t="e">
        <f t="shared" si="3"/>
        <v>#REF!</v>
      </c>
      <c r="AB59" s="32" t="s">
        <v>18</v>
      </c>
      <c r="AC59" s="28"/>
      <c r="AD59" s="28"/>
      <c r="AE59" s="28"/>
      <c r="AF59" s="28"/>
      <c r="AG59" s="61"/>
      <c r="AH59" s="61"/>
      <c r="AI59" s="71"/>
      <c r="AJ59" s="157">
        <v>0</v>
      </c>
    </row>
    <row r="60" spans="1:36" s="2" customFormat="1" ht="39.950000000000003" hidden="1" customHeight="1">
      <c r="A60" s="13">
        <f t="shared" si="2"/>
        <v>52</v>
      </c>
      <c r="B60" s="16"/>
      <c r="C60" s="16"/>
      <c r="D60" s="16"/>
      <c r="E60" s="16"/>
      <c r="F60" s="16">
        <v>4</v>
      </c>
      <c r="G60" s="16"/>
      <c r="H60" s="16"/>
      <c r="I60" s="16"/>
      <c r="J60" s="28"/>
      <c r="K60" s="28"/>
      <c r="L60" s="30" t="s">
        <v>31</v>
      </c>
      <c r="M60" s="30" t="s">
        <v>640</v>
      </c>
      <c r="N60" s="39" t="s">
        <v>769</v>
      </c>
      <c r="O60" s="32" t="s">
        <v>61</v>
      </c>
      <c r="P60" s="32" t="s">
        <v>220</v>
      </c>
      <c r="Q60" s="28"/>
      <c r="R60" s="48" t="s">
        <v>221</v>
      </c>
      <c r="S60" s="49" t="s">
        <v>228</v>
      </c>
      <c r="T60" s="38" t="s">
        <v>18</v>
      </c>
      <c r="U60" s="51" t="s">
        <v>223</v>
      </c>
      <c r="V60" s="50" t="s">
        <v>222</v>
      </c>
      <c r="W60" s="15" t="s">
        <v>770</v>
      </c>
      <c r="X60" s="18" t="s">
        <v>225</v>
      </c>
      <c r="Y60" s="38" t="s">
        <v>18</v>
      </c>
      <c r="Z60" s="15" t="s">
        <v>18</v>
      </c>
      <c r="AA60" s="58">
        <v>0.2</v>
      </c>
      <c r="AB60" s="32" t="s">
        <v>18</v>
      </c>
      <c r="AC60" s="28"/>
      <c r="AD60" s="28"/>
      <c r="AE60" s="28"/>
      <c r="AF60" s="28"/>
      <c r="AG60" s="61"/>
      <c r="AH60" s="61"/>
      <c r="AI60" s="71"/>
      <c r="AJ60" s="157">
        <v>0</v>
      </c>
    </row>
    <row r="61" spans="1:36" s="2" customFormat="1" ht="39.950000000000003" hidden="1" customHeight="1">
      <c r="A61" s="13">
        <f t="shared" si="2"/>
        <v>53</v>
      </c>
      <c r="B61" s="16"/>
      <c r="C61" s="16"/>
      <c r="D61" s="16"/>
      <c r="E61" s="25"/>
      <c r="F61" s="16">
        <v>4</v>
      </c>
      <c r="G61" s="16"/>
      <c r="H61" s="16"/>
      <c r="I61" s="16"/>
      <c r="J61" s="36"/>
      <c r="K61" s="36"/>
      <c r="L61" s="29" t="s">
        <v>34</v>
      </c>
      <c r="M61" s="30" t="s">
        <v>679</v>
      </c>
      <c r="N61" s="39" t="s">
        <v>245</v>
      </c>
      <c r="O61" s="32" t="s">
        <v>61</v>
      </c>
      <c r="P61" s="32" t="s">
        <v>220</v>
      </c>
      <c r="Q61" s="28"/>
      <c r="R61" s="48" t="s">
        <v>221</v>
      </c>
      <c r="S61" s="49" t="s">
        <v>228</v>
      </c>
      <c r="T61" s="38" t="s">
        <v>18</v>
      </c>
      <c r="U61" s="51" t="s">
        <v>223</v>
      </c>
      <c r="V61" s="50" t="s">
        <v>222</v>
      </c>
      <c r="W61" s="15" t="s">
        <v>770</v>
      </c>
      <c r="X61" s="18" t="s">
        <v>225</v>
      </c>
      <c r="Y61" s="38" t="s">
        <v>18</v>
      </c>
      <c r="Z61" s="15" t="s">
        <v>18</v>
      </c>
      <c r="AA61" s="58">
        <v>0.2</v>
      </c>
      <c r="AB61" s="32" t="s">
        <v>18</v>
      </c>
      <c r="AC61" s="51"/>
      <c r="AD61" s="51"/>
      <c r="AE61" s="51"/>
      <c r="AF61" s="51"/>
      <c r="AG61" s="61"/>
      <c r="AH61" s="61"/>
      <c r="AI61" s="71"/>
      <c r="AJ61" s="157">
        <v>0</v>
      </c>
    </row>
    <row r="62" spans="1:36" s="2" customFormat="1" ht="39.950000000000003" customHeight="1">
      <c r="A62" s="13">
        <f t="shared" si="2"/>
        <v>54</v>
      </c>
      <c r="B62" s="16"/>
      <c r="C62" s="16"/>
      <c r="D62" s="16"/>
      <c r="E62" s="25"/>
      <c r="F62" s="16">
        <v>4</v>
      </c>
      <c r="G62" s="16"/>
      <c r="H62" s="16"/>
      <c r="I62" s="16"/>
      <c r="J62" s="36"/>
      <c r="K62" s="36"/>
      <c r="L62" s="29" t="s">
        <v>44</v>
      </c>
      <c r="M62" s="30" t="s">
        <v>679</v>
      </c>
      <c r="N62" s="39" t="s">
        <v>771</v>
      </c>
      <c r="O62" s="32" t="s">
        <v>61</v>
      </c>
      <c r="P62" s="32" t="s">
        <v>220</v>
      </c>
      <c r="Q62" s="28"/>
      <c r="R62" s="48" t="s">
        <v>221</v>
      </c>
      <c r="S62" s="49" t="s">
        <v>228</v>
      </c>
      <c r="T62" s="38" t="s">
        <v>18</v>
      </c>
      <c r="U62" s="48" t="s">
        <v>223</v>
      </c>
      <c r="V62" s="50" t="s">
        <v>222</v>
      </c>
      <c r="W62" s="15" t="s">
        <v>770</v>
      </c>
      <c r="X62" s="18" t="s">
        <v>225</v>
      </c>
      <c r="Y62" s="38" t="s">
        <v>18</v>
      </c>
      <c r="Z62" s="15" t="s">
        <v>18</v>
      </c>
      <c r="AA62" s="58">
        <v>0.2</v>
      </c>
      <c r="AB62" s="32" t="s">
        <v>18</v>
      </c>
      <c r="AC62" s="51"/>
      <c r="AD62" s="51"/>
      <c r="AE62" s="51"/>
      <c r="AF62" s="51"/>
      <c r="AG62" s="61"/>
      <c r="AH62" s="61"/>
      <c r="AI62" s="71"/>
      <c r="AJ62" s="157">
        <v>1</v>
      </c>
    </row>
    <row r="63" spans="1:36" s="2" customFormat="1" ht="50.25" hidden="1" customHeight="1">
      <c r="A63" s="13">
        <f t="shared" si="2"/>
        <v>55</v>
      </c>
      <c r="B63" s="16"/>
      <c r="C63" s="16"/>
      <c r="D63" s="16"/>
      <c r="E63" s="25"/>
      <c r="F63" s="16">
        <v>4</v>
      </c>
      <c r="G63" s="16"/>
      <c r="H63" s="16"/>
      <c r="I63" s="16"/>
      <c r="J63" s="36"/>
      <c r="K63" s="36"/>
      <c r="L63" s="29" t="s">
        <v>37</v>
      </c>
      <c r="M63" s="30" t="s">
        <v>679</v>
      </c>
      <c r="N63" s="39" t="s">
        <v>767</v>
      </c>
      <c r="O63" s="32" t="s">
        <v>61</v>
      </c>
      <c r="P63" s="32" t="s">
        <v>220</v>
      </c>
      <c r="Q63" s="28"/>
      <c r="R63" s="48" t="s">
        <v>221</v>
      </c>
      <c r="S63" s="49" t="s">
        <v>228</v>
      </c>
      <c r="T63" s="38" t="s">
        <v>18</v>
      </c>
      <c r="U63" s="51" t="s">
        <v>222</v>
      </c>
      <c r="V63" s="50" t="s">
        <v>223</v>
      </c>
      <c r="W63" s="15" t="s">
        <v>770</v>
      </c>
      <c r="X63" s="18" t="s">
        <v>225</v>
      </c>
      <c r="Y63" s="38" t="s">
        <v>18</v>
      </c>
      <c r="Z63" s="15" t="s">
        <v>18</v>
      </c>
      <c r="AA63" s="58">
        <v>0.2</v>
      </c>
      <c r="AB63" s="32"/>
      <c r="AC63" s="51"/>
      <c r="AD63" s="51"/>
      <c r="AE63" s="51"/>
      <c r="AF63" s="51"/>
      <c r="AG63" s="61"/>
      <c r="AH63" s="61"/>
      <c r="AI63" s="71"/>
      <c r="AJ63" s="157">
        <v>0</v>
      </c>
    </row>
    <row r="64" spans="1:36" s="2" customFormat="1" ht="50.25" hidden="1" customHeight="1">
      <c r="A64" s="13">
        <f t="shared" si="2"/>
        <v>56</v>
      </c>
      <c r="B64" s="16"/>
      <c r="C64" s="16"/>
      <c r="D64" s="16"/>
      <c r="E64" s="25"/>
      <c r="F64" s="16">
        <v>4</v>
      </c>
      <c r="G64" s="16"/>
      <c r="H64" s="16"/>
      <c r="I64" s="16"/>
      <c r="J64" s="36"/>
      <c r="K64" s="36"/>
      <c r="L64" s="29" t="s">
        <v>40</v>
      </c>
      <c r="M64" s="30" t="s">
        <v>679</v>
      </c>
      <c r="N64" s="39" t="s">
        <v>772</v>
      </c>
      <c r="O64" s="32" t="s">
        <v>61</v>
      </c>
      <c r="P64" s="32" t="s">
        <v>220</v>
      </c>
      <c r="Q64" s="28"/>
      <c r="R64" s="48" t="s">
        <v>221</v>
      </c>
      <c r="S64" s="49" t="s">
        <v>228</v>
      </c>
      <c r="T64" s="38" t="s">
        <v>18</v>
      </c>
      <c r="U64" s="51" t="s">
        <v>222</v>
      </c>
      <c r="V64" s="50" t="s">
        <v>223</v>
      </c>
      <c r="W64" s="15" t="s">
        <v>770</v>
      </c>
      <c r="X64" s="18" t="s">
        <v>225</v>
      </c>
      <c r="Y64" s="38" t="s">
        <v>18</v>
      </c>
      <c r="Z64" s="15" t="s">
        <v>18</v>
      </c>
      <c r="AA64" s="58">
        <v>0.2</v>
      </c>
      <c r="AB64" s="32"/>
      <c r="AC64" s="51"/>
      <c r="AD64" s="51"/>
      <c r="AE64" s="51"/>
      <c r="AF64" s="51"/>
      <c r="AG64" s="61"/>
      <c r="AH64" s="61"/>
      <c r="AI64" s="71"/>
      <c r="AJ64" s="157">
        <v>0</v>
      </c>
    </row>
    <row r="65" spans="1:36" s="2" customFormat="1" ht="39.950000000000003" customHeight="1">
      <c r="A65" s="13">
        <f t="shared" si="2"/>
        <v>57</v>
      </c>
      <c r="B65" s="16"/>
      <c r="C65" s="16"/>
      <c r="D65" s="16"/>
      <c r="E65" s="16"/>
      <c r="F65" s="16">
        <v>4</v>
      </c>
      <c r="G65" s="16"/>
      <c r="H65" s="16"/>
      <c r="I65" s="16"/>
      <c r="J65" s="28"/>
      <c r="K65" s="28"/>
      <c r="L65" s="29" t="s">
        <v>773</v>
      </c>
      <c r="M65" s="30" t="s">
        <v>774</v>
      </c>
      <c r="N65" s="31" t="s">
        <v>751</v>
      </c>
      <c r="O65" s="32" t="s">
        <v>61</v>
      </c>
      <c r="P65" s="32" t="s">
        <v>220</v>
      </c>
      <c r="Q65" s="51"/>
      <c r="R65" s="48" t="s">
        <v>221</v>
      </c>
      <c r="S65" s="49" t="s">
        <v>775</v>
      </c>
      <c r="T65" s="48" t="s">
        <v>221</v>
      </c>
      <c r="U65" s="51" t="s">
        <v>223</v>
      </c>
      <c r="V65" s="50" t="s">
        <v>222</v>
      </c>
      <c r="W65" s="40" t="s">
        <v>232</v>
      </c>
      <c r="X65" s="18" t="s">
        <v>225</v>
      </c>
      <c r="Y65" s="38" t="s">
        <v>18</v>
      </c>
      <c r="Z65" s="15" t="s">
        <v>18</v>
      </c>
      <c r="AA65" s="58" t="e">
        <f>AA66+AA67+AA68*#REF!+AA69+AA70+AA71</f>
        <v>#REF!</v>
      </c>
      <c r="AB65" s="32" t="s">
        <v>18</v>
      </c>
      <c r="AC65" s="28"/>
      <c r="AD65" s="28"/>
      <c r="AE65" s="28"/>
      <c r="AF65" s="28"/>
      <c r="AG65" s="61"/>
      <c r="AH65" s="61"/>
      <c r="AI65" s="71"/>
      <c r="AJ65" s="157">
        <v>1</v>
      </c>
    </row>
    <row r="66" spans="1:36" s="2" customFormat="1" ht="39.950000000000003" customHeight="1">
      <c r="A66" s="13">
        <f t="shared" si="2"/>
        <v>58</v>
      </c>
      <c r="B66" s="16"/>
      <c r="C66" s="16"/>
      <c r="D66" s="16"/>
      <c r="E66" s="25"/>
      <c r="F66" s="16"/>
      <c r="G66" s="16">
        <v>5</v>
      </c>
      <c r="H66" s="16"/>
      <c r="I66" s="16"/>
      <c r="J66" s="28"/>
      <c r="K66" s="28"/>
      <c r="L66" s="29" t="s">
        <v>776</v>
      </c>
      <c r="M66" s="30" t="s">
        <v>777</v>
      </c>
      <c r="N66" s="31" t="s">
        <v>778</v>
      </c>
      <c r="O66" s="40" t="s">
        <v>139</v>
      </c>
      <c r="P66" s="32" t="s">
        <v>220</v>
      </c>
      <c r="Q66" s="51"/>
      <c r="R66" s="48" t="s">
        <v>221</v>
      </c>
      <c r="S66" s="49" t="s">
        <v>228</v>
      </c>
      <c r="T66" s="38" t="s">
        <v>18</v>
      </c>
      <c r="U66" s="51" t="s">
        <v>223</v>
      </c>
      <c r="V66" s="50" t="s">
        <v>222</v>
      </c>
      <c r="W66" s="28" t="s">
        <v>242</v>
      </c>
      <c r="X66" s="18" t="s">
        <v>779</v>
      </c>
      <c r="Y66" s="38" t="s">
        <v>780</v>
      </c>
      <c r="Z66" s="15" t="s">
        <v>18</v>
      </c>
      <c r="AA66" s="58">
        <v>1.0474000000000001</v>
      </c>
      <c r="AB66" s="32" t="s">
        <v>18</v>
      </c>
      <c r="AC66" s="28"/>
      <c r="AD66" s="28"/>
      <c r="AE66" s="28"/>
      <c r="AF66" s="28"/>
      <c r="AG66" s="61"/>
      <c r="AH66" s="61"/>
      <c r="AI66" s="71"/>
      <c r="AJ66" s="157">
        <v>1</v>
      </c>
    </row>
    <row r="67" spans="1:36" ht="39.950000000000003" customHeight="1">
      <c r="A67" s="13">
        <f t="shared" si="2"/>
        <v>59</v>
      </c>
      <c r="B67" s="15"/>
      <c r="C67" s="16"/>
      <c r="D67" s="16"/>
      <c r="E67" s="16"/>
      <c r="F67" s="16"/>
      <c r="G67" s="16">
        <v>5</v>
      </c>
      <c r="H67" s="16"/>
      <c r="I67" s="16"/>
      <c r="J67" s="36"/>
      <c r="K67" s="33"/>
      <c r="L67" s="30" t="s">
        <v>643</v>
      </c>
      <c r="M67" s="30" t="s">
        <v>644</v>
      </c>
      <c r="N67" s="79" t="s">
        <v>76</v>
      </c>
      <c r="O67" s="80" t="s">
        <v>139</v>
      </c>
      <c r="P67" s="32" t="s">
        <v>220</v>
      </c>
      <c r="Q67" s="82"/>
      <c r="R67" s="83" t="s">
        <v>221</v>
      </c>
      <c r="S67" s="18" t="s">
        <v>643</v>
      </c>
      <c r="T67" s="36" t="s">
        <v>221</v>
      </c>
      <c r="U67" s="48" t="s">
        <v>223</v>
      </c>
      <c r="V67" s="50" t="s">
        <v>222</v>
      </c>
      <c r="W67" s="40" t="s">
        <v>236</v>
      </c>
      <c r="X67" s="18" t="s">
        <v>781</v>
      </c>
      <c r="Y67" s="38" t="s">
        <v>271</v>
      </c>
      <c r="Z67" s="15" t="s">
        <v>18</v>
      </c>
      <c r="AA67" s="58">
        <v>1.0200000000000001E-2</v>
      </c>
      <c r="AB67" s="32" t="s">
        <v>18</v>
      </c>
      <c r="AC67" s="15"/>
      <c r="AD67" s="15"/>
      <c r="AE67" s="15"/>
      <c r="AF67" s="15"/>
      <c r="AG67" s="61"/>
      <c r="AH67" s="61"/>
      <c r="AI67" s="71"/>
      <c r="AJ67" s="157">
        <v>1</v>
      </c>
    </row>
    <row r="68" spans="1:36" ht="39.950000000000003" customHeight="1">
      <c r="A68" s="13">
        <f t="shared" si="2"/>
        <v>60</v>
      </c>
      <c r="B68" s="15"/>
      <c r="C68" s="16"/>
      <c r="D68" s="16"/>
      <c r="E68" s="16"/>
      <c r="F68" s="16"/>
      <c r="G68" s="16">
        <v>5</v>
      </c>
      <c r="H68" s="16"/>
      <c r="I68" s="16"/>
      <c r="J68" s="36"/>
      <c r="K68" s="33"/>
      <c r="L68" s="30" t="s">
        <v>272</v>
      </c>
      <c r="M68" s="30" t="s">
        <v>273</v>
      </c>
      <c r="N68" s="79" t="s">
        <v>782</v>
      </c>
      <c r="O68" s="80" t="s">
        <v>139</v>
      </c>
      <c r="P68" s="32" t="s">
        <v>220</v>
      </c>
      <c r="Q68" s="82"/>
      <c r="R68" s="83" t="s">
        <v>221</v>
      </c>
      <c r="S68" s="18" t="s">
        <v>272</v>
      </c>
      <c r="T68" s="36" t="s">
        <v>221</v>
      </c>
      <c r="U68" s="51" t="s">
        <v>223</v>
      </c>
      <c r="V68" s="50" t="s">
        <v>222</v>
      </c>
      <c r="W68" s="40" t="s">
        <v>236</v>
      </c>
      <c r="X68" s="18" t="s">
        <v>781</v>
      </c>
      <c r="Y68" s="38" t="s">
        <v>271</v>
      </c>
      <c r="Z68" s="15" t="s">
        <v>18</v>
      </c>
      <c r="AA68" s="58">
        <v>1.5299999999999999E-2</v>
      </c>
      <c r="AB68" s="32" t="s">
        <v>18</v>
      </c>
      <c r="AC68" s="15"/>
      <c r="AD68" s="15"/>
      <c r="AE68" s="15"/>
      <c r="AF68" s="15"/>
      <c r="AG68" s="61"/>
      <c r="AH68" s="61"/>
      <c r="AI68" s="71"/>
      <c r="AJ68" s="157">
        <v>2</v>
      </c>
    </row>
    <row r="69" spans="1:36" ht="39.950000000000003" customHeight="1">
      <c r="A69" s="13">
        <f t="shared" si="2"/>
        <v>61</v>
      </c>
      <c r="B69" s="15"/>
      <c r="C69" s="16"/>
      <c r="D69" s="16"/>
      <c r="E69" s="16"/>
      <c r="F69" s="16"/>
      <c r="G69" s="16">
        <v>5</v>
      </c>
      <c r="H69" s="16"/>
      <c r="I69" s="16"/>
      <c r="J69" s="36"/>
      <c r="K69" s="33"/>
      <c r="L69" s="30" t="s">
        <v>645</v>
      </c>
      <c r="M69" s="30" t="s">
        <v>646</v>
      </c>
      <c r="N69" s="79" t="s">
        <v>76</v>
      </c>
      <c r="O69" s="80" t="s">
        <v>139</v>
      </c>
      <c r="P69" s="32" t="s">
        <v>220</v>
      </c>
      <c r="Q69" s="82"/>
      <c r="R69" s="83" t="s">
        <v>221</v>
      </c>
      <c r="S69" s="18" t="s">
        <v>645</v>
      </c>
      <c r="T69" s="36" t="s">
        <v>221</v>
      </c>
      <c r="U69" s="51" t="s">
        <v>223</v>
      </c>
      <c r="V69" s="50" t="s">
        <v>222</v>
      </c>
      <c r="W69" s="40" t="s">
        <v>236</v>
      </c>
      <c r="X69" s="18" t="s">
        <v>781</v>
      </c>
      <c r="Y69" s="38" t="s">
        <v>271</v>
      </c>
      <c r="Z69" s="15" t="s">
        <v>18</v>
      </c>
      <c r="AA69" s="58">
        <v>1.43E-2</v>
      </c>
      <c r="AB69" s="32" t="s">
        <v>18</v>
      </c>
      <c r="AC69" s="15"/>
      <c r="AD69" s="15"/>
      <c r="AE69" s="15"/>
      <c r="AF69" s="15"/>
      <c r="AG69" s="61"/>
      <c r="AH69" s="61"/>
      <c r="AI69" s="71"/>
      <c r="AJ69" s="157">
        <v>1</v>
      </c>
    </row>
    <row r="70" spans="1:36" ht="39.950000000000003" customHeight="1">
      <c r="A70" s="13">
        <f t="shared" si="2"/>
        <v>62</v>
      </c>
      <c r="B70" s="15"/>
      <c r="C70" s="16"/>
      <c r="D70" s="16"/>
      <c r="E70" s="16"/>
      <c r="F70" s="16"/>
      <c r="G70" s="16">
        <v>5</v>
      </c>
      <c r="H70" s="16"/>
      <c r="I70" s="16"/>
      <c r="J70" s="36"/>
      <c r="K70" s="33"/>
      <c r="L70" s="34" t="s">
        <v>112</v>
      </c>
      <c r="M70" s="30" t="s">
        <v>113</v>
      </c>
      <c r="N70" s="35" t="s">
        <v>783</v>
      </c>
      <c r="O70" s="28" t="s">
        <v>139</v>
      </c>
      <c r="P70" s="15" t="s">
        <v>220</v>
      </c>
      <c r="Q70" s="82"/>
      <c r="R70" s="48" t="s">
        <v>221</v>
      </c>
      <c r="S70" s="38" t="s">
        <v>112</v>
      </c>
      <c r="T70" s="36" t="s">
        <v>221</v>
      </c>
      <c r="U70" s="48" t="s">
        <v>223</v>
      </c>
      <c r="V70" s="50" t="s">
        <v>222</v>
      </c>
      <c r="W70" s="40" t="s">
        <v>236</v>
      </c>
      <c r="X70" s="18" t="s">
        <v>270</v>
      </c>
      <c r="Y70" s="15" t="s">
        <v>271</v>
      </c>
      <c r="Z70" s="15" t="s">
        <v>18</v>
      </c>
      <c r="AA70" s="58">
        <v>1.5299999999999999E-2</v>
      </c>
      <c r="AB70" s="32" t="s">
        <v>18</v>
      </c>
      <c r="AC70" s="15"/>
      <c r="AD70" s="15"/>
      <c r="AE70" s="15"/>
      <c r="AF70" s="15"/>
      <c r="AG70" s="61"/>
      <c r="AH70" s="61"/>
      <c r="AI70" s="71"/>
      <c r="AJ70" s="303">
        <v>1</v>
      </c>
    </row>
    <row r="71" spans="1:36" ht="39.950000000000003" customHeight="1">
      <c r="A71" s="13">
        <f t="shared" si="2"/>
        <v>63</v>
      </c>
      <c r="B71" s="15"/>
      <c r="C71" s="16"/>
      <c r="D71" s="16"/>
      <c r="E71" s="16"/>
      <c r="F71" s="16"/>
      <c r="G71" s="16">
        <v>5</v>
      </c>
      <c r="H71" s="16"/>
      <c r="I71" s="16"/>
      <c r="J71" s="36"/>
      <c r="K71" s="44"/>
      <c r="L71" s="29" t="s">
        <v>641</v>
      </c>
      <c r="M71" s="30" t="s">
        <v>642</v>
      </c>
      <c r="N71" s="79" t="s">
        <v>76</v>
      </c>
      <c r="O71" s="80" t="s">
        <v>139</v>
      </c>
      <c r="P71" s="32" t="s">
        <v>220</v>
      </c>
      <c r="Q71" s="38" t="s">
        <v>18</v>
      </c>
      <c r="R71" s="83" t="s">
        <v>221</v>
      </c>
      <c r="S71" s="49" t="s">
        <v>228</v>
      </c>
      <c r="T71" s="38" t="s">
        <v>18</v>
      </c>
      <c r="U71" s="51" t="s">
        <v>223</v>
      </c>
      <c r="V71" s="50" t="s">
        <v>222</v>
      </c>
      <c r="W71" s="40" t="s">
        <v>277</v>
      </c>
      <c r="X71" s="38" t="s">
        <v>18</v>
      </c>
      <c r="Y71" s="38" t="s">
        <v>18</v>
      </c>
      <c r="Z71" s="15" t="s">
        <v>18</v>
      </c>
      <c r="AA71" s="58">
        <v>0.05</v>
      </c>
      <c r="AB71" s="32" t="s">
        <v>18</v>
      </c>
      <c r="AC71" s="32"/>
      <c r="AD71" s="32"/>
      <c r="AE71" s="32"/>
      <c r="AF71" s="32"/>
      <c r="AG71" s="61"/>
      <c r="AH71" s="61"/>
      <c r="AI71" s="71"/>
      <c r="AJ71" s="157">
        <v>1</v>
      </c>
    </row>
    <row r="72" spans="1:36" s="2" customFormat="1" ht="39.950000000000003" customHeight="1">
      <c r="A72" s="13">
        <f t="shared" si="2"/>
        <v>64</v>
      </c>
      <c r="B72" s="16"/>
      <c r="C72" s="16"/>
      <c r="D72" s="16"/>
      <c r="E72" s="25"/>
      <c r="F72" s="16">
        <v>4</v>
      </c>
      <c r="G72" s="16"/>
      <c r="H72" s="16"/>
      <c r="I72" s="16"/>
      <c r="J72" s="36"/>
      <c r="K72" s="36"/>
      <c r="L72" s="29" t="s">
        <v>292</v>
      </c>
      <c r="M72" s="30" t="s">
        <v>293</v>
      </c>
      <c r="N72" s="31" t="s">
        <v>294</v>
      </c>
      <c r="O72" s="32" t="s">
        <v>139</v>
      </c>
      <c r="P72" s="32" t="s">
        <v>220</v>
      </c>
      <c r="Q72" s="38" t="s">
        <v>18</v>
      </c>
      <c r="R72" s="48" t="s">
        <v>221</v>
      </c>
      <c r="S72" s="49" t="s">
        <v>228</v>
      </c>
      <c r="T72" s="38" t="s">
        <v>18</v>
      </c>
      <c r="U72" s="51" t="s">
        <v>223</v>
      </c>
      <c r="V72" s="50" t="s">
        <v>222</v>
      </c>
      <c r="W72" s="38" t="s">
        <v>18</v>
      </c>
      <c r="X72" s="38" t="s">
        <v>18</v>
      </c>
      <c r="Y72" s="38" t="s">
        <v>18</v>
      </c>
      <c r="Z72" s="38" t="s">
        <v>18</v>
      </c>
      <c r="AA72" s="58">
        <v>1E-3</v>
      </c>
      <c r="AB72" s="32" t="s">
        <v>18</v>
      </c>
      <c r="AC72" s="51"/>
      <c r="AD72" s="51"/>
      <c r="AE72" s="51"/>
      <c r="AF72" s="51"/>
      <c r="AG72" s="61"/>
      <c r="AH72" s="61"/>
      <c r="AI72" s="71"/>
      <c r="AJ72" s="157">
        <v>13</v>
      </c>
    </row>
    <row r="73" spans="1:36" s="2" customFormat="1" ht="39.950000000000003" customHeight="1">
      <c r="A73" s="13">
        <f t="shared" ref="A73:A104" si="4">ROW(73:73)-8</f>
        <v>65</v>
      </c>
      <c r="B73" s="16"/>
      <c r="C73" s="16"/>
      <c r="D73" s="16">
        <v>2</v>
      </c>
      <c r="E73" s="16"/>
      <c r="F73" s="16"/>
      <c r="G73" s="16"/>
      <c r="H73" s="16"/>
      <c r="I73" s="16"/>
      <c r="J73" s="36"/>
      <c r="K73" s="31"/>
      <c r="L73" s="29" t="s">
        <v>784</v>
      </c>
      <c r="M73" s="30" t="s">
        <v>785</v>
      </c>
      <c r="N73" s="31" t="s">
        <v>786</v>
      </c>
      <c r="O73" s="32" t="s">
        <v>57</v>
      </c>
      <c r="P73" s="32" t="s">
        <v>220</v>
      </c>
      <c r="Q73" s="82"/>
      <c r="R73" s="48" t="s">
        <v>221</v>
      </c>
      <c r="S73" s="49" t="s">
        <v>784</v>
      </c>
      <c r="T73" s="36" t="s">
        <v>286</v>
      </c>
      <c r="U73" s="48" t="s">
        <v>223</v>
      </c>
      <c r="V73" s="50" t="s">
        <v>222</v>
      </c>
      <c r="W73" s="40" t="s">
        <v>787</v>
      </c>
      <c r="X73" s="18" t="s">
        <v>225</v>
      </c>
      <c r="Y73" s="38" t="s">
        <v>18</v>
      </c>
      <c r="Z73" s="15" t="s">
        <v>18</v>
      </c>
      <c r="AA73" s="84" t="e">
        <f>AA74+AA75+AA76+AA77+AA78*#REF!+AA79+AA80+AA81+AA82+AA83+AA84+AA85</f>
        <v>#REF!</v>
      </c>
      <c r="AB73" s="32" t="s">
        <v>333</v>
      </c>
      <c r="AC73" s="85"/>
      <c r="AD73" s="85"/>
      <c r="AE73" s="85"/>
      <c r="AF73" s="85"/>
      <c r="AG73" s="61"/>
      <c r="AH73" s="61"/>
      <c r="AI73" s="71"/>
      <c r="AJ73" s="157">
        <v>1</v>
      </c>
    </row>
    <row r="74" spans="1:36" s="2" customFormat="1" ht="39.950000000000003" customHeight="1">
      <c r="A74" s="13">
        <f t="shared" si="4"/>
        <v>66</v>
      </c>
      <c r="B74" s="16"/>
      <c r="C74" s="16"/>
      <c r="D74" s="16"/>
      <c r="E74" s="16">
        <v>3</v>
      </c>
      <c r="F74" s="16"/>
      <c r="G74" s="16"/>
      <c r="H74" s="16"/>
      <c r="I74" s="16"/>
      <c r="J74" s="36"/>
      <c r="K74" s="31"/>
      <c r="L74" s="30" t="s">
        <v>788</v>
      </c>
      <c r="M74" s="30" t="s">
        <v>789</v>
      </c>
      <c r="N74" s="31" t="s">
        <v>727</v>
      </c>
      <c r="O74" s="32" t="s">
        <v>61</v>
      </c>
      <c r="P74" s="32" t="s">
        <v>220</v>
      </c>
      <c r="Q74" s="82"/>
      <c r="R74" s="48" t="s">
        <v>221</v>
      </c>
      <c r="S74" s="49" t="s">
        <v>228</v>
      </c>
      <c r="T74" s="38" t="s">
        <v>18</v>
      </c>
      <c r="U74" s="51" t="s">
        <v>223</v>
      </c>
      <c r="V74" s="50" t="s">
        <v>222</v>
      </c>
      <c r="W74" s="40" t="s">
        <v>314</v>
      </c>
      <c r="X74" s="18" t="s">
        <v>790</v>
      </c>
      <c r="Y74" s="38" t="s">
        <v>316</v>
      </c>
      <c r="Z74" s="15" t="s">
        <v>791</v>
      </c>
      <c r="AA74" s="84">
        <v>0.3599</v>
      </c>
      <c r="AB74" s="32" t="s">
        <v>18</v>
      </c>
      <c r="AC74" s="85"/>
      <c r="AD74" s="85"/>
      <c r="AE74" s="85"/>
      <c r="AF74" s="85"/>
      <c r="AG74" s="61"/>
      <c r="AH74" s="61"/>
      <c r="AI74" s="71"/>
      <c r="AJ74" s="157">
        <v>1</v>
      </c>
    </row>
    <row r="75" spans="1:36" s="2" customFormat="1" ht="39.950000000000003" customHeight="1">
      <c r="A75" s="13">
        <f t="shared" si="4"/>
        <v>67</v>
      </c>
      <c r="B75" s="16"/>
      <c r="C75" s="16"/>
      <c r="D75" s="16"/>
      <c r="E75" s="16">
        <v>3</v>
      </c>
      <c r="F75" s="16"/>
      <c r="G75" s="16"/>
      <c r="H75" s="16"/>
      <c r="I75" s="16"/>
      <c r="J75" s="36"/>
      <c r="K75" s="44"/>
      <c r="L75" s="30" t="s">
        <v>792</v>
      </c>
      <c r="M75" s="30" t="s">
        <v>793</v>
      </c>
      <c r="N75" s="31" t="s">
        <v>727</v>
      </c>
      <c r="O75" s="32" t="s">
        <v>61</v>
      </c>
      <c r="P75" s="32" t="s">
        <v>220</v>
      </c>
      <c r="Q75" s="36"/>
      <c r="R75" s="48" t="s">
        <v>221</v>
      </c>
      <c r="S75" s="49" t="s">
        <v>228</v>
      </c>
      <c r="T75" s="38" t="s">
        <v>18</v>
      </c>
      <c r="U75" s="51" t="s">
        <v>223</v>
      </c>
      <c r="V75" s="50" t="s">
        <v>222</v>
      </c>
      <c r="W75" s="40" t="s">
        <v>294</v>
      </c>
      <c r="X75" s="18">
        <v>20</v>
      </c>
      <c r="Y75" s="38" t="s">
        <v>794</v>
      </c>
      <c r="Z75" s="15" t="s">
        <v>795</v>
      </c>
      <c r="AA75" s="58">
        <v>8.3999999999999995E-3</v>
      </c>
      <c r="AB75" s="32" t="s">
        <v>18</v>
      </c>
      <c r="AC75" s="85"/>
      <c r="AD75" s="85"/>
      <c r="AE75" s="85"/>
      <c r="AF75" s="85"/>
      <c r="AG75" s="61"/>
      <c r="AH75" s="61"/>
      <c r="AI75" s="71"/>
      <c r="AJ75" s="157">
        <v>1</v>
      </c>
    </row>
    <row r="76" spans="1:36" s="2" customFormat="1" ht="39.950000000000003" customHeight="1">
      <c r="A76" s="13">
        <f t="shared" si="4"/>
        <v>68</v>
      </c>
      <c r="B76" s="16"/>
      <c r="C76" s="16"/>
      <c r="D76" s="16"/>
      <c r="E76" s="16">
        <v>3</v>
      </c>
      <c r="F76" s="16"/>
      <c r="G76" s="16"/>
      <c r="H76" s="16"/>
      <c r="I76" s="16"/>
      <c r="J76" s="15"/>
      <c r="K76" s="44"/>
      <c r="L76" s="30" t="s">
        <v>796</v>
      </c>
      <c r="M76" s="30" t="s">
        <v>797</v>
      </c>
      <c r="N76" s="31" t="s">
        <v>727</v>
      </c>
      <c r="O76" s="32" t="s">
        <v>61</v>
      </c>
      <c r="P76" s="32" t="s">
        <v>220</v>
      </c>
      <c r="Q76" s="36"/>
      <c r="R76" s="48" t="s">
        <v>221</v>
      </c>
      <c r="S76" s="49" t="s">
        <v>228</v>
      </c>
      <c r="T76" s="38" t="s">
        <v>18</v>
      </c>
      <c r="U76" s="51" t="s">
        <v>223</v>
      </c>
      <c r="V76" s="50" t="s">
        <v>222</v>
      </c>
      <c r="W76" s="40" t="s">
        <v>294</v>
      </c>
      <c r="X76" s="18">
        <v>20</v>
      </c>
      <c r="Y76" s="38" t="s">
        <v>794</v>
      </c>
      <c r="Z76" s="15" t="s">
        <v>798</v>
      </c>
      <c r="AA76" s="58">
        <v>1.52E-2</v>
      </c>
      <c r="AB76" s="32" t="s">
        <v>18</v>
      </c>
      <c r="AC76" s="85"/>
      <c r="AD76" s="85"/>
      <c r="AE76" s="85"/>
      <c r="AF76" s="85"/>
      <c r="AG76" s="61"/>
      <c r="AH76" s="61"/>
      <c r="AI76" s="71"/>
      <c r="AJ76" s="157">
        <v>1</v>
      </c>
    </row>
    <row r="77" spans="1:36" ht="39.950000000000003" customHeight="1">
      <c r="A77" s="13">
        <f t="shared" si="4"/>
        <v>69</v>
      </c>
      <c r="B77" s="16"/>
      <c r="C77" s="16"/>
      <c r="D77" s="16"/>
      <c r="E77" s="16">
        <v>3</v>
      </c>
      <c r="F77" s="16"/>
      <c r="G77" s="16"/>
      <c r="H77" s="16"/>
      <c r="I77" s="16"/>
      <c r="J77" s="36"/>
      <c r="K77" s="33"/>
      <c r="L77" s="30" t="s">
        <v>799</v>
      </c>
      <c r="M77" s="30" t="s">
        <v>800</v>
      </c>
      <c r="N77" s="31" t="s">
        <v>727</v>
      </c>
      <c r="O77" s="32" t="s">
        <v>61</v>
      </c>
      <c r="P77" s="32" t="s">
        <v>220</v>
      </c>
      <c r="Q77" s="82"/>
      <c r="R77" s="48" t="s">
        <v>221</v>
      </c>
      <c r="S77" s="49" t="s">
        <v>228</v>
      </c>
      <c r="T77" s="38" t="s">
        <v>18</v>
      </c>
      <c r="U77" s="51" t="s">
        <v>223</v>
      </c>
      <c r="V77" s="50" t="s">
        <v>222</v>
      </c>
      <c r="W77" s="40" t="s">
        <v>294</v>
      </c>
      <c r="X77" s="18">
        <v>20</v>
      </c>
      <c r="Y77" s="38" t="s">
        <v>794</v>
      </c>
      <c r="Z77" s="15" t="s">
        <v>801</v>
      </c>
      <c r="AA77" s="58">
        <v>2.1000000000000001E-2</v>
      </c>
      <c r="AB77" s="32" t="s">
        <v>18</v>
      </c>
      <c r="AC77" s="15"/>
      <c r="AD77" s="15"/>
      <c r="AE77" s="15"/>
      <c r="AF77" s="15"/>
      <c r="AG77" s="61"/>
      <c r="AH77" s="61"/>
      <c r="AI77" s="71"/>
      <c r="AJ77" s="157">
        <v>1</v>
      </c>
    </row>
    <row r="78" spans="1:36" ht="39.950000000000003" customHeight="1">
      <c r="A78" s="13">
        <f t="shared" si="4"/>
        <v>70</v>
      </c>
      <c r="B78" s="16"/>
      <c r="C78" s="16"/>
      <c r="D78" s="16"/>
      <c r="E78" s="16">
        <v>3</v>
      </c>
      <c r="F78" s="16"/>
      <c r="G78" s="16"/>
      <c r="H78" s="16"/>
      <c r="I78" s="16"/>
      <c r="J78" s="36"/>
      <c r="K78" s="44"/>
      <c r="L78" s="30" t="s">
        <v>802</v>
      </c>
      <c r="M78" s="30" t="s">
        <v>803</v>
      </c>
      <c r="N78" s="31" t="s">
        <v>727</v>
      </c>
      <c r="O78" s="32" t="s">
        <v>61</v>
      </c>
      <c r="P78" s="32" t="s">
        <v>220</v>
      </c>
      <c r="Q78" s="82"/>
      <c r="R78" s="48" t="s">
        <v>221</v>
      </c>
      <c r="S78" s="49" t="s">
        <v>228</v>
      </c>
      <c r="T78" s="38" t="s">
        <v>18</v>
      </c>
      <c r="U78" s="51" t="s">
        <v>223</v>
      </c>
      <c r="V78" s="50" t="s">
        <v>222</v>
      </c>
      <c r="W78" s="40" t="s">
        <v>294</v>
      </c>
      <c r="X78" s="18">
        <v>20</v>
      </c>
      <c r="Y78" s="38" t="s">
        <v>794</v>
      </c>
      <c r="Z78" s="15" t="s">
        <v>804</v>
      </c>
      <c r="AA78" s="58">
        <v>5.3E-3</v>
      </c>
      <c r="AB78" s="32" t="s">
        <v>18</v>
      </c>
      <c r="AC78" s="32"/>
      <c r="AD78" s="32"/>
      <c r="AE78" s="32"/>
      <c r="AF78" s="32"/>
      <c r="AG78" s="61"/>
      <c r="AH78" s="61"/>
      <c r="AI78" s="71"/>
      <c r="AJ78" s="157">
        <v>3</v>
      </c>
    </row>
    <row r="79" spans="1:36" ht="39.950000000000003" customHeight="1">
      <c r="A79" s="13">
        <f t="shared" si="4"/>
        <v>71</v>
      </c>
      <c r="B79" s="16"/>
      <c r="C79" s="16"/>
      <c r="D79" s="16"/>
      <c r="E79" s="16">
        <v>3</v>
      </c>
      <c r="F79" s="16"/>
      <c r="G79" s="16"/>
      <c r="H79" s="16"/>
      <c r="I79" s="16"/>
      <c r="J79" s="36"/>
      <c r="K79" s="44"/>
      <c r="L79" s="30" t="s">
        <v>805</v>
      </c>
      <c r="M79" s="30" t="s">
        <v>806</v>
      </c>
      <c r="N79" s="31" t="s">
        <v>727</v>
      </c>
      <c r="O79" s="40" t="s">
        <v>61</v>
      </c>
      <c r="P79" s="32" t="s">
        <v>220</v>
      </c>
      <c r="Q79" s="82"/>
      <c r="R79" s="48" t="s">
        <v>221</v>
      </c>
      <c r="S79" s="49" t="s">
        <v>228</v>
      </c>
      <c r="T79" s="38" t="s">
        <v>18</v>
      </c>
      <c r="U79" s="51" t="s">
        <v>223</v>
      </c>
      <c r="V79" s="50" t="s">
        <v>222</v>
      </c>
      <c r="W79" s="40" t="s">
        <v>254</v>
      </c>
      <c r="X79" s="18" t="s">
        <v>608</v>
      </c>
      <c r="Y79" s="38" t="s">
        <v>18</v>
      </c>
      <c r="Z79" s="15" t="s">
        <v>807</v>
      </c>
      <c r="AA79" s="58">
        <v>8.0000000000000002E-3</v>
      </c>
      <c r="AB79" s="32" t="s">
        <v>18</v>
      </c>
      <c r="AC79" s="32"/>
      <c r="AD79" s="32"/>
      <c r="AE79" s="32"/>
      <c r="AF79" s="32"/>
      <c r="AG79" s="61"/>
      <c r="AH79" s="61"/>
      <c r="AI79" s="71"/>
      <c r="AJ79" s="157">
        <v>1</v>
      </c>
    </row>
    <row r="80" spans="1:36" ht="39.950000000000003" customHeight="1">
      <c r="A80" s="13">
        <f t="shared" si="4"/>
        <v>72</v>
      </c>
      <c r="B80" s="16"/>
      <c r="C80" s="16"/>
      <c r="D80" s="16"/>
      <c r="E80" s="16">
        <v>3</v>
      </c>
      <c r="F80" s="16"/>
      <c r="G80" s="16"/>
      <c r="H80" s="16"/>
      <c r="I80" s="16"/>
      <c r="J80" s="36"/>
      <c r="K80" s="44"/>
      <c r="L80" s="30" t="s">
        <v>808</v>
      </c>
      <c r="M80" s="30" t="s">
        <v>809</v>
      </c>
      <c r="N80" s="31" t="s">
        <v>727</v>
      </c>
      <c r="O80" s="40" t="s">
        <v>61</v>
      </c>
      <c r="P80" s="32" t="s">
        <v>220</v>
      </c>
      <c r="Q80" s="82"/>
      <c r="R80" s="48" t="s">
        <v>221</v>
      </c>
      <c r="S80" s="49" t="s">
        <v>228</v>
      </c>
      <c r="T80" s="38" t="s">
        <v>18</v>
      </c>
      <c r="U80" s="51" t="s">
        <v>223</v>
      </c>
      <c r="V80" s="50" t="s">
        <v>222</v>
      </c>
      <c r="W80" s="40" t="s">
        <v>314</v>
      </c>
      <c r="X80" s="18" t="s">
        <v>810</v>
      </c>
      <c r="Y80" s="38" t="s">
        <v>454</v>
      </c>
      <c r="Z80" s="15" t="s">
        <v>811</v>
      </c>
      <c r="AA80" s="58">
        <v>0.01</v>
      </c>
      <c r="AB80" s="32" t="s">
        <v>18</v>
      </c>
      <c r="AC80" s="32"/>
      <c r="AD80" s="32"/>
      <c r="AE80" s="32"/>
      <c r="AF80" s="32"/>
      <c r="AG80" s="61"/>
      <c r="AH80" s="61"/>
      <c r="AI80" s="71"/>
      <c r="AJ80" s="157">
        <v>1</v>
      </c>
    </row>
    <row r="81" spans="1:36" s="2" customFormat="1" ht="39.950000000000003" customHeight="1">
      <c r="A81" s="13">
        <f t="shared" si="4"/>
        <v>73</v>
      </c>
      <c r="B81" s="16"/>
      <c r="C81" s="16"/>
      <c r="D81" s="16"/>
      <c r="E81" s="16">
        <v>3</v>
      </c>
      <c r="F81" s="16"/>
      <c r="G81" s="16"/>
      <c r="H81" s="16"/>
      <c r="I81" s="16"/>
      <c r="J81" s="36"/>
      <c r="K81" s="44"/>
      <c r="L81" s="30" t="s">
        <v>812</v>
      </c>
      <c r="M81" s="30" t="s">
        <v>813</v>
      </c>
      <c r="N81" s="31" t="s">
        <v>727</v>
      </c>
      <c r="O81" s="40" t="s">
        <v>61</v>
      </c>
      <c r="P81" s="32" t="s">
        <v>220</v>
      </c>
      <c r="Q81" s="82"/>
      <c r="R81" s="48" t="s">
        <v>221</v>
      </c>
      <c r="S81" s="49" t="s">
        <v>228</v>
      </c>
      <c r="T81" s="38" t="s">
        <v>18</v>
      </c>
      <c r="U81" s="51" t="s">
        <v>223</v>
      </c>
      <c r="V81" s="50" t="s">
        <v>222</v>
      </c>
      <c r="W81" s="40" t="s">
        <v>314</v>
      </c>
      <c r="X81" s="18" t="s">
        <v>814</v>
      </c>
      <c r="Y81" s="38" t="s">
        <v>454</v>
      </c>
      <c r="Z81" s="36" t="s">
        <v>811</v>
      </c>
      <c r="AA81" s="58">
        <v>2.5899999999999999E-2</v>
      </c>
      <c r="AB81" s="32" t="s">
        <v>18</v>
      </c>
      <c r="AC81" s="15"/>
      <c r="AD81" s="15"/>
      <c r="AE81" s="15"/>
      <c r="AF81" s="15"/>
      <c r="AG81" s="61"/>
      <c r="AH81" s="61"/>
      <c r="AI81" s="71"/>
      <c r="AJ81" s="157">
        <v>1</v>
      </c>
    </row>
    <row r="82" spans="1:36" s="2" customFormat="1" ht="39.950000000000003" customHeight="1">
      <c r="A82" s="13">
        <f t="shared" si="4"/>
        <v>74</v>
      </c>
      <c r="B82" s="16"/>
      <c r="C82" s="16"/>
      <c r="D82" s="16"/>
      <c r="E82" s="16">
        <v>3</v>
      </c>
      <c r="F82" s="16"/>
      <c r="G82" s="16"/>
      <c r="H82" s="16"/>
      <c r="I82" s="16"/>
      <c r="J82" s="28"/>
      <c r="K82" s="28"/>
      <c r="L82" s="30" t="s">
        <v>815</v>
      </c>
      <c r="M82" s="30" t="s">
        <v>816</v>
      </c>
      <c r="N82" s="31" t="s">
        <v>727</v>
      </c>
      <c r="O82" s="40" t="s">
        <v>61</v>
      </c>
      <c r="P82" s="32" t="s">
        <v>220</v>
      </c>
      <c r="Q82" s="51"/>
      <c r="R82" s="48" t="s">
        <v>221</v>
      </c>
      <c r="S82" s="49" t="s">
        <v>228</v>
      </c>
      <c r="T82" s="38" t="s">
        <v>18</v>
      </c>
      <c r="U82" s="51" t="s">
        <v>223</v>
      </c>
      <c r="V82" s="50" t="s">
        <v>222</v>
      </c>
      <c r="W82" s="40" t="s">
        <v>314</v>
      </c>
      <c r="X82" s="18" t="s">
        <v>817</v>
      </c>
      <c r="Y82" s="38" t="s">
        <v>818</v>
      </c>
      <c r="Z82" s="51" t="s">
        <v>819</v>
      </c>
      <c r="AA82" s="58">
        <v>5.6800000000000003E-2</v>
      </c>
      <c r="AB82" s="32" t="s">
        <v>18</v>
      </c>
      <c r="AC82" s="28"/>
      <c r="AD82" s="28"/>
      <c r="AE82" s="28"/>
      <c r="AF82" s="28"/>
      <c r="AG82" s="61"/>
      <c r="AH82" s="61"/>
      <c r="AI82" s="71"/>
      <c r="AJ82" s="157">
        <v>1</v>
      </c>
    </row>
    <row r="83" spans="1:36" s="2" customFormat="1" ht="39.950000000000003" customHeight="1">
      <c r="A83" s="13">
        <f t="shared" si="4"/>
        <v>75</v>
      </c>
      <c r="B83" s="16"/>
      <c r="C83" s="16"/>
      <c r="D83" s="16"/>
      <c r="E83" s="16">
        <v>3</v>
      </c>
      <c r="F83" s="16"/>
      <c r="G83" s="16"/>
      <c r="H83" s="16"/>
      <c r="I83" s="16"/>
      <c r="J83" s="28"/>
      <c r="K83" s="28"/>
      <c r="L83" s="30" t="s">
        <v>820</v>
      </c>
      <c r="M83" s="30" t="s">
        <v>821</v>
      </c>
      <c r="N83" s="31" t="s">
        <v>727</v>
      </c>
      <c r="O83" s="40" t="s">
        <v>61</v>
      </c>
      <c r="P83" s="32" t="s">
        <v>220</v>
      </c>
      <c r="Q83" s="51"/>
      <c r="R83" s="48" t="s">
        <v>221</v>
      </c>
      <c r="S83" s="49" t="s">
        <v>228</v>
      </c>
      <c r="T83" s="38" t="s">
        <v>18</v>
      </c>
      <c r="U83" s="51" t="s">
        <v>223</v>
      </c>
      <c r="V83" s="50" t="s">
        <v>222</v>
      </c>
      <c r="W83" s="40" t="s">
        <v>314</v>
      </c>
      <c r="X83" s="18" t="s">
        <v>817</v>
      </c>
      <c r="Y83" s="38" t="s">
        <v>818</v>
      </c>
      <c r="Z83" s="51" t="s">
        <v>822</v>
      </c>
      <c r="AA83" s="58">
        <v>0.19769999999999999</v>
      </c>
      <c r="AB83" s="32" t="s">
        <v>18</v>
      </c>
      <c r="AC83" s="28"/>
      <c r="AD83" s="28"/>
      <c r="AE83" s="28"/>
      <c r="AF83" s="28"/>
      <c r="AG83" s="61"/>
      <c r="AH83" s="61"/>
      <c r="AI83" s="71"/>
      <c r="AJ83" s="157">
        <v>1</v>
      </c>
    </row>
    <row r="84" spans="1:36" s="2" customFormat="1" ht="39.950000000000003" customHeight="1">
      <c r="A84" s="13">
        <f t="shared" si="4"/>
        <v>76</v>
      </c>
      <c r="B84" s="16"/>
      <c r="C84" s="16"/>
      <c r="D84" s="16"/>
      <c r="E84" s="16">
        <v>3</v>
      </c>
      <c r="F84" s="16"/>
      <c r="G84" s="16"/>
      <c r="H84" s="16"/>
      <c r="I84" s="16"/>
      <c r="J84" s="28"/>
      <c r="K84" s="28"/>
      <c r="L84" s="30" t="s">
        <v>823</v>
      </c>
      <c r="M84" s="30" t="s">
        <v>824</v>
      </c>
      <c r="N84" s="31" t="s">
        <v>727</v>
      </c>
      <c r="O84" s="40" t="s">
        <v>61</v>
      </c>
      <c r="P84" s="32" t="s">
        <v>220</v>
      </c>
      <c r="Q84" s="36"/>
      <c r="R84" s="48" t="s">
        <v>221</v>
      </c>
      <c r="S84" s="49" t="s">
        <v>228</v>
      </c>
      <c r="T84" s="38" t="s">
        <v>18</v>
      </c>
      <c r="U84" s="51" t="s">
        <v>223</v>
      </c>
      <c r="V84" s="50" t="s">
        <v>222</v>
      </c>
      <c r="W84" s="40" t="s">
        <v>314</v>
      </c>
      <c r="X84" s="18" t="s">
        <v>825</v>
      </c>
      <c r="Y84" s="38" t="s">
        <v>454</v>
      </c>
      <c r="Z84" s="28" t="s">
        <v>826</v>
      </c>
      <c r="AA84" s="58">
        <v>5.9400000000000001E-2</v>
      </c>
      <c r="AB84" s="32" t="s">
        <v>18</v>
      </c>
      <c r="AC84" s="28"/>
      <c r="AD84" s="28"/>
      <c r="AE84" s="28"/>
      <c r="AF84" s="28"/>
      <c r="AG84" s="61"/>
      <c r="AH84" s="61"/>
      <c r="AI84" s="71"/>
      <c r="AJ84" s="157">
        <v>1</v>
      </c>
    </row>
    <row r="85" spans="1:36" s="2" customFormat="1" ht="39.950000000000003" customHeight="1">
      <c r="A85" s="13">
        <f t="shared" si="4"/>
        <v>77</v>
      </c>
      <c r="B85" s="16"/>
      <c r="C85" s="16"/>
      <c r="D85" s="16"/>
      <c r="E85" s="16">
        <v>3</v>
      </c>
      <c r="F85" s="16"/>
      <c r="G85" s="16"/>
      <c r="H85" s="16"/>
      <c r="I85" s="16"/>
      <c r="J85" s="28"/>
      <c r="K85" s="28"/>
      <c r="L85" s="29" t="s">
        <v>827</v>
      </c>
      <c r="M85" s="30" t="s">
        <v>828</v>
      </c>
      <c r="N85" s="33" t="s">
        <v>63</v>
      </c>
      <c r="O85" s="32" t="s">
        <v>61</v>
      </c>
      <c r="P85" s="32" t="s">
        <v>220</v>
      </c>
      <c r="Q85" s="28"/>
      <c r="R85" s="48" t="s">
        <v>221</v>
      </c>
      <c r="S85" s="49" t="s">
        <v>827</v>
      </c>
      <c r="T85" s="48" t="s">
        <v>221</v>
      </c>
      <c r="U85" s="51" t="s">
        <v>223</v>
      </c>
      <c r="V85" s="50" t="s">
        <v>222</v>
      </c>
      <c r="W85" s="40" t="s">
        <v>314</v>
      </c>
      <c r="X85" s="18" t="s">
        <v>829</v>
      </c>
      <c r="Y85" s="38" t="s">
        <v>316</v>
      </c>
      <c r="Z85" s="28" t="s">
        <v>830</v>
      </c>
      <c r="AA85" s="58">
        <v>0.22239999999999999</v>
      </c>
      <c r="AB85" s="32" t="s">
        <v>18</v>
      </c>
      <c r="AC85" s="28"/>
      <c r="AD85" s="28"/>
      <c r="AE85" s="28"/>
      <c r="AF85" s="28"/>
      <c r="AG85" s="61"/>
      <c r="AH85" s="61"/>
      <c r="AI85" s="71"/>
      <c r="AJ85" s="157">
        <v>1</v>
      </c>
    </row>
    <row r="86" spans="1:36" s="2" customFormat="1" ht="39.950000000000003" customHeight="1">
      <c r="A86" s="13">
        <f t="shared" si="4"/>
        <v>78</v>
      </c>
      <c r="B86" s="16"/>
      <c r="C86" s="16"/>
      <c r="D86" s="16">
        <v>2</v>
      </c>
      <c r="E86" s="16"/>
      <c r="F86" s="16"/>
      <c r="G86" s="16"/>
      <c r="H86" s="16"/>
      <c r="I86" s="16"/>
      <c r="J86" s="28"/>
      <c r="K86" s="28"/>
      <c r="L86" s="30" t="s">
        <v>831</v>
      </c>
      <c r="M86" s="30" t="s">
        <v>832</v>
      </c>
      <c r="N86" s="31" t="s">
        <v>727</v>
      </c>
      <c r="O86" s="32" t="s">
        <v>139</v>
      </c>
      <c r="P86" s="32" t="s">
        <v>220</v>
      </c>
      <c r="Q86" s="28"/>
      <c r="R86" s="48" t="s">
        <v>221</v>
      </c>
      <c r="S86" s="49" t="s">
        <v>228</v>
      </c>
      <c r="T86" s="38" t="s">
        <v>18</v>
      </c>
      <c r="U86" s="51" t="s">
        <v>223</v>
      </c>
      <c r="V86" s="50" t="s">
        <v>222</v>
      </c>
      <c r="W86" s="40" t="s">
        <v>294</v>
      </c>
      <c r="X86" s="18" t="s">
        <v>833</v>
      </c>
      <c r="Y86" s="18" t="s">
        <v>18</v>
      </c>
      <c r="Z86" s="18" t="s">
        <v>18</v>
      </c>
      <c r="AA86" s="58">
        <v>1.38E-2</v>
      </c>
      <c r="AB86" s="32" t="s">
        <v>478</v>
      </c>
      <c r="AC86" s="28"/>
      <c r="AD86" s="28"/>
      <c r="AE86" s="28"/>
      <c r="AF86" s="28"/>
      <c r="AG86" s="61"/>
      <c r="AH86" s="61"/>
      <c r="AI86" s="71"/>
      <c r="AJ86" s="157">
        <v>2</v>
      </c>
    </row>
    <row r="87" spans="1:36" s="2" customFormat="1" ht="39.950000000000003" customHeight="1">
      <c r="A87" s="13">
        <f t="shared" si="4"/>
        <v>79</v>
      </c>
      <c r="B87" s="16"/>
      <c r="C87" s="16"/>
      <c r="D87" s="16">
        <v>2</v>
      </c>
      <c r="E87" s="16"/>
      <c r="F87" s="16"/>
      <c r="G87" s="16"/>
      <c r="H87" s="16"/>
      <c r="I87" s="16"/>
      <c r="J87" s="28"/>
      <c r="K87" s="28"/>
      <c r="L87" s="30" t="s">
        <v>834</v>
      </c>
      <c r="M87" s="30" t="s">
        <v>835</v>
      </c>
      <c r="N87" s="31" t="s">
        <v>727</v>
      </c>
      <c r="O87" s="32" t="s">
        <v>139</v>
      </c>
      <c r="P87" s="32" t="s">
        <v>220</v>
      </c>
      <c r="Q87" s="28"/>
      <c r="R87" s="48" t="s">
        <v>221</v>
      </c>
      <c r="S87" s="49" t="s">
        <v>228</v>
      </c>
      <c r="T87" s="38" t="s">
        <v>18</v>
      </c>
      <c r="U87" s="48" t="s">
        <v>223</v>
      </c>
      <c r="V87" s="50" t="s">
        <v>222</v>
      </c>
      <c r="W87" s="40" t="s">
        <v>294</v>
      </c>
      <c r="X87" s="18">
        <v>8</v>
      </c>
      <c r="Y87" s="18" t="s">
        <v>18</v>
      </c>
      <c r="Z87" s="18" t="s">
        <v>18</v>
      </c>
      <c r="AA87" s="58">
        <v>3.2000000000000002E-3</v>
      </c>
      <c r="AB87" s="32" t="s">
        <v>459</v>
      </c>
      <c r="AC87" s="18" t="s">
        <v>18</v>
      </c>
      <c r="AD87" s="18" t="s">
        <v>18</v>
      </c>
      <c r="AE87" s="18" t="s">
        <v>18</v>
      </c>
      <c r="AF87" s="18" t="s">
        <v>18</v>
      </c>
      <c r="AG87" s="18" t="s">
        <v>18</v>
      </c>
      <c r="AH87" s="18" t="s">
        <v>18</v>
      </c>
      <c r="AI87" s="71"/>
      <c r="AJ87" s="157">
        <v>2</v>
      </c>
    </row>
    <row r="88" spans="1:36" s="2" customFormat="1" ht="39.950000000000003" customHeight="1">
      <c r="A88" s="13">
        <f t="shared" si="4"/>
        <v>80</v>
      </c>
      <c r="B88" s="16"/>
      <c r="C88" s="16"/>
      <c r="D88" s="16">
        <v>2</v>
      </c>
      <c r="E88" s="16"/>
      <c r="F88" s="16"/>
      <c r="G88" s="16"/>
      <c r="H88" s="16"/>
      <c r="I88" s="16"/>
      <c r="J88" s="28"/>
      <c r="K88" s="28"/>
      <c r="L88" s="30" t="s">
        <v>836</v>
      </c>
      <c r="M88" s="30" t="s">
        <v>837</v>
      </c>
      <c r="N88" s="31" t="s">
        <v>727</v>
      </c>
      <c r="O88" s="32" t="s">
        <v>139</v>
      </c>
      <c r="P88" s="32" t="s">
        <v>220</v>
      </c>
      <c r="Q88" s="28"/>
      <c r="R88" s="48" t="s">
        <v>221</v>
      </c>
      <c r="S88" s="49" t="s">
        <v>228</v>
      </c>
      <c r="T88" s="38" t="s">
        <v>18</v>
      </c>
      <c r="U88" s="51" t="s">
        <v>223</v>
      </c>
      <c r="V88" s="50" t="s">
        <v>222</v>
      </c>
      <c r="W88" s="40" t="s">
        <v>294</v>
      </c>
      <c r="X88" s="18">
        <v>8</v>
      </c>
      <c r="Y88" s="18" t="s">
        <v>18</v>
      </c>
      <c r="Z88" s="18" t="s">
        <v>18</v>
      </c>
      <c r="AA88" s="58">
        <v>1.9E-3</v>
      </c>
      <c r="AB88" s="32" t="s">
        <v>459</v>
      </c>
      <c r="AC88" s="18" t="s">
        <v>18</v>
      </c>
      <c r="AD88" s="18" t="s">
        <v>18</v>
      </c>
      <c r="AE88" s="18" t="s">
        <v>18</v>
      </c>
      <c r="AF88" s="18" t="s">
        <v>18</v>
      </c>
      <c r="AG88" s="18" t="s">
        <v>18</v>
      </c>
      <c r="AH88" s="18" t="s">
        <v>18</v>
      </c>
      <c r="AI88" s="71"/>
      <c r="AJ88" s="157">
        <v>2</v>
      </c>
    </row>
    <row r="89" spans="1:36" s="2" customFormat="1" ht="39.950000000000003" customHeight="1">
      <c r="A89" s="13">
        <f t="shared" si="4"/>
        <v>81</v>
      </c>
      <c r="B89" s="16"/>
      <c r="C89" s="16"/>
      <c r="D89" s="16">
        <v>2</v>
      </c>
      <c r="E89" s="16"/>
      <c r="F89" s="16"/>
      <c r="G89" s="16"/>
      <c r="H89" s="16"/>
      <c r="I89" s="16"/>
      <c r="J89" s="28"/>
      <c r="K89" s="28"/>
      <c r="L89" s="30" t="s">
        <v>838</v>
      </c>
      <c r="M89" s="30" t="s">
        <v>839</v>
      </c>
      <c r="N89" s="31" t="s">
        <v>727</v>
      </c>
      <c r="O89" s="32" t="s">
        <v>139</v>
      </c>
      <c r="P89" s="32" t="s">
        <v>220</v>
      </c>
      <c r="Q89" s="28"/>
      <c r="R89" s="48" t="s">
        <v>221</v>
      </c>
      <c r="S89" s="49" t="s">
        <v>228</v>
      </c>
      <c r="T89" s="38" t="s">
        <v>18</v>
      </c>
      <c r="U89" s="51" t="s">
        <v>223</v>
      </c>
      <c r="V89" s="50" t="s">
        <v>222</v>
      </c>
      <c r="W89" s="40" t="s">
        <v>254</v>
      </c>
      <c r="X89" s="18" t="s">
        <v>840</v>
      </c>
      <c r="Y89" s="18" t="s">
        <v>18</v>
      </c>
      <c r="Z89" s="51" t="s">
        <v>841</v>
      </c>
      <c r="AA89" s="58">
        <v>2E-3</v>
      </c>
      <c r="AB89" s="32" t="s">
        <v>18</v>
      </c>
      <c r="AC89" s="28"/>
      <c r="AD89" s="28"/>
      <c r="AE89" s="28"/>
      <c r="AF89" s="28"/>
      <c r="AG89" s="61"/>
      <c r="AH89" s="61"/>
      <c r="AI89" s="71"/>
      <c r="AJ89" s="157">
        <v>1</v>
      </c>
    </row>
    <row r="90" spans="1:36" ht="39.950000000000003" hidden="1" customHeight="1">
      <c r="A90" s="13">
        <f t="shared" si="4"/>
        <v>82</v>
      </c>
      <c r="B90" s="16"/>
      <c r="C90" s="16">
        <v>1</v>
      </c>
      <c r="D90" s="16"/>
      <c r="E90" s="16"/>
      <c r="F90" s="16"/>
      <c r="G90" s="16"/>
      <c r="H90" s="16"/>
      <c r="I90" s="16"/>
      <c r="J90" s="36"/>
      <c r="K90" s="36"/>
      <c r="L90" s="29" t="s">
        <v>19</v>
      </c>
      <c r="M90" s="30" t="s">
        <v>20</v>
      </c>
      <c r="N90" s="81" t="s">
        <v>842</v>
      </c>
      <c r="O90" s="32" t="s">
        <v>57</v>
      </c>
      <c r="P90" s="32" t="s">
        <v>220</v>
      </c>
      <c r="Q90" s="82"/>
      <c r="R90" s="48" t="s">
        <v>221</v>
      </c>
      <c r="S90" s="49" t="s">
        <v>19</v>
      </c>
      <c r="T90" s="38" t="s">
        <v>18</v>
      </c>
      <c r="U90" s="48" t="s">
        <v>223</v>
      </c>
      <c r="V90" s="50" t="s">
        <v>222</v>
      </c>
      <c r="W90" s="40" t="s">
        <v>232</v>
      </c>
      <c r="X90" s="18" t="s">
        <v>225</v>
      </c>
      <c r="Y90" s="38" t="s">
        <v>18</v>
      </c>
      <c r="Z90" s="15" t="s">
        <v>18</v>
      </c>
      <c r="AA90" s="58" t="e">
        <f>#REF!+#REF!+#REF!+#REF!*#REF!+#REF!*#REF!+#REF!*#REF!+#REF!+AA104+#REF!*#REF!+#REF!+#REF!*#REF!</f>
        <v>#REF!</v>
      </c>
      <c r="AB90" s="32" t="s">
        <v>18</v>
      </c>
      <c r="AC90" s="51"/>
      <c r="AD90" s="51"/>
      <c r="AE90" s="51"/>
      <c r="AF90" s="51"/>
      <c r="AG90" s="61"/>
      <c r="AH90" s="61"/>
      <c r="AI90" s="71"/>
      <c r="AJ90" s="157">
        <v>0</v>
      </c>
    </row>
    <row r="91" spans="1:36" ht="75.75" hidden="1" customHeight="1">
      <c r="A91" s="13">
        <f t="shared" si="4"/>
        <v>83</v>
      </c>
      <c r="B91" s="16"/>
      <c r="C91" s="16">
        <v>1</v>
      </c>
      <c r="D91" s="16"/>
      <c r="E91" s="16"/>
      <c r="F91" s="16"/>
      <c r="G91" s="16"/>
      <c r="H91" s="16"/>
      <c r="I91" s="16"/>
      <c r="J91" s="36"/>
      <c r="K91" s="36"/>
      <c r="L91" s="29" t="s">
        <v>843</v>
      </c>
      <c r="M91" s="30" t="s">
        <v>20</v>
      </c>
      <c r="N91" s="33" t="s">
        <v>844</v>
      </c>
      <c r="O91" s="32" t="s">
        <v>57</v>
      </c>
      <c r="P91" s="32" t="s">
        <v>220</v>
      </c>
      <c r="Q91" s="82"/>
      <c r="R91" s="48" t="s">
        <v>221</v>
      </c>
      <c r="S91" s="49" t="s">
        <v>19</v>
      </c>
      <c r="T91" s="38" t="s">
        <v>18</v>
      </c>
      <c r="U91" s="51" t="s">
        <v>222</v>
      </c>
      <c r="V91" s="50" t="s">
        <v>223</v>
      </c>
      <c r="W91" s="40" t="s">
        <v>232</v>
      </c>
      <c r="X91" s="18" t="s">
        <v>225</v>
      </c>
      <c r="Y91" s="38" t="s">
        <v>18</v>
      </c>
      <c r="Z91" s="15" t="s">
        <v>18</v>
      </c>
      <c r="AA91" s="58">
        <v>4.4837999999999996</v>
      </c>
      <c r="AB91" s="32" t="s">
        <v>18</v>
      </c>
      <c r="AC91" s="51"/>
      <c r="AD91" s="51"/>
      <c r="AE91" s="51"/>
      <c r="AF91" s="51"/>
      <c r="AG91" s="61"/>
      <c r="AH91" s="61"/>
      <c r="AI91" s="71"/>
      <c r="AJ91" s="157">
        <v>0</v>
      </c>
    </row>
    <row r="92" spans="1:36" ht="39.950000000000003" hidden="1" customHeight="1">
      <c r="A92" s="13">
        <f t="shared" si="4"/>
        <v>84</v>
      </c>
      <c r="B92" s="16"/>
      <c r="C92" s="16">
        <v>1</v>
      </c>
      <c r="D92" s="16"/>
      <c r="E92" s="16"/>
      <c r="F92" s="16"/>
      <c r="G92" s="16"/>
      <c r="H92" s="16"/>
      <c r="I92" s="16"/>
      <c r="J92" s="36"/>
      <c r="K92" s="36"/>
      <c r="L92" s="29" t="s">
        <v>846</v>
      </c>
      <c r="M92" s="30" t="s">
        <v>20</v>
      </c>
      <c r="N92" s="81" t="s">
        <v>847</v>
      </c>
      <c r="O92" s="32" t="s">
        <v>57</v>
      </c>
      <c r="P92" s="32" t="s">
        <v>220</v>
      </c>
      <c r="Q92" s="82"/>
      <c r="R92" s="48" t="s">
        <v>221</v>
      </c>
      <c r="S92" s="49" t="s">
        <v>19</v>
      </c>
      <c r="T92" s="38" t="s">
        <v>18</v>
      </c>
      <c r="U92" s="51" t="s">
        <v>222</v>
      </c>
      <c r="V92" s="50" t="s">
        <v>223</v>
      </c>
      <c r="W92" s="40" t="s">
        <v>232</v>
      </c>
      <c r="X92" s="18" t="s">
        <v>225</v>
      </c>
      <c r="Y92" s="38" t="s">
        <v>18</v>
      </c>
      <c r="Z92" s="15" t="s">
        <v>18</v>
      </c>
      <c r="AA92" s="58">
        <f>AA91</f>
        <v>4.4837999999999996</v>
      </c>
      <c r="AB92" s="32" t="s">
        <v>18</v>
      </c>
      <c r="AC92" s="51"/>
      <c r="AD92" s="51"/>
      <c r="AE92" s="51"/>
      <c r="AF92" s="51"/>
      <c r="AG92" s="61"/>
      <c r="AH92" s="61"/>
      <c r="AI92" s="71"/>
      <c r="AJ92" s="157">
        <v>0</v>
      </c>
    </row>
    <row r="93" spans="1:36" ht="39.950000000000003" hidden="1" customHeight="1">
      <c r="A93" s="13">
        <f t="shared" si="4"/>
        <v>85</v>
      </c>
      <c r="B93" s="16"/>
      <c r="C93" s="16">
        <v>1</v>
      </c>
      <c r="D93" s="16"/>
      <c r="E93" s="16"/>
      <c r="F93" s="16"/>
      <c r="G93" s="16"/>
      <c r="H93" s="16"/>
      <c r="I93" s="16"/>
      <c r="J93" s="36"/>
      <c r="K93" s="36"/>
      <c r="L93" s="29" t="s">
        <v>23</v>
      </c>
      <c r="M93" s="30" t="s">
        <v>637</v>
      </c>
      <c r="N93" s="81" t="s">
        <v>47</v>
      </c>
      <c r="O93" s="32" t="s">
        <v>57</v>
      </c>
      <c r="P93" s="32" t="s">
        <v>220</v>
      </c>
      <c r="Q93" s="82"/>
      <c r="R93" s="48" t="s">
        <v>221</v>
      </c>
      <c r="S93" s="49" t="s">
        <v>228</v>
      </c>
      <c r="T93" s="38" t="s">
        <v>18</v>
      </c>
      <c r="U93" s="51" t="s">
        <v>223</v>
      </c>
      <c r="V93" s="50" t="s">
        <v>222</v>
      </c>
      <c r="W93" s="40" t="s">
        <v>232</v>
      </c>
      <c r="X93" s="18" t="s">
        <v>225</v>
      </c>
      <c r="Y93" s="38" t="s">
        <v>18</v>
      </c>
      <c r="Z93" s="15" t="s">
        <v>18</v>
      </c>
      <c r="AA93" s="58" t="e">
        <f>AA96+#REF!+#REF!+#REF!*#REF!+#REF!*#REF!+#REF!*#REF!+AA101+AA106+#REF!*#REF!+AA110+#REF!*#REF!</f>
        <v>#REF!</v>
      </c>
      <c r="AB93" s="32" t="s">
        <v>18</v>
      </c>
      <c r="AC93" s="51"/>
      <c r="AD93" s="51"/>
      <c r="AE93" s="51"/>
      <c r="AF93" s="51"/>
      <c r="AG93" s="61"/>
      <c r="AH93" s="61"/>
      <c r="AI93" s="71"/>
      <c r="AJ93" s="157">
        <v>0</v>
      </c>
    </row>
    <row r="94" spans="1:36" ht="60" hidden="1" customHeight="1">
      <c r="A94" s="13">
        <f t="shared" si="4"/>
        <v>86</v>
      </c>
      <c r="B94" s="16"/>
      <c r="C94" s="16">
        <v>1</v>
      </c>
      <c r="D94" s="16"/>
      <c r="E94" s="16"/>
      <c r="F94" s="16"/>
      <c r="G94" s="16"/>
      <c r="H94" s="16"/>
      <c r="I94" s="16"/>
      <c r="J94" s="36"/>
      <c r="K94" s="36"/>
      <c r="L94" s="29" t="s">
        <v>848</v>
      </c>
      <c r="M94" s="30" t="s">
        <v>20</v>
      </c>
      <c r="N94" s="33" t="s">
        <v>849</v>
      </c>
      <c r="O94" s="32" t="s">
        <v>57</v>
      </c>
      <c r="P94" s="32" t="s">
        <v>220</v>
      </c>
      <c r="Q94" s="82"/>
      <c r="R94" s="48" t="s">
        <v>221</v>
      </c>
      <c r="S94" s="49" t="s">
        <v>23</v>
      </c>
      <c r="T94" s="38" t="s">
        <v>18</v>
      </c>
      <c r="U94" s="51" t="s">
        <v>222</v>
      </c>
      <c r="V94" s="50" t="s">
        <v>223</v>
      </c>
      <c r="W94" s="40" t="s">
        <v>232</v>
      </c>
      <c r="X94" s="18" t="s">
        <v>225</v>
      </c>
      <c r="Y94" s="38" t="s">
        <v>18</v>
      </c>
      <c r="Z94" s="15" t="s">
        <v>18</v>
      </c>
      <c r="AA94" s="58">
        <v>3.5488</v>
      </c>
      <c r="AB94" s="32" t="s">
        <v>18</v>
      </c>
      <c r="AC94" s="51"/>
      <c r="AD94" s="51"/>
      <c r="AE94" s="51"/>
      <c r="AF94" s="51"/>
      <c r="AG94" s="61"/>
      <c r="AH94" s="61"/>
      <c r="AI94" s="71"/>
      <c r="AJ94" s="157">
        <v>0</v>
      </c>
    </row>
    <row r="95" spans="1:36" ht="60" hidden="1" customHeight="1">
      <c r="A95" s="13">
        <f t="shared" si="4"/>
        <v>87</v>
      </c>
      <c r="B95" s="16"/>
      <c r="C95" s="16">
        <v>1</v>
      </c>
      <c r="D95" s="16"/>
      <c r="E95" s="16"/>
      <c r="F95" s="16"/>
      <c r="G95" s="16"/>
      <c r="H95" s="16"/>
      <c r="I95" s="16"/>
      <c r="J95" s="36"/>
      <c r="K95" s="36"/>
      <c r="L95" s="29" t="s">
        <v>850</v>
      </c>
      <c r="M95" s="30" t="s">
        <v>20</v>
      </c>
      <c r="N95" s="33" t="s">
        <v>851</v>
      </c>
      <c r="O95" s="32" t="s">
        <v>57</v>
      </c>
      <c r="P95" s="32" t="s">
        <v>220</v>
      </c>
      <c r="Q95" s="82"/>
      <c r="R95" s="48" t="s">
        <v>221</v>
      </c>
      <c r="S95" s="49" t="s">
        <v>23</v>
      </c>
      <c r="T95" s="38" t="s">
        <v>18</v>
      </c>
      <c r="U95" s="51" t="s">
        <v>222</v>
      </c>
      <c r="V95" s="50" t="s">
        <v>223</v>
      </c>
      <c r="W95" s="40" t="s">
        <v>232</v>
      </c>
      <c r="X95" s="18" t="s">
        <v>225</v>
      </c>
      <c r="Y95" s="38" t="s">
        <v>18</v>
      </c>
      <c r="Z95" s="15" t="s">
        <v>18</v>
      </c>
      <c r="AA95" s="58">
        <v>3.5488</v>
      </c>
      <c r="AB95" s="32" t="s">
        <v>18</v>
      </c>
      <c r="AC95" s="51"/>
      <c r="AD95" s="51"/>
      <c r="AE95" s="51"/>
      <c r="AF95" s="51"/>
      <c r="AG95" s="61"/>
      <c r="AH95" s="61"/>
      <c r="AI95" s="71"/>
      <c r="AJ95" s="157">
        <v>0</v>
      </c>
    </row>
    <row r="96" spans="1:36" ht="39.950000000000003" hidden="1" customHeight="1">
      <c r="A96" s="13">
        <f t="shared" si="4"/>
        <v>88</v>
      </c>
      <c r="B96" s="16"/>
      <c r="C96" s="16"/>
      <c r="D96" s="16">
        <v>2</v>
      </c>
      <c r="E96" s="24"/>
      <c r="F96" s="16"/>
      <c r="G96" s="16"/>
      <c r="H96" s="16"/>
      <c r="I96" s="16"/>
      <c r="J96" s="36"/>
      <c r="K96" s="36"/>
      <c r="L96" s="29" t="s">
        <v>853</v>
      </c>
      <c r="M96" s="30" t="s">
        <v>852</v>
      </c>
      <c r="N96" s="81" t="s">
        <v>47</v>
      </c>
      <c r="O96" s="32" t="s">
        <v>57</v>
      </c>
      <c r="P96" s="32" t="s">
        <v>220</v>
      </c>
      <c r="Q96" s="82"/>
      <c r="R96" s="48" t="s">
        <v>221</v>
      </c>
      <c r="S96" s="49" t="s">
        <v>228</v>
      </c>
      <c r="T96" s="38" t="s">
        <v>18</v>
      </c>
      <c r="U96" s="51" t="s">
        <v>223</v>
      </c>
      <c r="V96" s="50" t="s">
        <v>222</v>
      </c>
      <c r="W96" s="40" t="s">
        <v>232</v>
      </c>
      <c r="X96" s="18" t="s">
        <v>225</v>
      </c>
      <c r="Y96" s="38" t="s">
        <v>18</v>
      </c>
      <c r="Z96" s="15" t="s">
        <v>18</v>
      </c>
      <c r="AA96" s="58" t="e">
        <f>#REF!+AA97+AA98*#REF!+AA99+AA100+#REF!</f>
        <v>#REF!</v>
      </c>
      <c r="AB96" s="32" t="s">
        <v>18</v>
      </c>
      <c r="AC96" s="51"/>
      <c r="AD96" s="51"/>
      <c r="AE96" s="51"/>
      <c r="AF96" s="51"/>
      <c r="AG96" s="61"/>
      <c r="AH96" s="61"/>
      <c r="AI96" s="71"/>
      <c r="AJ96" s="157">
        <v>0</v>
      </c>
    </row>
    <row r="97" spans="1:36" ht="39.950000000000003" hidden="1" customHeight="1">
      <c r="A97" s="13">
        <f t="shared" si="4"/>
        <v>89</v>
      </c>
      <c r="B97" s="16"/>
      <c r="C97" s="16"/>
      <c r="D97" s="16"/>
      <c r="E97" s="25">
        <v>3</v>
      </c>
      <c r="F97" s="16"/>
      <c r="G97" s="16"/>
      <c r="H97" s="16"/>
      <c r="I97" s="16"/>
      <c r="J97" s="36"/>
      <c r="K97" s="36"/>
      <c r="L97" s="29" t="s">
        <v>868</v>
      </c>
      <c r="M97" s="29" t="s">
        <v>854</v>
      </c>
      <c r="N97" s="81" t="s">
        <v>869</v>
      </c>
      <c r="O97" s="40" t="s">
        <v>61</v>
      </c>
      <c r="P97" s="32" t="s">
        <v>220</v>
      </c>
      <c r="Q97" s="82"/>
      <c r="R97" s="48" t="s">
        <v>221</v>
      </c>
      <c r="S97" s="49" t="s">
        <v>228</v>
      </c>
      <c r="T97" s="38" t="s">
        <v>18</v>
      </c>
      <c r="U97" s="51" t="s">
        <v>223</v>
      </c>
      <c r="V97" s="50" t="s">
        <v>222</v>
      </c>
      <c r="W97" s="40" t="s">
        <v>855</v>
      </c>
      <c r="X97" s="18" t="s">
        <v>856</v>
      </c>
      <c r="Y97" s="38" t="s">
        <v>735</v>
      </c>
      <c r="Z97" s="15" t="s">
        <v>857</v>
      </c>
      <c r="AA97" s="58">
        <v>0.79349999999999998</v>
      </c>
      <c r="AB97" s="32" t="s">
        <v>18</v>
      </c>
      <c r="AC97" s="51"/>
      <c r="AD97" s="51"/>
      <c r="AE97" s="51"/>
      <c r="AF97" s="51"/>
      <c r="AG97" s="61"/>
      <c r="AH97" s="61"/>
      <c r="AI97" s="71"/>
      <c r="AJ97" s="157">
        <v>0</v>
      </c>
    </row>
    <row r="98" spans="1:36" ht="39.950000000000003" hidden="1" customHeight="1">
      <c r="A98" s="13">
        <f t="shared" si="4"/>
        <v>90</v>
      </c>
      <c r="B98" s="16"/>
      <c r="C98" s="16"/>
      <c r="D98" s="16"/>
      <c r="E98" s="25">
        <v>3</v>
      </c>
      <c r="F98" s="16"/>
      <c r="G98" s="16"/>
      <c r="H98" s="16"/>
      <c r="I98" s="16"/>
      <c r="J98" s="36"/>
      <c r="K98" s="36"/>
      <c r="L98" s="29" t="s">
        <v>870</v>
      </c>
      <c r="M98" s="29" t="s">
        <v>858</v>
      </c>
      <c r="N98" s="81" t="s">
        <v>869</v>
      </c>
      <c r="O98" s="40" t="s">
        <v>61</v>
      </c>
      <c r="P98" s="32" t="s">
        <v>220</v>
      </c>
      <c r="Q98" s="82"/>
      <c r="R98" s="48" t="s">
        <v>221</v>
      </c>
      <c r="S98" s="49" t="s">
        <v>228</v>
      </c>
      <c r="T98" s="38" t="s">
        <v>18</v>
      </c>
      <c r="U98" s="51" t="s">
        <v>223</v>
      </c>
      <c r="V98" s="50" t="s">
        <v>222</v>
      </c>
      <c r="W98" s="40" t="s">
        <v>314</v>
      </c>
      <c r="X98" s="18" t="s">
        <v>859</v>
      </c>
      <c r="Y98" s="38" t="s">
        <v>454</v>
      </c>
      <c r="Z98" s="15" t="s">
        <v>860</v>
      </c>
      <c r="AA98" s="58">
        <v>1.5699999999999999E-2</v>
      </c>
      <c r="AB98" s="32" t="s">
        <v>18</v>
      </c>
      <c r="AC98" s="51"/>
      <c r="AD98" s="51"/>
      <c r="AE98" s="51"/>
      <c r="AF98" s="51"/>
      <c r="AG98" s="61"/>
      <c r="AH98" s="61"/>
      <c r="AI98" s="71"/>
      <c r="AJ98" s="157">
        <v>0</v>
      </c>
    </row>
    <row r="99" spans="1:36" ht="39.950000000000003" hidden="1" customHeight="1">
      <c r="A99" s="13">
        <f t="shared" si="4"/>
        <v>91</v>
      </c>
      <c r="B99" s="16"/>
      <c r="C99" s="16"/>
      <c r="D99" s="16"/>
      <c r="E99" s="25">
        <v>3</v>
      </c>
      <c r="F99" s="16"/>
      <c r="G99" s="16"/>
      <c r="H99" s="16"/>
      <c r="I99" s="16"/>
      <c r="J99" s="36"/>
      <c r="K99" s="36"/>
      <c r="L99" s="29" t="s">
        <v>871</v>
      </c>
      <c r="M99" s="29" t="s">
        <v>861</v>
      </c>
      <c r="N99" s="81" t="s">
        <v>869</v>
      </c>
      <c r="O99" s="40" t="s">
        <v>61</v>
      </c>
      <c r="P99" s="32" t="s">
        <v>220</v>
      </c>
      <c r="Q99" s="82"/>
      <c r="R99" s="48" t="s">
        <v>221</v>
      </c>
      <c r="S99" s="49" t="s">
        <v>228</v>
      </c>
      <c r="T99" s="38" t="s">
        <v>18</v>
      </c>
      <c r="U99" s="51" t="s">
        <v>223</v>
      </c>
      <c r="V99" s="50" t="s">
        <v>222</v>
      </c>
      <c r="W99" s="40" t="s">
        <v>314</v>
      </c>
      <c r="X99" s="18" t="s">
        <v>825</v>
      </c>
      <c r="Y99" s="38" t="s">
        <v>454</v>
      </c>
      <c r="Z99" s="15" t="s">
        <v>862</v>
      </c>
      <c r="AA99" s="58">
        <v>0.16420000000000001</v>
      </c>
      <c r="AB99" s="32" t="s">
        <v>18</v>
      </c>
      <c r="AC99" s="51"/>
      <c r="AD99" s="51"/>
      <c r="AE99" s="51"/>
      <c r="AF99" s="51"/>
      <c r="AG99" s="61"/>
      <c r="AH99" s="61"/>
      <c r="AI99" s="71"/>
      <c r="AJ99" s="157">
        <v>0</v>
      </c>
    </row>
    <row r="100" spans="1:36" ht="39.950000000000003" hidden="1" customHeight="1">
      <c r="A100" s="13">
        <f t="shared" si="4"/>
        <v>92</v>
      </c>
      <c r="B100" s="16"/>
      <c r="C100" s="16"/>
      <c r="D100" s="16"/>
      <c r="E100" s="25">
        <v>3</v>
      </c>
      <c r="F100" s="16"/>
      <c r="G100" s="16"/>
      <c r="H100" s="16"/>
      <c r="I100" s="16"/>
      <c r="J100" s="36"/>
      <c r="K100" s="36"/>
      <c r="L100" s="29" t="s">
        <v>872</v>
      </c>
      <c r="M100" s="29" t="s">
        <v>866</v>
      </c>
      <c r="N100" s="81" t="s">
        <v>869</v>
      </c>
      <c r="O100" s="40" t="s">
        <v>61</v>
      </c>
      <c r="P100" s="32" t="s">
        <v>220</v>
      </c>
      <c r="Q100" s="82"/>
      <c r="R100" s="48" t="s">
        <v>221</v>
      </c>
      <c r="S100" s="49" t="s">
        <v>228</v>
      </c>
      <c r="T100" s="38" t="s">
        <v>18</v>
      </c>
      <c r="U100" s="51" t="s">
        <v>223</v>
      </c>
      <c r="V100" s="50" t="s">
        <v>222</v>
      </c>
      <c r="W100" s="40" t="s">
        <v>855</v>
      </c>
      <c r="X100" s="18" t="s">
        <v>856</v>
      </c>
      <c r="Y100" s="38" t="s">
        <v>735</v>
      </c>
      <c r="Z100" s="15" t="s">
        <v>867</v>
      </c>
      <c r="AA100" s="58">
        <v>0.1951</v>
      </c>
      <c r="AB100" s="32" t="s">
        <v>18</v>
      </c>
      <c r="AC100" s="51"/>
      <c r="AD100" s="51"/>
      <c r="AE100" s="51"/>
      <c r="AF100" s="51"/>
      <c r="AG100" s="61"/>
      <c r="AH100" s="61"/>
      <c r="AI100" s="71"/>
      <c r="AJ100" s="157">
        <v>0</v>
      </c>
    </row>
    <row r="101" spans="1:36" ht="39.950000000000003" hidden="1" customHeight="1">
      <c r="A101" s="13">
        <f t="shared" si="4"/>
        <v>93</v>
      </c>
      <c r="B101" s="16"/>
      <c r="C101" s="16"/>
      <c r="D101" s="16">
        <v>2</v>
      </c>
      <c r="E101" s="24"/>
      <c r="F101" s="16"/>
      <c r="G101" s="16"/>
      <c r="H101" s="16"/>
      <c r="I101" s="16"/>
      <c r="J101" s="36"/>
      <c r="K101" s="36"/>
      <c r="L101" s="29" t="s">
        <v>896</v>
      </c>
      <c r="M101" s="30" t="s">
        <v>894</v>
      </c>
      <c r="N101" s="81" t="s">
        <v>47</v>
      </c>
      <c r="O101" s="32" t="s">
        <v>61</v>
      </c>
      <c r="P101" s="32" t="s">
        <v>220</v>
      </c>
      <c r="Q101" s="82"/>
      <c r="R101" s="48" t="s">
        <v>221</v>
      </c>
      <c r="S101" s="49" t="s">
        <v>896</v>
      </c>
      <c r="T101" s="38" t="s">
        <v>221</v>
      </c>
      <c r="U101" s="51" t="s">
        <v>223</v>
      </c>
      <c r="V101" s="50" t="s">
        <v>222</v>
      </c>
      <c r="W101" s="40" t="s">
        <v>232</v>
      </c>
      <c r="X101" s="18" t="s">
        <v>225</v>
      </c>
      <c r="Y101" s="38" t="s">
        <v>18</v>
      </c>
      <c r="Z101" s="15" t="s">
        <v>895</v>
      </c>
      <c r="AA101" s="58" t="e">
        <f>AA102+AA103*#REF!</f>
        <v>#REF!</v>
      </c>
      <c r="AB101" s="32" t="s">
        <v>18</v>
      </c>
      <c r="AC101" s="51"/>
      <c r="AD101" s="51"/>
      <c r="AE101" s="51"/>
      <c r="AF101" s="51"/>
      <c r="AG101" s="61"/>
      <c r="AH101" s="61"/>
      <c r="AI101" s="71"/>
      <c r="AJ101" s="157">
        <v>0</v>
      </c>
    </row>
    <row r="102" spans="1:36" ht="39.950000000000003" hidden="1" customHeight="1">
      <c r="A102" s="13">
        <f t="shared" si="4"/>
        <v>94</v>
      </c>
      <c r="B102" s="16"/>
      <c r="C102" s="16"/>
      <c r="D102" s="16"/>
      <c r="E102" s="25">
        <v>3</v>
      </c>
      <c r="F102" s="16"/>
      <c r="G102" s="16"/>
      <c r="H102" s="16"/>
      <c r="I102" s="16"/>
      <c r="J102" s="36"/>
      <c r="K102" s="36"/>
      <c r="L102" s="29" t="s">
        <v>904</v>
      </c>
      <c r="M102" s="30" t="s">
        <v>898</v>
      </c>
      <c r="N102" s="81" t="s">
        <v>47</v>
      </c>
      <c r="O102" s="32" t="s">
        <v>61</v>
      </c>
      <c r="P102" s="32" t="s">
        <v>220</v>
      </c>
      <c r="Q102" s="82"/>
      <c r="R102" s="48" t="s">
        <v>221</v>
      </c>
      <c r="S102" s="49" t="s">
        <v>228</v>
      </c>
      <c r="T102" s="38" t="s">
        <v>18</v>
      </c>
      <c r="U102" s="51" t="s">
        <v>223</v>
      </c>
      <c r="V102" s="50" t="s">
        <v>222</v>
      </c>
      <c r="W102" s="15" t="s">
        <v>242</v>
      </c>
      <c r="X102" s="18" t="s">
        <v>899</v>
      </c>
      <c r="Y102" s="38" t="s">
        <v>900</v>
      </c>
      <c r="Z102" s="15" t="s">
        <v>895</v>
      </c>
      <c r="AA102" s="58">
        <v>0.44650000000000001</v>
      </c>
      <c r="AB102" s="32" t="s">
        <v>18</v>
      </c>
      <c r="AC102" s="51"/>
      <c r="AD102" s="51"/>
      <c r="AE102" s="51"/>
      <c r="AF102" s="51"/>
      <c r="AG102" s="61"/>
      <c r="AH102" s="61"/>
      <c r="AI102" s="71"/>
      <c r="AJ102" s="157">
        <v>0</v>
      </c>
    </row>
    <row r="103" spans="1:36" ht="39.950000000000003" hidden="1" customHeight="1">
      <c r="A103" s="13">
        <f t="shared" si="4"/>
        <v>95</v>
      </c>
      <c r="B103" s="16"/>
      <c r="C103" s="16"/>
      <c r="D103" s="16"/>
      <c r="E103" s="25">
        <v>3</v>
      </c>
      <c r="F103" s="16"/>
      <c r="G103" s="16"/>
      <c r="H103" s="16"/>
      <c r="I103" s="16"/>
      <c r="J103" s="36"/>
      <c r="K103" s="36"/>
      <c r="L103" s="29" t="s">
        <v>905</v>
      </c>
      <c r="M103" s="30" t="s">
        <v>901</v>
      </c>
      <c r="N103" s="81" t="s">
        <v>869</v>
      </c>
      <c r="O103" s="32" t="s">
        <v>139</v>
      </c>
      <c r="P103" s="32" t="s">
        <v>220</v>
      </c>
      <c r="Q103" s="82"/>
      <c r="R103" s="48" t="s">
        <v>221</v>
      </c>
      <c r="S103" s="49" t="s">
        <v>228</v>
      </c>
      <c r="T103" s="38" t="s">
        <v>18</v>
      </c>
      <c r="U103" s="51" t="s">
        <v>223</v>
      </c>
      <c r="V103" s="50" t="s">
        <v>222</v>
      </c>
      <c r="W103" s="15" t="s">
        <v>236</v>
      </c>
      <c r="X103" s="18" t="s">
        <v>902</v>
      </c>
      <c r="Y103" s="38" t="s">
        <v>903</v>
      </c>
      <c r="Z103" s="15" t="s">
        <v>18</v>
      </c>
      <c r="AA103" s="58">
        <v>8.2000000000000007E-3</v>
      </c>
      <c r="AB103" s="32" t="s">
        <v>18</v>
      </c>
      <c r="AC103" s="51"/>
      <c r="AD103" s="51"/>
      <c r="AE103" s="51"/>
      <c r="AF103" s="51"/>
      <c r="AG103" s="61"/>
      <c r="AH103" s="61"/>
      <c r="AI103" s="71"/>
      <c r="AJ103" s="157">
        <v>0</v>
      </c>
    </row>
    <row r="104" spans="1:36" ht="39.950000000000003" hidden="1" customHeight="1">
      <c r="A104" s="13">
        <f t="shared" si="4"/>
        <v>96</v>
      </c>
      <c r="B104" s="16"/>
      <c r="C104" s="16"/>
      <c r="D104" s="16">
        <v>2</v>
      </c>
      <c r="E104" s="24"/>
      <c r="F104" s="16"/>
      <c r="G104" s="16"/>
      <c r="H104" s="16"/>
      <c r="I104" s="16"/>
      <c r="J104" s="36"/>
      <c r="K104" s="36"/>
      <c r="L104" s="29" t="s">
        <v>32</v>
      </c>
      <c r="M104" s="30" t="s">
        <v>680</v>
      </c>
      <c r="N104" s="81" t="s">
        <v>842</v>
      </c>
      <c r="O104" s="40" t="s">
        <v>61</v>
      </c>
      <c r="P104" s="32" t="s">
        <v>220</v>
      </c>
      <c r="Q104" s="82"/>
      <c r="R104" s="48" t="s">
        <v>221</v>
      </c>
      <c r="S104" s="49" t="s">
        <v>228</v>
      </c>
      <c r="T104" s="38" t="s">
        <v>18</v>
      </c>
      <c r="U104" s="51" t="s">
        <v>223</v>
      </c>
      <c r="V104" s="50" t="s">
        <v>222</v>
      </c>
      <c r="W104" s="15" t="s">
        <v>770</v>
      </c>
      <c r="X104" s="18" t="s">
        <v>225</v>
      </c>
      <c r="Y104" s="38" t="s">
        <v>18</v>
      </c>
      <c r="Z104" s="15" t="s">
        <v>906</v>
      </c>
      <c r="AA104" s="58">
        <v>0.2</v>
      </c>
      <c r="AB104" s="32" t="s">
        <v>18</v>
      </c>
      <c r="AC104" s="51"/>
      <c r="AD104" s="51"/>
      <c r="AE104" s="51"/>
      <c r="AF104" s="51"/>
      <c r="AG104" s="61"/>
      <c r="AH104" s="61"/>
      <c r="AI104" s="71"/>
      <c r="AJ104" s="157">
        <v>0</v>
      </c>
    </row>
    <row r="105" spans="1:36" ht="39.950000000000003" hidden="1" customHeight="1">
      <c r="A105" s="13">
        <f t="shared" ref="A105:A116" si="5">ROW(105:105)-8</f>
        <v>97</v>
      </c>
      <c r="B105" s="16"/>
      <c r="C105" s="16"/>
      <c r="D105" s="16">
        <v>2</v>
      </c>
      <c r="E105" s="24"/>
      <c r="F105" s="16"/>
      <c r="G105" s="16"/>
      <c r="H105" s="16"/>
      <c r="I105" s="16"/>
      <c r="J105" s="36"/>
      <c r="K105" s="36"/>
      <c r="L105" s="29" t="s">
        <v>41</v>
      </c>
      <c r="M105" s="30" t="s">
        <v>680</v>
      </c>
      <c r="N105" s="81" t="s">
        <v>907</v>
      </c>
      <c r="O105" s="40" t="s">
        <v>61</v>
      </c>
      <c r="P105" s="32" t="s">
        <v>220</v>
      </c>
      <c r="Q105" s="82"/>
      <c r="R105" s="48" t="s">
        <v>221</v>
      </c>
      <c r="S105" s="49" t="s">
        <v>228</v>
      </c>
      <c r="T105" s="38" t="s">
        <v>18</v>
      </c>
      <c r="U105" s="51" t="s">
        <v>222</v>
      </c>
      <c r="V105" s="50" t="s">
        <v>223</v>
      </c>
      <c r="W105" s="15" t="s">
        <v>770</v>
      </c>
      <c r="X105" s="18" t="s">
        <v>225</v>
      </c>
      <c r="Y105" s="38" t="s">
        <v>18</v>
      </c>
      <c r="Z105" s="15" t="s">
        <v>906</v>
      </c>
      <c r="AA105" s="58">
        <v>0.2</v>
      </c>
      <c r="AB105" s="32" t="s">
        <v>18</v>
      </c>
      <c r="AC105" s="51"/>
      <c r="AD105" s="51"/>
      <c r="AE105" s="51"/>
      <c r="AF105" s="51"/>
      <c r="AG105" s="61"/>
      <c r="AH105" s="61"/>
      <c r="AI105" s="71"/>
      <c r="AJ105" s="157">
        <v>0</v>
      </c>
    </row>
    <row r="106" spans="1:36" ht="39.950000000000003" hidden="1" customHeight="1">
      <c r="A106" s="13">
        <f t="shared" si="5"/>
        <v>98</v>
      </c>
      <c r="B106" s="16"/>
      <c r="C106" s="16"/>
      <c r="D106" s="16">
        <v>2</v>
      </c>
      <c r="E106" s="24"/>
      <c r="F106" s="16"/>
      <c r="G106" s="16"/>
      <c r="H106" s="16"/>
      <c r="I106" s="16"/>
      <c r="J106" s="36"/>
      <c r="K106" s="36"/>
      <c r="L106" s="29" t="s">
        <v>48</v>
      </c>
      <c r="M106" s="30" t="s">
        <v>680</v>
      </c>
      <c r="N106" s="81" t="s">
        <v>908</v>
      </c>
      <c r="O106" s="40" t="s">
        <v>61</v>
      </c>
      <c r="P106" s="32" t="s">
        <v>220</v>
      </c>
      <c r="Q106" s="82"/>
      <c r="R106" s="48" t="s">
        <v>221</v>
      </c>
      <c r="S106" s="49" t="s">
        <v>228</v>
      </c>
      <c r="T106" s="38" t="s">
        <v>18</v>
      </c>
      <c r="U106" s="48" t="s">
        <v>223</v>
      </c>
      <c r="V106" s="50" t="s">
        <v>222</v>
      </c>
      <c r="W106" s="15" t="s">
        <v>770</v>
      </c>
      <c r="X106" s="18" t="s">
        <v>225</v>
      </c>
      <c r="Y106" s="38" t="s">
        <v>18</v>
      </c>
      <c r="Z106" s="15" t="s">
        <v>906</v>
      </c>
      <c r="AA106" s="58">
        <v>0.2</v>
      </c>
      <c r="AB106" s="32" t="s">
        <v>18</v>
      </c>
      <c r="AC106" s="51"/>
      <c r="AD106" s="51"/>
      <c r="AE106" s="51"/>
      <c r="AF106" s="51"/>
      <c r="AG106" s="61"/>
      <c r="AH106" s="61"/>
      <c r="AI106" s="71"/>
      <c r="AJ106" s="157">
        <v>0</v>
      </c>
    </row>
    <row r="107" spans="1:36" ht="51" hidden="1" customHeight="1">
      <c r="A107" s="13">
        <f t="shared" si="5"/>
        <v>99</v>
      </c>
      <c r="B107" s="16"/>
      <c r="C107" s="16"/>
      <c r="D107" s="16">
        <v>2</v>
      </c>
      <c r="E107" s="24"/>
      <c r="F107" s="16"/>
      <c r="G107" s="16"/>
      <c r="H107" s="16"/>
      <c r="I107" s="16"/>
      <c r="J107" s="36"/>
      <c r="K107" s="36"/>
      <c r="L107" s="29" t="s">
        <v>38</v>
      </c>
      <c r="M107" s="30" t="s">
        <v>680</v>
      </c>
      <c r="N107" s="81" t="s">
        <v>767</v>
      </c>
      <c r="O107" s="40" t="s">
        <v>61</v>
      </c>
      <c r="P107" s="32" t="s">
        <v>220</v>
      </c>
      <c r="Q107" s="82"/>
      <c r="R107" s="48" t="s">
        <v>221</v>
      </c>
      <c r="S107" s="49" t="s">
        <v>228</v>
      </c>
      <c r="T107" s="38" t="s">
        <v>18</v>
      </c>
      <c r="U107" s="51" t="s">
        <v>222</v>
      </c>
      <c r="V107" s="50" t="s">
        <v>223</v>
      </c>
      <c r="W107" s="15" t="s">
        <v>770</v>
      </c>
      <c r="X107" s="18" t="s">
        <v>225</v>
      </c>
      <c r="Y107" s="38" t="s">
        <v>18</v>
      </c>
      <c r="Z107" s="15" t="s">
        <v>906</v>
      </c>
      <c r="AA107" s="58">
        <v>0.2</v>
      </c>
      <c r="AB107" s="32" t="s">
        <v>18</v>
      </c>
      <c r="AC107" s="51"/>
      <c r="AD107" s="51"/>
      <c r="AE107" s="51"/>
      <c r="AF107" s="51"/>
      <c r="AG107" s="61"/>
      <c r="AH107" s="61"/>
      <c r="AI107" s="71"/>
      <c r="AJ107" s="157">
        <v>0</v>
      </c>
    </row>
    <row r="108" spans="1:36" ht="51" hidden="1" customHeight="1">
      <c r="A108" s="13">
        <f t="shared" si="5"/>
        <v>100</v>
      </c>
      <c r="B108" s="16"/>
      <c r="C108" s="16"/>
      <c r="D108" s="16">
        <v>2</v>
      </c>
      <c r="E108" s="24"/>
      <c r="F108" s="16"/>
      <c r="G108" s="16"/>
      <c r="H108" s="16"/>
      <c r="I108" s="16"/>
      <c r="J108" s="36"/>
      <c r="K108" s="36"/>
      <c r="L108" s="29" t="s">
        <v>51</v>
      </c>
      <c r="M108" s="30" t="s">
        <v>680</v>
      </c>
      <c r="N108" s="81" t="s">
        <v>909</v>
      </c>
      <c r="O108" s="40" t="s">
        <v>61</v>
      </c>
      <c r="P108" s="32" t="s">
        <v>220</v>
      </c>
      <c r="Q108" s="82"/>
      <c r="R108" s="48" t="s">
        <v>221</v>
      </c>
      <c r="S108" s="49" t="s">
        <v>228</v>
      </c>
      <c r="T108" s="38" t="s">
        <v>18</v>
      </c>
      <c r="U108" s="51" t="s">
        <v>222</v>
      </c>
      <c r="V108" s="50" t="s">
        <v>223</v>
      </c>
      <c r="W108" s="15" t="s">
        <v>770</v>
      </c>
      <c r="X108" s="18" t="s">
        <v>225</v>
      </c>
      <c r="Y108" s="38" t="s">
        <v>18</v>
      </c>
      <c r="Z108" s="15" t="s">
        <v>906</v>
      </c>
      <c r="AA108" s="58">
        <v>0.2</v>
      </c>
      <c r="AB108" s="32"/>
      <c r="AC108" s="51"/>
      <c r="AD108" s="51"/>
      <c r="AE108" s="51"/>
      <c r="AF108" s="51"/>
      <c r="AG108" s="61"/>
      <c r="AH108" s="61"/>
      <c r="AI108" s="71"/>
      <c r="AJ108" s="157">
        <v>0</v>
      </c>
    </row>
    <row r="109" spans="1:36" ht="51" hidden="1" customHeight="1">
      <c r="A109" s="13">
        <f t="shared" si="5"/>
        <v>101</v>
      </c>
      <c r="B109" s="16"/>
      <c r="C109" s="16"/>
      <c r="D109" s="16">
        <v>2</v>
      </c>
      <c r="E109" s="24"/>
      <c r="F109" s="16"/>
      <c r="G109" s="16"/>
      <c r="H109" s="16"/>
      <c r="I109" s="16"/>
      <c r="J109" s="36"/>
      <c r="K109" s="36"/>
      <c r="L109" s="29" t="s">
        <v>53</v>
      </c>
      <c r="M109" s="30" t="s">
        <v>680</v>
      </c>
      <c r="N109" s="81" t="s">
        <v>910</v>
      </c>
      <c r="O109" s="40" t="s">
        <v>61</v>
      </c>
      <c r="P109" s="32" t="s">
        <v>220</v>
      </c>
      <c r="Q109" s="82"/>
      <c r="R109" s="48" t="s">
        <v>221</v>
      </c>
      <c r="S109" s="49" t="s">
        <v>228</v>
      </c>
      <c r="T109" s="38" t="s">
        <v>18</v>
      </c>
      <c r="U109" s="51" t="s">
        <v>222</v>
      </c>
      <c r="V109" s="50" t="s">
        <v>223</v>
      </c>
      <c r="W109" s="15" t="s">
        <v>770</v>
      </c>
      <c r="X109" s="18" t="s">
        <v>225</v>
      </c>
      <c r="Y109" s="38" t="s">
        <v>18</v>
      </c>
      <c r="Z109" s="15" t="s">
        <v>906</v>
      </c>
      <c r="AA109" s="58">
        <v>0.2</v>
      </c>
      <c r="AB109" s="32"/>
      <c r="AC109" s="51"/>
      <c r="AD109" s="51"/>
      <c r="AE109" s="51"/>
      <c r="AF109" s="51"/>
      <c r="AG109" s="61"/>
      <c r="AH109" s="61"/>
      <c r="AI109" s="71"/>
      <c r="AJ109" s="157">
        <v>0</v>
      </c>
    </row>
    <row r="110" spans="1:36" ht="39.950000000000003" hidden="1" customHeight="1">
      <c r="A110" s="13">
        <f t="shared" si="5"/>
        <v>102</v>
      </c>
      <c r="B110" s="16"/>
      <c r="C110" s="16"/>
      <c r="D110" s="16">
        <v>2</v>
      </c>
      <c r="E110" s="24"/>
      <c r="F110" s="16"/>
      <c r="G110" s="16"/>
      <c r="H110" s="16"/>
      <c r="I110" s="16"/>
      <c r="J110" s="36"/>
      <c r="K110" s="36"/>
      <c r="L110" s="88" t="s">
        <v>693</v>
      </c>
      <c r="M110" s="30" t="s">
        <v>694</v>
      </c>
      <c r="N110" s="31" t="s">
        <v>923</v>
      </c>
      <c r="O110" s="40" t="s">
        <v>61</v>
      </c>
      <c r="P110" s="32" t="s">
        <v>220</v>
      </c>
      <c r="Q110" s="82"/>
      <c r="R110" s="48" t="s">
        <v>221</v>
      </c>
      <c r="S110" s="49" t="s">
        <v>228</v>
      </c>
      <c r="T110" s="38" t="s">
        <v>18</v>
      </c>
      <c r="U110" s="51" t="s">
        <v>223</v>
      </c>
      <c r="V110" s="50" t="s">
        <v>222</v>
      </c>
      <c r="W110" s="40" t="s">
        <v>232</v>
      </c>
      <c r="X110" s="18" t="s">
        <v>225</v>
      </c>
      <c r="Y110" s="38" t="s">
        <v>18</v>
      </c>
      <c r="Z110" s="15" t="s">
        <v>924</v>
      </c>
      <c r="AA110" s="90">
        <v>0.42380000000000001</v>
      </c>
      <c r="AB110" s="32" t="s">
        <v>18</v>
      </c>
      <c r="AC110" s="51"/>
      <c r="AD110" s="51"/>
      <c r="AE110" s="51"/>
      <c r="AF110" s="51"/>
      <c r="AG110" s="61"/>
      <c r="AH110" s="61"/>
      <c r="AI110" s="71"/>
      <c r="AJ110" s="157">
        <v>0</v>
      </c>
    </row>
    <row r="111" spans="1:36" s="4" customFormat="1" ht="39.950000000000003" hidden="1" customHeight="1">
      <c r="A111" s="13">
        <f t="shared" si="5"/>
        <v>103</v>
      </c>
      <c r="B111" s="16"/>
      <c r="C111" s="16">
        <v>1</v>
      </c>
      <c r="D111" s="16"/>
      <c r="E111" s="16"/>
      <c r="F111" s="16"/>
      <c r="G111" s="16"/>
      <c r="H111" s="16"/>
      <c r="I111" s="16"/>
      <c r="J111" s="36"/>
      <c r="K111" s="36"/>
      <c r="L111" s="88" t="s">
        <v>24</v>
      </c>
      <c r="M111" s="30" t="s">
        <v>691</v>
      </c>
      <c r="N111" s="81" t="s">
        <v>927</v>
      </c>
      <c r="O111" s="32" t="s">
        <v>57</v>
      </c>
      <c r="P111" s="32" t="s">
        <v>220</v>
      </c>
      <c r="Q111" s="82"/>
      <c r="R111" s="48" t="s">
        <v>221</v>
      </c>
      <c r="S111" s="89" t="s">
        <v>26</v>
      </c>
      <c r="T111" s="38" t="s">
        <v>221</v>
      </c>
      <c r="U111" s="51" t="s">
        <v>223</v>
      </c>
      <c r="V111" s="50" t="s">
        <v>222</v>
      </c>
      <c r="W111" s="40" t="s">
        <v>232</v>
      </c>
      <c r="X111" s="18" t="s">
        <v>225</v>
      </c>
      <c r="Y111" s="38" t="s">
        <v>18</v>
      </c>
      <c r="Z111" s="15" t="s">
        <v>928</v>
      </c>
      <c r="AA111" s="90" t="e">
        <f>AA119+#REF!*#REF!+#REF!</f>
        <v>#REF!</v>
      </c>
      <c r="AB111" s="32" t="s">
        <v>18</v>
      </c>
      <c r="AC111" s="51"/>
      <c r="AD111" s="51"/>
      <c r="AE111" s="51"/>
      <c r="AF111" s="51"/>
      <c r="AG111" s="61"/>
      <c r="AH111" s="61"/>
      <c r="AI111" s="71"/>
      <c r="AJ111" s="157">
        <v>0</v>
      </c>
    </row>
    <row r="112" spans="1:36" ht="39.950000000000003" hidden="1" customHeight="1">
      <c r="A112" s="13">
        <f t="shared" si="5"/>
        <v>104</v>
      </c>
      <c r="B112" s="16"/>
      <c r="C112" s="16">
        <v>1</v>
      </c>
      <c r="D112" s="19"/>
      <c r="E112" s="19"/>
      <c r="F112" s="16"/>
      <c r="G112" s="19"/>
      <c r="H112" s="16"/>
      <c r="I112" s="16"/>
      <c r="J112" s="36"/>
      <c r="K112" s="36"/>
      <c r="L112" s="88" t="s">
        <v>26</v>
      </c>
      <c r="M112" s="30" t="s">
        <v>691</v>
      </c>
      <c r="N112" s="81" t="s">
        <v>929</v>
      </c>
      <c r="O112" s="32" t="s">
        <v>57</v>
      </c>
      <c r="P112" s="32" t="s">
        <v>220</v>
      </c>
      <c r="Q112" s="82"/>
      <c r="R112" s="48" t="s">
        <v>221</v>
      </c>
      <c r="S112" s="89" t="s">
        <v>26</v>
      </c>
      <c r="T112" s="38" t="s">
        <v>221</v>
      </c>
      <c r="U112" s="51" t="s">
        <v>223</v>
      </c>
      <c r="V112" s="50" t="s">
        <v>222</v>
      </c>
      <c r="W112" s="40" t="s">
        <v>232</v>
      </c>
      <c r="X112" s="18" t="s">
        <v>225</v>
      </c>
      <c r="Y112" s="38" t="s">
        <v>18</v>
      </c>
      <c r="Z112" s="15" t="s">
        <v>928</v>
      </c>
      <c r="AA112" s="90" t="e">
        <f>AA111</f>
        <v>#REF!</v>
      </c>
      <c r="AB112" s="32" t="s">
        <v>18</v>
      </c>
      <c r="AC112" s="51"/>
      <c r="AD112" s="51"/>
      <c r="AE112" s="51"/>
      <c r="AF112" s="51"/>
      <c r="AG112" s="61"/>
      <c r="AH112" s="61"/>
      <c r="AI112" s="71"/>
      <c r="AJ112" s="157">
        <v>0</v>
      </c>
    </row>
    <row r="113" spans="1:36" ht="53.25" hidden="1" customHeight="1">
      <c r="A113" s="13">
        <f t="shared" si="5"/>
        <v>105</v>
      </c>
      <c r="B113" s="16"/>
      <c r="C113" s="16">
        <v>1</v>
      </c>
      <c r="D113" s="19"/>
      <c r="E113" s="19"/>
      <c r="F113" s="16"/>
      <c r="G113" s="19"/>
      <c r="H113" s="16"/>
      <c r="I113" s="16"/>
      <c r="J113" s="36"/>
      <c r="K113" s="36"/>
      <c r="L113" s="88" t="s">
        <v>931</v>
      </c>
      <c r="M113" s="30" t="s">
        <v>25</v>
      </c>
      <c r="N113" s="33" t="s">
        <v>17</v>
      </c>
      <c r="O113" s="32" t="s">
        <v>57</v>
      </c>
      <c r="P113" s="32" t="s">
        <v>220</v>
      </c>
      <c r="Q113" s="82"/>
      <c r="R113" s="48" t="s">
        <v>221</v>
      </c>
      <c r="S113" s="89" t="s">
        <v>26</v>
      </c>
      <c r="T113" s="38" t="s">
        <v>221</v>
      </c>
      <c r="U113" s="51" t="s">
        <v>222</v>
      </c>
      <c r="V113" s="50" t="s">
        <v>223</v>
      </c>
      <c r="W113" s="40" t="s">
        <v>232</v>
      </c>
      <c r="X113" s="18" t="s">
        <v>225</v>
      </c>
      <c r="Y113" s="38" t="s">
        <v>18</v>
      </c>
      <c r="Z113" s="15" t="s">
        <v>928</v>
      </c>
      <c r="AA113" s="90" t="e">
        <f>AA112</f>
        <v>#REF!</v>
      </c>
      <c r="AB113" s="32"/>
      <c r="AC113" s="51"/>
      <c r="AD113" s="51"/>
      <c r="AE113" s="51"/>
      <c r="AF113" s="51"/>
      <c r="AG113" s="61"/>
      <c r="AH113" s="61"/>
      <c r="AI113" s="71"/>
      <c r="AJ113" s="157">
        <v>0</v>
      </c>
    </row>
    <row r="114" spans="1:36" ht="53.25" hidden="1" customHeight="1">
      <c r="A114" s="13">
        <f t="shared" si="5"/>
        <v>106</v>
      </c>
      <c r="B114" s="16"/>
      <c r="C114" s="16">
        <v>1</v>
      </c>
      <c r="D114" s="19"/>
      <c r="E114" s="19"/>
      <c r="F114" s="16"/>
      <c r="G114" s="19"/>
      <c r="H114" s="16"/>
      <c r="I114" s="16"/>
      <c r="J114" s="36"/>
      <c r="K114" s="36"/>
      <c r="L114" s="88" t="s">
        <v>932</v>
      </c>
      <c r="M114" s="30" t="s">
        <v>25</v>
      </c>
      <c r="N114" s="33" t="s">
        <v>933</v>
      </c>
      <c r="O114" s="32" t="s">
        <v>57</v>
      </c>
      <c r="P114" s="32" t="s">
        <v>220</v>
      </c>
      <c r="Q114" s="82"/>
      <c r="R114" s="48" t="s">
        <v>221</v>
      </c>
      <c r="S114" s="89" t="s">
        <v>26</v>
      </c>
      <c r="T114" s="38" t="s">
        <v>221</v>
      </c>
      <c r="U114" s="51" t="s">
        <v>222</v>
      </c>
      <c r="V114" s="50" t="s">
        <v>223</v>
      </c>
      <c r="W114" s="40" t="s">
        <v>232</v>
      </c>
      <c r="X114" s="18" t="s">
        <v>225</v>
      </c>
      <c r="Y114" s="38" t="s">
        <v>18</v>
      </c>
      <c r="Z114" s="15" t="s">
        <v>928</v>
      </c>
      <c r="AA114" s="90" t="e">
        <f>#REF!</f>
        <v>#REF!</v>
      </c>
      <c r="AB114" s="32"/>
      <c r="AC114" s="51"/>
      <c r="AD114" s="51"/>
      <c r="AE114" s="51"/>
      <c r="AF114" s="51"/>
      <c r="AG114" s="61"/>
      <c r="AH114" s="61"/>
      <c r="AI114" s="71"/>
      <c r="AJ114" s="157">
        <v>0</v>
      </c>
    </row>
    <row r="115" spans="1:36" ht="39.950000000000003" hidden="1" customHeight="1">
      <c r="A115" s="13">
        <f t="shared" si="5"/>
        <v>107</v>
      </c>
      <c r="B115" s="16"/>
      <c r="C115" s="16">
        <v>1</v>
      </c>
      <c r="D115" s="19"/>
      <c r="E115" s="19"/>
      <c r="F115" s="16"/>
      <c r="G115" s="19"/>
      <c r="H115" s="16"/>
      <c r="I115" s="16"/>
      <c r="J115" s="36"/>
      <c r="K115" s="36"/>
      <c r="L115" s="88" t="s">
        <v>934</v>
      </c>
      <c r="M115" s="30" t="s">
        <v>692</v>
      </c>
      <c r="N115" s="81" t="s">
        <v>935</v>
      </c>
      <c r="O115" s="32" t="s">
        <v>57</v>
      </c>
      <c r="P115" s="32" t="s">
        <v>220</v>
      </c>
      <c r="Q115" s="82"/>
      <c r="R115" s="48" t="s">
        <v>221</v>
      </c>
      <c r="S115" s="49" t="s">
        <v>228</v>
      </c>
      <c r="T115" s="38" t="s">
        <v>18</v>
      </c>
      <c r="U115" s="51" t="s">
        <v>223</v>
      </c>
      <c r="V115" s="50" t="s">
        <v>222</v>
      </c>
      <c r="W115" s="40" t="s">
        <v>232</v>
      </c>
      <c r="X115" s="18" t="s">
        <v>225</v>
      </c>
      <c r="Y115" s="38" t="s">
        <v>18</v>
      </c>
      <c r="Z115" s="15" t="s">
        <v>936</v>
      </c>
      <c r="AA115" s="90" t="e">
        <f>AA123+#REF!*#REF!+AA127</f>
        <v>#REF!</v>
      </c>
      <c r="AB115" s="32" t="s">
        <v>18</v>
      </c>
      <c r="AC115" s="51"/>
      <c r="AD115" s="51"/>
      <c r="AE115" s="51"/>
      <c r="AF115" s="51"/>
      <c r="AG115" s="61"/>
      <c r="AH115" s="61"/>
      <c r="AI115" s="71"/>
      <c r="AJ115" s="298">
        <v>0</v>
      </c>
    </row>
    <row r="116" spans="1:36" ht="39.950000000000003" hidden="1" customHeight="1">
      <c r="A116" s="13">
        <f t="shared" si="5"/>
        <v>108</v>
      </c>
      <c r="B116" s="16"/>
      <c r="C116" s="16">
        <v>1</v>
      </c>
      <c r="D116" s="19"/>
      <c r="E116" s="19"/>
      <c r="F116" s="16"/>
      <c r="G116" s="19"/>
      <c r="H116" s="16"/>
      <c r="I116" s="16"/>
      <c r="J116" s="36"/>
      <c r="K116" s="36"/>
      <c r="L116" s="88" t="s">
        <v>28</v>
      </c>
      <c r="M116" s="30" t="s">
        <v>692</v>
      </c>
      <c r="N116" s="81" t="s">
        <v>937</v>
      </c>
      <c r="O116" s="32" t="s">
        <v>57</v>
      </c>
      <c r="P116" s="32" t="s">
        <v>220</v>
      </c>
      <c r="Q116" s="82"/>
      <c r="R116" s="48" t="s">
        <v>221</v>
      </c>
      <c r="S116" s="49" t="s">
        <v>228</v>
      </c>
      <c r="T116" s="38" t="s">
        <v>18</v>
      </c>
      <c r="U116" s="51" t="s">
        <v>223</v>
      </c>
      <c r="V116" s="50" t="s">
        <v>222</v>
      </c>
      <c r="W116" s="40" t="s">
        <v>232</v>
      </c>
      <c r="X116" s="18" t="s">
        <v>225</v>
      </c>
      <c r="Y116" s="38" t="s">
        <v>18</v>
      </c>
      <c r="Z116" s="15" t="s">
        <v>936</v>
      </c>
      <c r="AA116" s="90" t="e">
        <f>AA115</f>
        <v>#REF!</v>
      </c>
      <c r="AB116" s="32" t="s">
        <v>18</v>
      </c>
      <c r="AC116" s="51"/>
      <c r="AD116" s="51"/>
      <c r="AE116" s="51"/>
      <c r="AF116" s="51"/>
      <c r="AG116" s="61"/>
      <c r="AH116" s="61"/>
      <c r="AI116" s="71"/>
      <c r="AJ116" s="298">
        <v>0</v>
      </c>
    </row>
    <row r="117" spans="1:36" ht="39.950000000000003" hidden="1" customHeight="1">
      <c r="A117" s="13"/>
      <c r="B117" s="16"/>
      <c r="C117" s="16">
        <v>1</v>
      </c>
      <c r="D117" s="19"/>
      <c r="E117" s="19"/>
      <c r="F117" s="16"/>
      <c r="G117" s="19"/>
      <c r="H117" s="16"/>
      <c r="I117" s="16"/>
      <c r="J117" s="36"/>
      <c r="K117" s="36"/>
      <c r="L117" s="88" t="s">
        <v>938</v>
      </c>
      <c r="M117" s="30" t="s">
        <v>692</v>
      </c>
      <c r="N117" s="33" t="s">
        <v>29</v>
      </c>
      <c r="O117" s="32" t="s">
        <v>57</v>
      </c>
      <c r="P117" s="32" t="s">
        <v>220</v>
      </c>
      <c r="Q117" s="82"/>
      <c r="R117" s="48" t="s">
        <v>221</v>
      </c>
      <c r="S117" s="49" t="s">
        <v>228</v>
      </c>
      <c r="T117" s="38" t="s">
        <v>18</v>
      </c>
      <c r="U117" s="51" t="s">
        <v>222</v>
      </c>
      <c r="V117" s="50" t="s">
        <v>223</v>
      </c>
      <c r="W117" s="40" t="s">
        <v>232</v>
      </c>
      <c r="X117" s="18" t="s">
        <v>225</v>
      </c>
      <c r="Y117" s="38" t="s">
        <v>18</v>
      </c>
      <c r="Z117" s="15" t="s">
        <v>936</v>
      </c>
      <c r="AA117" s="90" t="e">
        <f>AA121+AA124*#REF!+#REF!</f>
        <v>#REF!</v>
      </c>
      <c r="AB117" s="32"/>
      <c r="AC117" s="51"/>
      <c r="AD117" s="51"/>
      <c r="AE117" s="51"/>
      <c r="AF117" s="51"/>
      <c r="AG117" s="61"/>
      <c r="AH117" s="61"/>
      <c r="AI117" s="71"/>
      <c r="AJ117" s="157">
        <v>0</v>
      </c>
    </row>
    <row r="118" spans="1:36" ht="39.950000000000003" hidden="1" customHeight="1">
      <c r="A118" s="13"/>
      <c r="B118" s="16"/>
      <c r="C118" s="16">
        <v>1</v>
      </c>
      <c r="D118" s="19"/>
      <c r="E118" s="19"/>
      <c r="F118" s="16"/>
      <c r="G118" s="19"/>
      <c r="H118" s="16"/>
      <c r="I118" s="16"/>
      <c r="J118" s="36"/>
      <c r="K118" s="36"/>
      <c r="L118" s="88" t="s">
        <v>939</v>
      </c>
      <c r="M118" s="30" t="s">
        <v>692</v>
      </c>
      <c r="N118" s="33" t="s">
        <v>940</v>
      </c>
      <c r="O118" s="32" t="s">
        <v>57</v>
      </c>
      <c r="P118" s="32" t="s">
        <v>220</v>
      </c>
      <c r="Q118" s="82"/>
      <c r="R118" s="48" t="s">
        <v>221</v>
      </c>
      <c r="S118" s="49" t="s">
        <v>228</v>
      </c>
      <c r="T118" s="38" t="s">
        <v>18</v>
      </c>
      <c r="U118" s="51" t="s">
        <v>222</v>
      </c>
      <c r="V118" s="50" t="s">
        <v>223</v>
      </c>
      <c r="W118" s="40" t="s">
        <v>232</v>
      </c>
      <c r="X118" s="18" t="s">
        <v>225</v>
      </c>
      <c r="Y118" s="38" t="s">
        <v>18</v>
      </c>
      <c r="Z118" s="15" t="s">
        <v>936</v>
      </c>
      <c r="AA118" s="90" t="e">
        <f>AA123+AA125*#REF!+AA127</f>
        <v>#REF!</v>
      </c>
      <c r="AB118" s="32"/>
      <c r="AC118" s="51"/>
      <c r="AD118" s="51"/>
      <c r="AE118" s="51"/>
      <c r="AF118" s="51"/>
      <c r="AG118" s="61"/>
      <c r="AH118" s="61"/>
      <c r="AI118" s="71"/>
      <c r="AJ118" s="157">
        <v>0</v>
      </c>
    </row>
    <row r="119" spans="1:36" ht="39.950000000000003" hidden="1" customHeight="1">
      <c r="A119" s="13">
        <f t="shared" ref="A119:A138" si="6">ROW(119:119)-8</f>
        <v>111</v>
      </c>
      <c r="B119" s="16"/>
      <c r="C119" s="16"/>
      <c r="D119" s="19">
        <v>2</v>
      </c>
      <c r="E119" s="19"/>
      <c r="F119" s="16"/>
      <c r="G119" s="19"/>
      <c r="H119" s="16"/>
      <c r="I119" s="16"/>
      <c r="J119" s="36"/>
      <c r="K119" s="36"/>
      <c r="L119" s="88" t="s">
        <v>33</v>
      </c>
      <c r="M119" s="30" t="s">
        <v>647</v>
      </c>
      <c r="N119" s="81" t="str">
        <f>N111</f>
        <v>2010车身，织物通风面套</v>
      </c>
      <c r="O119" s="32" t="s">
        <v>61</v>
      </c>
      <c r="P119" s="32" t="s">
        <v>220</v>
      </c>
      <c r="Q119" s="82"/>
      <c r="R119" s="48" t="s">
        <v>221</v>
      </c>
      <c r="S119" s="49" t="s">
        <v>228</v>
      </c>
      <c r="T119" s="38" t="s">
        <v>18</v>
      </c>
      <c r="U119" s="51" t="s">
        <v>223</v>
      </c>
      <c r="V119" s="50" t="s">
        <v>222</v>
      </c>
      <c r="W119" s="40" t="s">
        <v>941</v>
      </c>
      <c r="X119" s="18" t="s">
        <v>225</v>
      </c>
      <c r="Y119" s="38" t="s">
        <v>18</v>
      </c>
      <c r="Z119" s="15" t="s">
        <v>928</v>
      </c>
      <c r="AA119" s="90">
        <v>0.5</v>
      </c>
      <c r="AB119" s="91" t="s">
        <v>18</v>
      </c>
      <c r="AC119" s="51"/>
      <c r="AD119" s="51"/>
      <c r="AE119" s="51"/>
      <c r="AF119" s="51"/>
      <c r="AG119" s="61"/>
      <c r="AH119" s="61"/>
      <c r="AI119" s="94"/>
      <c r="AJ119" s="141">
        <v>0</v>
      </c>
    </row>
    <row r="120" spans="1:36" ht="39.950000000000003" hidden="1" customHeight="1">
      <c r="A120" s="13">
        <f t="shared" si="6"/>
        <v>112</v>
      </c>
      <c r="B120" s="16"/>
      <c r="C120" s="16"/>
      <c r="D120" s="16">
        <v>2</v>
      </c>
      <c r="E120" s="19"/>
      <c r="F120" s="16"/>
      <c r="G120" s="19"/>
      <c r="H120" s="16"/>
      <c r="I120" s="16"/>
      <c r="J120" s="36"/>
      <c r="K120" s="36"/>
      <c r="L120" s="88" t="s">
        <v>35</v>
      </c>
      <c r="M120" s="30" t="s">
        <v>681</v>
      </c>
      <c r="N120" s="81" t="str">
        <f>N112</f>
        <v>2010车身，织物非通风面料</v>
      </c>
      <c r="O120" s="32" t="s">
        <v>61</v>
      </c>
      <c r="P120" s="32" t="s">
        <v>220</v>
      </c>
      <c r="Q120" s="82"/>
      <c r="R120" s="48" t="s">
        <v>221</v>
      </c>
      <c r="S120" s="49" t="s">
        <v>228</v>
      </c>
      <c r="T120" s="38" t="s">
        <v>18</v>
      </c>
      <c r="U120" s="51" t="s">
        <v>223</v>
      </c>
      <c r="V120" s="50" t="s">
        <v>222</v>
      </c>
      <c r="W120" s="40" t="s">
        <v>941</v>
      </c>
      <c r="X120" s="18" t="s">
        <v>225</v>
      </c>
      <c r="Y120" s="38" t="s">
        <v>18</v>
      </c>
      <c r="Z120" s="15" t="s">
        <v>928</v>
      </c>
      <c r="AA120" s="90">
        <v>0.5</v>
      </c>
      <c r="AB120" s="91" t="s">
        <v>18</v>
      </c>
      <c r="AC120" s="51"/>
      <c r="AD120" s="51"/>
      <c r="AE120" s="51"/>
      <c r="AF120" s="51"/>
      <c r="AG120" s="61"/>
      <c r="AH120" s="61"/>
      <c r="AI120" s="94"/>
      <c r="AJ120" s="141">
        <v>0</v>
      </c>
    </row>
    <row r="121" spans="1:36" ht="64.5" hidden="1" customHeight="1">
      <c r="A121" s="13">
        <f t="shared" si="6"/>
        <v>113</v>
      </c>
      <c r="B121" s="16"/>
      <c r="C121" s="16"/>
      <c r="D121" s="16">
        <v>2</v>
      </c>
      <c r="E121" s="19"/>
      <c r="F121" s="16"/>
      <c r="G121" s="19"/>
      <c r="H121" s="16"/>
      <c r="I121" s="16"/>
      <c r="J121" s="36"/>
      <c r="K121" s="36"/>
      <c r="L121" s="88" t="s">
        <v>39</v>
      </c>
      <c r="M121" s="30" t="s">
        <v>681</v>
      </c>
      <c r="N121" s="81" t="s">
        <v>767</v>
      </c>
      <c r="O121" s="32" t="s">
        <v>61</v>
      </c>
      <c r="P121" s="32" t="s">
        <v>220</v>
      </c>
      <c r="Q121" s="82"/>
      <c r="R121" s="48" t="s">
        <v>221</v>
      </c>
      <c r="S121" s="49" t="s">
        <v>228</v>
      </c>
      <c r="T121" s="38" t="s">
        <v>18</v>
      </c>
      <c r="U121" s="51" t="s">
        <v>222</v>
      </c>
      <c r="V121" s="50" t="s">
        <v>223</v>
      </c>
      <c r="W121" s="40" t="s">
        <v>941</v>
      </c>
      <c r="X121" s="18" t="s">
        <v>225</v>
      </c>
      <c r="Y121" s="38" t="s">
        <v>18</v>
      </c>
      <c r="Z121" s="15" t="s">
        <v>928</v>
      </c>
      <c r="AA121" s="90">
        <v>0.5</v>
      </c>
      <c r="AB121" s="32" t="s">
        <v>18</v>
      </c>
      <c r="AC121" s="51"/>
      <c r="AD121" s="51"/>
      <c r="AE121" s="51"/>
      <c r="AF121" s="51"/>
      <c r="AG121" s="61"/>
      <c r="AH121" s="61"/>
      <c r="AI121" s="71"/>
      <c r="AJ121" s="298">
        <v>0</v>
      </c>
    </row>
    <row r="122" spans="1:36" ht="64.5" hidden="1" customHeight="1">
      <c r="A122" s="13">
        <f t="shared" si="6"/>
        <v>114</v>
      </c>
      <c r="B122" s="16"/>
      <c r="C122" s="16"/>
      <c r="D122" s="16">
        <v>2</v>
      </c>
      <c r="E122" s="19"/>
      <c r="F122" s="16"/>
      <c r="G122" s="19"/>
      <c r="H122" s="16"/>
      <c r="I122" s="16"/>
      <c r="J122" s="36"/>
      <c r="K122" s="36"/>
      <c r="L122" s="88" t="s">
        <v>42</v>
      </c>
      <c r="M122" s="30" t="s">
        <v>681</v>
      </c>
      <c r="N122" s="81" t="s">
        <v>943</v>
      </c>
      <c r="O122" s="32" t="s">
        <v>61</v>
      </c>
      <c r="P122" s="32" t="s">
        <v>220</v>
      </c>
      <c r="Q122" s="82"/>
      <c r="R122" s="48" t="s">
        <v>221</v>
      </c>
      <c r="S122" s="49" t="s">
        <v>228</v>
      </c>
      <c r="T122" s="38" t="s">
        <v>18</v>
      </c>
      <c r="U122" s="51" t="s">
        <v>222</v>
      </c>
      <c r="V122" s="50" t="s">
        <v>223</v>
      </c>
      <c r="W122" s="40" t="s">
        <v>941</v>
      </c>
      <c r="X122" s="18" t="s">
        <v>225</v>
      </c>
      <c r="Y122" s="38" t="s">
        <v>18</v>
      </c>
      <c r="Z122" s="15" t="s">
        <v>928</v>
      </c>
      <c r="AA122" s="90">
        <v>0.5</v>
      </c>
      <c r="AB122" s="32" t="s">
        <v>18</v>
      </c>
      <c r="AC122" s="51"/>
      <c r="AD122" s="51"/>
      <c r="AE122" s="51"/>
      <c r="AF122" s="51"/>
      <c r="AG122" s="61"/>
      <c r="AH122" s="61"/>
      <c r="AI122" s="71"/>
      <c r="AJ122" s="298">
        <v>0</v>
      </c>
    </row>
    <row r="123" spans="1:36" ht="39.950000000000003" hidden="1" customHeight="1">
      <c r="A123" s="13">
        <f t="shared" si="6"/>
        <v>115</v>
      </c>
      <c r="B123" s="16"/>
      <c r="C123" s="16"/>
      <c r="D123" s="16">
        <v>2</v>
      </c>
      <c r="E123" s="19"/>
      <c r="F123" s="16"/>
      <c r="G123" s="19"/>
      <c r="H123" s="16"/>
      <c r="I123" s="16"/>
      <c r="J123" s="36"/>
      <c r="K123" s="36"/>
      <c r="L123" s="88" t="s">
        <v>49</v>
      </c>
      <c r="M123" s="30" t="s">
        <v>647</v>
      </c>
      <c r="N123" s="81" t="str">
        <f>N115</f>
        <v>1895车身，织物通风面套</v>
      </c>
      <c r="O123" s="32" t="s">
        <v>61</v>
      </c>
      <c r="P123" s="32" t="s">
        <v>220</v>
      </c>
      <c r="Q123" s="82"/>
      <c r="R123" s="48" t="s">
        <v>221</v>
      </c>
      <c r="S123" s="49" t="s">
        <v>228</v>
      </c>
      <c r="T123" s="38" t="s">
        <v>18</v>
      </c>
      <c r="U123" s="51" t="s">
        <v>223</v>
      </c>
      <c r="V123" s="50" t="s">
        <v>222</v>
      </c>
      <c r="W123" s="40" t="s">
        <v>941</v>
      </c>
      <c r="X123" s="18" t="s">
        <v>225</v>
      </c>
      <c r="Y123" s="38" t="s">
        <v>18</v>
      </c>
      <c r="Z123" s="15" t="s">
        <v>936</v>
      </c>
      <c r="AA123" s="90">
        <v>0.5</v>
      </c>
      <c r="AB123" s="32" t="s">
        <v>18</v>
      </c>
      <c r="AC123" s="51"/>
      <c r="AD123" s="51"/>
      <c r="AE123" s="51"/>
      <c r="AF123" s="51"/>
      <c r="AG123" s="61"/>
      <c r="AH123" s="61"/>
      <c r="AI123" s="71"/>
      <c r="AJ123" s="298">
        <v>0</v>
      </c>
    </row>
    <row r="124" spans="1:36" ht="39.950000000000003" hidden="1" customHeight="1">
      <c r="A124" s="13">
        <f t="shared" si="6"/>
        <v>116</v>
      </c>
      <c r="B124" s="16"/>
      <c r="C124" s="16"/>
      <c r="D124" s="16">
        <v>2</v>
      </c>
      <c r="E124" s="19"/>
      <c r="F124" s="16"/>
      <c r="G124" s="19"/>
      <c r="H124" s="16"/>
      <c r="I124" s="16"/>
      <c r="J124" s="36"/>
      <c r="K124" s="36"/>
      <c r="L124" s="88" t="s">
        <v>50</v>
      </c>
      <c r="M124" s="30" t="s">
        <v>681</v>
      </c>
      <c r="N124" s="81" t="str">
        <f>N116</f>
        <v>1895车身，织物非通风面料</v>
      </c>
      <c r="O124" s="32" t="s">
        <v>61</v>
      </c>
      <c r="P124" s="32" t="s">
        <v>220</v>
      </c>
      <c r="Q124" s="82"/>
      <c r="R124" s="48" t="s">
        <v>221</v>
      </c>
      <c r="S124" s="49" t="s">
        <v>228</v>
      </c>
      <c r="T124" s="38" t="s">
        <v>18</v>
      </c>
      <c r="U124" s="51" t="s">
        <v>223</v>
      </c>
      <c r="V124" s="50" t="s">
        <v>222</v>
      </c>
      <c r="W124" s="40" t="s">
        <v>941</v>
      </c>
      <c r="X124" s="18" t="s">
        <v>225</v>
      </c>
      <c r="Y124" s="38" t="s">
        <v>18</v>
      </c>
      <c r="Z124" s="15" t="s">
        <v>936</v>
      </c>
      <c r="AA124" s="90">
        <v>0.5</v>
      </c>
      <c r="AB124" s="32" t="s">
        <v>18</v>
      </c>
      <c r="AC124" s="51"/>
      <c r="AD124" s="51"/>
      <c r="AE124" s="51"/>
      <c r="AF124" s="51"/>
      <c r="AG124" s="61"/>
      <c r="AH124" s="61"/>
      <c r="AI124" s="71"/>
      <c r="AJ124" s="298">
        <v>0</v>
      </c>
    </row>
    <row r="125" spans="1:36" s="5" customFormat="1" ht="64.5" hidden="1" customHeight="1">
      <c r="A125" s="13">
        <f t="shared" si="6"/>
        <v>117</v>
      </c>
      <c r="B125" s="16"/>
      <c r="C125" s="16"/>
      <c r="D125" s="16">
        <v>2</v>
      </c>
      <c r="E125" s="19"/>
      <c r="F125" s="16"/>
      <c r="G125" s="19"/>
      <c r="H125" s="16"/>
      <c r="I125" s="16"/>
      <c r="J125" s="36"/>
      <c r="K125" s="36"/>
      <c r="L125" s="88" t="s">
        <v>52</v>
      </c>
      <c r="M125" s="30" t="s">
        <v>681</v>
      </c>
      <c r="N125" s="33" t="s">
        <v>944</v>
      </c>
      <c r="O125" s="32" t="s">
        <v>61</v>
      </c>
      <c r="P125" s="32" t="s">
        <v>220</v>
      </c>
      <c r="Q125" s="82"/>
      <c r="R125" s="48" t="s">
        <v>221</v>
      </c>
      <c r="S125" s="49" t="s">
        <v>228</v>
      </c>
      <c r="T125" s="38" t="s">
        <v>18</v>
      </c>
      <c r="U125" s="51" t="s">
        <v>222</v>
      </c>
      <c r="V125" s="50" t="s">
        <v>223</v>
      </c>
      <c r="W125" s="40" t="s">
        <v>941</v>
      </c>
      <c r="X125" s="18" t="s">
        <v>225</v>
      </c>
      <c r="Y125" s="38" t="s">
        <v>18</v>
      </c>
      <c r="Z125" s="15" t="s">
        <v>936</v>
      </c>
      <c r="AA125" s="90">
        <v>0.5</v>
      </c>
      <c r="AB125" s="32"/>
      <c r="AC125" s="51"/>
      <c r="AD125" s="51"/>
      <c r="AE125" s="51"/>
      <c r="AF125" s="51"/>
      <c r="AG125" s="61"/>
      <c r="AH125" s="61"/>
      <c r="AI125" s="71"/>
      <c r="AJ125" s="298">
        <v>0</v>
      </c>
    </row>
    <row r="126" spans="1:36" s="5" customFormat="1" ht="64.5" hidden="1" customHeight="1">
      <c r="A126" s="13">
        <f t="shared" si="6"/>
        <v>118</v>
      </c>
      <c r="B126" s="16"/>
      <c r="C126" s="16"/>
      <c r="D126" s="16">
        <v>2</v>
      </c>
      <c r="E126" s="19"/>
      <c r="F126" s="16"/>
      <c r="G126" s="19"/>
      <c r="H126" s="16"/>
      <c r="I126" s="16"/>
      <c r="J126" s="36"/>
      <c r="K126" s="36"/>
      <c r="L126" s="88" t="s">
        <v>54</v>
      </c>
      <c r="M126" s="30" t="s">
        <v>681</v>
      </c>
      <c r="N126" s="33" t="s">
        <v>940</v>
      </c>
      <c r="O126" s="32" t="s">
        <v>61</v>
      </c>
      <c r="P126" s="32" t="s">
        <v>220</v>
      </c>
      <c r="Q126" s="82"/>
      <c r="R126" s="48" t="s">
        <v>221</v>
      </c>
      <c r="S126" s="49" t="s">
        <v>228</v>
      </c>
      <c r="T126" s="38" t="s">
        <v>18</v>
      </c>
      <c r="U126" s="51" t="s">
        <v>222</v>
      </c>
      <c r="V126" s="50" t="s">
        <v>223</v>
      </c>
      <c r="W126" s="40" t="s">
        <v>941</v>
      </c>
      <c r="X126" s="18" t="s">
        <v>225</v>
      </c>
      <c r="Y126" s="38" t="s">
        <v>18</v>
      </c>
      <c r="Z126" s="15" t="s">
        <v>936</v>
      </c>
      <c r="AA126" s="90">
        <v>0.5</v>
      </c>
      <c r="AB126" s="32"/>
      <c r="AC126" s="51"/>
      <c r="AD126" s="51"/>
      <c r="AE126" s="51"/>
      <c r="AF126" s="51"/>
      <c r="AG126" s="61"/>
      <c r="AH126" s="61"/>
      <c r="AI126" s="71"/>
      <c r="AJ126" s="298">
        <v>0</v>
      </c>
    </row>
    <row r="127" spans="1:36" ht="39.950000000000003" hidden="1" customHeight="1">
      <c r="A127" s="13">
        <f t="shared" si="6"/>
        <v>119</v>
      </c>
      <c r="B127" s="16"/>
      <c r="C127" s="16"/>
      <c r="D127" s="16">
        <v>2</v>
      </c>
      <c r="E127" s="19"/>
      <c r="F127" s="16"/>
      <c r="G127" s="19"/>
      <c r="H127" s="16"/>
      <c r="I127" s="16"/>
      <c r="J127" s="36"/>
      <c r="K127" s="36"/>
      <c r="L127" s="88" t="s">
        <v>948</v>
      </c>
      <c r="M127" s="30" t="s">
        <v>946</v>
      </c>
      <c r="N127" s="81" t="s">
        <v>908</v>
      </c>
      <c r="O127" s="32" t="s">
        <v>61</v>
      </c>
      <c r="P127" s="32" t="s">
        <v>220</v>
      </c>
      <c r="Q127" s="82"/>
      <c r="R127" s="48" t="s">
        <v>221</v>
      </c>
      <c r="S127" s="89" t="s">
        <v>948</v>
      </c>
      <c r="T127" s="48" t="s">
        <v>221</v>
      </c>
      <c r="U127" s="51" t="s">
        <v>223</v>
      </c>
      <c r="V127" s="50" t="s">
        <v>222</v>
      </c>
      <c r="W127" s="40" t="s">
        <v>232</v>
      </c>
      <c r="X127" s="18" t="s">
        <v>225</v>
      </c>
      <c r="Y127" s="38" t="s">
        <v>18</v>
      </c>
      <c r="Z127" s="15" t="s">
        <v>936</v>
      </c>
      <c r="AA127" s="92" t="e">
        <f>AA128+#REF!+#REF!+#REF!+#REF!+AA129+AA130+AA131+#REF!+#REF!</f>
        <v>#REF!</v>
      </c>
      <c r="AB127" s="32" t="s">
        <v>18</v>
      </c>
      <c r="AC127" s="51"/>
      <c r="AD127" s="51"/>
      <c r="AE127" s="51"/>
      <c r="AF127" s="51"/>
      <c r="AG127" s="61"/>
      <c r="AH127" s="61"/>
      <c r="AI127" s="95"/>
      <c r="AJ127" s="157">
        <v>0</v>
      </c>
    </row>
    <row r="128" spans="1:36" ht="39.950000000000003" hidden="1" customHeight="1">
      <c r="A128" s="13">
        <f t="shared" si="6"/>
        <v>120</v>
      </c>
      <c r="B128" s="16"/>
      <c r="C128" s="16"/>
      <c r="D128" s="19"/>
      <c r="E128" s="16">
        <v>3</v>
      </c>
      <c r="F128" s="16"/>
      <c r="G128" s="19"/>
      <c r="H128" s="16"/>
      <c r="I128" s="16"/>
      <c r="J128" s="36"/>
      <c r="K128" s="36"/>
      <c r="L128" s="88" t="s">
        <v>953</v>
      </c>
      <c r="M128" s="30" t="s">
        <v>950</v>
      </c>
      <c r="N128" s="81" t="s">
        <v>908</v>
      </c>
      <c r="O128" s="40" t="s">
        <v>61</v>
      </c>
      <c r="P128" s="32" t="s">
        <v>220</v>
      </c>
      <c r="Q128" s="82"/>
      <c r="R128" s="48" t="s">
        <v>221</v>
      </c>
      <c r="S128" s="49" t="s">
        <v>228</v>
      </c>
      <c r="T128" s="38" t="s">
        <v>18</v>
      </c>
      <c r="U128" s="51" t="s">
        <v>223</v>
      </c>
      <c r="V128" s="50" t="s">
        <v>222</v>
      </c>
      <c r="W128" s="15" t="s">
        <v>242</v>
      </c>
      <c r="X128" s="18" t="s">
        <v>951</v>
      </c>
      <c r="Y128" s="38" t="s">
        <v>952</v>
      </c>
      <c r="Z128" s="15" t="s">
        <v>936</v>
      </c>
      <c r="AA128" s="90">
        <v>2.7153999999999998</v>
      </c>
      <c r="AB128" s="32" t="s">
        <v>18</v>
      </c>
      <c r="AC128" s="51"/>
      <c r="AD128" s="51"/>
      <c r="AE128" s="51"/>
      <c r="AF128" s="51"/>
      <c r="AG128" s="61"/>
      <c r="AH128" s="61"/>
      <c r="AI128" s="95"/>
      <c r="AJ128" s="157">
        <v>0</v>
      </c>
    </row>
    <row r="129" spans="1:36" ht="39.950000000000003" hidden="1" customHeight="1">
      <c r="A129" s="13">
        <f t="shared" si="6"/>
        <v>121</v>
      </c>
      <c r="B129" s="16"/>
      <c r="C129" s="16"/>
      <c r="D129" s="19"/>
      <c r="E129" s="16">
        <v>3</v>
      </c>
      <c r="F129" s="16"/>
      <c r="G129" s="19"/>
      <c r="H129" s="16"/>
      <c r="I129" s="16"/>
      <c r="J129" s="36"/>
      <c r="K129" s="36"/>
      <c r="L129" s="88" t="s">
        <v>655</v>
      </c>
      <c r="M129" s="30" t="s">
        <v>656</v>
      </c>
      <c r="N129" s="81" t="s">
        <v>957</v>
      </c>
      <c r="O129" s="40" t="s">
        <v>139</v>
      </c>
      <c r="P129" s="32" t="s">
        <v>220</v>
      </c>
      <c r="Q129" s="82"/>
      <c r="R129" s="48" t="s">
        <v>221</v>
      </c>
      <c r="S129" s="89" t="s">
        <v>655</v>
      </c>
      <c r="T129" s="48" t="s">
        <v>221</v>
      </c>
      <c r="U129" s="51" t="s">
        <v>223</v>
      </c>
      <c r="V129" s="50" t="s">
        <v>222</v>
      </c>
      <c r="W129" s="15" t="s">
        <v>236</v>
      </c>
      <c r="X129" s="18" t="s">
        <v>956</v>
      </c>
      <c r="Y129" s="38" t="s">
        <v>271</v>
      </c>
      <c r="Z129" s="15" t="s">
        <v>18</v>
      </c>
      <c r="AA129" s="90">
        <v>2.0199999999999999E-2</v>
      </c>
      <c r="AB129" s="32" t="s">
        <v>18</v>
      </c>
      <c r="AC129" s="51"/>
      <c r="AD129" s="51"/>
      <c r="AE129" s="51"/>
      <c r="AF129" s="51"/>
      <c r="AG129" s="61"/>
      <c r="AH129" s="61"/>
      <c r="AI129" s="95"/>
      <c r="AJ129" s="157">
        <v>0</v>
      </c>
    </row>
    <row r="130" spans="1:36" ht="39.950000000000003" hidden="1" customHeight="1">
      <c r="A130" s="13">
        <f t="shared" si="6"/>
        <v>122</v>
      </c>
      <c r="B130" s="16"/>
      <c r="C130" s="16"/>
      <c r="D130" s="19"/>
      <c r="E130" s="16">
        <v>3</v>
      </c>
      <c r="F130" s="16"/>
      <c r="G130" s="19"/>
      <c r="H130" s="16"/>
      <c r="I130" s="16"/>
      <c r="J130" s="36"/>
      <c r="K130" s="36"/>
      <c r="L130" s="88" t="s">
        <v>660</v>
      </c>
      <c r="M130" s="30" t="s">
        <v>661</v>
      </c>
      <c r="N130" s="81" t="s">
        <v>957</v>
      </c>
      <c r="O130" s="40" t="s">
        <v>139</v>
      </c>
      <c r="P130" s="32" t="s">
        <v>220</v>
      </c>
      <c r="Q130" s="82"/>
      <c r="R130" s="48" t="s">
        <v>221</v>
      </c>
      <c r="S130" s="89" t="s">
        <v>660</v>
      </c>
      <c r="T130" s="48" t="s">
        <v>221</v>
      </c>
      <c r="U130" s="48" t="s">
        <v>223</v>
      </c>
      <c r="V130" s="50" t="s">
        <v>222</v>
      </c>
      <c r="W130" s="15" t="s">
        <v>236</v>
      </c>
      <c r="X130" s="18" t="s">
        <v>956</v>
      </c>
      <c r="Y130" s="38" t="s">
        <v>271</v>
      </c>
      <c r="Z130" s="15" t="s">
        <v>18</v>
      </c>
      <c r="AA130" s="90">
        <v>5.8999999999999999E-3</v>
      </c>
      <c r="AB130" s="32" t="s">
        <v>18</v>
      </c>
      <c r="AC130" s="51"/>
      <c r="AD130" s="51"/>
      <c r="AE130" s="51"/>
      <c r="AF130" s="51"/>
      <c r="AG130" s="61"/>
      <c r="AH130" s="61"/>
      <c r="AI130" s="95"/>
      <c r="AJ130" s="157">
        <v>0</v>
      </c>
    </row>
    <row r="131" spans="1:36" ht="39.950000000000003" hidden="1" customHeight="1">
      <c r="A131" s="13">
        <f t="shared" si="6"/>
        <v>123</v>
      </c>
      <c r="B131" s="16"/>
      <c r="C131" s="16"/>
      <c r="D131" s="19"/>
      <c r="E131" s="16">
        <v>3</v>
      </c>
      <c r="F131" s="16"/>
      <c r="G131" s="19"/>
      <c r="H131" s="16"/>
      <c r="I131" s="16"/>
      <c r="J131" s="36"/>
      <c r="K131" s="36"/>
      <c r="L131" s="88" t="s">
        <v>963</v>
      </c>
      <c r="M131" s="30" t="s">
        <v>962</v>
      </c>
      <c r="N131" s="81" t="s">
        <v>869</v>
      </c>
      <c r="O131" s="32" t="s">
        <v>61</v>
      </c>
      <c r="P131" s="32" t="s">
        <v>220</v>
      </c>
      <c r="Q131" s="82"/>
      <c r="R131" s="48" t="s">
        <v>221</v>
      </c>
      <c r="S131" s="49" t="s">
        <v>228</v>
      </c>
      <c r="T131" s="38" t="s">
        <v>18</v>
      </c>
      <c r="U131" s="51" t="s">
        <v>223</v>
      </c>
      <c r="V131" s="50" t="s">
        <v>222</v>
      </c>
      <c r="W131" s="15" t="s">
        <v>232</v>
      </c>
      <c r="X131" s="18" t="s">
        <v>225</v>
      </c>
      <c r="Y131" s="38" t="s">
        <v>18</v>
      </c>
      <c r="Z131" s="15" t="s">
        <v>18</v>
      </c>
      <c r="AA131" s="90" t="e">
        <f>#REF!+#REF!+#REF!+#REF!+AA132+AA133+#REF!*#REF!</f>
        <v>#REF!</v>
      </c>
      <c r="AB131" s="32" t="s">
        <v>18</v>
      </c>
      <c r="AC131" s="51"/>
      <c r="AD131" s="51"/>
      <c r="AE131" s="51"/>
      <c r="AF131" s="51"/>
      <c r="AG131" s="61"/>
      <c r="AH131" s="61"/>
      <c r="AI131" s="71"/>
      <c r="AJ131" s="157">
        <v>0</v>
      </c>
    </row>
    <row r="132" spans="1:36" ht="39.950000000000003" hidden="1" customHeight="1">
      <c r="A132" s="13">
        <f t="shared" si="6"/>
        <v>124</v>
      </c>
      <c r="B132" s="16"/>
      <c r="C132" s="16"/>
      <c r="D132" s="19"/>
      <c r="E132" s="19"/>
      <c r="F132" s="16">
        <v>4</v>
      </c>
      <c r="G132" s="19"/>
      <c r="H132" s="16"/>
      <c r="I132" s="16"/>
      <c r="J132" s="36"/>
      <c r="K132" s="36"/>
      <c r="L132" s="88" t="s">
        <v>977</v>
      </c>
      <c r="M132" s="30" t="s">
        <v>978</v>
      </c>
      <c r="N132" s="81" t="s">
        <v>869</v>
      </c>
      <c r="O132" s="32" t="s">
        <v>139</v>
      </c>
      <c r="P132" s="32" t="s">
        <v>220</v>
      </c>
      <c r="Q132" s="82"/>
      <c r="R132" s="48" t="s">
        <v>221</v>
      </c>
      <c r="S132" s="49" t="s">
        <v>228</v>
      </c>
      <c r="T132" s="38" t="s">
        <v>18</v>
      </c>
      <c r="U132" s="51" t="s">
        <v>223</v>
      </c>
      <c r="V132" s="50" t="s">
        <v>222</v>
      </c>
      <c r="W132" s="15" t="s">
        <v>236</v>
      </c>
      <c r="X132" s="18" t="s">
        <v>966</v>
      </c>
      <c r="Y132" s="38" t="s">
        <v>238</v>
      </c>
      <c r="Z132" s="15" t="s">
        <v>18</v>
      </c>
      <c r="AA132" s="90">
        <v>0.1772</v>
      </c>
      <c r="AB132" s="32" t="s">
        <v>18</v>
      </c>
      <c r="AC132" s="51"/>
      <c r="AD132" s="51"/>
      <c r="AE132" s="51"/>
      <c r="AF132" s="51"/>
      <c r="AG132" s="61"/>
      <c r="AH132" s="61"/>
      <c r="AI132" s="71"/>
      <c r="AJ132" s="157">
        <v>0</v>
      </c>
    </row>
    <row r="133" spans="1:36" ht="39.950000000000003" hidden="1" customHeight="1">
      <c r="A133" s="13">
        <f t="shared" si="6"/>
        <v>125</v>
      </c>
      <c r="B133" s="16"/>
      <c r="C133" s="16"/>
      <c r="D133" s="19"/>
      <c r="E133" s="19"/>
      <c r="F133" s="16">
        <v>4</v>
      </c>
      <c r="G133" s="19"/>
      <c r="H133" s="16"/>
      <c r="I133" s="16"/>
      <c r="J133" s="36"/>
      <c r="K133" s="36"/>
      <c r="L133" s="88" t="s">
        <v>979</v>
      </c>
      <c r="M133" s="30" t="s">
        <v>980</v>
      </c>
      <c r="N133" s="81" t="s">
        <v>869</v>
      </c>
      <c r="O133" s="32" t="s">
        <v>139</v>
      </c>
      <c r="P133" s="32" t="s">
        <v>220</v>
      </c>
      <c r="Q133" s="82"/>
      <c r="R133" s="48" t="s">
        <v>221</v>
      </c>
      <c r="S133" s="49" t="s">
        <v>228</v>
      </c>
      <c r="T133" s="38" t="s">
        <v>18</v>
      </c>
      <c r="U133" s="51" t="s">
        <v>223</v>
      </c>
      <c r="V133" s="50" t="s">
        <v>222</v>
      </c>
      <c r="W133" s="15" t="s">
        <v>236</v>
      </c>
      <c r="X133" s="18" t="s">
        <v>966</v>
      </c>
      <c r="Y133" s="38" t="s">
        <v>238</v>
      </c>
      <c r="Z133" s="15" t="s">
        <v>18</v>
      </c>
      <c r="AA133" s="90">
        <v>0.13950000000000001</v>
      </c>
      <c r="AB133" s="32" t="s">
        <v>18</v>
      </c>
      <c r="AC133" s="51"/>
      <c r="AD133" s="51"/>
      <c r="AE133" s="51"/>
      <c r="AF133" s="51"/>
      <c r="AG133" s="61"/>
      <c r="AH133" s="61"/>
      <c r="AI133" s="71"/>
      <c r="AJ133" s="157">
        <v>0</v>
      </c>
    </row>
    <row r="134" spans="1:36" ht="39.950000000000003" customHeight="1">
      <c r="A134" s="13">
        <f t="shared" si="6"/>
        <v>126</v>
      </c>
      <c r="B134" s="16"/>
      <c r="C134" s="16">
        <v>1</v>
      </c>
      <c r="D134" s="19"/>
      <c r="E134" s="19"/>
      <c r="F134" s="16"/>
      <c r="G134" s="19"/>
      <c r="H134" s="16"/>
      <c r="I134" s="16"/>
      <c r="J134" s="36"/>
      <c r="K134" s="36"/>
      <c r="L134" s="88" t="s">
        <v>654</v>
      </c>
      <c r="M134" s="30" t="s">
        <v>988</v>
      </c>
      <c r="N134" s="81" t="s">
        <v>76</v>
      </c>
      <c r="O134" s="32" t="s">
        <v>139</v>
      </c>
      <c r="P134" s="32" t="s">
        <v>220</v>
      </c>
      <c r="Q134" s="38" t="s">
        <v>18</v>
      </c>
      <c r="R134" s="48" t="s">
        <v>221</v>
      </c>
      <c r="S134" s="49" t="s">
        <v>228</v>
      </c>
      <c r="T134" s="38" t="s">
        <v>18</v>
      </c>
      <c r="U134" s="51" t="s">
        <v>223</v>
      </c>
      <c r="V134" s="50" t="s">
        <v>222</v>
      </c>
      <c r="W134" s="15" t="s">
        <v>600</v>
      </c>
      <c r="X134" s="15" t="s">
        <v>600</v>
      </c>
      <c r="Y134" s="38" t="s">
        <v>18</v>
      </c>
      <c r="Z134" s="15" t="s">
        <v>18</v>
      </c>
      <c r="AA134" s="90">
        <v>1.6500000000000001E-2</v>
      </c>
      <c r="AB134" s="32" t="s">
        <v>18</v>
      </c>
      <c r="AC134" s="51"/>
      <c r="AD134" s="51"/>
      <c r="AE134" s="51"/>
      <c r="AF134" s="51"/>
      <c r="AG134" s="61"/>
      <c r="AH134" s="61"/>
      <c r="AI134" s="44"/>
      <c r="AJ134" s="157">
        <v>1</v>
      </c>
    </row>
    <row r="135" spans="1:36" ht="39.950000000000003" hidden="1" customHeight="1">
      <c r="A135" s="13">
        <f t="shared" si="6"/>
        <v>127</v>
      </c>
      <c r="B135" s="16"/>
      <c r="C135" s="16">
        <v>1</v>
      </c>
      <c r="D135" s="19"/>
      <c r="E135" s="19"/>
      <c r="F135" s="16"/>
      <c r="G135" s="19"/>
      <c r="H135" s="16"/>
      <c r="I135" s="16"/>
      <c r="J135" s="36"/>
      <c r="K135" s="36"/>
      <c r="L135" s="88" t="s">
        <v>993</v>
      </c>
      <c r="M135" s="30" t="s">
        <v>992</v>
      </c>
      <c r="N135" s="81" t="s">
        <v>47</v>
      </c>
      <c r="O135" s="32" t="s">
        <v>139</v>
      </c>
      <c r="P135" s="32" t="s">
        <v>220</v>
      </c>
      <c r="Q135" s="38" t="s">
        <v>18</v>
      </c>
      <c r="R135" s="48" t="s">
        <v>221</v>
      </c>
      <c r="S135" s="49" t="s">
        <v>228</v>
      </c>
      <c r="T135" s="38" t="s">
        <v>18</v>
      </c>
      <c r="U135" s="51" t="s">
        <v>223</v>
      </c>
      <c r="V135" s="50" t="s">
        <v>222</v>
      </c>
      <c r="W135" s="15" t="s">
        <v>600</v>
      </c>
      <c r="X135" s="15" t="s">
        <v>600</v>
      </c>
      <c r="Y135" s="38" t="s">
        <v>18</v>
      </c>
      <c r="Z135" s="15" t="s">
        <v>18</v>
      </c>
      <c r="AA135" s="90">
        <v>1.6500000000000001E-2</v>
      </c>
      <c r="AB135" s="32" t="s">
        <v>18</v>
      </c>
      <c r="AC135" s="51"/>
      <c r="AD135" s="51"/>
      <c r="AE135" s="51"/>
      <c r="AF135" s="51"/>
      <c r="AG135" s="61"/>
      <c r="AH135" s="61"/>
      <c r="AI135" s="44"/>
      <c r="AJ135" s="157">
        <v>0</v>
      </c>
    </row>
    <row r="136" spans="1:36" ht="39.950000000000003" customHeight="1">
      <c r="A136" s="13">
        <f t="shared" si="6"/>
        <v>128</v>
      </c>
      <c r="B136" s="16"/>
      <c r="C136" s="16">
        <v>1</v>
      </c>
      <c r="D136" s="19"/>
      <c r="E136" s="19"/>
      <c r="F136" s="16"/>
      <c r="G136" s="19"/>
      <c r="H136" s="16"/>
      <c r="I136" s="16"/>
      <c r="J136" s="36"/>
      <c r="K136" s="36"/>
      <c r="L136" s="88" t="s">
        <v>657</v>
      </c>
      <c r="M136" s="30" t="s">
        <v>994</v>
      </c>
      <c r="N136" s="81" t="s">
        <v>926</v>
      </c>
      <c r="O136" s="32" t="s">
        <v>139</v>
      </c>
      <c r="P136" s="32" t="s">
        <v>220</v>
      </c>
      <c r="Q136" s="38" t="s">
        <v>18</v>
      </c>
      <c r="R136" s="48" t="s">
        <v>221</v>
      </c>
      <c r="S136" s="49" t="s">
        <v>228</v>
      </c>
      <c r="T136" s="38" t="s">
        <v>18</v>
      </c>
      <c r="U136" s="51" t="s">
        <v>223</v>
      </c>
      <c r="V136" s="50" t="s">
        <v>222</v>
      </c>
      <c r="W136" s="15" t="s">
        <v>995</v>
      </c>
      <c r="X136" s="18" t="s">
        <v>18</v>
      </c>
      <c r="Y136" s="38" t="s">
        <v>18</v>
      </c>
      <c r="Z136" s="15" t="s">
        <v>18</v>
      </c>
      <c r="AA136" s="90">
        <v>2.0000000000000001E-4</v>
      </c>
      <c r="AB136" s="32" t="s">
        <v>18</v>
      </c>
      <c r="AC136" s="51"/>
      <c r="AD136" s="51"/>
      <c r="AE136" s="51"/>
      <c r="AF136" s="51"/>
      <c r="AG136" s="61"/>
      <c r="AH136" s="61"/>
      <c r="AI136" s="44"/>
      <c r="AJ136" s="157">
        <v>1</v>
      </c>
    </row>
    <row r="137" spans="1:36" ht="39.950000000000003" hidden="1" customHeight="1">
      <c r="A137" s="13">
        <f t="shared" si="6"/>
        <v>129</v>
      </c>
      <c r="B137" s="16"/>
      <c r="C137" s="16">
        <v>1</v>
      </c>
      <c r="D137" s="19"/>
      <c r="E137" s="19"/>
      <c r="F137" s="16"/>
      <c r="G137" s="19"/>
      <c r="H137" s="16"/>
      <c r="I137" s="16"/>
      <c r="J137" s="36"/>
      <c r="K137" s="36"/>
      <c r="L137" s="88" t="s">
        <v>665</v>
      </c>
      <c r="M137" s="30" t="s">
        <v>996</v>
      </c>
      <c r="N137" s="81" t="s">
        <v>47</v>
      </c>
      <c r="O137" s="32" t="s">
        <v>139</v>
      </c>
      <c r="P137" s="32" t="s">
        <v>220</v>
      </c>
      <c r="Q137" s="38" t="s">
        <v>18</v>
      </c>
      <c r="R137" s="48" t="s">
        <v>221</v>
      </c>
      <c r="S137" s="49" t="s">
        <v>228</v>
      </c>
      <c r="T137" s="38" t="s">
        <v>18</v>
      </c>
      <c r="U137" s="51" t="s">
        <v>223</v>
      </c>
      <c r="V137" s="50" t="s">
        <v>222</v>
      </c>
      <c r="W137" s="15" t="s">
        <v>995</v>
      </c>
      <c r="X137" s="18" t="s">
        <v>18</v>
      </c>
      <c r="Y137" s="38" t="s">
        <v>18</v>
      </c>
      <c r="Z137" s="15" t="s">
        <v>18</v>
      </c>
      <c r="AA137" s="90">
        <v>2.0000000000000001E-4</v>
      </c>
      <c r="AB137" s="32" t="s">
        <v>18</v>
      </c>
      <c r="AC137" s="51"/>
      <c r="AD137" s="51"/>
      <c r="AE137" s="51"/>
      <c r="AF137" s="51"/>
      <c r="AG137" s="61"/>
      <c r="AH137" s="61"/>
      <c r="AI137" s="44"/>
      <c r="AJ137" s="157">
        <v>0</v>
      </c>
    </row>
    <row r="138" spans="1:36" ht="39.950000000000003" hidden="1" customHeight="1" thickBot="1">
      <c r="A138" s="13">
        <f t="shared" si="6"/>
        <v>130</v>
      </c>
      <c r="B138" s="96"/>
      <c r="C138" s="16">
        <v>1</v>
      </c>
      <c r="D138" s="97"/>
      <c r="E138" s="97"/>
      <c r="F138" s="96"/>
      <c r="G138" s="97"/>
      <c r="H138" s="96"/>
      <c r="I138" s="96"/>
      <c r="J138" s="98"/>
      <c r="K138" s="98"/>
      <c r="L138" s="99" t="s">
        <v>667</v>
      </c>
      <c r="M138" s="100" t="s">
        <v>997</v>
      </c>
      <c r="N138" s="101" t="s">
        <v>47</v>
      </c>
      <c r="O138" s="102" t="s">
        <v>139</v>
      </c>
      <c r="P138" s="102" t="s">
        <v>220</v>
      </c>
      <c r="Q138" s="103" t="s">
        <v>18</v>
      </c>
      <c r="R138" s="104" t="s">
        <v>221</v>
      </c>
      <c r="S138" s="105" t="s">
        <v>228</v>
      </c>
      <c r="T138" s="103" t="s">
        <v>18</v>
      </c>
      <c r="U138" s="48" t="s">
        <v>223</v>
      </c>
      <c r="V138" s="50" t="s">
        <v>222</v>
      </c>
      <c r="W138" s="106" t="s">
        <v>995</v>
      </c>
      <c r="X138" s="107" t="s">
        <v>18</v>
      </c>
      <c r="Y138" s="103" t="s">
        <v>18</v>
      </c>
      <c r="Z138" s="106" t="s">
        <v>18</v>
      </c>
      <c r="AA138" s="108">
        <v>2.0000000000000001E-4</v>
      </c>
      <c r="AB138" s="102" t="s">
        <v>18</v>
      </c>
      <c r="AC138" s="109"/>
      <c r="AD138" s="109"/>
      <c r="AE138" s="109"/>
      <c r="AF138" s="109"/>
      <c r="AG138" s="110"/>
      <c r="AH138" s="110"/>
      <c r="AI138" s="111"/>
      <c r="AJ138" s="309" t="s">
        <v>998</v>
      </c>
    </row>
    <row r="139" spans="1:36" ht="39.950000000000003" customHeight="1">
      <c r="R139" s="6"/>
      <c r="T139" s="6"/>
      <c r="U139" s="6"/>
      <c r="V139" s="6"/>
      <c r="W139" s="6"/>
      <c r="X139" s="6"/>
      <c r="Y139" s="6"/>
    </row>
    <row r="140" spans="1:36" ht="39.950000000000003" customHeight="1">
      <c r="R140" s="6"/>
      <c r="T140" s="6"/>
      <c r="U140" s="6"/>
      <c r="V140" s="6"/>
      <c r="W140" s="6"/>
      <c r="X140" s="6"/>
      <c r="Y140" s="6"/>
    </row>
    <row r="141" spans="1:36" ht="39.950000000000003" customHeight="1">
      <c r="R141" s="6"/>
      <c r="T141" s="6"/>
      <c r="U141" s="6"/>
      <c r="V141" s="6"/>
      <c r="W141" s="6"/>
      <c r="X141" s="6"/>
      <c r="Y141" s="6"/>
    </row>
    <row r="142" spans="1:36" ht="39.950000000000003" customHeight="1">
      <c r="R142" s="6"/>
      <c r="T142" s="6"/>
      <c r="U142" s="6"/>
      <c r="V142" s="6"/>
      <c r="W142" s="6"/>
      <c r="X142" s="6"/>
      <c r="Y142" s="6"/>
    </row>
    <row r="143" spans="1:36" ht="39.950000000000003" customHeight="1">
      <c r="R143" s="6"/>
      <c r="T143" s="6"/>
      <c r="U143" s="6"/>
      <c r="V143" s="6"/>
      <c r="W143" s="6"/>
      <c r="X143" s="6"/>
      <c r="Y143" s="6"/>
    </row>
    <row r="144" spans="1:36" ht="39.950000000000003" customHeight="1">
      <c r="R144" s="6"/>
      <c r="T144" s="6"/>
      <c r="U144" s="6"/>
      <c r="V144" s="6"/>
      <c r="W144" s="6"/>
      <c r="X144" s="6"/>
      <c r="Y144" s="6"/>
    </row>
    <row r="145" spans="18:25" ht="39.950000000000003" customHeight="1">
      <c r="R145" s="6"/>
      <c r="T145" s="6"/>
      <c r="U145" s="6"/>
      <c r="V145" s="6"/>
      <c r="W145" s="6"/>
      <c r="X145" s="6"/>
      <c r="Y145" s="6"/>
    </row>
    <row r="146" spans="18:25" ht="39.950000000000003" customHeight="1">
      <c r="R146" s="6"/>
      <c r="T146" s="6"/>
      <c r="U146" s="6"/>
      <c r="V146" s="6"/>
      <c r="W146" s="6"/>
      <c r="X146" s="6"/>
      <c r="Y146" s="6"/>
    </row>
    <row r="147" spans="18:25" ht="39.950000000000003" customHeight="1">
      <c r="R147" s="6"/>
      <c r="T147" s="6"/>
      <c r="U147" s="6"/>
      <c r="V147" s="6"/>
      <c r="W147" s="6"/>
      <c r="X147" s="6"/>
      <c r="Y147" s="6"/>
    </row>
    <row r="148" spans="18:25" ht="39.950000000000003" customHeight="1">
      <c r="R148" s="6"/>
      <c r="T148" s="6"/>
      <c r="U148" s="6"/>
      <c r="V148" s="6"/>
      <c r="W148" s="6"/>
      <c r="X148" s="6"/>
      <c r="Y148" s="6"/>
    </row>
    <row r="149" spans="18:25">
      <c r="R149" s="6"/>
      <c r="T149" s="6"/>
      <c r="U149" s="6"/>
      <c r="V149" s="6"/>
      <c r="W149" s="6"/>
      <c r="X149" s="6"/>
      <c r="Y149" s="6"/>
    </row>
    <row r="150" spans="18:25">
      <c r="R150" s="6"/>
      <c r="T150" s="6"/>
      <c r="U150" s="6"/>
      <c r="V150" s="6"/>
      <c r="W150" s="6"/>
      <c r="X150" s="6"/>
      <c r="Y150" s="6"/>
    </row>
    <row r="151" spans="18:25">
      <c r="R151" s="6"/>
      <c r="T151" s="6"/>
      <c r="U151" s="6"/>
      <c r="V151" s="6"/>
      <c r="W151" s="6"/>
      <c r="X151" s="6"/>
      <c r="Y151" s="6"/>
    </row>
    <row r="152" spans="18:25">
      <c r="R152" s="6"/>
      <c r="T152" s="6"/>
      <c r="U152" s="6"/>
      <c r="V152" s="6"/>
      <c r="W152" s="6"/>
      <c r="X152" s="6"/>
      <c r="Y152" s="6"/>
    </row>
    <row r="153" spans="18:25">
      <c r="R153" s="6"/>
      <c r="T153" s="6"/>
      <c r="U153" s="6"/>
      <c r="V153" s="6"/>
      <c r="W153" s="6"/>
      <c r="X153" s="6"/>
      <c r="Y153" s="6"/>
    </row>
  </sheetData>
  <autoFilter ref="A8:AJ138">
    <filterColumn colId="35">
      <filters>
        <filter val="1"/>
        <filter val="13"/>
        <filter val="2"/>
        <filter val="3"/>
        <filter val="30"/>
        <filter val="4"/>
        <filter val="5"/>
        <filter val="8"/>
      </filters>
    </filterColumn>
  </autoFilter>
  <mergeCells count="36">
    <mergeCell ref="Z7:Z8"/>
    <mergeCell ref="AH7:AH8"/>
    <mergeCell ref="AI7:AI8"/>
    <mergeCell ref="AJ7:AJ8"/>
    <mergeCell ref="AB7:AB8"/>
    <mergeCell ref="AC7:AC8"/>
    <mergeCell ref="AD7:AD8"/>
    <mergeCell ref="AE7:AE8"/>
    <mergeCell ref="AF7:AF8"/>
    <mergeCell ref="AG7:AG8"/>
    <mergeCell ref="U7:U8"/>
    <mergeCell ref="V7:V8"/>
    <mergeCell ref="W7:W8"/>
    <mergeCell ref="X7:X8"/>
    <mergeCell ref="Y7:Y8"/>
    <mergeCell ref="P7:P8"/>
    <mergeCell ref="Q7:Q8"/>
    <mergeCell ref="R7:R8"/>
    <mergeCell ref="S7:S8"/>
    <mergeCell ref="T7:T8"/>
    <mergeCell ref="O7:O8"/>
    <mergeCell ref="A1:E1"/>
    <mergeCell ref="F1:K1"/>
    <mergeCell ref="L1:M1"/>
    <mergeCell ref="N1:AH6"/>
    <mergeCell ref="A2:M2"/>
    <mergeCell ref="A3:K3"/>
    <mergeCell ref="L3:M3"/>
    <mergeCell ref="A4:M4"/>
    <mergeCell ref="A5:M6"/>
    <mergeCell ref="A7:A8"/>
    <mergeCell ref="B7:K7"/>
    <mergeCell ref="L7:L8"/>
    <mergeCell ref="M7:M8"/>
    <mergeCell ref="N7:N8"/>
    <mergeCell ref="AA7:AA8"/>
  </mergeCells>
  <phoneticPr fontId="49" type="noConversion"/>
  <conditionalFormatting sqref="K46">
    <cfRule type="duplicateValues" dxfId="119" priority="11"/>
  </conditionalFormatting>
  <conditionalFormatting sqref="K70">
    <cfRule type="duplicateValues" dxfId="118" priority="10"/>
  </conditionalFormatting>
  <conditionalFormatting sqref="K71">
    <cfRule type="duplicateValues" dxfId="117" priority="9"/>
  </conditionalFormatting>
  <conditionalFormatting sqref="K81">
    <cfRule type="duplicateValues" dxfId="116" priority="8"/>
  </conditionalFormatting>
  <conditionalFormatting sqref="K51:K54">
    <cfRule type="duplicateValues" dxfId="115" priority="6"/>
  </conditionalFormatting>
  <conditionalFormatting sqref="K67:K70">
    <cfRule type="duplicateValues" dxfId="114" priority="5"/>
  </conditionalFormatting>
  <conditionalFormatting sqref="K67:K71">
    <cfRule type="duplicateValues" dxfId="113" priority="4"/>
  </conditionalFormatting>
  <conditionalFormatting sqref="K73:K77">
    <cfRule type="duplicateValues" dxfId="112" priority="3"/>
  </conditionalFormatting>
  <conditionalFormatting sqref="K73:K81">
    <cfRule type="duplicateValues" dxfId="111" priority="2"/>
  </conditionalFormatting>
  <conditionalFormatting sqref="K78:K80">
    <cfRule type="duplicateValues" dxfId="110" priority="1"/>
  </conditionalFormatting>
  <conditionalFormatting sqref="AJ1">
    <cfRule type="duplicateValues" dxfId="109" priority="28"/>
  </conditionalFormatting>
  <dataValidations count="1">
    <dataValidation type="list" allowBlank="1" showInputMessage="1" showErrorMessage="1" sqref="U9:V138">
      <formula1>"Y,N"</formula1>
    </dataValidation>
  </dataValidations>
  <pageMargins left="1.5743055555555601" right="0.70763888888888904" top="0.74791666666666701" bottom="0.74791666666666701" header="0.31388888888888899" footer="0.31388888888888899"/>
  <pageSetup paperSize="8" scale="59" fitToHeight="5" orientation="landscape" horizontalDpi="1200" verticalDpi="1200" r:id="rId1"/>
  <headerFooter>
    <oddFooter>&amp;C第 &amp;P 页，共 &amp;N 页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>
    <tabColor rgb="FF92D050"/>
  </sheetPr>
  <dimension ref="A1:AL258"/>
  <sheetViews>
    <sheetView view="pageBreakPreview" zoomScale="90" zoomScaleNormal="100" workbookViewId="0">
      <selection activeCell="AK1" sqref="AK1"/>
    </sheetView>
  </sheetViews>
  <sheetFormatPr defaultColWidth="9" defaultRowHeight="16.5"/>
  <cols>
    <col min="1" max="1" width="4.5" style="6" customWidth="1"/>
    <col min="2" max="11" width="2.625" style="6" customWidth="1"/>
    <col min="12" max="12" width="20.125" style="120" customWidth="1"/>
    <col min="13" max="13" width="23.375" style="7" customWidth="1"/>
    <col min="14" max="14" width="15" style="121" customWidth="1"/>
    <col min="15" max="15" width="4.875" style="6" hidden="1" customWidth="1"/>
    <col min="16" max="16" width="5.25" style="6" customWidth="1"/>
    <col min="17" max="17" width="9.375" style="6" customWidth="1"/>
    <col min="18" max="18" width="6.125" style="9" hidden="1" customWidth="1"/>
    <col min="19" max="19" width="18.5" style="10" customWidth="1"/>
    <col min="20" max="20" width="2.125" style="10" hidden="1" customWidth="1"/>
    <col min="21" max="21" width="8.375" style="9" customWidth="1"/>
    <col min="22" max="22" width="7.625" style="9" customWidth="1"/>
    <col min="23" max="23" width="10.25" style="9" customWidth="1"/>
    <col min="24" max="24" width="16.25" style="9" customWidth="1"/>
    <col min="25" max="25" width="10.75" style="9" customWidth="1"/>
    <col min="26" max="26" width="10.75" style="7" customWidth="1"/>
    <col min="27" max="27" width="8.25" style="11" customWidth="1"/>
    <col min="28" max="28" width="5.875" style="6" hidden="1" customWidth="1"/>
    <col min="29" max="32" width="5.75" style="6" hidden="1" customWidth="1"/>
    <col min="33" max="34" width="7.25" style="6" hidden="1" customWidth="1"/>
    <col min="35" max="35" width="10" style="6" hidden="1" customWidth="1"/>
    <col min="36" max="36" width="15.25" style="6" customWidth="1"/>
    <col min="37" max="37" width="16.25" style="122" customWidth="1"/>
    <col min="38" max="38" width="17" style="6" customWidth="1"/>
    <col min="39" max="16384" width="9" style="6"/>
  </cols>
  <sheetData>
    <row r="1" spans="1:38" ht="80.25" customHeight="1">
      <c r="A1" s="381" t="s">
        <v>1001</v>
      </c>
      <c r="B1" s="348"/>
      <c r="C1" s="348"/>
      <c r="D1" s="348"/>
      <c r="E1" s="348"/>
      <c r="F1" s="349" t="s">
        <v>187</v>
      </c>
      <c r="G1" s="349"/>
      <c r="H1" s="349"/>
      <c r="I1" s="349"/>
      <c r="J1" s="349"/>
      <c r="K1" s="349"/>
      <c r="L1" s="350" t="s">
        <v>188</v>
      </c>
      <c r="M1" s="350"/>
      <c r="N1" s="389" t="s">
        <v>1042</v>
      </c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8"/>
      <c r="AA1" s="368"/>
      <c r="AB1" s="367"/>
      <c r="AC1" s="367"/>
      <c r="AD1" s="367"/>
      <c r="AE1" s="367"/>
      <c r="AF1" s="367"/>
      <c r="AG1" s="367"/>
      <c r="AH1" s="367"/>
      <c r="AI1" s="14" t="s">
        <v>1</v>
      </c>
      <c r="AJ1" s="278" t="s">
        <v>1043</v>
      </c>
      <c r="AK1" s="278" t="s">
        <v>1044</v>
      </c>
      <c r="AL1" s="280" t="s">
        <v>1004</v>
      </c>
    </row>
    <row r="2" spans="1:38" ht="33.75" customHeight="1">
      <c r="A2" s="349" t="s">
        <v>189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52"/>
      <c r="M2" s="352"/>
      <c r="N2" s="368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8"/>
      <c r="AA2" s="368"/>
      <c r="AB2" s="367"/>
      <c r="AC2" s="367"/>
      <c r="AD2" s="367"/>
      <c r="AE2" s="367"/>
      <c r="AF2" s="367"/>
      <c r="AG2" s="367"/>
      <c r="AH2" s="367"/>
      <c r="AI2" s="14" t="s">
        <v>190</v>
      </c>
      <c r="AJ2" s="64" t="s">
        <v>3</v>
      </c>
      <c r="AK2" s="64" t="s">
        <v>3</v>
      </c>
      <c r="AL2" s="64" t="s">
        <v>3</v>
      </c>
    </row>
    <row r="3" spans="1:38" ht="63" customHeight="1">
      <c r="A3" s="354" t="s">
        <v>191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5" t="s">
        <v>1013</v>
      </c>
      <c r="M3" s="350"/>
      <c r="N3" s="368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8"/>
      <c r="AA3" s="368"/>
      <c r="AB3" s="367"/>
      <c r="AC3" s="367"/>
      <c r="AD3" s="367"/>
      <c r="AE3" s="367"/>
      <c r="AF3" s="367"/>
      <c r="AG3" s="367"/>
      <c r="AH3" s="367"/>
      <c r="AI3" s="14" t="s">
        <v>192</v>
      </c>
      <c r="AJ3" s="127" t="s">
        <v>194</v>
      </c>
      <c r="AK3" s="127" t="s">
        <v>194</v>
      </c>
      <c r="AL3" s="279" t="s">
        <v>1003</v>
      </c>
    </row>
    <row r="4" spans="1:38" ht="33.75" customHeight="1">
      <c r="A4" s="382" t="s">
        <v>1000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0"/>
      <c r="M4" s="350"/>
      <c r="N4" s="368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8"/>
      <c r="AA4" s="368"/>
      <c r="AB4" s="367"/>
      <c r="AC4" s="367"/>
      <c r="AD4" s="367"/>
      <c r="AE4" s="367"/>
      <c r="AF4" s="367"/>
      <c r="AG4" s="367"/>
      <c r="AH4" s="367"/>
      <c r="AI4" s="14" t="s">
        <v>56</v>
      </c>
      <c r="AJ4" s="65" t="s">
        <v>4</v>
      </c>
      <c r="AK4" s="65" t="s">
        <v>4</v>
      </c>
      <c r="AL4" s="65" t="s">
        <v>4</v>
      </c>
    </row>
    <row r="5" spans="1:38" ht="33.75" customHeight="1">
      <c r="A5" s="386" t="s">
        <v>999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8"/>
      <c r="M5" s="388"/>
      <c r="N5" s="368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8"/>
      <c r="AA5" s="368"/>
      <c r="AB5" s="367"/>
      <c r="AC5" s="367"/>
      <c r="AD5" s="367"/>
      <c r="AE5" s="367"/>
      <c r="AF5" s="367"/>
      <c r="AG5" s="367"/>
      <c r="AH5" s="367"/>
      <c r="AI5" s="67" t="s">
        <v>195</v>
      </c>
      <c r="AJ5" s="264" t="e">
        <v>#REF!</v>
      </c>
      <c r="AK5" s="264" t="e">
        <f>#REF!</f>
        <v>#REF!</v>
      </c>
      <c r="AL5" s="264" t="e">
        <f>#REF!</f>
        <v>#REF!</v>
      </c>
    </row>
    <row r="6" spans="1:38" ht="42.75" customHeight="1">
      <c r="A6" s="387"/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8"/>
      <c r="M6" s="388"/>
      <c r="N6" s="368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8"/>
      <c r="AA6" s="368"/>
      <c r="AB6" s="367"/>
      <c r="AC6" s="367"/>
      <c r="AD6" s="367"/>
      <c r="AE6" s="367"/>
      <c r="AF6" s="367"/>
      <c r="AG6" s="367"/>
      <c r="AH6" s="367"/>
      <c r="AI6" s="67" t="s">
        <v>196</v>
      </c>
      <c r="AJ6" s="265"/>
      <c r="AK6" s="265"/>
      <c r="AL6" s="265"/>
    </row>
    <row r="7" spans="1:38" ht="24.95" customHeight="1">
      <c r="A7" s="383" t="s">
        <v>0</v>
      </c>
      <c r="B7" s="356" t="s">
        <v>197</v>
      </c>
      <c r="C7" s="356"/>
      <c r="D7" s="356"/>
      <c r="E7" s="356"/>
      <c r="F7" s="356"/>
      <c r="G7" s="356"/>
      <c r="H7" s="356"/>
      <c r="I7" s="356"/>
      <c r="J7" s="356"/>
      <c r="K7" s="356"/>
      <c r="L7" s="361" t="s">
        <v>1</v>
      </c>
      <c r="M7" s="362" t="s">
        <v>190</v>
      </c>
      <c r="N7" s="362" t="s">
        <v>198</v>
      </c>
      <c r="O7" s="356" t="s">
        <v>199</v>
      </c>
      <c r="P7" s="356" t="s">
        <v>200</v>
      </c>
      <c r="Q7" s="356" t="s">
        <v>55</v>
      </c>
      <c r="R7" s="357" t="s">
        <v>201</v>
      </c>
      <c r="S7" s="377" t="s">
        <v>202</v>
      </c>
      <c r="T7" s="377" t="s">
        <v>203</v>
      </c>
      <c r="U7" s="357" t="s">
        <v>204</v>
      </c>
      <c r="V7" s="378" t="s">
        <v>205</v>
      </c>
      <c r="W7" s="378" t="s">
        <v>206</v>
      </c>
      <c r="X7" s="374" t="s">
        <v>207</v>
      </c>
      <c r="Y7" s="374" t="s">
        <v>208</v>
      </c>
      <c r="Z7" s="362" t="s">
        <v>209</v>
      </c>
      <c r="AA7" s="375" t="s">
        <v>210</v>
      </c>
      <c r="AB7" s="356" t="s">
        <v>211</v>
      </c>
      <c r="AC7" s="364" t="s">
        <v>212</v>
      </c>
      <c r="AD7" s="364" t="s">
        <v>213</v>
      </c>
      <c r="AE7" s="364" t="s">
        <v>214</v>
      </c>
      <c r="AF7" s="364" t="s">
        <v>215</v>
      </c>
      <c r="AG7" s="365" t="s">
        <v>216</v>
      </c>
      <c r="AH7" s="365" t="s">
        <v>196</v>
      </c>
      <c r="AI7" s="373" t="s">
        <v>217</v>
      </c>
      <c r="AJ7" s="384" t="s">
        <v>218</v>
      </c>
      <c r="AK7" s="384" t="s">
        <v>218</v>
      </c>
      <c r="AL7" s="384" t="s">
        <v>218</v>
      </c>
    </row>
    <row r="8" spans="1:38" s="1" customFormat="1" ht="24.95" customHeight="1">
      <c r="A8" s="383"/>
      <c r="B8" s="15">
        <v>0</v>
      </c>
      <c r="C8" s="15">
        <v>1</v>
      </c>
      <c r="D8" s="15">
        <v>2</v>
      </c>
      <c r="E8" s="15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28">
        <v>9</v>
      </c>
      <c r="L8" s="361"/>
      <c r="M8" s="362"/>
      <c r="N8" s="362"/>
      <c r="O8" s="356"/>
      <c r="P8" s="356"/>
      <c r="Q8" s="356"/>
      <c r="R8" s="357"/>
      <c r="S8" s="377"/>
      <c r="T8" s="377"/>
      <c r="U8" s="357"/>
      <c r="V8" s="378"/>
      <c r="W8" s="378"/>
      <c r="X8" s="374"/>
      <c r="Y8" s="374"/>
      <c r="Z8" s="362"/>
      <c r="AA8" s="375"/>
      <c r="AB8" s="356"/>
      <c r="AC8" s="364"/>
      <c r="AD8" s="364"/>
      <c r="AE8" s="364"/>
      <c r="AF8" s="364"/>
      <c r="AG8" s="366"/>
      <c r="AH8" s="365"/>
      <c r="AI8" s="373"/>
      <c r="AJ8" s="385"/>
      <c r="AK8" s="385"/>
      <c r="AL8" s="385"/>
    </row>
    <row r="9" spans="1:38" s="1" customFormat="1" ht="44.25" hidden="1" customHeight="1">
      <c r="A9" s="123">
        <v>1</v>
      </c>
      <c r="B9" s="15">
        <v>0</v>
      </c>
      <c r="C9" s="15"/>
      <c r="D9" s="15"/>
      <c r="E9" s="15"/>
      <c r="F9" s="15"/>
      <c r="G9" s="15"/>
      <c r="H9" s="15"/>
      <c r="I9" s="15"/>
      <c r="J9" s="15"/>
      <c r="K9" s="28"/>
      <c r="L9" s="30" t="s">
        <v>2</v>
      </c>
      <c r="M9" s="126" t="s">
        <v>3</v>
      </c>
      <c r="N9" s="127" t="s">
        <v>219</v>
      </c>
      <c r="O9" s="28"/>
      <c r="P9" s="15" t="s">
        <v>220</v>
      </c>
      <c r="Q9" s="14"/>
      <c r="R9" s="48" t="s">
        <v>221</v>
      </c>
      <c r="S9" s="30" t="s">
        <v>9</v>
      </c>
      <c r="T9" s="48" t="s">
        <v>221</v>
      </c>
      <c r="U9" s="139" t="s">
        <v>222</v>
      </c>
      <c r="V9" s="140" t="s">
        <v>223</v>
      </c>
      <c r="W9" s="50" t="s">
        <v>224</v>
      </c>
      <c r="X9" s="50" t="s">
        <v>225</v>
      </c>
      <c r="Y9" s="50" t="s">
        <v>18</v>
      </c>
      <c r="Z9" s="126" t="s">
        <v>18</v>
      </c>
      <c r="AA9" s="147" t="e">
        <f>AA12+AA19+AA126+#REF!+AA175+AA176+AA177+AA178+AA179*#REF!+#REF!*#REF!+AA180*#REF!+AA181+AA182+AA185+AA186+AA187+AA188*#REF!+#REF!+AA190+AA191+AA192+AA193*#REF!+AA194+AA195</f>
        <v>#REF!</v>
      </c>
      <c r="AB9" s="32" t="s">
        <v>18</v>
      </c>
      <c r="AC9" s="18"/>
      <c r="AD9" s="18"/>
      <c r="AE9" s="18"/>
      <c r="AF9" s="18"/>
      <c r="AG9" s="154"/>
      <c r="AH9" s="155"/>
      <c r="AI9" s="95"/>
      <c r="AJ9" s="72">
        <v>1</v>
      </c>
      <c r="AK9" s="72">
        <v>0</v>
      </c>
    </row>
    <row r="10" spans="1:38" s="1" customFormat="1" ht="39.950000000000003" hidden="1" customHeight="1">
      <c r="A10" s="123">
        <v>3</v>
      </c>
      <c r="B10" s="15"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30" t="s">
        <v>9</v>
      </c>
      <c r="M10" s="126" t="s">
        <v>3</v>
      </c>
      <c r="N10" s="127" t="s">
        <v>193</v>
      </c>
      <c r="O10" s="28"/>
      <c r="P10" s="15" t="s">
        <v>220</v>
      </c>
      <c r="Q10" s="14"/>
      <c r="R10" s="48" t="s">
        <v>221</v>
      </c>
      <c r="S10" s="30" t="s">
        <v>9</v>
      </c>
      <c r="T10" s="48" t="s">
        <v>221</v>
      </c>
      <c r="U10" s="139" t="s">
        <v>222</v>
      </c>
      <c r="V10" s="140" t="s">
        <v>223</v>
      </c>
      <c r="W10" s="50" t="s">
        <v>224</v>
      </c>
      <c r="X10" s="50" t="s">
        <v>225</v>
      </c>
      <c r="Y10" s="50" t="s">
        <v>18</v>
      </c>
      <c r="Z10" s="126" t="s">
        <v>18</v>
      </c>
      <c r="AA10" s="148" t="e">
        <f>AA12+AA19+AA126+#REF!+AA175+AA176+AA178+AA179*#REF!+#REF!*#REF!+AA180*#REF!+AA181+AA182+AA185+AA186+AA187*#REF!+AA188*#REF!+#REF!+AA190+AA191+AA192+AA193*#REF!+AA194+AA195-0.015</f>
        <v>#REF!</v>
      </c>
      <c r="AB10" s="32" t="s">
        <v>18</v>
      </c>
      <c r="AC10" s="18"/>
      <c r="AD10" s="18"/>
      <c r="AE10" s="18"/>
      <c r="AF10" s="18"/>
      <c r="AG10" s="154"/>
      <c r="AH10" s="155"/>
      <c r="AI10" s="95"/>
      <c r="AJ10" s="72">
        <v>1</v>
      </c>
      <c r="AK10" s="72">
        <v>0</v>
      </c>
    </row>
    <row r="11" spans="1:38" s="1" customFormat="1" ht="39.950000000000003" hidden="1" customHeight="1">
      <c r="A11" s="123">
        <v>4</v>
      </c>
      <c r="B11" s="15"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30" t="s">
        <v>10</v>
      </c>
      <c r="M11" s="126" t="s">
        <v>3</v>
      </c>
      <c r="N11" s="127" t="s">
        <v>226</v>
      </c>
      <c r="O11" s="28"/>
      <c r="P11" s="15" t="s">
        <v>220</v>
      </c>
      <c r="Q11" s="14"/>
      <c r="R11" s="48" t="s">
        <v>221</v>
      </c>
      <c r="S11" s="30" t="s">
        <v>9</v>
      </c>
      <c r="T11" s="48" t="s">
        <v>221</v>
      </c>
      <c r="U11" s="139" t="s">
        <v>222</v>
      </c>
      <c r="V11" s="140" t="s">
        <v>223</v>
      </c>
      <c r="W11" s="50" t="s">
        <v>224</v>
      </c>
      <c r="X11" s="50" t="s">
        <v>225</v>
      </c>
      <c r="Y11" s="50" t="s">
        <v>18</v>
      </c>
      <c r="Z11" s="126" t="s">
        <v>18</v>
      </c>
      <c r="AA11" s="148" t="e">
        <f>AA12+AA20+AA127+#REF!+AA175+AA177+#REF!*#REF!+AA180*#REF!+AA181+AA182+AA185+AA187*#REF!+AA188*#REF!+#REF!+AA190+AA191++AA192+AA193*#REF!+AA194+AA195</f>
        <v>#REF!</v>
      </c>
      <c r="AB11" s="32" t="s">
        <v>18</v>
      </c>
      <c r="AC11" s="18"/>
      <c r="AD11" s="18"/>
      <c r="AE11" s="18"/>
      <c r="AF11" s="18"/>
      <c r="AG11" s="154"/>
      <c r="AH11" s="155"/>
      <c r="AI11" s="95"/>
      <c r="AJ11" s="72">
        <v>1</v>
      </c>
      <c r="AK11" s="72">
        <v>0</v>
      </c>
    </row>
    <row r="12" spans="1:38" ht="39.950000000000003" hidden="1" customHeight="1">
      <c r="A12" s="123" t="s">
        <v>227</v>
      </c>
      <c r="B12" s="15"/>
      <c r="C12" s="16">
        <v>1</v>
      </c>
      <c r="D12" s="16"/>
      <c r="E12" s="16"/>
      <c r="F12" s="16"/>
      <c r="G12" s="19"/>
      <c r="H12" s="16"/>
      <c r="I12" s="16"/>
      <c r="J12" s="36"/>
      <c r="K12" s="36"/>
      <c r="L12" s="34" t="s">
        <v>173</v>
      </c>
      <c r="M12" s="30" t="s">
        <v>141</v>
      </c>
      <c r="N12" s="130" t="s">
        <v>21</v>
      </c>
      <c r="O12" s="38"/>
      <c r="P12" s="15" t="s">
        <v>220</v>
      </c>
      <c r="Q12" s="38"/>
      <c r="R12" s="48" t="s">
        <v>221</v>
      </c>
      <c r="S12" s="38" t="s">
        <v>228</v>
      </c>
      <c r="T12" s="48" t="s">
        <v>18</v>
      </c>
      <c r="U12" s="139" t="s">
        <v>222</v>
      </c>
      <c r="V12" s="140" t="s">
        <v>223</v>
      </c>
      <c r="W12" s="50" t="s">
        <v>224</v>
      </c>
      <c r="X12" s="50" t="s">
        <v>225</v>
      </c>
      <c r="Y12" s="50" t="s">
        <v>18</v>
      </c>
      <c r="Z12" s="126" t="s">
        <v>18</v>
      </c>
      <c r="AA12" s="60">
        <f>AA14+AA17</f>
        <v>0.65250000000000008</v>
      </c>
      <c r="AB12" s="32" t="s">
        <v>18</v>
      </c>
      <c r="AC12" s="38"/>
      <c r="AD12" s="38"/>
      <c r="AE12" s="38"/>
      <c r="AF12" s="38"/>
      <c r="AG12" s="38"/>
      <c r="AH12" s="38"/>
      <c r="AI12" s="38"/>
      <c r="AJ12" s="72">
        <v>1</v>
      </c>
      <c r="AK12" s="72">
        <v>0</v>
      </c>
    </row>
    <row r="13" spans="1:38" ht="39.950000000000003" customHeight="1">
      <c r="A13" s="123">
        <v>7</v>
      </c>
      <c r="B13" s="15"/>
      <c r="C13" s="16">
        <v>1</v>
      </c>
      <c r="D13" s="16"/>
      <c r="E13" s="16"/>
      <c r="F13" s="16"/>
      <c r="G13" s="19"/>
      <c r="H13" s="16"/>
      <c r="I13" s="16"/>
      <c r="J13" s="36"/>
      <c r="K13" s="36"/>
      <c r="L13" s="34" t="s">
        <v>140</v>
      </c>
      <c r="M13" s="30" t="s">
        <v>141</v>
      </c>
      <c r="N13" s="130" t="s">
        <v>229</v>
      </c>
      <c r="O13" s="38"/>
      <c r="P13" s="15" t="s">
        <v>220</v>
      </c>
      <c r="Q13" s="38"/>
      <c r="R13" s="48" t="s">
        <v>221</v>
      </c>
      <c r="S13" s="38" t="s">
        <v>228</v>
      </c>
      <c r="T13" s="48" t="s">
        <v>18</v>
      </c>
      <c r="U13" s="139" t="s">
        <v>222</v>
      </c>
      <c r="V13" s="140" t="s">
        <v>223</v>
      </c>
      <c r="W13" s="50" t="s">
        <v>224</v>
      </c>
      <c r="X13" s="50" t="s">
        <v>225</v>
      </c>
      <c r="Y13" s="50" t="s">
        <v>18</v>
      </c>
      <c r="Z13" s="126" t="s">
        <v>18</v>
      </c>
      <c r="AA13" s="60">
        <v>0.65249999999999997</v>
      </c>
      <c r="AB13" s="32" t="s">
        <v>18</v>
      </c>
      <c r="AC13" s="38"/>
      <c r="AD13" s="38"/>
      <c r="AE13" s="38"/>
      <c r="AF13" s="38"/>
      <c r="AG13" s="38"/>
      <c r="AH13" s="38"/>
      <c r="AI13" s="38"/>
      <c r="AJ13" s="72">
        <v>1</v>
      </c>
      <c r="AK13" s="72">
        <v>1</v>
      </c>
      <c r="AL13" s="72">
        <v>1</v>
      </c>
    </row>
    <row r="14" spans="1:38" ht="39.950000000000003" customHeight="1">
      <c r="A14" s="123">
        <v>8</v>
      </c>
      <c r="B14" s="15"/>
      <c r="C14" s="16"/>
      <c r="D14" s="16">
        <v>2</v>
      </c>
      <c r="E14" s="16"/>
      <c r="F14" s="16"/>
      <c r="G14" s="19"/>
      <c r="H14" s="16"/>
      <c r="I14" s="16"/>
      <c r="J14" s="36"/>
      <c r="K14" s="36"/>
      <c r="L14" s="34" t="s">
        <v>230</v>
      </c>
      <c r="M14" s="30" t="s">
        <v>231</v>
      </c>
      <c r="N14" s="130" t="s">
        <v>232</v>
      </c>
      <c r="O14" s="38"/>
      <c r="P14" s="15" t="s">
        <v>220</v>
      </c>
      <c r="Q14" s="38"/>
      <c r="R14" s="48" t="s">
        <v>221</v>
      </c>
      <c r="S14" s="38" t="s">
        <v>233</v>
      </c>
      <c r="T14" s="48" t="s">
        <v>221</v>
      </c>
      <c r="U14" s="139" t="s">
        <v>222</v>
      </c>
      <c r="V14" s="140" t="s">
        <v>223</v>
      </c>
      <c r="W14" s="50" t="s">
        <v>224</v>
      </c>
      <c r="X14" s="50" t="s">
        <v>225</v>
      </c>
      <c r="Y14" s="50" t="s">
        <v>18</v>
      </c>
      <c r="Z14" s="126" t="s">
        <v>18</v>
      </c>
      <c r="AA14" s="60">
        <f>AA15+AA16</f>
        <v>0.60250000000000004</v>
      </c>
      <c r="AB14" s="32" t="s">
        <v>18</v>
      </c>
      <c r="AC14" s="38"/>
      <c r="AD14" s="38"/>
      <c r="AE14" s="38"/>
      <c r="AF14" s="38"/>
      <c r="AG14" s="38"/>
      <c r="AH14" s="38"/>
      <c r="AI14" s="38"/>
      <c r="AJ14" s="72">
        <v>1</v>
      </c>
      <c r="AK14" s="72">
        <v>1</v>
      </c>
      <c r="AL14" s="72">
        <v>1</v>
      </c>
    </row>
    <row r="15" spans="1:38" ht="39.950000000000003" customHeight="1">
      <c r="A15" s="123">
        <v>9</v>
      </c>
      <c r="B15" s="15"/>
      <c r="C15" s="16"/>
      <c r="D15" s="16"/>
      <c r="E15" s="16">
        <v>3</v>
      </c>
      <c r="F15" s="16"/>
      <c r="G15" s="19"/>
      <c r="H15" s="16"/>
      <c r="I15" s="16"/>
      <c r="J15" s="36"/>
      <c r="K15" s="36"/>
      <c r="L15" s="34" t="s">
        <v>234</v>
      </c>
      <c r="M15" s="30" t="s">
        <v>235</v>
      </c>
      <c r="N15" s="130" t="s">
        <v>76</v>
      </c>
      <c r="O15" s="38"/>
      <c r="P15" s="15" t="s">
        <v>220</v>
      </c>
      <c r="Q15" s="38"/>
      <c r="R15" s="48" t="s">
        <v>221</v>
      </c>
      <c r="S15" s="38" t="s">
        <v>234</v>
      </c>
      <c r="T15" s="48" t="s">
        <v>221</v>
      </c>
      <c r="U15" s="139" t="s">
        <v>222</v>
      </c>
      <c r="V15" s="140" t="s">
        <v>223</v>
      </c>
      <c r="W15" s="38" t="s">
        <v>236</v>
      </c>
      <c r="X15" s="38" t="s">
        <v>237</v>
      </c>
      <c r="Y15" s="38" t="s">
        <v>238</v>
      </c>
      <c r="Z15" s="30" t="s">
        <v>239</v>
      </c>
      <c r="AA15" s="60">
        <v>0.45660000000000001</v>
      </c>
      <c r="AB15" s="32" t="s">
        <v>18</v>
      </c>
      <c r="AC15" s="38"/>
      <c r="AD15" s="38"/>
      <c r="AE15" s="38"/>
      <c r="AF15" s="38"/>
      <c r="AG15" s="38"/>
      <c r="AH15" s="38"/>
      <c r="AI15" s="38"/>
      <c r="AJ15" s="72">
        <v>1</v>
      </c>
      <c r="AK15" s="72">
        <v>1</v>
      </c>
      <c r="AL15" s="72">
        <v>1</v>
      </c>
    </row>
    <row r="16" spans="1:38" ht="39.950000000000003" customHeight="1">
      <c r="A16" s="123">
        <v>10</v>
      </c>
      <c r="B16" s="15"/>
      <c r="C16" s="16"/>
      <c r="D16" s="16"/>
      <c r="E16" s="16">
        <v>3</v>
      </c>
      <c r="F16" s="16"/>
      <c r="G16" s="19"/>
      <c r="H16" s="16"/>
      <c r="I16" s="16"/>
      <c r="J16" s="36"/>
      <c r="K16" s="36"/>
      <c r="L16" s="34" t="s">
        <v>240</v>
      </c>
      <c r="M16" s="30" t="s">
        <v>241</v>
      </c>
      <c r="N16" s="130" t="s">
        <v>76</v>
      </c>
      <c r="O16" s="38"/>
      <c r="P16" s="15" t="s">
        <v>220</v>
      </c>
      <c r="Q16" s="38"/>
      <c r="R16" s="48" t="s">
        <v>221</v>
      </c>
      <c r="S16" s="38" t="s">
        <v>228</v>
      </c>
      <c r="T16" s="38" t="s">
        <v>18</v>
      </c>
      <c r="U16" s="139" t="s">
        <v>222</v>
      </c>
      <c r="V16" s="140" t="s">
        <v>223</v>
      </c>
      <c r="W16" s="38" t="s">
        <v>242</v>
      </c>
      <c r="X16" s="38" t="s">
        <v>243</v>
      </c>
      <c r="Y16" s="38" t="s">
        <v>244</v>
      </c>
      <c r="Z16" s="151" t="s">
        <v>18</v>
      </c>
      <c r="AA16" s="60">
        <v>0.1459</v>
      </c>
      <c r="AB16" s="32" t="s">
        <v>18</v>
      </c>
      <c r="AC16" s="38"/>
      <c r="AD16" s="38"/>
      <c r="AE16" s="38"/>
      <c r="AF16" s="38"/>
      <c r="AG16" s="38"/>
      <c r="AH16" s="38"/>
      <c r="AI16" s="38"/>
      <c r="AJ16" s="72">
        <v>1</v>
      </c>
      <c r="AK16" s="72">
        <v>1</v>
      </c>
      <c r="AL16" s="72">
        <v>1</v>
      </c>
    </row>
    <row r="17" spans="1:38" ht="39.950000000000003" hidden="1" customHeight="1">
      <c r="A17" s="123">
        <v>11</v>
      </c>
      <c r="B17" s="15"/>
      <c r="C17" s="16"/>
      <c r="D17" s="16">
        <v>2</v>
      </c>
      <c r="E17" s="16"/>
      <c r="F17" s="16"/>
      <c r="G17" s="19"/>
      <c r="H17" s="16"/>
      <c r="I17" s="16"/>
      <c r="J17" s="36"/>
      <c r="K17" s="36"/>
      <c r="L17" s="34" t="s">
        <v>5</v>
      </c>
      <c r="M17" s="30" t="s">
        <v>142</v>
      </c>
      <c r="N17" s="130" t="s">
        <v>245</v>
      </c>
      <c r="O17" s="38"/>
      <c r="P17" s="15" t="s">
        <v>220</v>
      </c>
      <c r="Q17" s="38"/>
      <c r="R17" s="48" t="s">
        <v>221</v>
      </c>
      <c r="S17" s="38" t="s">
        <v>228</v>
      </c>
      <c r="T17" s="38" t="s">
        <v>18</v>
      </c>
      <c r="U17" s="139" t="s">
        <v>222</v>
      </c>
      <c r="V17" s="140" t="s">
        <v>223</v>
      </c>
      <c r="W17" s="40" t="s">
        <v>224</v>
      </c>
      <c r="X17" s="18" t="s">
        <v>225</v>
      </c>
      <c r="Y17" s="38" t="s">
        <v>18</v>
      </c>
      <c r="Z17" s="151" t="s">
        <v>18</v>
      </c>
      <c r="AA17" s="60">
        <v>0.05</v>
      </c>
      <c r="AB17" s="32" t="s">
        <v>18</v>
      </c>
      <c r="AC17" s="38"/>
      <c r="AD17" s="38"/>
      <c r="AE17" s="38"/>
      <c r="AF17" s="38"/>
      <c r="AG17" s="38"/>
      <c r="AH17" s="38"/>
      <c r="AI17" s="38"/>
      <c r="AJ17" s="72">
        <v>1</v>
      </c>
      <c r="AK17" s="72">
        <v>0</v>
      </c>
    </row>
    <row r="18" spans="1:38" s="4" customFormat="1" ht="39.950000000000003" customHeight="1">
      <c r="A18" s="123">
        <v>12</v>
      </c>
      <c r="B18" s="15"/>
      <c r="C18" s="16"/>
      <c r="D18" s="16">
        <v>2</v>
      </c>
      <c r="E18" s="16"/>
      <c r="F18" s="16"/>
      <c r="G18" s="19"/>
      <c r="H18" s="16"/>
      <c r="I18" s="16"/>
      <c r="J18" s="36"/>
      <c r="K18" s="36"/>
      <c r="L18" s="34" t="s">
        <v>6</v>
      </c>
      <c r="M18" s="30" t="s">
        <v>142</v>
      </c>
      <c r="N18" s="130" t="s">
        <v>246</v>
      </c>
      <c r="O18" s="38"/>
      <c r="P18" s="15" t="s">
        <v>220</v>
      </c>
      <c r="Q18" s="38"/>
      <c r="R18" s="48" t="s">
        <v>221</v>
      </c>
      <c r="S18" s="38" t="s">
        <v>228</v>
      </c>
      <c r="T18" s="38" t="s">
        <v>18</v>
      </c>
      <c r="U18" s="139" t="s">
        <v>222</v>
      </c>
      <c r="V18" s="140" t="s">
        <v>223</v>
      </c>
      <c r="W18" s="40" t="s">
        <v>224</v>
      </c>
      <c r="X18" s="18" t="s">
        <v>225</v>
      </c>
      <c r="Y18" s="38" t="s">
        <v>18</v>
      </c>
      <c r="Z18" s="151" t="s">
        <v>18</v>
      </c>
      <c r="AA18" s="60">
        <v>0.05</v>
      </c>
      <c r="AB18" s="32" t="s">
        <v>18</v>
      </c>
      <c r="AC18" s="38"/>
      <c r="AD18" s="38"/>
      <c r="AE18" s="38"/>
      <c r="AF18" s="38"/>
      <c r="AG18" s="38"/>
      <c r="AH18" s="38"/>
      <c r="AI18" s="38"/>
      <c r="AJ18" s="72">
        <v>1</v>
      </c>
      <c r="AK18" s="72">
        <v>1</v>
      </c>
      <c r="AL18" s="72">
        <v>1</v>
      </c>
    </row>
    <row r="19" spans="1:38" s="1" customFormat="1" ht="39.950000000000003" hidden="1" customHeight="1">
      <c r="A19" s="123">
        <v>13</v>
      </c>
      <c r="B19" s="17"/>
      <c r="C19" s="18">
        <v>1</v>
      </c>
      <c r="D19" s="18"/>
      <c r="E19" s="18"/>
      <c r="F19" s="18"/>
      <c r="G19" s="18"/>
      <c r="H19" s="18"/>
      <c r="I19" s="18"/>
      <c r="J19" s="17"/>
      <c r="K19" s="17"/>
      <c r="L19" s="34" t="s">
        <v>247</v>
      </c>
      <c r="M19" s="30" t="s">
        <v>62</v>
      </c>
      <c r="N19" s="130" t="s">
        <v>248</v>
      </c>
      <c r="O19" s="28"/>
      <c r="P19" s="15" t="s">
        <v>220</v>
      </c>
      <c r="Q19" s="28"/>
      <c r="R19" s="48" t="s">
        <v>221</v>
      </c>
      <c r="S19" s="38" t="s">
        <v>228</v>
      </c>
      <c r="T19" s="38" t="s">
        <v>18</v>
      </c>
      <c r="U19" s="139" t="s">
        <v>222</v>
      </c>
      <c r="V19" s="140" t="s">
        <v>223</v>
      </c>
      <c r="W19" s="40" t="s">
        <v>224</v>
      </c>
      <c r="X19" s="18" t="s">
        <v>225</v>
      </c>
      <c r="Y19" s="38" t="s">
        <v>18</v>
      </c>
      <c r="Z19" s="151" t="s">
        <v>18</v>
      </c>
      <c r="AA19" s="152" t="e">
        <f>AA22+AA23+AA24+AA45+AA51+AA52+AA116+AA120*#REF!</f>
        <v>#REF!</v>
      </c>
      <c r="AB19" s="32" t="s">
        <v>18</v>
      </c>
      <c r="AC19" s="59"/>
      <c r="AD19" s="59"/>
      <c r="AE19" s="59"/>
      <c r="AF19" s="59"/>
      <c r="AG19" s="61"/>
      <c r="AH19" s="61"/>
      <c r="AI19" s="95"/>
      <c r="AJ19" s="72">
        <v>1</v>
      </c>
      <c r="AK19" s="72">
        <v>0</v>
      </c>
    </row>
    <row r="20" spans="1:38" s="1" customFormat="1" ht="39.950000000000003" hidden="1" customHeight="1">
      <c r="A20" s="123">
        <v>14</v>
      </c>
      <c r="B20" s="17"/>
      <c r="C20" s="18">
        <v>1</v>
      </c>
      <c r="D20" s="18"/>
      <c r="E20" s="18"/>
      <c r="F20" s="18"/>
      <c r="G20" s="18"/>
      <c r="H20" s="18"/>
      <c r="I20" s="18"/>
      <c r="J20" s="17"/>
      <c r="K20" s="17"/>
      <c r="L20" s="34" t="s">
        <v>249</v>
      </c>
      <c r="M20" s="30" t="s">
        <v>62</v>
      </c>
      <c r="N20" s="130" t="s">
        <v>250</v>
      </c>
      <c r="O20" s="28"/>
      <c r="P20" s="15" t="s">
        <v>220</v>
      </c>
      <c r="Q20" s="28"/>
      <c r="R20" s="48" t="s">
        <v>221</v>
      </c>
      <c r="S20" s="38" t="s">
        <v>228</v>
      </c>
      <c r="T20" s="38" t="s">
        <v>18</v>
      </c>
      <c r="U20" s="139" t="s">
        <v>222</v>
      </c>
      <c r="V20" s="140" t="s">
        <v>223</v>
      </c>
      <c r="W20" s="40" t="s">
        <v>224</v>
      </c>
      <c r="X20" s="18" t="s">
        <v>225</v>
      </c>
      <c r="Y20" s="38" t="s">
        <v>18</v>
      </c>
      <c r="Z20" s="151" t="s">
        <v>18</v>
      </c>
      <c r="AA20" s="84" t="e">
        <f>AA22+AA23+AA25+AA53+AA116+AA120*#REF!</f>
        <v>#REF!</v>
      </c>
      <c r="AB20" s="32" t="s">
        <v>18</v>
      </c>
      <c r="AC20" s="59"/>
      <c r="AD20" s="59"/>
      <c r="AE20" s="59"/>
      <c r="AF20" s="59"/>
      <c r="AG20" s="61"/>
      <c r="AH20" s="61"/>
      <c r="AI20" s="95"/>
      <c r="AJ20" s="72">
        <v>1</v>
      </c>
      <c r="AK20" s="72">
        <v>0</v>
      </c>
    </row>
    <row r="21" spans="1:38" s="1" customFormat="1" ht="39.950000000000003" customHeight="1">
      <c r="A21" s="123">
        <v>15</v>
      </c>
      <c r="B21" s="17"/>
      <c r="C21" s="18">
        <v>1</v>
      </c>
      <c r="D21" s="18"/>
      <c r="E21" s="18"/>
      <c r="F21" s="18"/>
      <c r="G21" s="18"/>
      <c r="H21" s="18"/>
      <c r="I21" s="18"/>
      <c r="J21" s="17"/>
      <c r="K21" s="17"/>
      <c r="L21" s="34" t="s">
        <v>145</v>
      </c>
      <c r="M21" s="30" t="s">
        <v>62</v>
      </c>
      <c r="N21" s="130" t="s">
        <v>251</v>
      </c>
      <c r="O21" s="28"/>
      <c r="P21" s="15" t="s">
        <v>220</v>
      </c>
      <c r="Q21" s="28"/>
      <c r="R21" s="48" t="s">
        <v>221</v>
      </c>
      <c r="S21" s="319" t="s">
        <v>1014</v>
      </c>
      <c r="T21" s="38" t="s">
        <v>18</v>
      </c>
      <c r="U21" s="139" t="s">
        <v>222</v>
      </c>
      <c r="V21" s="140" t="s">
        <v>223</v>
      </c>
      <c r="W21" s="40" t="s">
        <v>224</v>
      </c>
      <c r="X21" s="18" t="s">
        <v>225</v>
      </c>
      <c r="Y21" s="38" t="s">
        <v>18</v>
      </c>
      <c r="Z21" s="151" t="s">
        <v>18</v>
      </c>
      <c r="AA21" s="84">
        <v>11.161</v>
      </c>
      <c r="AB21" s="32" t="s">
        <v>18</v>
      </c>
      <c r="AC21" s="59"/>
      <c r="AD21" s="59"/>
      <c r="AE21" s="59"/>
      <c r="AF21" s="59"/>
      <c r="AG21" s="61"/>
      <c r="AH21" s="61"/>
      <c r="AI21" s="95"/>
      <c r="AJ21" s="72">
        <v>1</v>
      </c>
      <c r="AK21" s="72">
        <v>1</v>
      </c>
      <c r="AL21" s="72">
        <v>1</v>
      </c>
    </row>
    <row r="22" spans="1:38" s="1" customFormat="1" ht="39.950000000000003" customHeight="1">
      <c r="A22" s="123">
        <v>16</v>
      </c>
      <c r="B22" s="17"/>
      <c r="C22" s="18"/>
      <c r="D22" s="18">
        <v>2</v>
      </c>
      <c r="E22" s="18"/>
      <c r="F22" s="18"/>
      <c r="G22" s="18"/>
      <c r="H22" s="18"/>
      <c r="I22" s="18"/>
      <c r="J22" s="17"/>
      <c r="K22" s="17"/>
      <c r="L22" s="131" t="s">
        <v>252</v>
      </c>
      <c r="M22" s="132" t="s">
        <v>136</v>
      </c>
      <c r="N22" s="133" t="s">
        <v>253</v>
      </c>
      <c r="O22" s="28"/>
      <c r="P22" s="15" t="s">
        <v>220</v>
      </c>
      <c r="Q22" s="28"/>
      <c r="R22" s="48" t="s">
        <v>221</v>
      </c>
      <c r="S22" s="319" t="s">
        <v>1015</v>
      </c>
      <c r="T22" s="38" t="s">
        <v>18</v>
      </c>
      <c r="U22" s="139" t="s">
        <v>223</v>
      </c>
      <c r="V22" s="140" t="s">
        <v>222</v>
      </c>
      <c r="W22" s="40" t="s">
        <v>254</v>
      </c>
      <c r="X22" s="38" t="s">
        <v>18</v>
      </c>
      <c r="Y22" s="28" t="s">
        <v>18</v>
      </c>
      <c r="Z22" s="151" t="s">
        <v>18</v>
      </c>
      <c r="AA22" s="58">
        <v>1.4500000000000001E-2</v>
      </c>
      <c r="AB22" s="32" t="s">
        <v>18</v>
      </c>
      <c r="AC22" s="59"/>
      <c r="AD22" s="59"/>
      <c r="AE22" s="59"/>
      <c r="AF22" s="59"/>
      <c r="AG22" s="61"/>
      <c r="AH22" s="61"/>
      <c r="AI22" s="95"/>
      <c r="AJ22" s="72">
        <v>1</v>
      </c>
      <c r="AK22" s="72">
        <v>1</v>
      </c>
      <c r="AL22" s="72">
        <v>1</v>
      </c>
    </row>
    <row r="23" spans="1:38" s="1" customFormat="1" ht="39.950000000000003" customHeight="1">
      <c r="A23" s="123">
        <v>17</v>
      </c>
      <c r="B23" s="17"/>
      <c r="C23" s="18"/>
      <c r="D23" s="18">
        <v>2</v>
      </c>
      <c r="E23" s="18"/>
      <c r="F23" s="18"/>
      <c r="G23" s="18"/>
      <c r="H23" s="18"/>
      <c r="I23" s="18"/>
      <c r="J23" s="17"/>
      <c r="K23" s="17"/>
      <c r="L23" s="131" t="s">
        <v>255</v>
      </c>
      <c r="M23" s="132" t="s">
        <v>256</v>
      </c>
      <c r="N23" s="133" t="s">
        <v>253</v>
      </c>
      <c r="O23" s="28"/>
      <c r="P23" s="15" t="s">
        <v>220</v>
      </c>
      <c r="Q23" s="28"/>
      <c r="R23" s="48" t="s">
        <v>221</v>
      </c>
      <c r="S23" s="38" t="s">
        <v>228</v>
      </c>
      <c r="T23" s="38" t="s">
        <v>18</v>
      </c>
      <c r="U23" s="139" t="s">
        <v>223</v>
      </c>
      <c r="V23" s="140" t="s">
        <v>222</v>
      </c>
      <c r="W23" s="40" t="s">
        <v>254</v>
      </c>
      <c r="X23" s="38" t="s">
        <v>18</v>
      </c>
      <c r="Y23" s="28" t="s">
        <v>18</v>
      </c>
      <c r="Z23" s="151" t="s">
        <v>18</v>
      </c>
      <c r="AA23" s="58">
        <v>1.23E-2</v>
      </c>
      <c r="AB23" s="32" t="s">
        <v>18</v>
      </c>
      <c r="AC23" s="59"/>
      <c r="AD23" s="59"/>
      <c r="AE23" s="59"/>
      <c r="AF23" s="59"/>
      <c r="AG23" s="61"/>
      <c r="AH23" s="61"/>
      <c r="AI23" s="95"/>
      <c r="AJ23" s="72">
        <v>1</v>
      </c>
      <c r="AK23" s="72">
        <v>1</v>
      </c>
      <c r="AL23" s="72">
        <v>1</v>
      </c>
    </row>
    <row r="24" spans="1:38" s="1" customFormat="1" ht="39.950000000000003" customHeight="1">
      <c r="A24" s="123">
        <v>18</v>
      </c>
      <c r="B24" s="17"/>
      <c r="C24" s="18"/>
      <c r="D24" s="18">
        <v>2</v>
      </c>
      <c r="E24" s="18"/>
      <c r="F24" s="18"/>
      <c r="G24" s="18"/>
      <c r="H24" s="18"/>
      <c r="I24" s="18"/>
      <c r="J24" s="17"/>
      <c r="K24" s="17"/>
      <c r="L24" s="34" t="s">
        <v>257</v>
      </c>
      <c r="M24" s="30" t="s">
        <v>149</v>
      </c>
      <c r="N24" s="134" t="str">
        <f t="shared" ref="N24:N26" si="0">N19</f>
        <v>分总成，织物通风面套</v>
      </c>
      <c r="O24" s="28"/>
      <c r="P24" s="15" t="s">
        <v>220</v>
      </c>
      <c r="Q24" s="28"/>
      <c r="R24" s="48" t="s">
        <v>221</v>
      </c>
      <c r="S24" s="38" t="s">
        <v>228</v>
      </c>
      <c r="T24" s="38" t="s">
        <v>18</v>
      </c>
      <c r="U24" s="139" t="s">
        <v>222</v>
      </c>
      <c r="V24" s="140" t="s">
        <v>223</v>
      </c>
      <c r="W24" s="40" t="s">
        <v>224</v>
      </c>
      <c r="X24" s="18" t="s">
        <v>225</v>
      </c>
      <c r="Y24" s="38" t="s">
        <v>18</v>
      </c>
      <c r="Z24" s="151" t="s">
        <v>18</v>
      </c>
      <c r="AA24" s="58" t="e">
        <f>AA27+AA37+AA41+AA44*#REF!+AA40</f>
        <v>#REF!</v>
      </c>
      <c r="AB24" s="32" t="s">
        <v>18</v>
      </c>
      <c r="AC24" s="59"/>
      <c r="AD24" s="59"/>
      <c r="AE24" s="59"/>
      <c r="AF24" s="59"/>
      <c r="AG24" s="61"/>
      <c r="AH24" s="61"/>
      <c r="AI24" s="95"/>
      <c r="AJ24" s="72">
        <v>1</v>
      </c>
      <c r="AK24" s="72">
        <v>1</v>
      </c>
      <c r="AL24" s="72">
        <v>1</v>
      </c>
    </row>
    <row r="25" spans="1:38" s="1" customFormat="1" ht="39.950000000000003" hidden="1" customHeight="1">
      <c r="A25" s="123">
        <v>19</v>
      </c>
      <c r="B25" s="17"/>
      <c r="C25" s="18"/>
      <c r="D25" s="18">
        <v>2</v>
      </c>
      <c r="E25" s="18"/>
      <c r="F25" s="18"/>
      <c r="G25" s="18"/>
      <c r="H25" s="18"/>
      <c r="I25" s="18"/>
      <c r="J25" s="17"/>
      <c r="K25" s="17"/>
      <c r="L25" s="34" t="s">
        <v>258</v>
      </c>
      <c r="M25" s="30" t="s">
        <v>149</v>
      </c>
      <c r="N25" s="134" t="str">
        <f t="shared" si="0"/>
        <v>分总成，织物非通风面套</v>
      </c>
      <c r="O25" s="28"/>
      <c r="P25" s="15" t="s">
        <v>220</v>
      </c>
      <c r="Q25" s="28"/>
      <c r="R25" s="48" t="s">
        <v>221</v>
      </c>
      <c r="S25" s="38" t="s">
        <v>228</v>
      </c>
      <c r="T25" s="38" t="s">
        <v>18</v>
      </c>
      <c r="U25" s="139" t="s">
        <v>222</v>
      </c>
      <c r="V25" s="140" t="s">
        <v>223</v>
      </c>
      <c r="W25" s="40" t="s">
        <v>224</v>
      </c>
      <c r="X25" s="18" t="s">
        <v>225</v>
      </c>
      <c r="Y25" s="38" t="s">
        <v>18</v>
      </c>
      <c r="Z25" s="151" t="s">
        <v>18</v>
      </c>
      <c r="AA25" s="58" t="e">
        <f>AA28+AA38+AA44*#REF!</f>
        <v>#REF!</v>
      </c>
      <c r="AB25" s="32" t="s">
        <v>18</v>
      </c>
      <c r="AC25" s="59"/>
      <c r="AD25" s="59"/>
      <c r="AE25" s="59"/>
      <c r="AF25" s="59"/>
      <c r="AG25" s="61"/>
      <c r="AH25" s="61"/>
      <c r="AI25" s="95"/>
      <c r="AJ25" s="72">
        <v>1</v>
      </c>
      <c r="AK25" s="72">
        <v>0</v>
      </c>
    </row>
    <row r="26" spans="1:38" s="1" customFormat="1" ht="39.950000000000003" customHeight="1">
      <c r="A26" s="123">
        <v>20</v>
      </c>
      <c r="B26" s="17"/>
      <c r="C26" s="18"/>
      <c r="D26" s="18">
        <v>2</v>
      </c>
      <c r="E26" s="18"/>
      <c r="F26" s="18"/>
      <c r="G26" s="18"/>
      <c r="H26" s="18"/>
      <c r="I26" s="18"/>
      <c r="J26" s="17"/>
      <c r="K26" s="17"/>
      <c r="L26" s="34" t="s">
        <v>148</v>
      </c>
      <c r="M26" s="30" t="s">
        <v>149</v>
      </c>
      <c r="N26" s="134" t="str">
        <f t="shared" si="0"/>
        <v>分总成，主面料为蓝白格，缝线蓝色</v>
      </c>
      <c r="O26" s="28"/>
      <c r="P26" s="15" t="s">
        <v>220</v>
      </c>
      <c r="Q26" s="28"/>
      <c r="R26" s="48" t="s">
        <v>221</v>
      </c>
      <c r="S26" s="38" t="s">
        <v>228</v>
      </c>
      <c r="T26" s="38" t="s">
        <v>18</v>
      </c>
      <c r="U26" s="139" t="s">
        <v>222</v>
      </c>
      <c r="V26" s="140" t="s">
        <v>223</v>
      </c>
      <c r="W26" s="40" t="s">
        <v>224</v>
      </c>
      <c r="X26" s="18" t="s">
        <v>225</v>
      </c>
      <c r="Y26" s="38" t="s">
        <v>18</v>
      </c>
      <c r="Z26" s="151" t="s">
        <v>18</v>
      </c>
      <c r="AA26" s="58">
        <v>1.4235</v>
      </c>
      <c r="AB26" s="32" t="s">
        <v>18</v>
      </c>
      <c r="AC26" s="59"/>
      <c r="AD26" s="59"/>
      <c r="AE26" s="59"/>
      <c r="AF26" s="59"/>
      <c r="AG26" s="61"/>
      <c r="AH26" s="61"/>
      <c r="AI26" s="95"/>
      <c r="AJ26" s="72">
        <v>1</v>
      </c>
      <c r="AK26" s="72">
        <v>1</v>
      </c>
      <c r="AL26" s="72">
        <v>1</v>
      </c>
    </row>
    <row r="27" spans="1:38" s="2" customFormat="1" ht="54" customHeight="1">
      <c r="A27" s="123">
        <v>21</v>
      </c>
      <c r="B27" s="17"/>
      <c r="C27" s="18"/>
      <c r="D27" s="18"/>
      <c r="E27" s="18">
        <v>3</v>
      </c>
      <c r="F27" s="18"/>
      <c r="G27" s="18"/>
      <c r="H27" s="18"/>
      <c r="I27" s="18"/>
      <c r="J27" s="28"/>
      <c r="K27" s="28"/>
      <c r="L27" s="34" t="s">
        <v>259</v>
      </c>
      <c r="M27" s="30" t="s">
        <v>67</v>
      </c>
      <c r="N27" s="135" t="s">
        <v>260</v>
      </c>
      <c r="O27" s="28"/>
      <c r="P27" s="15" t="s">
        <v>220</v>
      </c>
      <c r="Q27" s="17"/>
      <c r="R27" s="48" t="s">
        <v>221</v>
      </c>
      <c r="S27" s="38" t="s">
        <v>261</v>
      </c>
      <c r="T27" s="36" t="s">
        <v>221</v>
      </c>
      <c r="U27" s="139" t="s">
        <v>222</v>
      </c>
      <c r="V27" s="140" t="s">
        <v>223</v>
      </c>
      <c r="W27" s="40" t="s">
        <v>232</v>
      </c>
      <c r="X27" s="18" t="s">
        <v>225</v>
      </c>
      <c r="Y27" s="38" t="s">
        <v>18</v>
      </c>
      <c r="Z27" s="151" t="s">
        <v>18</v>
      </c>
      <c r="AA27" s="58">
        <f>AA29+AA31+AA32+AA33+AA34+AA35</f>
        <v>1.016</v>
      </c>
      <c r="AB27" s="32" t="s">
        <v>18</v>
      </c>
      <c r="AC27" s="61"/>
      <c r="AD27" s="61"/>
      <c r="AE27" s="61"/>
      <c r="AF27" s="61"/>
      <c r="AG27" s="61"/>
      <c r="AH27" s="61"/>
      <c r="AI27" s="95"/>
      <c r="AJ27" s="157">
        <v>1</v>
      </c>
      <c r="AK27" s="72">
        <v>1</v>
      </c>
      <c r="AL27" s="72">
        <v>1</v>
      </c>
    </row>
    <row r="28" spans="1:38" s="2" customFormat="1" ht="42" hidden="1" customHeight="1">
      <c r="A28" s="123">
        <v>22</v>
      </c>
      <c r="B28" s="17"/>
      <c r="C28" s="18"/>
      <c r="D28" s="18"/>
      <c r="E28" s="18">
        <v>3</v>
      </c>
      <c r="F28" s="18"/>
      <c r="G28" s="18"/>
      <c r="H28" s="18"/>
      <c r="I28" s="18"/>
      <c r="J28" s="28"/>
      <c r="K28" s="28"/>
      <c r="L28" s="34" t="s">
        <v>262</v>
      </c>
      <c r="M28" s="30" t="s">
        <v>67</v>
      </c>
      <c r="N28" s="135" t="s">
        <v>263</v>
      </c>
      <c r="O28" s="28"/>
      <c r="P28" s="15" t="s">
        <v>220</v>
      </c>
      <c r="Q28" s="17"/>
      <c r="R28" s="48" t="s">
        <v>221</v>
      </c>
      <c r="S28" s="38" t="s">
        <v>66</v>
      </c>
      <c r="T28" s="36" t="s">
        <v>221</v>
      </c>
      <c r="U28" s="139" t="s">
        <v>222</v>
      </c>
      <c r="V28" s="140" t="s">
        <v>223</v>
      </c>
      <c r="W28" s="40" t="s">
        <v>232</v>
      </c>
      <c r="X28" s="18" t="s">
        <v>225</v>
      </c>
      <c r="Y28" s="38" t="s">
        <v>18</v>
      </c>
      <c r="Z28" s="151" t="s">
        <v>18</v>
      </c>
      <c r="AA28" s="58">
        <f>AA30+AA31+AA32+AA33+AA34+AA36</f>
        <v>1.0917000000000003</v>
      </c>
      <c r="AB28" s="32" t="s">
        <v>18</v>
      </c>
      <c r="AC28" s="61"/>
      <c r="AD28" s="61"/>
      <c r="AE28" s="61"/>
      <c r="AF28" s="61"/>
      <c r="AG28" s="61"/>
      <c r="AH28" s="61"/>
      <c r="AI28" s="95"/>
      <c r="AJ28" s="157">
        <v>1</v>
      </c>
      <c r="AK28" s="72">
        <v>0</v>
      </c>
    </row>
    <row r="29" spans="1:38" ht="44.1" customHeight="1">
      <c r="A29" s="123">
        <v>23</v>
      </c>
      <c r="B29" s="15"/>
      <c r="C29" s="16"/>
      <c r="D29" s="16"/>
      <c r="E29" s="16"/>
      <c r="F29" s="16">
        <v>4</v>
      </c>
      <c r="G29" s="16"/>
      <c r="H29" s="16"/>
      <c r="I29" s="16"/>
      <c r="J29" s="36"/>
      <c r="K29" s="33"/>
      <c r="L29" s="34" t="s">
        <v>264</v>
      </c>
      <c r="M29" s="30" t="s">
        <v>70</v>
      </c>
      <c r="N29" s="135" t="s">
        <v>260</v>
      </c>
      <c r="O29" s="28"/>
      <c r="P29" s="15" t="s">
        <v>220</v>
      </c>
      <c r="Q29" s="82"/>
      <c r="R29" s="48" t="s">
        <v>221</v>
      </c>
      <c r="S29" s="38" t="s">
        <v>228</v>
      </c>
      <c r="T29" s="38" t="s">
        <v>18</v>
      </c>
      <c r="U29" s="139" t="s">
        <v>222</v>
      </c>
      <c r="V29" s="140" t="s">
        <v>223</v>
      </c>
      <c r="W29" s="40" t="s">
        <v>242</v>
      </c>
      <c r="X29" s="18" t="s">
        <v>265</v>
      </c>
      <c r="Y29" s="18" t="s">
        <v>266</v>
      </c>
      <c r="Z29" s="153" t="s">
        <v>18</v>
      </c>
      <c r="AA29" s="58">
        <v>0.91720000000000002</v>
      </c>
      <c r="AB29" s="32" t="s">
        <v>18</v>
      </c>
      <c r="AC29" s="15"/>
      <c r="AD29" s="15"/>
      <c r="AE29" s="15"/>
      <c r="AF29" s="15"/>
      <c r="AG29" s="61"/>
      <c r="AH29" s="61"/>
      <c r="AI29" s="95"/>
      <c r="AJ29" s="157">
        <v>1</v>
      </c>
      <c r="AK29" s="72">
        <v>1</v>
      </c>
      <c r="AL29" s="72">
        <v>1</v>
      </c>
    </row>
    <row r="30" spans="1:38" ht="45" hidden="1" customHeight="1">
      <c r="A30" s="123">
        <v>24</v>
      </c>
      <c r="B30" s="15"/>
      <c r="C30" s="16"/>
      <c r="D30" s="16"/>
      <c r="E30" s="16"/>
      <c r="F30" s="16">
        <v>4</v>
      </c>
      <c r="G30" s="16"/>
      <c r="H30" s="16"/>
      <c r="I30" s="16"/>
      <c r="J30" s="36"/>
      <c r="K30" s="33"/>
      <c r="L30" s="34" t="s">
        <v>267</v>
      </c>
      <c r="M30" s="30" t="s">
        <v>70</v>
      </c>
      <c r="N30" s="135" t="s">
        <v>263</v>
      </c>
      <c r="O30" s="28"/>
      <c r="P30" s="15" t="s">
        <v>220</v>
      </c>
      <c r="Q30" s="82"/>
      <c r="R30" s="48" t="s">
        <v>221</v>
      </c>
      <c r="S30" s="38" t="s">
        <v>228</v>
      </c>
      <c r="T30" s="38" t="s">
        <v>18</v>
      </c>
      <c r="U30" s="139" t="s">
        <v>222</v>
      </c>
      <c r="V30" s="140" t="s">
        <v>223</v>
      </c>
      <c r="W30" s="40" t="s">
        <v>242</v>
      </c>
      <c r="X30" s="18" t="s">
        <v>265</v>
      </c>
      <c r="Y30" s="18" t="s">
        <v>266</v>
      </c>
      <c r="Z30" s="153" t="s">
        <v>18</v>
      </c>
      <c r="AA30" s="58">
        <v>0.9929</v>
      </c>
      <c r="AB30" s="32" t="s">
        <v>18</v>
      </c>
      <c r="AC30" s="15"/>
      <c r="AD30" s="15"/>
      <c r="AE30" s="15"/>
      <c r="AF30" s="15"/>
      <c r="AG30" s="61"/>
      <c r="AH30" s="61"/>
      <c r="AI30" s="95"/>
      <c r="AJ30" s="157">
        <v>1</v>
      </c>
      <c r="AK30" s="72">
        <v>0</v>
      </c>
    </row>
    <row r="31" spans="1:38" ht="39.950000000000003" customHeight="1">
      <c r="A31" s="123">
        <v>25</v>
      </c>
      <c r="B31" s="15"/>
      <c r="C31" s="16"/>
      <c r="D31" s="16"/>
      <c r="E31" s="16"/>
      <c r="F31" s="16">
        <v>4</v>
      </c>
      <c r="G31" s="16"/>
      <c r="H31" s="16"/>
      <c r="I31" s="16"/>
      <c r="J31" s="36"/>
      <c r="K31" s="33"/>
      <c r="L31" s="34" t="s">
        <v>268</v>
      </c>
      <c r="M31" s="30" t="s">
        <v>269</v>
      </c>
      <c r="N31" s="135" t="s">
        <v>76</v>
      </c>
      <c r="O31" s="28"/>
      <c r="P31" s="15" t="s">
        <v>220</v>
      </c>
      <c r="Q31" s="82"/>
      <c r="R31" s="48" t="s">
        <v>221</v>
      </c>
      <c r="S31" s="38" t="s">
        <v>268</v>
      </c>
      <c r="T31" s="36" t="s">
        <v>221</v>
      </c>
      <c r="U31" s="139" t="s">
        <v>222</v>
      </c>
      <c r="V31" s="140" t="s">
        <v>223</v>
      </c>
      <c r="W31" s="40" t="s">
        <v>236</v>
      </c>
      <c r="X31" s="18" t="s">
        <v>270</v>
      </c>
      <c r="Y31" s="15" t="s">
        <v>271</v>
      </c>
      <c r="Z31" s="153" t="s">
        <v>18</v>
      </c>
      <c r="AA31" s="58">
        <v>1.0200000000000001E-2</v>
      </c>
      <c r="AB31" s="32" t="s">
        <v>18</v>
      </c>
      <c r="AC31" s="15"/>
      <c r="AD31" s="15"/>
      <c r="AE31" s="15"/>
      <c r="AF31" s="15"/>
      <c r="AG31" s="61"/>
      <c r="AH31" s="61"/>
      <c r="AI31" s="95"/>
      <c r="AJ31" s="72">
        <v>9</v>
      </c>
      <c r="AK31" s="72">
        <v>1</v>
      </c>
      <c r="AL31" s="72">
        <v>1</v>
      </c>
    </row>
    <row r="32" spans="1:38" ht="39.950000000000003" customHeight="1">
      <c r="A32" s="123">
        <v>26</v>
      </c>
      <c r="B32" s="15"/>
      <c r="C32" s="16"/>
      <c r="D32" s="16"/>
      <c r="E32" s="16"/>
      <c r="F32" s="16">
        <v>4</v>
      </c>
      <c r="G32" s="16"/>
      <c r="H32" s="16"/>
      <c r="I32" s="16"/>
      <c r="J32" s="36"/>
      <c r="K32" s="33"/>
      <c r="L32" s="34" t="s">
        <v>272</v>
      </c>
      <c r="M32" s="30" t="s">
        <v>273</v>
      </c>
      <c r="N32" s="135" t="s">
        <v>76</v>
      </c>
      <c r="O32" s="28"/>
      <c r="P32" s="15" t="s">
        <v>220</v>
      </c>
      <c r="Q32" s="82"/>
      <c r="R32" s="48" t="s">
        <v>221</v>
      </c>
      <c r="S32" s="38" t="s">
        <v>272</v>
      </c>
      <c r="T32" s="36" t="s">
        <v>221</v>
      </c>
      <c r="U32" s="139" t="s">
        <v>222</v>
      </c>
      <c r="V32" s="140" t="s">
        <v>223</v>
      </c>
      <c r="W32" s="40" t="s">
        <v>236</v>
      </c>
      <c r="X32" s="18" t="s">
        <v>270</v>
      </c>
      <c r="Y32" s="15" t="s">
        <v>271</v>
      </c>
      <c r="Z32" s="153" t="s">
        <v>18</v>
      </c>
      <c r="AA32" s="58">
        <v>1.5299999999999999E-2</v>
      </c>
      <c r="AB32" s="32" t="s">
        <v>18</v>
      </c>
      <c r="AC32" s="15"/>
      <c r="AD32" s="15"/>
      <c r="AE32" s="15"/>
      <c r="AF32" s="15"/>
      <c r="AG32" s="61"/>
      <c r="AH32" s="61"/>
      <c r="AI32" s="95"/>
      <c r="AJ32" s="72">
        <v>1</v>
      </c>
      <c r="AK32" s="72">
        <v>1</v>
      </c>
      <c r="AL32" s="72">
        <v>1</v>
      </c>
    </row>
    <row r="33" spans="1:38" ht="39.950000000000003" customHeight="1">
      <c r="A33" s="123">
        <v>27</v>
      </c>
      <c r="B33" s="15"/>
      <c r="C33" s="16"/>
      <c r="D33" s="16"/>
      <c r="E33" s="16"/>
      <c r="F33" s="16">
        <v>4</v>
      </c>
      <c r="G33" s="16"/>
      <c r="H33" s="16"/>
      <c r="I33" s="16"/>
      <c r="J33" s="36"/>
      <c r="K33" s="33"/>
      <c r="L33" s="34" t="s">
        <v>108</v>
      </c>
      <c r="M33" s="30" t="s">
        <v>109</v>
      </c>
      <c r="N33" s="135" t="s">
        <v>76</v>
      </c>
      <c r="O33" s="28"/>
      <c r="P33" s="15" t="s">
        <v>220</v>
      </c>
      <c r="Q33" s="82"/>
      <c r="R33" s="48" t="s">
        <v>221</v>
      </c>
      <c r="S33" s="38" t="s">
        <v>108</v>
      </c>
      <c r="T33" s="36" t="s">
        <v>221</v>
      </c>
      <c r="U33" s="139" t="s">
        <v>222</v>
      </c>
      <c r="V33" s="140" t="s">
        <v>223</v>
      </c>
      <c r="W33" s="40" t="s">
        <v>236</v>
      </c>
      <c r="X33" s="18" t="s">
        <v>270</v>
      </c>
      <c r="Y33" s="15" t="s">
        <v>271</v>
      </c>
      <c r="Z33" s="153" t="s">
        <v>18</v>
      </c>
      <c r="AA33" s="58">
        <v>8.0000000000000002E-3</v>
      </c>
      <c r="AB33" s="32" t="s">
        <v>18</v>
      </c>
      <c r="AC33" s="15"/>
      <c r="AD33" s="15"/>
      <c r="AE33" s="15"/>
      <c r="AF33" s="15"/>
      <c r="AG33" s="61"/>
      <c r="AH33" s="61"/>
      <c r="AI33" s="95"/>
      <c r="AJ33" s="72">
        <v>1</v>
      </c>
      <c r="AK33" s="72">
        <v>1</v>
      </c>
      <c r="AL33" s="72">
        <v>1</v>
      </c>
    </row>
    <row r="34" spans="1:38" ht="39.950000000000003" customHeight="1">
      <c r="A34" s="123">
        <v>28</v>
      </c>
      <c r="B34" s="15"/>
      <c r="C34" s="16"/>
      <c r="D34" s="16"/>
      <c r="E34" s="16"/>
      <c r="F34" s="16">
        <v>4</v>
      </c>
      <c r="G34" s="16"/>
      <c r="H34" s="16"/>
      <c r="I34" s="16"/>
      <c r="J34" s="36"/>
      <c r="K34" s="33"/>
      <c r="L34" s="34" t="s">
        <v>112</v>
      </c>
      <c r="M34" s="30" t="s">
        <v>113</v>
      </c>
      <c r="N34" s="135" t="s">
        <v>274</v>
      </c>
      <c r="O34" s="28"/>
      <c r="P34" s="15" t="s">
        <v>220</v>
      </c>
      <c r="Q34" s="82"/>
      <c r="R34" s="48" t="s">
        <v>221</v>
      </c>
      <c r="S34" s="38" t="s">
        <v>112</v>
      </c>
      <c r="T34" s="36" t="s">
        <v>221</v>
      </c>
      <c r="U34" s="139" t="s">
        <v>222</v>
      </c>
      <c r="V34" s="140" t="s">
        <v>223</v>
      </c>
      <c r="W34" s="40" t="s">
        <v>236</v>
      </c>
      <c r="X34" s="18" t="s">
        <v>270</v>
      </c>
      <c r="Y34" s="15" t="s">
        <v>271</v>
      </c>
      <c r="Z34" s="153" t="s">
        <v>18</v>
      </c>
      <c r="AA34" s="58">
        <v>1.5299999999999999E-2</v>
      </c>
      <c r="AB34" s="32" t="s">
        <v>18</v>
      </c>
      <c r="AC34" s="15"/>
      <c r="AD34" s="15"/>
      <c r="AE34" s="15"/>
      <c r="AF34" s="15"/>
      <c r="AG34" s="61"/>
      <c r="AH34" s="61"/>
      <c r="AI34" s="95"/>
      <c r="AJ34" s="72">
        <v>1</v>
      </c>
      <c r="AK34" s="72">
        <v>1</v>
      </c>
      <c r="AL34" s="72">
        <v>1</v>
      </c>
    </row>
    <row r="35" spans="1:38" ht="39.950000000000003" customHeight="1">
      <c r="A35" s="123">
        <v>29</v>
      </c>
      <c r="B35" s="15"/>
      <c r="C35" s="16"/>
      <c r="D35" s="16"/>
      <c r="E35" s="16"/>
      <c r="F35" s="16">
        <v>4</v>
      </c>
      <c r="G35" s="16"/>
      <c r="H35" s="16"/>
      <c r="I35" s="16"/>
      <c r="J35" s="36"/>
      <c r="K35" s="44"/>
      <c r="L35" s="34" t="s">
        <v>275</v>
      </c>
      <c r="M35" s="30" t="s">
        <v>73</v>
      </c>
      <c r="N35" s="135" t="s">
        <v>276</v>
      </c>
      <c r="O35" s="28"/>
      <c r="P35" s="15" t="s">
        <v>220</v>
      </c>
      <c r="Q35" s="38" t="s">
        <v>18</v>
      </c>
      <c r="R35" s="48" t="s">
        <v>221</v>
      </c>
      <c r="S35" s="38" t="s">
        <v>228</v>
      </c>
      <c r="T35" s="15" t="s">
        <v>18</v>
      </c>
      <c r="U35" s="139" t="s">
        <v>222</v>
      </c>
      <c r="V35" s="140" t="s">
        <v>223</v>
      </c>
      <c r="W35" s="40" t="s">
        <v>277</v>
      </c>
      <c r="X35" s="38" t="s">
        <v>18</v>
      </c>
      <c r="Y35" s="38" t="s">
        <v>278</v>
      </c>
      <c r="Z35" s="153" t="s">
        <v>18</v>
      </c>
      <c r="AA35" s="58">
        <v>0.05</v>
      </c>
      <c r="AB35" s="32" t="s">
        <v>18</v>
      </c>
      <c r="AC35" s="32"/>
      <c r="AD35" s="32"/>
      <c r="AE35" s="32"/>
      <c r="AF35" s="32"/>
      <c r="AG35" s="61"/>
      <c r="AH35" s="61"/>
      <c r="AI35" s="95"/>
      <c r="AJ35" s="72">
        <v>1</v>
      </c>
      <c r="AK35" s="72">
        <v>1</v>
      </c>
      <c r="AL35" s="72">
        <v>1</v>
      </c>
    </row>
    <row r="36" spans="1:38" ht="39.950000000000003" hidden="1" customHeight="1">
      <c r="A36" s="123">
        <v>30</v>
      </c>
      <c r="B36" s="15"/>
      <c r="C36" s="16"/>
      <c r="D36" s="16"/>
      <c r="E36" s="16"/>
      <c r="F36" s="16">
        <v>4</v>
      </c>
      <c r="G36" s="16"/>
      <c r="H36" s="16"/>
      <c r="I36" s="16"/>
      <c r="J36" s="36"/>
      <c r="K36" s="44"/>
      <c r="L36" s="34" t="s">
        <v>72</v>
      </c>
      <c r="M36" s="30" t="s">
        <v>73</v>
      </c>
      <c r="N36" s="135" t="s">
        <v>279</v>
      </c>
      <c r="O36" s="28"/>
      <c r="P36" s="15" t="s">
        <v>220</v>
      </c>
      <c r="Q36" s="38" t="s">
        <v>18</v>
      </c>
      <c r="R36" s="48" t="s">
        <v>221</v>
      </c>
      <c r="S36" s="38" t="s">
        <v>228</v>
      </c>
      <c r="T36" s="15" t="s">
        <v>18</v>
      </c>
      <c r="U36" s="139" t="s">
        <v>222</v>
      </c>
      <c r="V36" s="140" t="s">
        <v>223</v>
      </c>
      <c r="W36" s="40" t="s">
        <v>277</v>
      </c>
      <c r="X36" s="38" t="s">
        <v>18</v>
      </c>
      <c r="Y36" s="38" t="s">
        <v>278</v>
      </c>
      <c r="Z36" s="153" t="s">
        <v>18</v>
      </c>
      <c r="AA36" s="58">
        <v>0.05</v>
      </c>
      <c r="AB36" s="32" t="s">
        <v>18</v>
      </c>
      <c r="AC36" s="32"/>
      <c r="AD36" s="32"/>
      <c r="AE36" s="32"/>
      <c r="AF36" s="32"/>
      <c r="AG36" s="61"/>
      <c r="AH36" s="61"/>
      <c r="AI36" s="95"/>
      <c r="AJ36" s="72">
        <v>1</v>
      </c>
      <c r="AK36" s="72">
        <v>0</v>
      </c>
    </row>
    <row r="37" spans="1:38" s="5" customFormat="1" ht="39.950000000000003" hidden="1" customHeight="1">
      <c r="A37" s="123">
        <v>31</v>
      </c>
      <c r="B37" s="15"/>
      <c r="C37" s="16"/>
      <c r="D37" s="16"/>
      <c r="E37" s="16">
        <v>3</v>
      </c>
      <c r="F37" s="16"/>
      <c r="G37" s="16"/>
      <c r="H37" s="16"/>
      <c r="I37" s="16"/>
      <c r="J37" s="36"/>
      <c r="K37" s="44"/>
      <c r="L37" s="34" t="s">
        <v>143</v>
      </c>
      <c r="M37" s="30" t="s">
        <v>144</v>
      </c>
      <c r="N37" s="130" t="s">
        <v>280</v>
      </c>
      <c r="O37" s="40"/>
      <c r="P37" s="15" t="s">
        <v>220</v>
      </c>
      <c r="Q37" s="82"/>
      <c r="R37" s="48" t="s">
        <v>221</v>
      </c>
      <c r="S37" s="38" t="s">
        <v>228</v>
      </c>
      <c r="T37" s="15" t="s">
        <v>18</v>
      </c>
      <c r="U37" s="139" t="s">
        <v>222</v>
      </c>
      <c r="V37" s="140" t="s">
        <v>223</v>
      </c>
      <c r="W37" s="40" t="s">
        <v>232</v>
      </c>
      <c r="X37" s="18" t="s">
        <v>225</v>
      </c>
      <c r="Y37" s="15" t="s">
        <v>18</v>
      </c>
      <c r="Z37" s="153" t="s">
        <v>18</v>
      </c>
      <c r="AA37" s="58">
        <v>0.2</v>
      </c>
      <c r="AB37" s="32" t="s">
        <v>18</v>
      </c>
      <c r="AC37" s="32"/>
      <c r="AD37" s="32"/>
      <c r="AE37" s="32"/>
      <c r="AF37" s="32"/>
      <c r="AG37" s="61"/>
      <c r="AH37" s="61"/>
      <c r="AI37" s="95"/>
      <c r="AJ37" s="72">
        <v>1</v>
      </c>
      <c r="AK37" s="72">
        <v>0</v>
      </c>
    </row>
    <row r="38" spans="1:38" ht="39.950000000000003" hidden="1" customHeight="1">
      <c r="A38" s="123">
        <v>32</v>
      </c>
      <c r="B38" s="15"/>
      <c r="C38" s="16"/>
      <c r="D38" s="16"/>
      <c r="E38" s="25">
        <v>3</v>
      </c>
      <c r="F38" s="25"/>
      <c r="G38" s="16"/>
      <c r="H38" s="16"/>
      <c r="I38" s="16"/>
      <c r="J38" s="36"/>
      <c r="K38" s="44"/>
      <c r="L38" s="34" t="s">
        <v>179</v>
      </c>
      <c r="M38" s="30" t="s">
        <v>281</v>
      </c>
      <c r="N38" s="130" t="s">
        <v>282</v>
      </c>
      <c r="O38" s="40"/>
      <c r="P38" s="15" t="s">
        <v>220</v>
      </c>
      <c r="Q38" s="82"/>
      <c r="R38" s="48" t="s">
        <v>221</v>
      </c>
      <c r="S38" s="38" t="s">
        <v>228</v>
      </c>
      <c r="T38" s="15" t="s">
        <v>18</v>
      </c>
      <c r="U38" s="139" t="s">
        <v>222</v>
      </c>
      <c r="V38" s="140" t="s">
        <v>223</v>
      </c>
      <c r="W38" s="40" t="s">
        <v>232</v>
      </c>
      <c r="X38" s="18" t="s">
        <v>225</v>
      </c>
      <c r="Y38" s="15" t="s">
        <v>18</v>
      </c>
      <c r="Z38" s="153" t="s">
        <v>18</v>
      </c>
      <c r="AA38" s="58">
        <v>0.2</v>
      </c>
      <c r="AB38" s="32" t="s">
        <v>18</v>
      </c>
      <c r="AC38" s="32"/>
      <c r="AD38" s="32"/>
      <c r="AE38" s="32"/>
      <c r="AF38" s="32"/>
      <c r="AG38" s="61"/>
      <c r="AH38" s="61"/>
      <c r="AI38" s="95"/>
      <c r="AJ38" s="72">
        <v>1</v>
      </c>
      <c r="AK38" s="72">
        <v>0</v>
      </c>
    </row>
    <row r="39" spans="1:38" s="5" customFormat="1" ht="39.950000000000003" customHeight="1">
      <c r="A39" s="123">
        <v>33</v>
      </c>
      <c r="B39" s="15"/>
      <c r="C39" s="16"/>
      <c r="D39" s="16"/>
      <c r="E39" s="16">
        <v>3</v>
      </c>
      <c r="F39" s="16"/>
      <c r="G39" s="16"/>
      <c r="H39" s="16"/>
      <c r="I39" s="16"/>
      <c r="J39" s="36"/>
      <c r="K39" s="44"/>
      <c r="L39" s="34" t="s">
        <v>7</v>
      </c>
      <c r="M39" s="30" t="s">
        <v>144</v>
      </c>
      <c r="N39" s="130" t="s">
        <v>283</v>
      </c>
      <c r="O39" s="40"/>
      <c r="P39" s="15" t="s">
        <v>220</v>
      </c>
      <c r="Q39" s="82"/>
      <c r="R39" s="48" t="s">
        <v>221</v>
      </c>
      <c r="S39" s="38" t="s">
        <v>228</v>
      </c>
      <c r="T39" s="15" t="s">
        <v>18</v>
      </c>
      <c r="U39" s="139" t="s">
        <v>222</v>
      </c>
      <c r="V39" s="140" t="s">
        <v>223</v>
      </c>
      <c r="W39" s="40" t="s">
        <v>232</v>
      </c>
      <c r="X39" s="18" t="s">
        <v>225</v>
      </c>
      <c r="Y39" s="15" t="s">
        <v>18</v>
      </c>
      <c r="Z39" s="153" t="s">
        <v>18</v>
      </c>
      <c r="AA39" s="58">
        <v>0.2</v>
      </c>
      <c r="AB39" s="32" t="s">
        <v>18</v>
      </c>
      <c r="AC39" s="32"/>
      <c r="AD39" s="32"/>
      <c r="AE39" s="32"/>
      <c r="AF39" s="32"/>
      <c r="AG39" s="61"/>
      <c r="AH39" s="61"/>
      <c r="AI39" s="95"/>
      <c r="AJ39" s="266">
        <v>1</v>
      </c>
      <c r="AK39" s="72">
        <v>1</v>
      </c>
      <c r="AL39" s="72">
        <v>1</v>
      </c>
    </row>
    <row r="40" spans="1:38" s="114" customFormat="1" ht="39.950000000000003" customHeight="1">
      <c r="A40" s="124">
        <v>34</v>
      </c>
      <c r="B40" s="292"/>
      <c r="C40" s="150"/>
      <c r="D40" s="150"/>
      <c r="E40" s="150">
        <v>3</v>
      </c>
      <c r="F40" s="150"/>
      <c r="G40" s="150"/>
      <c r="H40" s="150"/>
      <c r="I40" s="150"/>
      <c r="J40" s="292"/>
      <c r="K40" s="292"/>
      <c r="L40" s="167" t="s">
        <v>284</v>
      </c>
      <c r="M40" s="129" t="s">
        <v>285</v>
      </c>
      <c r="N40" s="283" t="s">
        <v>76</v>
      </c>
      <c r="O40" s="28"/>
      <c r="P40" s="125" t="s">
        <v>220</v>
      </c>
      <c r="Q40" s="128"/>
      <c r="R40" s="48" t="s">
        <v>286</v>
      </c>
      <c r="S40" s="230" t="s">
        <v>228</v>
      </c>
      <c r="T40" s="38" t="s">
        <v>18</v>
      </c>
      <c r="U40" s="143" t="s">
        <v>222</v>
      </c>
      <c r="V40" s="144" t="s">
        <v>223</v>
      </c>
      <c r="W40" s="231" t="s">
        <v>224</v>
      </c>
      <c r="X40" s="150" t="s">
        <v>225</v>
      </c>
      <c r="Y40" s="230" t="s">
        <v>18</v>
      </c>
      <c r="Z40" s="296" t="s">
        <v>18</v>
      </c>
      <c r="AA40" s="239">
        <v>7.4999999999999997E-3</v>
      </c>
      <c r="AB40" s="32" t="s">
        <v>18</v>
      </c>
      <c r="AC40" s="59"/>
      <c r="AD40" s="59"/>
      <c r="AE40" s="59"/>
      <c r="AF40" s="59"/>
      <c r="AG40" s="61"/>
      <c r="AH40" s="61"/>
      <c r="AI40" s="95"/>
      <c r="AJ40" s="266">
        <v>1</v>
      </c>
      <c r="AK40" s="157">
        <v>1</v>
      </c>
      <c r="AL40" s="157">
        <v>0</v>
      </c>
    </row>
    <row r="41" spans="1:38" s="118" customFormat="1" ht="39.950000000000003" customHeight="1">
      <c r="A41" s="124">
        <v>35</v>
      </c>
      <c r="B41" s="125"/>
      <c r="C41" s="202"/>
      <c r="D41" s="202"/>
      <c r="E41" s="293">
        <v>3</v>
      </c>
      <c r="F41" s="293"/>
      <c r="G41" s="202"/>
      <c r="H41" s="202"/>
      <c r="I41" s="202"/>
      <c r="J41" s="216"/>
      <c r="K41" s="294"/>
      <c r="L41" s="217" t="s">
        <v>287</v>
      </c>
      <c r="M41" s="129" t="s">
        <v>288</v>
      </c>
      <c r="N41" s="218" t="s">
        <v>289</v>
      </c>
      <c r="O41" s="40"/>
      <c r="P41" s="125" t="s">
        <v>220</v>
      </c>
      <c r="Q41" s="229"/>
      <c r="R41" s="48" t="s">
        <v>61</v>
      </c>
      <c r="S41" s="230" t="s">
        <v>228</v>
      </c>
      <c r="T41" s="15" t="s">
        <v>18</v>
      </c>
      <c r="U41" s="143" t="s">
        <v>222</v>
      </c>
      <c r="V41" s="144" t="s">
        <v>223</v>
      </c>
      <c r="W41" s="231" t="s">
        <v>232</v>
      </c>
      <c r="X41" s="150" t="s">
        <v>225</v>
      </c>
      <c r="Y41" s="230" t="s">
        <v>18</v>
      </c>
      <c r="Z41" s="297" t="s">
        <v>290</v>
      </c>
      <c r="AA41" s="239">
        <f>AA42+AA43</f>
        <v>0.191</v>
      </c>
      <c r="AB41" s="32" t="s">
        <v>18</v>
      </c>
      <c r="AC41" s="32"/>
      <c r="AD41" s="32"/>
      <c r="AE41" s="32"/>
      <c r="AF41" s="32"/>
      <c r="AG41" s="61"/>
      <c r="AH41" s="61"/>
      <c r="AI41" s="95"/>
      <c r="AJ41" s="158">
        <v>1</v>
      </c>
      <c r="AK41" s="157">
        <v>1</v>
      </c>
      <c r="AL41" s="157">
        <v>0</v>
      </c>
    </row>
    <row r="42" spans="1:38" s="118" customFormat="1" ht="39.950000000000003" customHeight="1">
      <c r="A42" s="124">
        <v>36</v>
      </c>
      <c r="B42" s="125"/>
      <c r="C42" s="202"/>
      <c r="D42" s="202"/>
      <c r="E42" s="293"/>
      <c r="F42" s="202">
        <v>4</v>
      </c>
      <c r="G42" s="202"/>
      <c r="H42" s="202"/>
      <c r="I42" s="202"/>
      <c r="J42" s="216"/>
      <c r="K42" s="294"/>
      <c r="L42" s="217" t="s">
        <v>90</v>
      </c>
      <c r="M42" s="129" t="s">
        <v>87</v>
      </c>
      <c r="N42" s="295" t="s">
        <v>291</v>
      </c>
      <c r="O42" s="40"/>
      <c r="P42" s="125" t="s">
        <v>220</v>
      </c>
      <c r="Q42" s="229"/>
      <c r="R42" s="48" t="s">
        <v>57</v>
      </c>
      <c r="S42" s="230" t="s">
        <v>90</v>
      </c>
      <c r="T42" s="36" t="s">
        <v>57</v>
      </c>
      <c r="U42" s="143" t="s">
        <v>223</v>
      </c>
      <c r="V42" s="144" t="s">
        <v>222</v>
      </c>
      <c r="W42" s="125" t="s">
        <v>18</v>
      </c>
      <c r="X42" s="150" t="s">
        <v>225</v>
      </c>
      <c r="Y42" s="230" t="s">
        <v>18</v>
      </c>
      <c r="Z42" s="297"/>
      <c r="AA42" s="239">
        <v>0.111</v>
      </c>
      <c r="AB42" s="32" t="s">
        <v>18</v>
      </c>
      <c r="AC42" s="32"/>
      <c r="AD42" s="32"/>
      <c r="AE42" s="32"/>
      <c r="AF42" s="32"/>
      <c r="AG42" s="61"/>
      <c r="AH42" s="61"/>
      <c r="AI42" s="95"/>
      <c r="AJ42" s="266">
        <v>1</v>
      </c>
      <c r="AK42" s="157">
        <v>1</v>
      </c>
      <c r="AL42" s="157">
        <v>0</v>
      </c>
    </row>
    <row r="43" spans="1:38" s="118" customFormat="1" ht="39.950000000000003" customHeight="1">
      <c r="A43" s="124">
        <v>37</v>
      </c>
      <c r="B43" s="125"/>
      <c r="C43" s="202"/>
      <c r="D43" s="202"/>
      <c r="E43" s="293"/>
      <c r="F43" s="202">
        <v>4</v>
      </c>
      <c r="G43" s="202"/>
      <c r="H43" s="202"/>
      <c r="I43" s="202"/>
      <c r="J43" s="216"/>
      <c r="K43" s="294"/>
      <c r="L43" s="217" t="s">
        <v>99</v>
      </c>
      <c r="M43" s="129" t="s">
        <v>100</v>
      </c>
      <c r="N43" s="295" t="s">
        <v>289</v>
      </c>
      <c r="O43" s="40"/>
      <c r="P43" s="125" t="s">
        <v>220</v>
      </c>
      <c r="Q43" s="229"/>
      <c r="R43" s="48" t="s">
        <v>61</v>
      </c>
      <c r="S43" s="230" t="s">
        <v>99</v>
      </c>
      <c r="T43" s="36" t="s">
        <v>61</v>
      </c>
      <c r="U43" s="143" t="s">
        <v>222</v>
      </c>
      <c r="V43" s="144" t="s">
        <v>223</v>
      </c>
      <c r="W43" s="125" t="s">
        <v>18</v>
      </c>
      <c r="X43" s="150" t="s">
        <v>225</v>
      </c>
      <c r="Y43" s="230" t="s">
        <v>18</v>
      </c>
      <c r="Z43" s="297"/>
      <c r="AA43" s="239">
        <v>0.08</v>
      </c>
      <c r="AB43" s="32" t="s">
        <v>18</v>
      </c>
      <c r="AC43" s="32"/>
      <c r="AD43" s="32"/>
      <c r="AE43" s="32"/>
      <c r="AF43" s="32"/>
      <c r="AG43" s="61"/>
      <c r="AH43" s="61"/>
      <c r="AI43" s="95"/>
      <c r="AJ43" s="266">
        <v>1</v>
      </c>
      <c r="AK43" s="157">
        <v>1</v>
      </c>
      <c r="AL43" s="157">
        <v>0</v>
      </c>
    </row>
    <row r="44" spans="1:38" ht="39.950000000000003" customHeight="1">
      <c r="A44" s="123">
        <v>38</v>
      </c>
      <c r="B44" s="15"/>
      <c r="C44" s="16"/>
      <c r="D44" s="16"/>
      <c r="E44" s="25">
        <v>3</v>
      </c>
      <c r="F44" s="25"/>
      <c r="G44" s="16"/>
      <c r="H44" s="16"/>
      <c r="I44" s="16"/>
      <c r="J44" s="36"/>
      <c r="K44" s="44"/>
      <c r="L44" s="34" t="s">
        <v>292</v>
      </c>
      <c r="M44" s="30" t="s">
        <v>293</v>
      </c>
      <c r="N44" s="134" t="s">
        <v>294</v>
      </c>
      <c r="O44" s="40"/>
      <c r="P44" s="15" t="s">
        <v>220</v>
      </c>
      <c r="Q44" s="38" t="s">
        <v>18</v>
      </c>
      <c r="R44" s="48" t="s">
        <v>221</v>
      </c>
      <c r="S44" s="38" t="s">
        <v>228</v>
      </c>
      <c r="T44" s="15" t="s">
        <v>18</v>
      </c>
      <c r="U44" s="139" t="s">
        <v>223</v>
      </c>
      <c r="V44" s="140" t="s">
        <v>222</v>
      </c>
      <c r="W44" s="15" t="s">
        <v>18</v>
      </c>
      <c r="X44" s="15" t="s">
        <v>18</v>
      </c>
      <c r="Y44" s="15" t="s">
        <v>18</v>
      </c>
      <c r="Z44" s="153" t="s">
        <v>18</v>
      </c>
      <c r="AA44" s="58">
        <v>1E-3</v>
      </c>
      <c r="AB44" s="32" t="s">
        <v>18</v>
      </c>
      <c r="AC44" s="32"/>
      <c r="AD44" s="32"/>
      <c r="AE44" s="32"/>
      <c r="AF44" s="32"/>
      <c r="AG44" s="61"/>
      <c r="AH44" s="61"/>
      <c r="AI44" s="95"/>
      <c r="AJ44" s="72">
        <v>1</v>
      </c>
      <c r="AK44" s="72">
        <v>9</v>
      </c>
      <c r="AL44" s="72">
        <v>9</v>
      </c>
    </row>
    <row r="45" spans="1:38" ht="39.950000000000003" hidden="1" customHeight="1">
      <c r="A45" s="123">
        <v>39</v>
      </c>
      <c r="B45" s="15"/>
      <c r="C45" s="16"/>
      <c r="D45" s="16">
        <v>2</v>
      </c>
      <c r="E45" s="25"/>
      <c r="F45" s="25"/>
      <c r="G45" s="16"/>
      <c r="H45" s="16"/>
      <c r="I45" s="16"/>
      <c r="J45" s="36"/>
      <c r="K45" s="44"/>
      <c r="L45" s="34" t="s">
        <v>295</v>
      </c>
      <c r="M45" s="30" t="s">
        <v>296</v>
      </c>
      <c r="N45" s="134" t="s">
        <v>289</v>
      </c>
      <c r="O45" s="40"/>
      <c r="P45" s="15" t="s">
        <v>220</v>
      </c>
      <c r="Q45" s="54"/>
      <c r="R45" s="48" t="s">
        <v>61</v>
      </c>
      <c r="S45" s="38" t="s">
        <v>295</v>
      </c>
      <c r="T45" s="15" t="s">
        <v>61</v>
      </c>
      <c r="U45" s="139" t="s">
        <v>222</v>
      </c>
      <c r="V45" s="140" t="s">
        <v>223</v>
      </c>
      <c r="W45" s="40" t="s">
        <v>232</v>
      </c>
      <c r="X45" s="18" t="s">
        <v>225</v>
      </c>
      <c r="Y45" s="15" t="s">
        <v>18</v>
      </c>
      <c r="Z45" s="153" t="s">
        <v>18</v>
      </c>
      <c r="AA45" s="58" t="e">
        <f>AA46+AA47*#REF!+AA48*#REF!+AA49+AA50</f>
        <v>#REF!</v>
      </c>
      <c r="AB45" s="32" t="s">
        <v>18</v>
      </c>
      <c r="AC45" s="32"/>
      <c r="AD45" s="32"/>
      <c r="AE45" s="32"/>
      <c r="AF45" s="32"/>
      <c r="AG45" s="61"/>
      <c r="AH45" s="61"/>
      <c r="AI45" s="95"/>
      <c r="AJ45" s="72">
        <v>1</v>
      </c>
      <c r="AK45" s="72">
        <v>0</v>
      </c>
    </row>
    <row r="46" spans="1:38" ht="39.950000000000003" hidden="1" customHeight="1">
      <c r="A46" s="123">
        <v>40</v>
      </c>
      <c r="B46" s="15"/>
      <c r="C46" s="16"/>
      <c r="D46" s="16"/>
      <c r="E46" s="25">
        <v>3</v>
      </c>
      <c r="F46" s="25"/>
      <c r="G46" s="16"/>
      <c r="H46" s="16"/>
      <c r="I46" s="16"/>
      <c r="J46" s="36"/>
      <c r="K46" s="44"/>
      <c r="L46" s="34" t="s">
        <v>91</v>
      </c>
      <c r="M46" s="30" t="s">
        <v>92</v>
      </c>
      <c r="N46" s="134" t="s">
        <v>297</v>
      </c>
      <c r="O46" s="40"/>
      <c r="P46" s="15" t="s">
        <v>220</v>
      </c>
      <c r="Q46" s="54"/>
      <c r="R46" s="48" t="s">
        <v>57</v>
      </c>
      <c r="S46" s="38" t="s">
        <v>228</v>
      </c>
      <c r="T46" s="15" t="s">
        <v>18</v>
      </c>
      <c r="U46" s="139" t="s">
        <v>223</v>
      </c>
      <c r="V46" s="140" t="s">
        <v>222</v>
      </c>
      <c r="W46" s="40" t="s">
        <v>298</v>
      </c>
      <c r="X46" s="18" t="s">
        <v>298</v>
      </c>
      <c r="Y46" s="15" t="s">
        <v>18</v>
      </c>
      <c r="Z46" s="153" t="s">
        <v>18</v>
      </c>
      <c r="AA46" s="58">
        <v>3.9600000000000003E-2</v>
      </c>
      <c r="AB46" s="32" t="s">
        <v>18</v>
      </c>
      <c r="AC46" s="32"/>
      <c r="AD46" s="32"/>
      <c r="AE46" s="32"/>
      <c r="AF46" s="32"/>
      <c r="AG46" s="61"/>
      <c r="AH46" s="61"/>
      <c r="AI46" s="95"/>
      <c r="AJ46" s="72">
        <v>1</v>
      </c>
      <c r="AK46" s="72">
        <v>0</v>
      </c>
    </row>
    <row r="47" spans="1:38" ht="39.950000000000003" hidden="1" customHeight="1">
      <c r="A47" s="123">
        <v>41</v>
      </c>
      <c r="B47" s="15"/>
      <c r="C47" s="16"/>
      <c r="D47" s="16"/>
      <c r="E47" s="25">
        <v>3</v>
      </c>
      <c r="F47" s="25"/>
      <c r="G47" s="16"/>
      <c r="H47" s="16"/>
      <c r="I47" s="16"/>
      <c r="J47" s="36"/>
      <c r="K47" s="44"/>
      <c r="L47" s="34" t="s">
        <v>95</v>
      </c>
      <c r="M47" s="30" t="s">
        <v>96</v>
      </c>
      <c r="N47" s="134" t="s">
        <v>297</v>
      </c>
      <c r="O47" s="40"/>
      <c r="P47" s="15" t="s">
        <v>220</v>
      </c>
      <c r="Q47" s="54"/>
      <c r="R47" s="48" t="s">
        <v>57</v>
      </c>
      <c r="S47" s="38" t="s">
        <v>228</v>
      </c>
      <c r="T47" s="15" t="s">
        <v>18</v>
      </c>
      <c r="U47" s="139" t="s">
        <v>223</v>
      </c>
      <c r="V47" s="140" t="s">
        <v>222</v>
      </c>
      <c r="W47" s="40" t="s">
        <v>299</v>
      </c>
      <c r="X47" s="40" t="s">
        <v>300</v>
      </c>
      <c r="Y47" s="15" t="s">
        <v>18</v>
      </c>
      <c r="Z47" s="153" t="s">
        <v>18</v>
      </c>
      <c r="AA47" s="58">
        <v>5.0000000000000001E-4</v>
      </c>
      <c r="AB47" s="32" t="s">
        <v>18</v>
      </c>
      <c r="AC47" s="32"/>
      <c r="AD47" s="32"/>
      <c r="AE47" s="32"/>
      <c r="AF47" s="32"/>
      <c r="AG47" s="61"/>
      <c r="AH47" s="61"/>
      <c r="AI47" s="95"/>
      <c r="AJ47" s="72">
        <v>1</v>
      </c>
      <c r="AK47" s="72">
        <v>0</v>
      </c>
    </row>
    <row r="48" spans="1:38" ht="39.950000000000003" hidden="1" customHeight="1">
      <c r="A48" s="123">
        <v>42</v>
      </c>
      <c r="B48" s="15"/>
      <c r="C48" s="16"/>
      <c r="D48" s="16"/>
      <c r="E48" s="25">
        <v>3</v>
      </c>
      <c r="F48" s="25"/>
      <c r="G48" s="16"/>
      <c r="H48" s="16"/>
      <c r="I48" s="16"/>
      <c r="J48" s="36"/>
      <c r="K48" s="44"/>
      <c r="L48" s="34" t="s">
        <v>97</v>
      </c>
      <c r="M48" s="30" t="s">
        <v>98</v>
      </c>
      <c r="N48" s="134" t="s">
        <v>297</v>
      </c>
      <c r="O48" s="40"/>
      <c r="P48" s="15" t="s">
        <v>220</v>
      </c>
      <c r="Q48" s="54"/>
      <c r="R48" s="48" t="s">
        <v>57</v>
      </c>
      <c r="S48" s="38" t="s">
        <v>228</v>
      </c>
      <c r="T48" s="15" t="s">
        <v>18</v>
      </c>
      <c r="U48" s="139" t="s">
        <v>223</v>
      </c>
      <c r="V48" s="140" t="s">
        <v>222</v>
      </c>
      <c r="W48" s="40" t="s">
        <v>18</v>
      </c>
      <c r="X48" s="15" t="s">
        <v>18</v>
      </c>
      <c r="Y48" s="15" t="s">
        <v>18</v>
      </c>
      <c r="Z48" s="153" t="s">
        <v>18</v>
      </c>
      <c r="AA48" s="58">
        <v>0.04</v>
      </c>
      <c r="AB48" s="32" t="s">
        <v>18</v>
      </c>
      <c r="AC48" s="32"/>
      <c r="AD48" s="32"/>
      <c r="AE48" s="32"/>
      <c r="AF48" s="32"/>
      <c r="AG48" s="61"/>
      <c r="AH48" s="61"/>
      <c r="AI48" s="95"/>
      <c r="AJ48" s="72">
        <v>1</v>
      </c>
      <c r="AK48" s="72">
        <v>0</v>
      </c>
    </row>
    <row r="49" spans="1:38" ht="39.950000000000003" hidden="1" customHeight="1">
      <c r="A49" s="123">
        <v>43</v>
      </c>
      <c r="B49" s="15"/>
      <c r="C49" s="16"/>
      <c r="D49" s="16"/>
      <c r="E49" s="25">
        <v>3</v>
      </c>
      <c r="F49" s="25"/>
      <c r="G49" s="16"/>
      <c r="H49" s="16"/>
      <c r="I49" s="16"/>
      <c r="J49" s="36"/>
      <c r="K49" s="44"/>
      <c r="L49" s="34" t="s">
        <v>101</v>
      </c>
      <c r="M49" s="30" t="s">
        <v>102</v>
      </c>
      <c r="N49" s="134" t="s">
        <v>76</v>
      </c>
      <c r="O49" s="40"/>
      <c r="P49" s="15" t="s">
        <v>220</v>
      </c>
      <c r="Q49" s="54"/>
      <c r="R49" s="48" t="s">
        <v>57</v>
      </c>
      <c r="S49" s="38" t="s">
        <v>228</v>
      </c>
      <c r="T49" s="15" t="s">
        <v>18</v>
      </c>
      <c r="U49" s="139" t="s">
        <v>222</v>
      </c>
      <c r="V49" s="140" t="s">
        <v>223</v>
      </c>
      <c r="W49" s="40" t="s">
        <v>18</v>
      </c>
      <c r="X49" s="40" t="s">
        <v>301</v>
      </c>
      <c r="Y49" s="15" t="s">
        <v>18</v>
      </c>
      <c r="Z49" s="153" t="s">
        <v>18</v>
      </c>
      <c r="AA49" s="58">
        <v>1.1599999999999999E-2</v>
      </c>
      <c r="AB49" s="32" t="s">
        <v>18</v>
      </c>
      <c r="AC49" s="32"/>
      <c r="AD49" s="32"/>
      <c r="AE49" s="32"/>
      <c r="AF49" s="32"/>
      <c r="AG49" s="61"/>
      <c r="AH49" s="61"/>
      <c r="AI49" s="95"/>
      <c r="AJ49" s="266">
        <v>1</v>
      </c>
      <c r="AK49" s="72">
        <v>0</v>
      </c>
    </row>
    <row r="50" spans="1:38" ht="39.950000000000003" hidden="1" customHeight="1">
      <c r="A50" s="123">
        <v>44</v>
      </c>
      <c r="B50" s="15"/>
      <c r="C50" s="16"/>
      <c r="D50" s="16"/>
      <c r="E50" s="25">
        <v>3</v>
      </c>
      <c r="F50" s="25"/>
      <c r="G50" s="16"/>
      <c r="H50" s="16"/>
      <c r="I50" s="16"/>
      <c r="J50" s="36"/>
      <c r="K50" s="44"/>
      <c r="L50" s="34" t="s">
        <v>104</v>
      </c>
      <c r="M50" s="30" t="s">
        <v>105</v>
      </c>
      <c r="N50" s="134" t="s">
        <v>76</v>
      </c>
      <c r="O50" s="40"/>
      <c r="P50" s="15" t="s">
        <v>220</v>
      </c>
      <c r="Q50" s="54"/>
      <c r="R50" s="48" t="s">
        <v>57</v>
      </c>
      <c r="S50" s="38" t="s">
        <v>228</v>
      </c>
      <c r="T50" s="15" t="s">
        <v>18</v>
      </c>
      <c r="U50" s="139" t="s">
        <v>222</v>
      </c>
      <c r="V50" s="140" t="s">
        <v>223</v>
      </c>
      <c r="W50" s="40" t="s">
        <v>18</v>
      </c>
      <c r="X50" s="40" t="s">
        <v>302</v>
      </c>
      <c r="Y50" s="15" t="s">
        <v>18</v>
      </c>
      <c r="Z50" s="153" t="s">
        <v>18</v>
      </c>
      <c r="AA50" s="58">
        <v>1.1299999999999999E-2</v>
      </c>
      <c r="AB50" s="32" t="s">
        <v>18</v>
      </c>
      <c r="AC50" s="32"/>
      <c r="AD50" s="32"/>
      <c r="AE50" s="32"/>
      <c r="AF50" s="32"/>
      <c r="AG50" s="61"/>
      <c r="AH50" s="61"/>
      <c r="AI50" s="95"/>
      <c r="AJ50" s="266">
        <v>1</v>
      </c>
      <c r="AK50" s="72">
        <v>0</v>
      </c>
    </row>
    <row r="51" spans="1:38" ht="39.950000000000003" hidden="1" customHeight="1">
      <c r="A51" s="123">
        <v>45</v>
      </c>
      <c r="B51" s="15"/>
      <c r="C51" s="16"/>
      <c r="D51" s="16">
        <v>2</v>
      </c>
      <c r="E51" s="25"/>
      <c r="F51" s="25"/>
      <c r="G51" s="16"/>
      <c r="H51" s="16"/>
      <c r="I51" s="16"/>
      <c r="J51" s="36"/>
      <c r="K51" s="44"/>
      <c r="L51" s="34" t="s">
        <v>59</v>
      </c>
      <c r="M51" s="30" t="s">
        <v>60</v>
      </c>
      <c r="N51" s="134" t="s">
        <v>289</v>
      </c>
      <c r="O51" s="40"/>
      <c r="P51" s="15" t="s">
        <v>220</v>
      </c>
      <c r="Q51" s="38" t="s">
        <v>18</v>
      </c>
      <c r="R51" s="48" t="s">
        <v>221</v>
      </c>
      <c r="S51" s="38" t="s">
        <v>228</v>
      </c>
      <c r="T51" s="15" t="s">
        <v>18</v>
      </c>
      <c r="U51" s="139" t="s">
        <v>222</v>
      </c>
      <c r="V51" s="140" t="s">
        <v>223</v>
      </c>
      <c r="W51" s="40" t="s">
        <v>232</v>
      </c>
      <c r="X51" s="18" t="s">
        <v>225</v>
      </c>
      <c r="Y51" s="15" t="s">
        <v>18</v>
      </c>
      <c r="Z51" s="153" t="s">
        <v>303</v>
      </c>
      <c r="AA51" s="58">
        <v>5.0000000000000001E-4</v>
      </c>
      <c r="AB51" s="32" t="s">
        <v>18</v>
      </c>
      <c r="AC51" s="32"/>
      <c r="AD51" s="32"/>
      <c r="AE51" s="32"/>
      <c r="AF51" s="32"/>
      <c r="AG51" s="61"/>
      <c r="AH51" s="61"/>
      <c r="AI51" s="95"/>
      <c r="AJ51" s="266">
        <v>2</v>
      </c>
      <c r="AK51" s="72">
        <v>0</v>
      </c>
    </row>
    <row r="52" spans="1:38" ht="39.950000000000003" customHeight="1">
      <c r="A52" s="123">
        <v>46</v>
      </c>
      <c r="B52" s="15"/>
      <c r="C52" s="16"/>
      <c r="D52" s="16">
        <v>2</v>
      </c>
      <c r="E52" s="25"/>
      <c r="F52" s="25"/>
      <c r="G52" s="16"/>
      <c r="H52" s="16"/>
      <c r="I52" s="16"/>
      <c r="J52" s="36"/>
      <c r="K52" s="44"/>
      <c r="L52" s="34" t="s">
        <v>304</v>
      </c>
      <c r="M52" s="30" t="s">
        <v>134</v>
      </c>
      <c r="N52" s="134" t="s">
        <v>305</v>
      </c>
      <c r="O52" s="40"/>
      <c r="P52" s="15" t="s">
        <v>220</v>
      </c>
      <c r="Q52" s="54"/>
      <c r="R52" s="48" t="s">
        <v>58</v>
      </c>
      <c r="S52" s="38" t="s">
        <v>228</v>
      </c>
      <c r="T52" s="15" t="s">
        <v>18</v>
      </c>
      <c r="U52" s="139" t="s">
        <v>222</v>
      </c>
      <c r="V52" s="140" t="s">
        <v>223</v>
      </c>
      <c r="W52" s="40" t="s">
        <v>232</v>
      </c>
      <c r="X52" s="38" t="s">
        <v>225</v>
      </c>
      <c r="Y52" s="15" t="s">
        <v>18</v>
      </c>
      <c r="Z52" s="153" t="s">
        <v>18</v>
      </c>
      <c r="AA52" s="84" t="e">
        <f>AA54+AA106+AA107+AA108+AA109+AA115*#REF!</f>
        <v>#REF!</v>
      </c>
      <c r="AB52" s="32" t="s">
        <v>18</v>
      </c>
      <c r="AC52" s="32"/>
      <c r="AD52" s="32"/>
      <c r="AE52" s="32"/>
      <c r="AF52" s="32"/>
      <c r="AG52" s="61"/>
      <c r="AH52" s="61"/>
      <c r="AI52" s="95"/>
      <c r="AJ52" s="158">
        <v>1</v>
      </c>
      <c r="AK52" s="72">
        <v>1</v>
      </c>
      <c r="AL52" s="72">
        <v>1</v>
      </c>
    </row>
    <row r="53" spans="1:38" ht="39.950000000000003" hidden="1" customHeight="1">
      <c r="A53" s="123">
        <v>47</v>
      </c>
      <c r="B53" s="15"/>
      <c r="C53" s="16"/>
      <c r="D53" s="16">
        <v>2</v>
      </c>
      <c r="E53" s="24"/>
      <c r="F53" s="25"/>
      <c r="G53" s="16"/>
      <c r="H53" s="16"/>
      <c r="I53" s="16"/>
      <c r="J53" s="36"/>
      <c r="K53" s="44"/>
      <c r="L53" s="34" t="s">
        <v>306</v>
      </c>
      <c r="M53" s="30" t="s">
        <v>134</v>
      </c>
      <c r="N53" s="134" t="s">
        <v>307</v>
      </c>
      <c r="O53" s="40"/>
      <c r="P53" s="15" t="s">
        <v>220</v>
      </c>
      <c r="Q53" s="54"/>
      <c r="R53" s="48" t="s">
        <v>58</v>
      </c>
      <c r="S53" s="38" t="s">
        <v>228</v>
      </c>
      <c r="T53" s="15" t="s">
        <v>18</v>
      </c>
      <c r="U53" s="139" t="s">
        <v>222</v>
      </c>
      <c r="V53" s="140" t="s">
        <v>223</v>
      </c>
      <c r="W53" s="40" t="s">
        <v>232</v>
      </c>
      <c r="X53" s="38" t="s">
        <v>225</v>
      </c>
      <c r="Y53" s="15" t="s">
        <v>18</v>
      </c>
      <c r="Z53" s="153" t="s">
        <v>18</v>
      </c>
      <c r="AA53" s="84" t="e">
        <f>AA55+AA106+AA107+AA108+AA109+AA115/#REF!</f>
        <v>#REF!</v>
      </c>
      <c r="AB53" s="32" t="s">
        <v>18</v>
      </c>
      <c r="AC53" s="32"/>
      <c r="AD53" s="32"/>
      <c r="AE53" s="32"/>
      <c r="AF53" s="32"/>
      <c r="AG53" s="61"/>
      <c r="AH53" s="61"/>
      <c r="AI53" s="95"/>
      <c r="AJ53" s="72">
        <v>1</v>
      </c>
      <c r="AK53" s="72">
        <v>0</v>
      </c>
    </row>
    <row r="54" spans="1:38" s="115" customFormat="1" ht="39.950000000000003" customHeight="1">
      <c r="A54" s="123">
        <v>48</v>
      </c>
      <c r="B54" s="15"/>
      <c r="C54" s="16"/>
      <c r="D54" s="16"/>
      <c r="E54" s="25">
        <v>3</v>
      </c>
      <c r="F54" s="25"/>
      <c r="G54" s="16"/>
      <c r="H54" s="16"/>
      <c r="I54" s="16"/>
      <c r="J54" s="36"/>
      <c r="K54" s="44"/>
      <c r="L54" s="34" t="s">
        <v>308</v>
      </c>
      <c r="M54" s="30" t="s">
        <v>111</v>
      </c>
      <c r="N54" s="134" t="s">
        <v>305</v>
      </c>
      <c r="O54" s="40"/>
      <c r="P54" s="15" t="s">
        <v>220</v>
      </c>
      <c r="Q54" s="54"/>
      <c r="R54" s="48" t="s">
        <v>58</v>
      </c>
      <c r="S54" s="34" t="s">
        <v>110</v>
      </c>
      <c r="T54" s="36" t="s">
        <v>58</v>
      </c>
      <c r="U54" s="139" t="s">
        <v>222</v>
      </c>
      <c r="V54" s="140" t="s">
        <v>223</v>
      </c>
      <c r="W54" s="40" t="s">
        <v>232</v>
      </c>
      <c r="X54" s="38" t="s">
        <v>225</v>
      </c>
      <c r="Y54" s="15" t="s">
        <v>18</v>
      </c>
      <c r="Z54" s="153" t="s">
        <v>18</v>
      </c>
      <c r="AA54" s="84" t="e">
        <f>AA56+AA76+AA90+AA91+AA92+AA93+AA102+AA103+AA104+AA105+AA87</f>
        <v>#REF!</v>
      </c>
      <c r="AB54" s="32" t="s">
        <v>18</v>
      </c>
      <c r="AC54" s="32"/>
      <c r="AD54" s="32"/>
      <c r="AE54" s="32"/>
      <c r="AF54" s="32"/>
      <c r="AG54" s="61"/>
      <c r="AH54" s="61"/>
      <c r="AI54" s="95"/>
      <c r="AJ54" s="72">
        <v>1</v>
      </c>
      <c r="AK54" s="72">
        <v>1</v>
      </c>
      <c r="AL54" s="72">
        <v>1</v>
      </c>
    </row>
    <row r="55" spans="1:38" s="116" customFormat="1" ht="39.950000000000003" hidden="1" customHeight="1">
      <c r="A55" s="123">
        <v>49</v>
      </c>
      <c r="B55" s="15"/>
      <c r="C55" s="16"/>
      <c r="D55" s="16"/>
      <c r="E55" s="25">
        <v>3</v>
      </c>
      <c r="F55" s="25"/>
      <c r="G55" s="16"/>
      <c r="H55" s="16"/>
      <c r="I55" s="16"/>
      <c r="J55" s="36"/>
      <c r="K55" s="44"/>
      <c r="L55" s="34" t="s">
        <v>309</v>
      </c>
      <c r="M55" s="30" t="s">
        <v>111</v>
      </c>
      <c r="N55" s="134" t="s">
        <v>307</v>
      </c>
      <c r="O55" s="40"/>
      <c r="P55" s="15" t="s">
        <v>220</v>
      </c>
      <c r="Q55" s="54"/>
      <c r="R55" s="48" t="s">
        <v>58</v>
      </c>
      <c r="S55" s="34" t="s">
        <v>110</v>
      </c>
      <c r="T55" s="36" t="s">
        <v>58</v>
      </c>
      <c r="U55" s="139" t="s">
        <v>222</v>
      </c>
      <c r="V55" s="140" t="s">
        <v>223</v>
      </c>
      <c r="W55" s="40" t="s">
        <v>232</v>
      </c>
      <c r="X55" s="38" t="s">
        <v>225</v>
      </c>
      <c r="Y55" s="15" t="s">
        <v>18</v>
      </c>
      <c r="Z55" s="153" t="s">
        <v>18</v>
      </c>
      <c r="AA55" s="84" t="e">
        <f>AA56+AA76+AA90+AA91+AA92+AA94+AA102+AA103+AA104+AA105+AA87</f>
        <v>#REF!</v>
      </c>
      <c r="AB55" s="32" t="s">
        <v>18</v>
      </c>
      <c r="AC55" s="32"/>
      <c r="AD55" s="32"/>
      <c r="AE55" s="32"/>
      <c r="AF55" s="32"/>
      <c r="AG55" s="61"/>
      <c r="AH55" s="61"/>
      <c r="AI55" s="95"/>
      <c r="AJ55" s="72">
        <v>1</v>
      </c>
      <c r="AK55" s="72">
        <v>0</v>
      </c>
    </row>
    <row r="56" spans="1:38" ht="39.950000000000003" customHeight="1">
      <c r="A56" s="123">
        <v>50</v>
      </c>
      <c r="B56" s="15"/>
      <c r="C56" s="16"/>
      <c r="D56" s="16"/>
      <c r="E56" s="24"/>
      <c r="F56" s="25">
        <v>4</v>
      </c>
      <c r="G56" s="16"/>
      <c r="H56" s="16"/>
      <c r="I56" s="16"/>
      <c r="J56" s="36"/>
      <c r="K56" s="44"/>
      <c r="L56" s="34" t="s">
        <v>310</v>
      </c>
      <c r="M56" s="30" t="s">
        <v>311</v>
      </c>
      <c r="N56" s="134" t="s">
        <v>232</v>
      </c>
      <c r="O56" s="40"/>
      <c r="P56" s="15" t="s">
        <v>220</v>
      </c>
      <c r="Q56" s="54"/>
      <c r="R56" s="48" t="s">
        <v>61</v>
      </c>
      <c r="S56" s="38" t="s">
        <v>310</v>
      </c>
      <c r="T56" s="36" t="s">
        <v>61</v>
      </c>
      <c r="U56" s="139" t="s">
        <v>222</v>
      </c>
      <c r="V56" s="140" t="s">
        <v>223</v>
      </c>
      <c r="W56" s="40" t="s">
        <v>232</v>
      </c>
      <c r="X56" s="38" t="s">
        <v>225</v>
      </c>
      <c r="Y56" s="38" t="s">
        <v>18</v>
      </c>
      <c r="Z56" s="34" t="s">
        <v>18</v>
      </c>
      <c r="AA56" s="58">
        <f>AA57+AA66+AA75</f>
        <v>1.5518000000000001</v>
      </c>
      <c r="AB56" s="32" t="s">
        <v>18</v>
      </c>
      <c r="AC56" s="32"/>
      <c r="AD56" s="32"/>
      <c r="AE56" s="32"/>
      <c r="AF56" s="32"/>
      <c r="AG56" s="61"/>
      <c r="AH56" s="61"/>
      <c r="AI56" s="95"/>
      <c r="AJ56" s="72">
        <v>1</v>
      </c>
      <c r="AK56" s="72">
        <v>1</v>
      </c>
      <c r="AL56" s="72">
        <v>1</v>
      </c>
    </row>
    <row r="57" spans="1:38" ht="39.950000000000003" customHeight="1">
      <c r="A57" s="123">
        <v>51</v>
      </c>
      <c r="B57" s="15"/>
      <c r="C57" s="16"/>
      <c r="D57" s="16"/>
      <c r="E57" s="24"/>
      <c r="F57" s="25"/>
      <c r="G57" s="16">
        <v>5</v>
      </c>
      <c r="H57" s="16"/>
      <c r="I57" s="16"/>
      <c r="J57" s="36"/>
      <c r="K57" s="44"/>
      <c r="L57" s="34" t="s">
        <v>312</v>
      </c>
      <c r="M57" s="30" t="s">
        <v>313</v>
      </c>
      <c r="N57" s="134" t="s">
        <v>232</v>
      </c>
      <c r="O57" s="40"/>
      <c r="P57" s="15" t="s">
        <v>220</v>
      </c>
      <c r="Q57" s="54"/>
      <c r="R57" s="48" t="s">
        <v>61</v>
      </c>
      <c r="S57" s="38" t="s">
        <v>312</v>
      </c>
      <c r="T57" s="36" t="s">
        <v>61</v>
      </c>
      <c r="U57" s="139" t="s">
        <v>222</v>
      </c>
      <c r="V57" s="140" t="s">
        <v>223</v>
      </c>
      <c r="W57" s="40" t="s">
        <v>232</v>
      </c>
      <c r="X57" s="38" t="s">
        <v>225</v>
      </c>
      <c r="Y57" s="38" t="s">
        <v>18</v>
      </c>
      <c r="Z57" s="34" t="s">
        <v>18</v>
      </c>
      <c r="AA57" s="84">
        <f>AA58+AA59+AA60</f>
        <v>0.32289999999999996</v>
      </c>
      <c r="AB57" s="32" t="s">
        <v>18</v>
      </c>
      <c r="AC57" s="32"/>
      <c r="AD57" s="32"/>
      <c r="AE57" s="32"/>
      <c r="AF57" s="32"/>
      <c r="AG57" s="61"/>
      <c r="AH57" s="61"/>
      <c r="AI57" s="95"/>
      <c r="AJ57" s="72">
        <v>1</v>
      </c>
      <c r="AK57" s="72">
        <v>1</v>
      </c>
      <c r="AL57" s="72">
        <v>1</v>
      </c>
    </row>
    <row r="58" spans="1:38" ht="39.950000000000003" customHeight="1">
      <c r="A58" s="123">
        <v>52</v>
      </c>
      <c r="B58" s="15"/>
      <c r="C58" s="16"/>
      <c r="D58" s="16"/>
      <c r="E58" s="24"/>
      <c r="F58" s="25"/>
      <c r="G58" s="16"/>
      <c r="H58" s="16">
        <v>6</v>
      </c>
      <c r="I58" s="16"/>
      <c r="J58" s="36"/>
      <c r="K58" s="44"/>
      <c r="L58" s="34" t="s">
        <v>64</v>
      </c>
      <c r="M58" s="30" t="s">
        <v>65</v>
      </c>
      <c r="N58" s="134" t="s">
        <v>76</v>
      </c>
      <c r="O58" s="40"/>
      <c r="P58" s="15" t="s">
        <v>220</v>
      </c>
      <c r="Q58" s="54"/>
      <c r="R58" s="48" t="s">
        <v>61</v>
      </c>
      <c r="S58" s="38" t="s">
        <v>64</v>
      </c>
      <c r="T58" s="36" t="s">
        <v>61</v>
      </c>
      <c r="U58" s="139" t="s">
        <v>222</v>
      </c>
      <c r="V58" s="140" t="s">
        <v>223</v>
      </c>
      <c r="W58" s="15" t="s">
        <v>314</v>
      </c>
      <c r="X58" s="18" t="s">
        <v>315</v>
      </c>
      <c r="Y58" s="38" t="s">
        <v>316</v>
      </c>
      <c r="Z58" s="153" t="s">
        <v>317</v>
      </c>
      <c r="AA58" s="58">
        <v>0.2944</v>
      </c>
      <c r="AB58" s="32" t="s">
        <v>18</v>
      </c>
      <c r="AC58" s="32"/>
      <c r="AD58" s="32"/>
      <c r="AE58" s="32"/>
      <c r="AF58" s="32"/>
      <c r="AG58" s="61"/>
      <c r="AH58" s="61"/>
      <c r="AI58" s="95"/>
      <c r="AJ58" s="72">
        <v>1</v>
      </c>
      <c r="AK58" s="72">
        <v>1</v>
      </c>
      <c r="AL58" s="72">
        <v>1</v>
      </c>
    </row>
    <row r="59" spans="1:38" ht="39.950000000000003" customHeight="1">
      <c r="A59" s="123">
        <v>53</v>
      </c>
      <c r="B59" s="15"/>
      <c r="C59" s="16"/>
      <c r="D59" s="16"/>
      <c r="E59" s="24"/>
      <c r="F59" s="25"/>
      <c r="G59" s="16"/>
      <c r="H59" s="16">
        <v>6</v>
      </c>
      <c r="I59" s="16"/>
      <c r="J59" s="36"/>
      <c r="K59" s="44"/>
      <c r="L59" s="34" t="s">
        <v>68</v>
      </c>
      <c r="M59" s="30" t="s">
        <v>69</v>
      </c>
      <c r="N59" s="134" t="s">
        <v>76</v>
      </c>
      <c r="O59" s="40"/>
      <c r="P59" s="15" t="s">
        <v>220</v>
      </c>
      <c r="Q59" s="54"/>
      <c r="R59" s="48" t="s">
        <v>61</v>
      </c>
      <c r="S59" s="38" t="s">
        <v>68</v>
      </c>
      <c r="T59" s="36" t="s">
        <v>61</v>
      </c>
      <c r="U59" s="139" t="s">
        <v>222</v>
      </c>
      <c r="V59" s="140" t="s">
        <v>223</v>
      </c>
      <c r="W59" s="15" t="s">
        <v>314</v>
      </c>
      <c r="X59" s="18" t="s">
        <v>318</v>
      </c>
      <c r="Y59" s="38" t="s">
        <v>316</v>
      </c>
      <c r="Z59" s="153" t="s">
        <v>319</v>
      </c>
      <c r="AA59" s="58">
        <v>1.5699999999999999E-2</v>
      </c>
      <c r="AB59" s="32" t="s">
        <v>18</v>
      </c>
      <c r="AC59" s="32"/>
      <c r="AD59" s="32"/>
      <c r="AE59" s="32"/>
      <c r="AF59" s="32"/>
      <c r="AG59" s="61"/>
      <c r="AH59" s="61"/>
      <c r="AI59" s="95"/>
      <c r="AJ59" s="72">
        <v>1</v>
      </c>
      <c r="AK59" s="72">
        <v>1</v>
      </c>
      <c r="AL59" s="72">
        <v>1</v>
      </c>
    </row>
    <row r="60" spans="1:38" ht="39.950000000000003" customHeight="1">
      <c r="A60" s="123">
        <v>54</v>
      </c>
      <c r="B60" s="15"/>
      <c r="C60" s="16"/>
      <c r="D60" s="16"/>
      <c r="E60" s="24"/>
      <c r="F60" s="25"/>
      <c r="G60" s="16"/>
      <c r="H60" s="16">
        <v>6</v>
      </c>
      <c r="I60" s="16"/>
      <c r="J60" s="36"/>
      <c r="K60" s="44"/>
      <c r="L60" s="34" t="s">
        <v>74</v>
      </c>
      <c r="M60" s="30" t="s">
        <v>75</v>
      </c>
      <c r="N60" s="134" t="s">
        <v>76</v>
      </c>
      <c r="O60" s="40"/>
      <c r="P60" s="15" t="s">
        <v>220</v>
      </c>
      <c r="Q60" s="54"/>
      <c r="R60" s="48" t="s">
        <v>57</v>
      </c>
      <c r="S60" s="38" t="s">
        <v>74</v>
      </c>
      <c r="T60" s="36" t="s">
        <v>57</v>
      </c>
      <c r="U60" s="139" t="s">
        <v>222</v>
      </c>
      <c r="V60" s="140" t="s">
        <v>223</v>
      </c>
      <c r="W60" s="15" t="s">
        <v>314</v>
      </c>
      <c r="X60" s="18" t="s">
        <v>318</v>
      </c>
      <c r="Y60" s="38" t="s">
        <v>316</v>
      </c>
      <c r="Z60" s="153" t="s">
        <v>320</v>
      </c>
      <c r="AA60" s="58">
        <v>1.2800000000000001E-2</v>
      </c>
      <c r="AB60" s="32" t="s">
        <v>18</v>
      </c>
      <c r="AC60" s="32"/>
      <c r="AD60" s="32"/>
      <c r="AE60" s="32"/>
      <c r="AF60" s="32"/>
      <c r="AG60" s="61"/>
      <c r="AH60" s="61"/>
      <c r="AI60" s="95"/>
      <c r="AJ60" s="72">
        <v>1</v>
      </c>
      <c r="AK60" s="72">
        <v>1</v>
      </c>
      <c r="AL60" s="72">
        <v>1</v>
      </c>
    </row>
    <row r="61" spans="1:38" ht="39.950000000000003" customHeight="1">
      <c r="A61" s="123">
        <v>55</v>
      </c>
      <c r="B61" s="15"/>
      <c r="C61" s="16"/>
      <c r="D61" s="16"/>
      <c r="E61" s="24"/>
      <c r="F61" s="25"/>
      <c r="G61" s="16">
        <v>5</v>
      </c>
      <c r="H61" s="16"/>
      <c r="I61" s="16"/>
      <c r="J61" s="36"/>
      <c r="K61" s="44"/>
      <c r="L61" s="29" t="s">
        <v>321</v>
      </c>
      <c r="M61" s="29" t="s">
        <v>322</v>
      </c>
      <c r="N61" s="134" t="s">
        <v>76</v>
      </c>
      <c r="O61" s="40"/>
      <c r="P61" s="15" t="s">
        <v>220</v>
      </c>
      <c r="Q61" s="54"/>
      <c r="R61" s="83"/>
      <c r="S61" s="29" t="s">
        <v>323</v>
      </c>
      <c r="T61" s="36"/>
      <c r="U61" s="146" t="s">
        <v>222</v>
      </c>
      <c r="V61" s="51" t="s">
        <v>223</v>
      </c>
      <c r="W61" s="15" t="s">
        <v>232</v>
      </c>
      <c r="X61" s="18" t="s">
        <v>225</v>
      </c>
      <c r="Y61" s="15" t="s">
        <v>18</v>
      </c>
      <c r="Z61" s="153" t="s">
        <v>18</v>
      </c>
      <c r="AA61" s="58"/>
      <c r="AB61" s="91"/>
      <c r="AC61" s="32"/>
      <c r="AD61" s="32"/>
      <c r="AE61" s="32"/>
      <c r="AF61" s="32"/>
      <c r="AG61" s="61"/>
      <c r="AH61" s="61"/>
      <c r="AI61" s="94"/>
      <c r="AJ61" s="72">
        <v>1</v>
      </c>
      <c r="AK61" s="266">
        <v>1</v>
      </c>
      <c r="AL61" s="266">
        <v>1</v>
      </c>
    </row>
    <row r="62" spans="1:38" ht="39.950000000000003" customHeight="1">
      <c r="A62" s="123">
        <v>56</v>
      </c>
      <c r="B62" s="15"/>
      <c r="C62" s="16"/>
      <c r="D62" s="16"/>
      <c r="E62" s="24"/>
      <c r="F62" s="25"/>
      <c r="G62" s="16"/>
      <c r="H62" s="16">
        <v>6</v>
      </c>
      <c r="I62" s="16"/>
      <c r="J62" s="36"/>
      <c r="K62" s="44"/>
      <c r="L62" s="29" t="s">
        <v>324</v>
      </c>
      <c r="M62" s="30" t="s">
        <v>325</v>
      </c>
      <c r="N62" s="138" t="s">
        <v>76</v>
      </c>
      <c r="O62" s="40"/>
      <c r="P62" s="15" t="s">
        <v>220</v>
      </c>
      <c r="Q62" s="54"/>
      <c r="R62" s="83"/>
      <c r="S62" s="34" t="s">
        <v>324</v>
      </c>
      <c r="T62" s="38" t="s">
        <v>18</v>
      </c>
      <c r="U62" s="146" t="s">
        <v>223</v>
      </c>
      <c r="V62" s="51" t="s">
        <v>222</v>
      </c>
      <c r="W62" s="40" t="s">
        <v>232</v>
      </c>
      <c r="X62" s="18" t="s">
        <v>225</v>
      </c>
      <c r="Y62" s="38" t="s">
        <v>18</v>
      </c>
      <c r="Z62" s="153" t="s">
        <v>18</v>
      </c>
      <c r="AA62" s="58">
        <f>AA63+AA64+AA65</f>
        <v>0.63559999999999994</v>
      </c>
      <c r="AB62" s="91"/>
      <c r="AC62" s="32"/>
      <c r="AD62" s="32"/>
      <c r="AE62" s="32"/>
      <c r="AF62" s="32"/>
      <c r="AG62" s="61"/>
      <c r="AH62" s="61"/>
      <c r="AI62" s="94"/>
      <c r="AJ62" s="72">
        <v>1</v>
      </c>
      <c r="AK62" s="266">
        <v>1</v>
      </c>
      <c r="AL62" s="266">
        <v>1</v>
      </c>
    </row>
    <row r="63" spans="1:38" ht="39.950000000000003" customHeight="1">
      <c r="A63" s="123">
        <v>57</v>
      </c>
      <c r="B63" s="15"/>
      <c r="C63" s="16"/>
      <c r="D63" s="16"/>
      <c r="E63" s="24"/>
      <c r="F63" s="25"/>
      <c r="G63" s="16"/>
      <c r="H63" s="16"/>
      <c r="I63" s="16">
        <v>7</v>
      </c>
      <c r="J63" s="36"/>
      <c r="K63" s="44"/>
      <c r="L63" s="34" t="s">
        <v>156</v>
      </c>
      <c r="M63" s="30" t="s">
        <v>157</v>
      </c>
      <c r="N63" s="134" t="s">
        <v>326</v>
      </c>
      <c r="O63" s="40"/>
      <c r="P63" s="15" t="s">
        <v>220</v>
      </c>
      <c r="Q63" s="54"/>
      <c r="R63" s="83"/>
      <c r="S63" s="34" t="s">
        <v>228</v>
      </c>
      <c r="T63" s="38" t="s">
        <v>18</v>
      </c>
      <c r="U63" s="45" t="s">
        <v>223</v>
      </c>
      <c r="V63" s="51" t="s">
        <v>222</v>
      </c>
      <c r="W63" s="15" t="s">
        <v>314</v>
      </c>
      <c r="X63" s="18" t="s">
        <v>327</v>
      </c>
      <c r="Y63" s="38" t="s">
        <v>18</v>
      </c>
      <c r="Z63" s="153" t="s">
        <v>328</v>
      </c>
      <c r="AA63" s="58">
        <v>2.0000000000000001E-4</v>
      </c>
      <c r="AB63" s="32" t="s">
        <v>18</v>
      </c>
      <c r="AC63" s="32"/>
      <c r="AD63" s="32"/>
      <c r="AE63" s="32"/>
      <c r="AF63" s="32"/>
      <c r="AG63" s="61"/>
      <c r="AH63" s="61"/>
      <c r="AI63" s="95"/>
      <c r="AJ63" s="72">
        <v>1</v>
      </c>
      <c r="AK63" s="158">
        <v>1</v>
      </c>
      <c r="AL63" s="158">
        <v>1</v>
      </c>
    </row>
    <row r="64" spans="1:38" ht="39.950000000000003" customHeight="1">
      <c r="A64" s="123">
        <v>58</v>
      </c>
      <c r="B64" s="15"/>
      <c r="C64" s="16"/>
      <c r="D64" s="16"/>
      <c r="E64" s="24"/>
      <c r="F64" s="25"/>
      <c r="G64" s="16"/>
      <c r="H64" s="16"/>
      <c r="I64" s="16">
        <v>7</v>
      </c>
      <c r="J64" s="36"/>
      <c r="K64" s="44"/>
      <c r="L64" s="29" t="s">
        <v>329</v>
      </c>
      <c r="M64" s="30" t="s">
        <v>330</v>
      </c>
      <c r="N64" s="134" t="s">
        <v>76</v>
      </c>
      <c r="O64" s="40"/>
      <c r="P64" s="15" t="s">
        <v>220</v>
      </c>
      <c r="Q64" s="54"/>
      <c r="R64" s="83"/>
      <c r="S64" s="29" t="s">
        <v>329</v>
      </c>
      <c r="T64" s="38" t="s">
        <v>18</v>
      </c>
      <c r="U64" s="146" t="s">
        <v>223</v>
      </c>
      <c r="V64" s="51" t="s">
        <v>222</v>
      </c>
      <c r="W64" s="15" t="s">
        <v>314</v>
      </c>
      <c r="X64" s="18" t="s">
        <v>331</v>
      </c>
      <c r="Y64" s="38" t="s">
        <v>316</v>
      </c>
      <c r="Z64" s="153" t="s">
        <v>332</v>
      </c>
      <c r="AA64" s="58">
        <v>0.625</v>
      </c>
      <c r="AB64" s="91" t="s">
        <v>333</v>
      </c>
      <c r="AC64" s="32"/>
      <c r="AD64" s="32"/>
      <c r="AE64" s="32"/>
      <c r="AF64" s="32"/>
      <c r="AG64" s="61"/>
      <c r="AH64" s="61"/>
      <c r="AI64" s="94"/>
      <c r="AJ64" s="72">
        <v>1</v>
      </c>
      <c r="AK64" s="266">
        <v>1</v>
      </c>
      <c r="AL64" s="266">
        <v>1</v>
      </c>
    </row>
    <row r="65" spans="1:38" ht="39.950000000000003" customHeight="1">
      <c r="A65" s="123">
        <v>59</v>
      </c>
      <c r="B65" s="15"/>
      <c r="C65" s="16"/>
      <c r="D65" s="16"/>
      <c r="E65" s="24"/>
      <c r="F65" s="25"/>
      <c r="G65" s="16"/>
      <c r="H65" s="16"/>
      <c r="I65" s="16">
        <v>7</v>
      </c>
      <c r="J65" s="36"/>
      <c r="K65" s="44"/>
      <c r="L65" s="29" t="s">
        <v>334</v>
      </c>
      <c r="M65" s="30" t="s">
        <v>335</v>
      </c>
      <c r="N65" s="134" t="s">
        <v>336</v>
      </c>
      <c r="O65" s="40"/>
      <c r="P65" s="15" t="s">
        <v>220</v>
      </c>
      <c r="Q65" s="54"/>
      <c r="R65" s="83"/>
      <c r="S65" s="34" t="s">
        <v>228</v>
      </c>
      <c r="T65" s="38" t="s">
        <v>18</v>
      </c>
      <c r="U65" s="146" t="s">
        <v>223</v>
      </c>
      <c r="V65" s="51" t="s">
        <v>222</v>
      </c>
      <c r="W65" s="15" t="s">
        <v>294</v>
      </c>
      <c r="X65" s="38" t="s">
        <v>18</v>
      </c>
      <c r="Y65" s="38" t="s">
        <v>18</v>
      </c>
      <c r="Z65" s="153" t="s">
        <v>18</v>
      </c>
      <c r="AA65" s="58">
        <v>1.04E-2</v>
      </c>
      <c r="AB65" s="91"/>
      <c r="AC65" s="32"/>
      <c r="AD65" s="32"/>
      <c r="AE65" s="32"/>
      <c r="AF65" s="32"/>
      <c r="AG65" s="61"/>
      <c r="AH65" s="61"/>
      <c r="AI65" s="94"/>
      <c r="AJ65" s="72">
        <v>1</v>
      </c>
      <c r="AK65" s="266">
        <v>1</v>
      </c>
      <c r="AL65" s="266">
        <v>1</v>
      </c>
    </row>
    <row r="66" spans="1:38" ht="39.950000000000003" customHeight="1">
      <c r="A66" s="123">
        <v>60</v>
      </c>
      <c r="B66" s="15"/>
      <c r="C66" s="16"/>
      <c r="D66" s="16"/>
      <c r="E66" s="24"/>
      <c r="F66" s="25"/>
      <c r="G66" s="16"/>
      <c r="H66" s="16">
        <v>6</v>
      </c>
      <c r="I66" s="16" t="s">
        <v>337</v>
      </c>
      <c r="J66" s="36"/>
      <c r="K66" s="44"/>
      <c r="L66" s="34" t="s">
        <v>338</v>
      </c>
      <c r="M66" s="30" t="s">
        <v>339</v>
      </c>
      <c r="N66" s="134" t="s">
        <v>232</v>
      </c>
      <c r="O66" s="40"/>
      <c r="P66" s="15" t="s">
        <v>220</v>
      </c>
      <c r="Q66" s="54"/>
      <c r="R66" s="48" t="s">
        <v>61</v>
      </c>
      <c r="S66" s="38" t="s">
        <v>338</v>
      </c>
      <c r="T66" s="36" t="s">
        <v>61</v>
      </c>
      <c r="U66" s="139" t="s">
        <v>222</v>
      </c>
      <c r="V66" s="140" t="s">
        <v>223</v>
      </c>
      <c r="W66" s="40" t="s">
        <v>232</v>
      </c>
      <c r="X66" s="18" t="s">
        <v>225</v>
      </c>
      <c r="Y66" s="38" t="s">
        <v>18</v>
      </c>
      <c r="Z66" s="34" t="s">
        <v>18</v>
      </c>
      <c r="AA66" s="58">
        <f>AA67+AA68+AA69+AA70</f>
        <v>0.99900000000000011</v>
      </c>
      <c r="AB66" s="32" t="s">
        <v>18</v>
      </c>
      <c r="AC66" s="32"/>
      <c r="AD66" s="32"/>
      <c r="AE66" s="32"/>
      <c r="AF66" s="32"/>
      <c r="AG66" s="61"/>
      <c r="AH66" s="61"/>
      <c r="AI66" s="95"/>
      <c r="AJ66" s="72">
        <v>1</v>
      </c>
      <c r="AK66" s="72">
        <v>1</v>
      </c>
      <c r="AL66" s="72">
        <v>1</v>
      </c>
    </row>
    <row r="67" spans="1:38" ht="39.950000000000003" customHeight="1">
      <c r="A67" s="123">
        <v>61</v>
      </c>
      <c r="B67" s="15"/>
      <c r="C67" s="16"/>
      <c r="D67" s="16"/>
      <c r="E67" s="25"/>
      <c r="F67" s="25"/>
      <c r="G67" s="16"/>
      <c r="H67" s="16"/>
      <c r="I67" s="16">
        <v>7</v>
      </c>
      <c r="J67" s="36"/>
      <c r="K67" s="44"/>
      <c r="L67" s="29" t="s">
        <v>71</v>
      </c>
      <c r="M67" s="30" t="s">
        <v>340</v>
      </c>
      <c r="N67" s="134" t="s">
        <v>76</v>
      </c>
      <c r="O67" s="40"/>
      <c r="P67" s="15" t="s">
        <v>220</v>
      </c>
      <c r="Q67" s="54"/>
      <c r="R67" s="83" t="s">
        <v>61</v>
      </c>
      <c r="S67" s="49" t="s">
        <v>71</v>
      </c>
      <c r="T67" s="36" t="s">
        <v>61</v>
      </c>
      <c r="U67" s="178" t="s">
        <v>222</v>
      </c>
      <c r="V67" s="140" t="s">
        <v>223</v>
      </c>
      <c r="W67" s="15" t="s">
        <v>314</v>
      </c>
      <c r="X67" s="18" t="s">
        <v>341</v>
      </c>
      <c r="Y67" s="38" t="s">
        <v>316</v>
      </c>
      <c r="Z67" s="153" t="s">
        <v>342</v>
      </c>
      <c r="AA67" s="58">
        <v>0.84650000000000003</v>
      </c>
      <c r="AB67" s="32" t="s">
        <v>18</v>
      </c>
      <c r="AC67" s="32"/>
      <c r="AD67" s="32"/>
      <c r="AE67" s="32"/>
      <c r="AF67" s="32"/>
      <c r="AG67" s="61"/>
      <c r="AH67" s="61"/>
      <c r="AI67" s="94"/>
      <c r="AJ67" s="72">
        <v>2</v>
      </c>
      <c r="AK67" s="72">
        <v>1</v>
      </c>
      <c r="AL67" s="72">
        <v>1</v>
      </c>
    </row>
    <row r="68" spans="1:38" ht="39.950000000000003" customHeight="1">
      <c r="A68" s="123">
        <v>62</v>
      </c>
      <c r="B68" s="15"/>
      <c r="C68" s="16"/>
      <c r="D68" s="16"/>
      <c r="E68" s="25"/>
      <c r="F68" s="25"/>
      <c r="G68" s="16"/>
      <c r="H68" s="16"/>
      <c r="I68" s="16">
        <v>7</v>
      </c>
      <c r="J68" s="36"/>
      <c r="K68" s="44"/>
      <c r="L68" s="30" t="s">
        <v>78</v>
      </c>
      <c r="M68" s="30" t="s">
        <v>79</v>
      </c>
      <c r="N68" s="134" t="s">
        <v>76</v>
      </c>
      <c r="O68" s="40"/>
      <c r="P68" s="15" t="s">
        <v>220</v>
      </c>
      <c r="Q68" s="54"/>
      <c r="R68" s="83" t="s">
        <v>61</v>
      </c>
      <c r="S68" s="18" t="s">
        <v>78</v>
      </c>
      <c r="T68" s="36" t="s">
        <v>61</v>
      </c>
      <c r="U68" s="178" t="s">
        <v>222</v>
      </c>
      <c r="V68" s="140" t="s">
        <v>223</v>
      </c>
      <c r="W68" s="15" t="s">
        <v>314</v>
      </c>
      <c r="X68" s="18" t="s">
        <v>343</v>
      </c>
      <c r="Y68" s="38" t="s">
        <v>316</v>
      </c>
      <c r="Z68" s="153" t="s">
        <v>344</v>
      </c>
      <c r="AA68" s="58">
        <v>3.5900000000000001E-2</v>
      </c>
      <c r="AB68" s="32" t="s">
        <v>18</v>
      </c>
      <c r="AC68" s="32"/>
      <c r="AD68" s="32"/>
      <c r="AE68" s="32"/>
      <c r="AF68" s="32"/>
      <c r="AG68" s="61"/>
      <c r="AH68" s="61"/>
      <c r="AI68" s="94"/>
      <c r="AJ68" s="72">
        <v>1</v>
      </c>
      <c r="AK68" s="72">
        <v>1</v>
      </c>
      <c r="AL68" s="72">
        <v>1</v>
      </c>
    </row>
    <row r="69" spans="1:38" ht="39.950000000000003" customHeight="1">
      <c r="A69" s="123">
        <v>63</v>
      </c>
      <c r="B69" s="15"/>
      <c r="C69" s="16"/>
      <c r="D69" s="16"/>
      <c r="E69" s="25"/>
      <c r="F69" s="25"/>
      <c r="G69" s="16"/>
      <c r="H69" s="16"/>
      <c r="I69" s="16">
        <v>7</v>
      </c>
      <c r="J69" s="36"/>
      <c r="K69" s="44"/>
      <c r="L69" s="30" t="s">
        <v>123</v>
      </c>
      <c r="M69" s="30" t="s">
        <v>124</v>
      </c>
      <c r="N69" s="134" t="s">
        <v>76</v>
      </c>
      <c r="O69" s="40"/>
      <c r="P69" s="15" t="s">
        <v>220</v>
      </c>
      <c r="Q69" s="54"/>
      <c r="R69" s="83" t="s">
        <v>221</v>
      </c>
      <c r="S69" s="18" t="s">
        <v>123</v>
      </c>
      <c r="T69" s="36" t="s">
        <v>221</v>
      </c>
      <c r="U69" s="178" t="s">
        <v>222</v>
      </c>
      <c r="V69" s="140" t="s">
        <v>223</v>
      </c>
      <c r="W69" s="15" t="s">
        <v>314</v>
      </c>
      <c r="X69" s="18" t="s">
        <v>315</v>
      </c>
      <c r="Y69" s="38" t="s">
        <v>316</v>
      </c>
      <c r="Z69" s="34" t="s">
        <v>18</v>
      </c>
      <c r="AA69" s="58">
        <v>7.6499999999999999E-2</v>
      </c>
      <c r="AB69" s="32" t="s">
        <v>18</v>
      </c>
      <c r="AC69" s="32"/>
      <c r="AD69" s="32"/>
      <c r="AE69" s="32"/>
      <c r="AF69" s="32"/>
      <c r="AG69" s="61"/>
      <c r="AH69" s="61"/>
      <c r="AI69" s="95"/>
      <c r="AJ69" s="72">
        <v>1</v>
      </c>
      <c r="AK69" s="72">
        <v>1</v>
      </c>
      <c r="AL69" s="72">
        <v>1</v>
      </c>
    </row>
    <row r="70" spans="1:38" ht="39.950000000000003" customHeight="1">
      <c r="A70" s="123">
        <v>64</v>
      </c>
      <c r="B70" s="15"/>
      <c r="C70" s="16"/>
      <c r="D70" s="16"/>
      <c r="E70" s="25"/>
      <c r="F70" s="25"/>
      <c r="G70" s="16"/>
      <c r="H70" s="16"/>
      <c r="I70" s="16">
        <v>7</v>
      </c>
      <c r="J70" s="36"/>
      <c r="K70" s="44"/>
      <c r="L70" s="30" t="s">
        <v>125</v>
      </c>
      <c r="M70" s="30" t="s">
        <v>126</v>
      </c>
      <c r="N70" s="134" t="s">
        <v>76</v>
      </c>
      <c r="O70" s="40"/>
      <c r="P70" s="15" t="s">
        <v>220</v>
      </c>
      <c r="Q70" s="54"/>
      <c r="R70" s="83" t="s">
        <v>221</v>
      </c>
      <c r="S70" s="18" t="s">
        <v>125</v>
      </c>
      <c r="T70" s="36" t="s">
        <v>221</v>
      </c>
      <c r="U70" s="178" t="s">
        <v>222</v>
      </c>
      <c r="V70" s="140" t="s">
        <v>223</v>
      </c>
      <c r="W70" s="15" t="s">
        <v>314</v>
      </c>
      <c r="X70" s="18" t="s">
        <v>315</v>
      </c>
      <c r="Y70" s="38" t="s">
        <v>316</v>
      </c>
      <c r="Z70" s="34" t="s">
        <v>18</v>
      </c>
      <c r="AA70" s="58">
        <v>4.0099999999999997E-2</v>
      </c>
      <c r="AB70" s="32" t="s">
        <v>18</v>
      </c>
      <c r="AC70" s="32"/>
      <c r="AD70" s="32"/>
      <c r="AE70" s="32"/>
      <c r="AF70" s="32"/>
      <c r="AG70" s="61"/>
      <c r="AH70" s="61"/>
      <c r="AI70" s="95"/>
      <c r="AJ70" s="72">
        <v>1</v>
      </c>
      <c r="AK70" s="72">
        <v>1</v>
      </c>
      <c r="AL70" s="72">
        <v>1</v>
      </c>
    </row>
    <row r="71" spans="1:38" ht="39.950000000000003" customHeight="1">
      <c r="A71" s="123">
        <v>65</v>
      </c>
      <c r="B71" s="15"/>
      <c r="C71" s="16"/>
      <c r="D71" s="16"/>
      <c r="E71" s="25"/>
      <c r="F71" s="25"/>
      <c r="G71" s="16"/>
      <c r="H71" s="16">
        <v>6</v>
      </c>
      <c r="I71" s="16"/>
      <c r="J71" s="36"/>
      <c r="K71" s="44"/>
      <c r="L71" s="29" t="s">
        <v>345</v>
      </c>
      <c r="M71" s="30" t="s">
        <v>346</v>
      </c>
      <c r="N71" s="138" t="s">
        <v>336</v>
      </c>
      <c r="O71" s="40"/>
      <c r="P71" s="15" t="s">
        <v>220</v>
      </c>
      <c r="Q71" s="54"/>
      <c r="R71" s="83" t="s">
        <v>221</v>
      </c>
      <c r="S71" s="34" t="s">
        <v>228</v>
      </c>
      <c r="T71" s="38" t="s">
        <v>18</v>
      </c>
      <c r="U71" s="146" t="s">
        <v>223</v>
      </c>
      <c r="V71" s="51" t="s">
        <v>222</v>
      </c>
      <c r="W71" s="40" t="s">
        <v>232</v>
      </c>
      <c r="X71" s="18" t="s">
        <v>225</v>
      </c>
      <c r="Y71" s="38" t="s">
        <v>18</v>
      </c>
      <c r="Z71" s="153" t="s">
        <v>18</v>
      </c>
      <c r="AA71" s="58" t="e">
        <f>AA72+AA73*#REF!+AA74</f>
        <v>#REF!</v>
      </c>
      <c r="AB71" s="91"/>
      <c r="AC71" s="32"/>
      <c r="AD71" s="32"/>
      <c r="AE71" s="32"/>
      <c r="AF71" s="32"/>
      <c r="AG71" s="61"/>
      <c r="AH71" s="61"/>
      <c r="AI71" s="94"/>
      <c r="AJ71" s="72">
        <v>1</v>
      </c>
      <c r="AK71" s="266">
        <v>1</v>
      </c>
      <c r="AL71" s="266">
        <v>1</v>
      </c>
    </row>
    <row r="72" spans="1:38" ht="39.950000000000003" customHeight="1">
      <c r="A72" s="123">
        <v>66</v>
      </c>
      <c r="B72" s="15"/>
      <c r="C72" s="16"/>
      <c r="D72" s="16"/>
      <c r="E72" s="25"/>
      <c r="F72" s="25"/>
      <c r="G72" s="16"/>
      <c r="H72" s="16"/>
      <c r="I72" s="16">
        <v>7</v>
      </c>
      <c r="J72" s="36"/>
      <c r="K72" s="44"/>
      <c r="L72" s="29" t="s">
        <v>347</v>
      </c>
      <c r="M72" s="30" t="s">
        <v>348</v>
      </c>
      <c r="N72" s="138" t="s">
        <v>336</v>
      </c>
      <c r="O72" s="40"/>
      <c r="P72" s="15" t="s">
        <v>220</v>
      </c>
      <c r="Q72" s="54"/>
      <c r="R72" s="83" t="s">
        <v>221</v>
      </c>
      <c r="S72" s="34" t="s">
        <v>228</v>
      </c>
      <c r="T72" s="38" t="s">
        <v>18</v>
      </c>
      <c r="U72" s="146" t="s">
        <v>223</v>
      </c>
      <c r="V72" s="51" t="s">
        <v>222</v>
      </c>
      <c r="W72" s="15" t="s">
        <v>349</v>
      </c>
      <c r="X72" s="18" t="s">
        <v>350</v>
      </c>
      <c r="Y72" s="38" t="s">
        <v>351</v>
      </c>
      <c r="Z72" s="153" t="s">
        <v>352</v>
      </c>
      <c r="AA72" s="58">
        <v>0.3508</v>
      </c>
      <c r="AB72" s="91"/>
      <c r="AC72" s="32"/>
      <c r="AD72" s="32"/>
      <c r="AE72" s="32"/>
      <c r="AF72" s="32"/>
      <c r="AG72" s="61"/>
      <c r="AH72" s="61"/>
      <c r="AI72" s="94"/>
      <c r="AJ72" s="72">
        <v>1</v>
      </c>
      <c r="AK72" s="266">
        <v>1</v>
      </c>
      <c r="AL72" s="266">
        <v>1</v>
      </c>
    </row>
    <row r="73" spans="1:38" ht="39.950000000000003" customHeight="1">
      <c r="A73" s="123">
        <v>67</v>
      </c>
      <c r="B73" s="15"/>
      <c r="C73" s="16"/>
      <c r="D73" s="16"/>
      <c r="E73" s="25"/>
      <c r="F73" s="25"/>
      <c r="G73" s="16"/>
      <c r="H73" s="16"/>
      <c r="I73" s="16">
        <v>7</v>
      </c>
      <c r="J73" s="36"/>
      <c r="K73" s="44"/>
      <c r="L73" s="29" t="s">
        <v>353</v>
      </c>
      <c r="M73" s="30" t="s">
        <v>354</v>
      </c>
      <c r="N73" s="138" t="s">
        <v>336</v>
      </c>
      <c r="O73" s="40"/>
      <c r="P73" s="15" t="s">
        <v>220</v>
      </c>
      <c r="Q73" s="54"/>
      <c r="R73" s="83" t="s">
        <v>221</v>
      </c>
      <c r="S73" s="34" t="s">
        <v>228</v>
      </c>
      <c r="T73" s="38" t="s">
        <v>18</v>
      </c>
      <c r="U73" s="146" t="s">
        <v>223</v>
      </c>
      <c r="V73" s="51" t="s">
        <v>222</v>
      </c>
      <c r="W73" s="15" t="s">
        <v>314</v>
      </c>
      <c r="X73" s="18" t="s">
        <v>355</v>
      </c>
      <c r="Y73" s="38" t="s">
        <v>316</v>
      </c>
      <c r="Z73" s="153" t="s">
        <v>356</v>
      </c>
      <c r="AA73" s="58">
        <v>3.7400000000000003E-2</v>
      </c>
      <c r="AB73" s="91"/>
      <c r="AC73" s="32"/>
      <c r="AD73" s="32"/>
      <c r="AE73" s="32"/>
      <c r="AF73" s="32"/>
      <c r="AG73" s="61"/>
      <c r="AH73" s="61"/>
      <c r="AI73" s="94"/>
      <c r="AJ73" s="72">
        <v>1</v>
      </c>
      <c r="AK73" s="266">
        <v>2</v>
      </c>
      <c r="AL73" s="266">
        <v>2</v>
      </c>
    </row>
    <row r="74" spans="1:38" ht="39.950000000000003" customHeight="1">
      <c r="A74" s="123">
        <v>68</v>
      </c>
      <c r="B74" s="15"/>
      <c r="C74" s="16"/>
      <c r="D74" s="16"/>
      <c r="E74" s="25"/>
      <c r="F74" s="25"/>
      <c r="G74" s="16"/>
      <c r="H74" s="16"/>
      <c r="I74" s="16">
        <v>7</v>
      </c>
      <c r="J74" s="36"/>
      <c r="K74" s="44"/>
      <c r="L74" s="34" t="s">
        <v>84</v>
      </c>
      <c r="M74" s="30" t="s">
        <v>85</v>
      </c>
      <c r="N74" s="138" t="s">
        <v>336</v>
      </c>
      <c r="O74" s="40"/>
      <c r="P74" s="15" t="s">
        <v>220</v>
      </c>
      <c r="Q74" s="54"/>
      <c r="R74" s="48" t="s">
        <v>57</v>
      </c>
      <c r="S74" s="34" t="s">
        <v>228</v>
      </c>
      <c r="T74" s="38" t="s">
        <v>18</v>
      </c>
      <c r="U74" s="146" t="s">
        <v>223</v>
      </c>
      <c r="V74" s="51" t="s">
        <v>222</v>
      </c>
      <c r="W74" s="15" t="s">
        <v>236</v>
      </c>
      <c r="X74" s="18" t="s">
        <v>357</v>
      </c>
      <c r="Y74" s="38" t="s">
        <v>238</v>
      </c>
      <c r="Z74" s="153" t="s">
        <v>18</v>
      </c>
      <c r="AA74" s="58">
        <v>2.4199999999999999E-2</v>
      </c>
      <c r="AB74" s="32" t="s">
        <v>18</v>
      </c>
      <c r="AC74" s="32"/>
      <c r="AD74" s="32"/>
      <c r="AE74" s="32"/>
      <c r="AF74" s="32"/>
      <c r="AG74" s="61"/>
      <c r="AH74" s="61"/>
      <c r="AI74" s="95"/>
      <c r="AJ74" s="72">
        <v>1</v>
      </c>
      <c r="AK74" s="158">
        <v>1</v>
      </c>
      <c r="AL74" s="158">
        <v>1</v>
      </c>
    </row>
    <row r="75" spans="1:38" ht="39.950000000000003" customHeight="1">
      <c r="A75" s="123">
        <v>69</v>
      </c>
      <c r="B75" s="15"/>
      <c r="C75" s="16"/>
      <c r="D75" s="16"/>
      <c r="E75" s="24"/>
      <c r="F75" s="25"/>
      <c r="G75" s="16">
        <v>5</v>
      </c>
      <c r="H75" s="16"/>
      <c r="I75" s="16"/>
      <c r="J75" s="36"/>
      <c r="K75" s="44"/>
      <c r="L75" s="34" t="s">
        <v>358</v>
      </c>
      <c r="M75" s="30" t="s">
        <v>359</v>
      </c>
      <c r="N75" s="134" t="s">
        <v>76</v>
      </c>
      <c r="O75" s="40"/>
      <c r="P75" s="15" t="s">
        <v>220</v>
      </c>
      <c r="Q75" s="54"/>
      <c r="R75" s="48" t="s">
        <v>61</v>
      </c>
      <c r="S75" s="38" t="s">
        <v>358</v>
      </c>
      <c r="T75" s="36" t="s">
        <v>61</v>
      </c>
      <c r="U75" s="139" t="s">
        <v>222</v>
      </c>
      <c r="V75" s="140" t="s">
        <v>223</v>
      </c>
      <c r="W75" s="40" t="s">
        <v>232</v>
      </c>
      <c r="X75" s="18" t="s">
        <v>225</v>
      </c>
      <c r="Y75" s="38" t="s">
        <v>18</v>
      </c>
      <c r="Z75" s="34" t="s">
        <v>18</v>
      </c>
      <c r="AA75" s="58">
        <v>0.22989999999999999</v>
      </c>
      <c r="AB75" s="32" t="s">
        <v>18</v>
      </c>
      <c r="AC75" s="32"/>
      <c r="AD75" s="32"/>
      <c r="AE75" s="32"/>
      <c r="AF75" s="32"/>
      <c r="AG75" s="61"/>
      <c r="AH75" s="61"/>
      <c r="AI75" s="95"/>
      <c r="AJ75" s="72">
        <v>1</v>
      </c>
      <c r="AK75" s="72">
        <v>1</v>
      </c>
      <c r="AL75" s="72">
        <v>1</v>
      </c>
    </row>
    <row r="76" spans="1:38" ht="39.950000000000003" customHeight="1">
      <c r="A76" s="123">
        <v>70</v>
      </c>
      <c r="B76" s="15"/>
      <c r="C76" s="16"/>
      <c r="D76" s="16"/>
      <c r="E76" s="24"/>
      <c r="F76" s="25">
        <v>4</v>
      </c>
      <c r="G76" s="16"/>
      <c r="H76" s="16"/>
      <c r="I76" s="16"/>
      <c r="J76" s="36"/>
      <c r="K76" s="44"/>
      <c r="L76" s="34" t="s">
        <v>150</v>
      </c>
      <c r="M76" s="30" t="s">
        <v>151</v>
      </c>
      <c r="N76" s="134" t="s">
        <v>232</v>
      </c>
      <c r="O76" s="40"/>
      <c r="P76" s="15" t="s">
        <v>220</v>
      </c>
      <c r="Q76" s="54"/>
      <c r="R76" s="48" t="s">
        <v>61</v>
      </c>
      <c r="S76" s="38"/>
      <c r="T76" s="15" t="s">
        <v>18</v>
      </c>
      <c r="U76" s="139" t="s">
        <v>222</v>
      </c>
      <c r="V76" s="140" t="s">
        <v>223</v>
      </c>
      <c r="W76" s="40" t="s">
        <v>232</v>
      </c>
      <c r="X76" s="18" t="s">
        <v>225</v>
      </c>
      <c r="Y76" s="38" t="s">
        <v>18</v>
      </c>
      <c r="Z76" s="34" t="s">
        <v>18</v>
      </c>
      <c r="AA76" s="58">
        <f>AA77+AA80+AA81+AA85+AA86</f>
        <v>2.1482000000000001</v>
      </c>
      <c r="AB76" s="32" t="s">
        <v>18</v>
      </c>
      <c r="AC76" s="32"/>
      <c r="AD76" s="32"/>
      <c r="AE76" s="32"/>
      <c r="AF76" s="32"/>
      <c r="AG76" s="61"/>
      <c r="AH76" s="61"/>
      <c r="AI76" s="95"/>
      <c r="AJ76" s="72">
        <v>1</v>
      </c>
      <c r="AK76" s="72">
        <v>1</v>
      </c>
      <c r="AL76" s="72">
        <v>1</v>
      </c>
    </row>
    <row r="77" spans="1:38" ht="39.950000000000003" customHeight="1">
      <c r="A77" s="123">
        <v>71</v>
      </c>
      <c r="B77" s="15"/>
      <c r="C77" s="16"/>
      <c r="D77" s="16"/>
      <c r="E77" s="24"/>
      <c r="F77" s="25"/>
      <c r="G77" s="16">
        <v>5</v>
      </c>
      <c r="H77" s="16"/>
      <c r="I77" s="16"/>
      <c r="J77" s="36"/>
      <c r="K77" s="44"/>
      <c r="L77" s="34" t="s">
        <v>360</v>
      </c>
      <c r="M77" s="30" t="s">
        <v>361</v>
      </c>
      <c r="N77" s="134" t="s">
        <v>232</v>
      </c>
      <c r="O77" s="40"/>
      <c r="P77" s="15" t="s">
        <v>220</v>
      </c>
      <c r="Q77" s="54"/>
      <c r="R77" s="48" t="s">
        <v>57</v>
      </c>
      <c r="S77" s="38" t="s">
        <v>360</v>
      </c>
      <c r="T77" s="36" t="s">
        <v>57</v>
      </c>
      <c r="U77" s="139" t="s">
        <v>222</v>
      </c>
      <c r="V77" s="140" t="s">
        <v>223</v>
      </c>
      <c r="W77" s="40" t="s">
        <v>232</v>
      </c>
      <c r="X77" s="38" t="s">
        <v>225</v>
      </c>
      <c r="Y77" s="38" t="s">
        <v>18</v>
      </c>
      <c r="Z77" s="34" t="s">
        <v>18</v>
      </c>
      <c r="AA77" s="57">
        <f>AA78+AA79</f>
        <v>1.4599</v>
      </c>
      <c r="AB77" s="32" t="s">
        <v>18</v>
      </c>
      <c r="AC77" s="32"/>
      <c r="AD77" s="32"/>
      <c r="AE77" s="32"/>
      <c r="AF77" s="32"/>
      <c r="AG77" s="61"/>
      <c r="AH77" s="61"/>
      <c r="AI77" s="95"/>
      <c r="AJ77" s="72">
        <v>1</v>
      </c>
      <c r="AK77" s="72">
        <v>1</v>
      </c>
      <c r="AL77" s="72">
        <v>1</v>
      </c>
    </row>
    <row r="78" spans="1:38" ht="39.950000000000003" customHeight="1">
      <c r="A78" s="123">
        <v>72</v>
      </c>
      <c r="B78" s="15"/>
      <c r="C78" s="16"/>
      <c r="D78" s="16"/>
      <c r="E78" s="24"/>
      <c r="F78" s="25"/>
      <c r="G78" s="16"/>
      <c r="H78" s="16">
        <v>6</v>
      </c>
      <c r="I78" s="16"/>
      <c r="J78" s="36"/>
      <c r="K78" s="44"/>
      <c r="L78" s="34" t="s">
        <v>362</v>
      </c>
      <c r="M78" s="30" t="s">
        <v>363</v>
      </c>
      <c r="N78" s="134" t="s">
        <v>76</v>
      </c>
      <c r="O78" s="40"/>
      <c r="P78" s="15" t="s">
        <v>220</v>
      </c>
      <c r="Q78" s="54"/>
      <c r="R78" s="48" t="s">
        <v>57</v>
      </c>
      <c r="S78" s="38" t="s">
        <v>362</v>
      </c>
      <c r="T78" s="36" t="s">
        <v>57</v>
      </c>
      <c r="U78" s="139" t="s">
        <v>222</v>
      </c>
      <c r="V78" s="140" t="s">
        <v>223</v>
      </c>
      <c r="W78" s="15" t="s">
        <v>349</v>
      </c>
      <c r="X78" s="18" t="s">
        <v>364</v>
      </c>
      <c r="Y78" s="38" t="s">
        <v>365</v>
      </c>
      <c r="Z78" s="34" t="s">
        <v>366</v>
      </c>
      <c r="AA78" s="153">
        <v>1.3409</v>
      </c>
      <c r="AB78" s="32" t="s">
        <v>18</v>
      </c>
      <c r="AC78" s="32"/>
      <c r="AD78" s="32"/>
      <c r="AE78" s="32"/>
      <c r="AF78" s="32"/>
      <c r="AG78" s="61"/>
      <c r="AH78" s="61"/>
      <c r="AI78" s="95"/>
      <c r="AJ78" s="72">
        <v>1</v>
      </c>
      <c r="AK78" s="72">
        <v>1</v>
      </c>
      <c r="AL78" s="72">
        <v>1</v>
      </c>
    </row>
    <row r="79" spans="1:38" ht="39.950000000000003" customHeight="1">
      <c r="A79" s="123">
        <v>73</v>
      </c>
      <c r="B79" s="159"/>
      <c r="C79" s="160"/>
      <c r="D79" s="160"/>
      <c r="E79" s="161"/>
      <c r="F79" s="162"/>
      <c r="G79" s="160"/>
      <c r="H79" s="160">
        <v>6</v>
      </c>
      <c r="I79" s="160"/>
      <c r="J79" s="168"/>
      <c r="K79" s="169"/>
      <c r="L79" s="170" t="s">
        <v>367</v>
      </c>
      <c r="M79" s="171" t="s">
        <v>368</v>
      </c>
      <c r="N79" s="172" t="s">
        <v>76</v>
      </c>
      <c r="O79" s="173"/>
      <c r="P79" s="159" t="s">
        <v>220</v>
      </c>
      <c r="Q79" s="179"/>
      <c r="R79" s="180" t="s">
        <v>57</v>
      </c>
      <c r="S79" s="181" t="s">
        <v>367</v>
      </c>
      <c r="T79" s="168" t="s">
        <v>57</v>
      </c>
      <c r="U79" s="182" t="s">
        <v>222</v>
      </c>
      <c r="V79" s="183" t="s">
        <v>223</v>
      </c>
      <c r="W79" s="159" t="s">
        <v>349</v>
      </c>
      <c r="X79" s="184" t="s">
        <v>369</v>
      </c>
      <c r="Y79" s="181" t="s">
        <v>365</v>
      </c>
      <c r="Z79" s="188" t="s">
        <v>370</v>
      </c>
      <c r="AA79" s="189">
        <v>0.11899999999999999</v>
      </c>
      <c r="AB79" s="32" t="s">
        <v>18</v>
      </c>
      <c r="AC79" s="32"/>
      <c r="AD79" s="32"/>
      <c r="AE79" s="32"/>
      <c r="AF79" s="32"/>
      <c r="AG79" s="61"/>
      <c r="AH79" s="61"/>
      <c r="AI79" s="95"/>
      <c r="AJ79" s="72">
        <v>2</v>
      </c>
      <c r="AK79" s="72">
        <v>1</v>
      </c>
      <c r="AL79" s="72">
        <v>1</v>
      </c>
    </row>
    <row r="80" spans="1:38" s="5" customFormat="1" ht="39.950000000000003" customHeight="1">
      <c r="A80" s="123">
        <v>74</v>
      </c>
      <c r="B80" s="15"/>
      <c r="C80" s="16"/>
      <c r="D80" s="16"/>
      <c r="E80" s="24"/>
      <c r="F80" s="25"/>
      <c r="G80" s="16">
        <v>5</v>
      </c>
      <c r="H80" s="16"/>
      <c r="I80" s="16"/>
      <c r="J80" s="36"/>
      <c r="K80" s="44"/>
      <c r="L80" s="34" t="s">
        <v>154</v>
      </c>
      <c r="M80" s="29" t="s">
        <v>155</v>
      </c>
      <c r="N80" s="134" t="s">
        <v>371</v>
      </c>
      <c r="O80" s="40"/>
      <c r="P80" s="15" t="s">
        <v>220</v>
      </c>
      <c r="Q80" s="54"/>
      <c r="R80" s="48" t="s">
        <v>57</v>
      </c>
      <c r="S80" s="38" t="s">
        <v>154</v>
      </c>
      <c r="T80" s="36" t="s">
        <v>57</v>
      </c>
      <c r="U80" s="139" t="s">
        <v>223</v>
      </c>
      <c r="V80" s="140" t="s">
        <v>222</v>
      </c>
      <c r="W80" s="15" t="s">
        <v>372</v>
      </c>
      <c r="X80" s="18" t="s">
        <v>373</v>
      </c>
      <c r="Y80" s="38" t="s">
        <v>271</v>
      </c>
      <c r="Z80" s="151" t="s">
        <v>374</v>
      </c>
      <c r="AA80" s="58">
        <v>1.8100000000000002E-2</v>
      </c>
      <c r="AB80" s="32"/>
      <c r="AC80" s="32"/>
      <c r="AD80" s="32"/>
      <c r="AE80" s="32"/>
      <c r="AF80" s="32"/>
      <c r="AG80" s="61"/>
      <c r="AH80" s="61"/>
      <c r="AI80" s="95"/>
      <c r="AJ80" s="72">
        <v>2</v>
      </c>
      <c r="AK80" s="72">
        <v>1</v>
      </c>
      <c r="AL80" s="72">
        <v>1</v>
      </c>
    </row>
    <row r="81" spans="1:38" ht="39.950000000000003" customHeight="1">
      <c r="A81" s="123">
        <v>75</v>
      </c>
      <c r="B81" s="15"/>
      <c r="C81" s="16"/>
      <c r="D81" s="16"/>
      <c r="E81" s="25"/>
      <c r="F81" s="25"/>
      <c r="G81" s="16">
        <v>5</v>
      </c>
      <c r="H81" s="16"/>
      <c r="I81" s="16"/>
      <c r="J81" s="36"/>
      <c r="K81" s="44"/>
      <c r="L81" s="29" t="s">
        <v>324</v>
      </c>
      <c r="M81" s="30" t="s">
        <v>325</v>
      </c>
      <c r="N81" s="138" t="s">
        <v>76</v>
      </c>
      <c r="O81" s="40"/>
      <c r="P81" s="15" t="s">
        <v>220</v>
      </c>
      <c r="Q81" s="54"/>
      <c r="R81" s="83" t="s">
        <v>221</v>
      </c>
      <c r="S81" s="34" t="s">
        <v>324</v>
      </c>
      <c r="T81" s="38" t="s">
        <v>18</v>
      </c>
      <c r="U81" s="182" t="s">
        <v>222</v>
      </c>
      <c r="V81" s="183" t="s">
        <v>223</v>
      </c>
      <c r="W81" s="40" t="s">
        <v>232</v>
      </c>
      <c r="X81" s="18" t="s">
        <v>225</v>
      </c>
      <c r="Y81" s="38" t="s">
        <v>18</v>
      </c>
      <c r="Z81" s="153" t="s">
        <v>18</v>
      </c>
      <c r="AA81" s="58">
        <f>AA82+AA83+AA84</f>
        <v>0.65639999999999998</v>
      </c>
      <c r="AB81" s="91"/>
      <c r="AC81" s="32"/>
      <c r="AD81" s="32"/>
      <c r="AE81" s="32"/>
      <c r="AF81" s="32"/>
      <c r="AG81" s="61"/>
      <c r="AH81" s="61"/>
      <c r="AI81" s="94"/>
      <c r="AJ81" s="72">
        <v>1</v>
      </c>
      <c r="AK81" s="72">
        <v>1</v>
      </c>
      <c r="AL81" s="72">
        <v>1</v>
      </c>
    </row>
    <row r="82" spans="1:38" ht="39.950000000000003" customHeight="1">
      <c r="A82" s="123">
        <v>76</v>
      </c>
      <c r="B82" s="15"/>
      <c r="C82" s="16"/>
      <c r="D82" s="16"/>
      <c r="E82" s="24"/>
      <c r="F82" s="25"/>
      <c r="G82" s="16"/>
      <c r="H82" s="16">
        <v>6</v>
      </c>
      <c r="I82" s="16"/>
      <c r="J82" s="36"/>
      <c r="K82" s="44"/>
      <c r="L82" s="34" t="s">
        <v>156</v>
      </c>
      <c r="M82" s="30" t="s">
        <v>157</v>
      </c>
      <c r="N82" s="134" t="s">
        <v>326</v>
      </c>
      <c r="O82" s="40"/>
      <c r="P82" s="15" t="s">
        <v>220</v>
      </c>
      <c r="Q82" s="54"/>
      <c r="R82" s="48" t="s">
        <v>57</v>
      </c>
      <c r="S82" s="38" t="s">
        <v>156</v>
      </c>
      <c r="T82" s="36" t="s">
        <v>57</v>
      </c>
      <c r="U82" s="139" t="s">
        <v>223</v>
      </c>
      <c r="V82" s="140" t="s">
        <v>222</v>
      </c>
      <c r="W82" s="15" t="s">
        <v>314</v>
      </c>
      <c r="X82" s="18" t="s">
        <v>327</v>
      </c>
      <c r="Y82" s="38" t="s">
        <v>18</v>
      </c>
      <c r="Z82" s="153" t="s">
        <v>328</v>
      </c>
      <c r="AA82" s="58">
        <v>2.0000000000000001E-4</v>
      </c>
      <c r="AB82" s="32" t="s">
        <v>18</v>
      </c>
      <c r="AC82" s="32"/>
      <c r="AD82" s="32"/>
      <c r="AE82" s="32"/>
      <c r="AF82" s="32"/>
      <c r="AG82" s="61"/>
      <c r="AH82" s="61"/>
      <c r="AI82" s="95"/>
      <c r="AJ82" s="72">
        <v>1</v>
      </c>
      <c r="AK82" s="72">
        <v>1</v>
      </c>
      <c r="AL82" s="72">
        <v>1</v>
      </c>
    </row>
    <row r="83" spans="1:38" ht="39.950000000000003" customHeight="1">
      <c r="A83" s="123">
        <v>77</v>
      </c>
      <c r="B83" s="15"/>
      <c r="C83" s="16"/>
      <c r="D83" s="16"/>
      <c r="E83" s="24"/>
      <c r="F83" s="25"/>
      <c r="G83" s="16"/>
      <c r="H83" s="16">
        <v>6</v>
      </c>
      <c r="I83" s="16"/>
      <c r="J83" s="36"/>
      <c r="K83" s="44"/>
      <c r="L83" s="34" t="s">
        <v>375</v>
      </c>
      <c r="M83" s="30" t="s">
        <v>330</v>
      </c>
      <c r="N83" s="134" t="s">
        <v>76</v>
      </c>
      <c r="O83" s="40"/>
      <c r="P83" s="15" t="s">
        <v>220</v>
      </c>
      <c r="Q83" s="54"/>
      <c r="R83" s="48" t="s">
        <v>61</v>
      </c>
      <c r="S83" s="38" t="s">
        <v>376</v>
      </c>
      <c r="T83" s="36" t="s">
        <v>61</v>
      </c>
      <c r="U83" s="139" t="s">
        <v>222</v>
      </c>
      <c r="V83" s="140" t="s">
        <v>223</v>
      </c>
      <c r="W83" s="15" t="s">
        <v>314</v>
      </c>
      <c r="X83" s="18" t="s">
        <v>315</v>
      </c>
      <c r="Y83" s="38" t="s">
        <v>316</v>
      </c>
      <c r="Z83" s="153" t="s">
        <v>332</v>
      </c>
      <c r="AA83" s="58">
        <v>0.64580000000000004</v>
      </c>
      <c r="AB83" s="32" t="s">
        <v>333</v>
      </c>
      <c r="AC83" s="32"/>
      <c r="AD83" s="32"/>
      <c r="AE83" s="32"/>
      <c r="AF83" s="32"/>
      <c r="AG83" s="61"/>
      <c r="AH83" s="61"/>
      <c r="AI83" s="95"/>
      <c r="AJ83" s="72">
        <v>1</v>
      </c>
      <c r="AK83" s="72">
        <v>1</v>
      </c>
      <c r="AL83" s="72">
        <v>1</v>
      </c>
    </row>
    <row r="84" spans="1:38" ht="39.950000000000003" customHeight="1">
      <c r="A84" s="123">
        <v>78</v>
      </c>
      <c r="B84" s="15"/>
      <c r="C84" s="16"/>
      <c r="D84" s="16"/>
      <c r="E84" s="24"/>
      <c r="F84" s="25"/>
      <c r="G84" s="16"/>
      <c r="H84" s="16">
        <v>6</v>
      </c>
      <c r="I84" s="16"/>
      <c r="J84" s="36"/>
      <c r="K84" s="44"/>
      <c r="L84" s="34" t="s">
        <v>334</v>
      </c>
      <c r="M84" s="30" t="s">
        <v>377</v>
      </c>
      <c r="N84" s="134" t="s">
        <v>76</v>
      </c>
      <c r="O84" s="40"/>
      <c r="P84" s="15" t="s">
        <v>220</v>
      </c>
      <c r="Q84" s="54"/>
      <c r="R84" s="48" t="s">
        <v>57</v>
      </c>
      <c r="S84" s="38" t="s">
        <v>228</v>
      </c>
      <c r="T84" s="38" t="s">
        <v>18</v>
      </c>
      <c r="U84" s="139" t="s">
        <v>223</v>
      </c>
      <c r="V84" s="140" t="s">
        <v>222</v>
      </c>
      <c r="W84" s="15" t="s">
        <v>294</v>
      </c>
      <c r="X84" s="38" t="s">
        <v>18</v>
      </c>
      <c r="Y84" s="38" t="s">
        <v>18</v>
      </c>
      <c r="Z84" s="34" t="s">
        <v>18</v>
      </c>
      <c r="AA84" s="58">
        <v>1.04E-2</v>
      </c>
      <c r="AB84" s="32" t="s">
        <v>18</v>
      </c>
      <c r="AC84" s="32"/>
      <c r="AD84" s="32"/>
      <c r="AE84" s="32"/>
      <c r="AF84" s="32"/>
      <c r="AG84" s="61"/>
      <c r="AH84" s="61"/>
      <c r="AI84" s="95"/>
      <c r="AJ84" s="72">
        <v>1</v>
      </c>
      <c r="AK84" s="72">
        <v>1</v>
      </c>
      <c r="AL84" s="72">
        <v>1</v>
      </c>
    </row>
    <row r="85" spans="1:38" s="4" customFormat="1" ht="39.950000000000003" customHeight="1">
      <c r="A85" s="123">
        <v>79</v>
      </c>
      <c r="B85" s="15"/>
      <c r="C85" s="16"/>
      <c r="D85" s="16"/>
      <c r="E85" s="24"/>
      <c r="F85" s="25"/>
      <c r="G85" s="16">
        <v>5</v>
      </c>
      <c r="H85" s="16"/>
      <c r="I85" s="16"/>
      <c r="J85" s="36"/>
      <c r="K85" s="44"/>
      <c r="L85" s="34" t="s">
        <v>159</v>
      </c>
      <c r="M85" s="30" t="s">
        <v>160</v>
      </c>
      <c r="N85" s="174" t="s">
        <v>371</v>
      </c>
      <c r="O85" s="40"/>
      <c r="P85" s="15" t="s">
        <v>220</v>
      </c>
      <c r="Q85" s="54"/>
      <c r="R85" s="48" t="s">
        <v>57</v>
      </c>
      <c r="S85" s="38" t="s">
        <v>228</v>
      </c>
      <c r="T85" s="38" t="s">
        <v>18</v>
      </c>
      <c r="U85" s="139" t="s">
        <v>223</v>
      </c>
      <c r="V85" s="140" t="s">
        <v>222</v>
      </c>
      <c r="W85" s="15" t="s">
        <v>294</v>
      </c>
      <c r="X85" s="38" t="s">
        <v>378</v>
      </c>
      <c r="Y85" s="38" t="s">
        <v>18</v>
      </c>
      <c r="Z85" s="58" t="s">
        <v>379</v>
      </c>
      <c r="AA85" s="190">
        <v>6.1999999999999998E-3</v>
      </c>
      <c r="AB85" s="32" t="s">
        <v>18</v>
      </c>
      <c r="AC85" s="32"/>
      <c r="AD85" s="32"/>
      <c r="AE85" s="32"/>
      <c r="AF85" s="32"/>
      <c r="AG85" s="61"/>
      <c r="AH85" s="61"/>
      <c r="AI85" s="95"/>
      <c r="AJ85" s="72">
        <v>1</v>
      </c>
      <c r="AK85" s="72">
        <v>1</v>
      </c>
      <c r="AL85" s="72">
        <v>1</v>
      </c>
    </row>
    <row r="86" spans="1:38" s="4" customFormat="1" ht="39.950000000000003" customHeight="1">
      <c r="A86" s="123">
        <v>80</v>
      </c>
      <c r="B86" s="15"/>
      <c r="C86" s="16"/>
      <c r="D86" s="16"/>
      <c r="E86" s="24"/>
      <c r="F86" s="25"/>
      <c r="G86" s="16">
        <v>5</v>
      </c>
      <c r="H86" s="16"/>
      <c r="I86" s="16"/>
      <c r="J86" s="36"/>
      <c r="K86" s="44"/>
      <c r="L86" s="34" t="s">
        <v>162</v>
      </c>
      <c r="M86" s="30" t="s">
        <v>163</v>
      </c>
      <c r="N86" s="174" t="s">
        <v>371</v>
      </c>
      <c r="O86" s="40"/>
      <c r="P86" s="15" t="s">
        <v>220</v>
      </c>
      <c r="Q86" s="54"/>
      <c r="R86" s="48" t="s">
        <v>57</v>
      </c>
      <c r="S86" s="38" t="s">
        <v>228</v>
      </c>
      <c r="T86" s="38" t="s">
        <v>18</v>
      </c>
      <c r="U86" s="139" t="s">
        <v>223</v>
      </c>
      <c r="V86" s="140" t="s">
        <v>222</v>
      </c>
      <c r="W86" s="15" t="s">
        <v>294</v>
      </c>
      <c r="X86" s="38" t="s">
        <v>380</v>
      </c>
      <c r="Y86" s="38" t="s">
        <v>18</v>
      </c>
      <c r="Z86" s="58" t="s">
        <v>381</v>
      </c>
      <c r="AA86" s="190">
        <v>7.6E-3</v>
      </c>
      <c r="AB86" s="32" t="s">
        <v>18</v>
      </c>
      <c r="AC86" s="32"/>
      <c r="AD86" s="32"/>
      <c r="AE86" s="32"/>
      <c r="AF86" s="32"/>
      <c r="AG86" s="61"/>
      <c r="AH86" s="61"/>
      <c r="AI86" s="95"/>
      <c r="AJ86" s="72">
        <v>1</v>
      </c>
      <c r="AK86" s="72">
        <v>1</v>
      </c>
      <c r="AL86" s="72">
        <v>1</v>
      </c>
    </row>
    <row r="87" spans="1:38" s="4" customFormat="1" ht="39.950000000000003" customHeight="1">
      <c r="A87" s="123">
        <v>81</v>
      </c>
      <c r="B87" s="15"/>
      <c r="C87" s="16"/>
      <c r="D87" s="16"/>
      <c r="E87" s="24"/>
      <c r="F87" s="25">
        <v>4</v>
      </c>
      <c r="G87" s="16"/>
      <c r="H87" s="16"/>
      <c r="I87" s="16"/>
      <c r="J87" s="36"/>
      <c r="K87" s="44"/>
      <c r="L87" s="34" t="s">
        <v>382</v>
      </c>
      <c r="M87" s="30" t="s">
        <v>383</v>
      </c>
      <c r="N87" s="174" t="s">
        <v>384</v>
      </c>
      <c r="O87" s="40"/>
      <c r="P87" s="15" t="s">
        <v>220</v>
      </c>
      <c r="Q87" s="54"/>
      <c r="R87" s="48" t="s">
        <v>57</v>
      </c>
      <c r="S87" s="34" t="s">
        <v>228</v>
      </c>
      <c r="T87" s="38" t="s">
        <v>385</v>
      </c>
      <c r="U87" s="139" t="s">
        <v>223</v>
      </c>
      <c r="V87" s="140" t="s">
        <v>222</v>
      </c>
      <c r="W87" s="15" t="s">
        <v>232</v>
      </c>
      <c r="X87" s="38" t="s">
        <v>225</v>
      </c>
      <c r="Y87" s="38" t="s">
        <v>385</v>
      </c>
      <c r="Z87" s="58" t="s">
        <v>385</v>
      </c>
      <c r="AA87" s="191" t="e">
        <f>AA88+AA89*#REF!</f>
        <v>#REF!</v>
      </c>
      <c r="AB87" s="32" t="s">
        <v>385</v>
      </c>
      <c r="AC87" s="32"/>
      <c r="AD87" s="32"/>
      <c r="AE87" s="32"/>
      <c r="AF87" s="32"/>
      <c r="AG87" s="61"/>
      <c r="AH87" s="61"/>
      <c r="AI87" s="95"/>
      <c r="AJ87" s="72">
        <v>1</v>
      </c>
      <c r="AK87" s="72">
        <v>1</v>
      </c>
      <c r="AL87" s="72">
        <v>1</v>
      </c>
    </row>
    <row r="88" spans="1:38" s="4" customFormat="1" ht="39.950000000000003" customHeight="1">
      <c r="A88" s="123">
        <v>82</v>
      </c>
      <c r="B88" s="15"/>
      <c r="C88" s="16"/>
      <c r="D88" s="16"/>
      <c r="E88" s="24"/>
      <c r="F88" s="25"/>
      <c r="G88" s="16">
        <v>5</v>
      </c>
      <c r="H88" s="16"/>
      <c r="I88" s="16"/>
      <c r="J88" s="36"/>
      <c r="K88" s="44"/>
      <c r="L88" s="34" t="s">
        <v>386</v>
      </c>
      <c r="M88" s="30" t="s">
        <v>387</v>
      </c>
      <c r="N88" s="174" t="s">
        <v>384</v>
      </c>
      <c r="O88" s="40"/>
      <c r="P88" s="15" t="s">
        <v>220</v>
      </c>
      <c r="Q88" s="54"/>
      <c r="R88" s="48" t="s">
        <v>57</v>
      </c>
      <c r="S88" s="34" t="s">
        <v>228</v>
      </c>
      <c r="T88" s="38" t="s">
        <v>385</v>
      </c>
      <c r="U88" s="139" t="s">
        <v>223</v>
      </c>
      <c r="V88" s="140" t="s">
        <v>222</v>
      </c>
      <c r="W88" s="15" t="s">
        <v>314</v>
      </c>
      <c r="X88" s="38" t="s">
        <v>318</v>
      </c>
      <c r="Y88" s="38" t="s">
        <v>316</v>
      </c>
      <c r="Z88" s="58" t="s">
        <v>388</v>
      </c>
      <c r="AA88" s="190">
        <v>0.156</v>
      </c>
      <c r="AB88" s="32" t="s">
        <v>385</v>
      </c>
      <c r="AC88" s="32"/>
      <c r="AD88" s="32"/>
      <c r="AE88" s="32"/>
      <c r="AF88" s="32"/>
      <c r="AG88" s="61"/>
      <c r="AH88" s="61"/>
      <c r="AI88" s="95"/>
      <c r="AJ88" s="72">
        <v>1</v>
      </c>
      <c r="AK88" s="72">
        <v>1</v>
      </c>
      <c r="AL88" s="72">
        <v>1</v>
      </c>
    </row>
    <row r="89" spans="1:38" s="4" customFormat="1" ht="39.950000000000003" customHeight="1">
      <c r="A89" s="123">
        <v>83</v>
      </c>
      <c r="B89" s="15"/>
      <c r="C89" s="16"/>
      <c r="D89" s="16"/>
      <c r="E89" s="24"/>
      <c r="F89" s="25"/>
      <c r="G89" s="16">
        <v>5</v>
      </c>
      <c r="H89" s="16"/>
      <c r="I89" s="16"/>
      <c r="J89" s="36"/>
      <c r="K89" s="44"/>
      <c r="L89" s="34" t="s">
        <v>389</v>
      </c>
      <c r="M89" s="30" t="s">
        <v>377</v>
      </c>
      <c r="N89" s="174" t="s">
        <v>390</v>
      </c>
      <c r="O89" s="40"/>
      <c r="P89" s="15" t="s">
        <v>220</v>
      </c>
      <c r="Q89" s="54"/>
      <c r="R89" s="48" t="s">
        <v>57</v>
      </c>
      <c r="S89" s="34" t="s">
        <v>228</v>
      </c>
      <c r="T89" s="38" t="s">
        <v>385</v>
      </c>
      <c r="U89" s="139" t="s">
        <v>223</v>
      </c>
      <c r="V89" s="140" t="s">
        <v>222</v>
      </c>
      <c r="W89" s="15" t="s">
        <v>294</v>
      </c>
      <c r="X89" s="38" t="s">
        <v>380</v>
      </c>
      <c r="Y89" s="38" t="s">
        <v>385</v>
      </c>
      <c r="Z89" s="58" t="s">
        <v>385</v>
      </c>
      <c r="AA89" s="190">
        <v>7.0000000000000001E-3</v>
      </c>
      <c r="AB89" s="32" t="s">
        <v>385</v>
      </c>
      <c r="AC89" s="32"/>
      <c r="AD89" s="32"/>
      <c r="AE89" s="32"/>
      <c r="AF89" s="32"/>
      <c r="AG89" s="61"/>
      <c r="AH89" s="61"/>
      <c r="AI89" s="95"/>
      <c r="AJ89" s="72">
        <v>2</v>
      </c>
      <c r="AK89" s="72">
        <v>2</v>
      </c>
      <c r="AL89" s="72">
        <v>2</v>
      </c>
    </row>
    <row r="90" spans="1:38" s="2" customFormat="1" ht="39.950000000000003" customHeight="1">
      <c r="A90" s="123">
        <v>84</v>
      </c>
      <c r="B90" s="16"/>
      <c r="C90" s="16"/>
      <c r="D90" s="16"/>
      <c r="E90" s="16"/>
      <c r="F90" s="16">
        <v>4</v>
      </c>
      <c r="G90" s="16"/>
      <c r="H90" s="16"/>
      <c r="I90" s="16"/>
      <c r="J90" s="17"/>
      <c r="K90" s="17"/>
      <c r="L90" s="34" t="s">
        <v>391</v>
      </c>
      <c r="M90" s="30" t="s">
        <v>392</v>
      </c>
      <c r="N90" s="134" t="s">
        <v>393</v>
      </c>
      <c r="O90" s="40"/>
      <c r="P90" s="15" t="s">
        <v>220</v>
      </c>
      <c r="Q90" s="17"/>
      <c r="R90" s="48" t="s">
        <v>221</v>
      </c>
      <c r="S90" s="38" t="s">
        <v>228</v>
      </c>
      <c r="T90" s="38" t="s">
        <v>18</v>
      </c>
      <c r="U90" s="139" t="s">
        <v>223</v>
      </c>
      <c r="V90" s="140" t="s">
        <v>222</v>
      </c>
      <c r="W90" s="15" t="s">
        <v>349</v>
      </c>
      <c r="X90" s="18" t="s">
        <v>394</v>
      </c>
      <c r="Y90" s="38" t="s">
        <v>351</v>
      </c>
      <c r="Z90" s="151" t="s">
        <v>395</v>
      </c>
      <c r="AA90" s="58">
        <v>5.0299999999999997E-2</v>
      </c>
      <c r="AB90" s="32" t="s">
        <v>18</v>
      </c>
      <c r="AC90" s="61"/>
      <c r="AD90" s="61"/>
      <c r="AE90" s="61"/>
      <c r="AF90" s="61"/>
      <c r="AG90" s="61"/>
      <c r="AH90" s="61"/>
      <c r="AI90" s="95"/>
      <c r="AJ90" s="72">
        <v>2</v>
      </c>
      <c r="AK90" s="72">
        <v>1</v>
      </c>
      <c r="AL90" s="72">
        <v>1</v>
      </c>
    </row>
    <row r="91" spans="1:38" s="2" customFormat="1" ht="39.950000000000003" customHeight="1">
      <c r="A91" s="123">
        <v>85</v>
      </c>
      <c r="B91" s="16"/>
      <c r="C91" s="16"/>
      <c r="D91" s="16"/>
      <c r="E91" s="16"/>
      <c r="F91" s="16">
        <v>4</v>
      </c>
      <c r="G91" s="16"/>
      <c r="H91" s="16"/>
      <c r="I91" s="16"/>
      <c r="J91" s="17"/>
      <c r="K91" s="17"/>
      <c r="L91" s="34" t="s">
        <v>396</v>
      </c>
      <c r="M91" s="30" t="s">
        <v>397</v>
      </c>
      <c r="N91" s="134" t="s">
        <v>393</v>
      </c>
      <c r="O91" s="40"/>
      <c r="P91" s="15" t="s">
        <v>220</v>
      </c>
      <c r="Q91" s="17"/>
      <c r="R91" s="48" t="s">
        <v>221</v>
      </c>
      <c r="S91" s="38" t="s">
        <v>228</v>
      </c>
      <c r="T91" s="38" t="s">
        <v>18</v>
      </c>
      <c r="U91" s="139" t="s">
        <v>223</v>
      </c>
      <c r="V91" s="140" t="s">
        <v>222</v>
      </c>
      <c r="W91" s="15" t="s">
        <v>349</v>
      </c>
      <c r="X91" s="18" t="s">
        <v>394</v>
      </c>
      <c r="Y91" s="38" t="s">
        <v>351</v>
      </c>
      <c r="Z91" s="151" t="s">
        <v>395</v>
      </c>
      <c r="AA91" s="58">
        <v>5.0299999999999997E-2</v>
      </c>
      <c r="AB91" s="32" t="s">
        <v>18</v>
      </c>
      <c r="AC91" s="61"/>
      <c r="AD91" s="61"/>
      <c r="AE91" s="61"/>
      <c r="AF91" s="61"/>
      <c r="AG91" s="61"/>
      <c r="AH91" s="61"/>
      <c r="AI91" s="95"/>
      <c r="AJ91" s="72">
        <v>1</v>
      </c>
      <c r="AK91" s="72">
        <v>1</v>
      </c>
      <c r="AL91" s="72">
        <v>1</v>
      </c>
    </row>
    <row r="92" spans="1:38" ht="39.950000000000003" customHeight="1">
      <c r="A92" s="123">
        <v>86</v>
      </c>
      <c r="B92" s="15"/>
      <c r="C92" s="16"/>
      <c r="D92" s="16"/>
      <c r="E92" s="24"/>
      <c r="F92" s="25">
        <v>4</v>
      </c>
      <c r="G92" s="16"/>
      <c r="H92" s="16"/>
      <c r="I92" s="16"/>
      <c r="J92" s="36"/>
      <c r="K92" s="44"/>
      <c r="L92" s="34" t="s">
        <v>398</v>
      </c>
      <c r="M92" s="30" t="s">
        <v>399</v>
      </c>
      <c r="N92" s="134" t="s">
        <v>76</v>
      </c>
      <c r="O92" s="40"/>
      <c r="P92" s="15" t="s">
        <v>220</v>
      </c>
      <c r="Q92" s="54"/>
      <c r="R92" s="48" t="s">
        <v>221</v>
      </c>
      <c r="S92" s="38" t="s">
        <v>398</v>
      </c>
      <c r="T92" s="36" t="s">
        <v>221</v>
      </c>
      <c r="U92" s="139" t="s">
        <v>222</v>
      </c>
      <c r="V92" s="140" t="s">
        <v>223</v>
      </c>
      <c r="W92" s="15" t="s">
        <v>349</v>
      </c>
      <c r="X92" s="18" t="s">
        <v>400</v>
      </c>
      <c r="Y92" s="38" t="s">
        <v>365</v>
      </c>
      <c r="Z92" s="153" t="s">
        <v>401</v>
      </c>
      <c r="AA92" s="58">
        <v>0.3634</v>
      </c>
      <c r="AB92" s="32" t="s">
        <v>18</v>
      </c>
      <c r="AC92" s="32"/>
      <c r="AD92" s="32"/>
      <c r="AE92" s="32"/>
      <c r="AF92" s="32"/>
      <c r="AG92" s="61"/>
      <c r="AH92" s="61"/>
      <c r="AI92" s="95"/>
      <c r="AJ92" s="72">
        <v>1</v>
      </c>
      <c r="AK92" s="72">
        <v>1</v>
      </c>
      <c r="AL92" s="72">
        <v>1</v>
      </c>
    </row>
    <row r="93" spans="1:38" ht="39.950000000000003" customHeight="1">
      <c r="A93" s="123">
        <v>87</v>
      </c>
      <c r="B93" s="15"/>
      <c r="C93" s="16"/>
      <c r="D93" s="16"/>
      <c r="E93" s="25"/>
      <c r="F93" s="25">
        <v>4</v>
      </c>
      <c r="G93" s="16"/>
      <c r="H93" s="16"/>
      <c r="I93" s="16"/>
      <c r="J93" s="36"/>
      <c r="K93" s="44"/>
      <c r="L93" s="34" t="s">
        <v>402</v>
      </c>
      <c r="M93" s="30" t="s">
        <v>403</v>
      </c>
      <c r="N93" s="134" t="s">
        <v>232</v>
      </c>
      <c r="O93" s="40"/>
      <c r="P93" s="15" t="s">
        <v>220</v>
      </c>
      <c r="Q93" s="54"/>
      <c r="R93" s="48" t="s">
        <v>221</v>
      </c>
      <c r="S93" s="38" t="s">
        <v>402</v>
      </c>
      <c r="T93" s="36" t="s">
        <v>221</v>
      </c>
      <c r="U93" s="139" t="s">
        <v>222</v>
      </c>
      <c r="V93" s="140" t="s">
        <v>223</v>
      </c>
      <c r="W93" s="40" t="s">
        <v>232</v>
      </c>
      <c r="X93" s="18" t="s">
        <v>225</v>
      </c>
      <c r="Y93" s="38" t="s">
        <v>18</v>
      </c>
      <c r="Z93" s="153" t="s">
        <v>18</v>
      </c>
      <c r="AA93" s="58" t="e">
        <f>AA94+AA100+AA101*#REF!</f>
        <v>#REF!</v>
      </c>
      <c r="AB93" s="32" t="s">
        <v>18</v>
      </c>
      <c r="AC93" s="32"/>
      <c r="AD93" s="32"/>
      <c r="AE93" s="32"/>
      <c r="AF93" s="32"/>
      <c r="AG93" s="61"/>
      <c r="AH93" s="61"/>
      <c r="AI93" s="95"/>
      <c r="AJ93" s="72">
        <v>8</v>
      </c>
      <c r="AK93" s="72">
        <v>1</v>
      </c>
      <c r="AL93" s="72">
        <v>1</v>
      </c>
    </row>
    <row r="94" spans="1:38" ht="39.950000000000003" customHeight="1">
      <c r="A94" s="123">
        <v>88</v>
      </c>
      <c r="B94" s="15"/>
      <c r="C94" s="16"/>
      <c r="D94" s="16"/>
      <c r="E94" s="25"/>
      <c r="F94" s="25"/>
      <c r="G94" s="16">
        <v>5</v>
      </c>
      <c r="H94" s="16"/>
      <c r="I94" s="16"/>
      <c r="J94" s="36"/>
      <c r="K94" s="44"/>
      <c r="L94" s="34" t="s">
        <v>93</v>
      </c>
      <c r="M94" s="30" t="s">
        <v>94</v>
      </c>
      <c r="N94" s="134" t="s">
        <v>232</v>
      </c>
      <c r="O94" s="40"/>
      <c r="P94" s="15" t="s">
        <v>220</v>
      </c>
      <c r="Q94" s="54"/>
      <c r="R94" s="48" t="s">
        <v>221</v>
      </c>
      <c r="S94" s="38" t="s">
        <v>402</v>
      </c>
      <c r="T94" s="36" t="s">
        <v>221</v>
      </c>
      <c r="U94" s="139" t="s">
        <v>222</v>
      </c>
      <c r="V94" s="140" t="s">
        <v>223</v>
      </c>
      <c r="W94" s="40" t="s">
        <v>232</v>
      </c>
      <c r="X94" s="18" t="s">
        <v>225</v>
      </c>
      <c r="Y94" s="38" t="s">
        <v>18</v>
      </c>
      <c r="Z94" s="153" t="s">
        <v>18</v>
      </c>
      <c r="AA94" s="58">
        <f>AA95+AA96+AA97+AA98+AA99</f>
        <v>0.28810000000000002</v>
      </c>
      <c r="AB94" s="32" t="s">
        <v>18</v>
      </c>
      <c r="AC94" s="32"/>
      <c r="AD94" s="32"/>
      <c r="AE94" s="32"/>
      <c r="AF94" s="32"/>
      <c r="AG94" s="61"/>
      <c r="AH94" s="61"/>
      <c r="AI94" s="95"/>
      <c r="AJ94" s="72">
        <v>1</v>
      </c>
      <c r="AK94" s="72">
        <v>1</v>
      </c>
      <c r="AL94" s="72">
        <v>1</v>
      </c>
    </row>
    <row r="95" spans="1:38" ht="39.950000000000003" customHeight="1">
      <c r="A95" s="123">
        <v>89</v>
      </c>
      <c r="B95" s="15"/>
      <c r="C95" s="16"/>
      <c r="D95" s="16"/>
      <c r="E95" s="24"/>
      <c r="F95" s="25"/>
      <c r="G95" s="16"/>
      <c r="H95" s="16">
        <v>6</v>
      </c>
      <c r="I95" s="16"/>
      <c r="J95" s="36"/>
      <c r="K95" s="44"/>
      <c r="L95" s="34" t="s">
        <v>404</v>
      </c>
      <c r="M95" s="30" t="s">
        <v>405</v>
      </c>
      <c r="N95" s="134" t="s">
        <v>76</v>
      </c>
      <c r="O95" s="40"/>
      <c r="P95" s="15" t="s">
        <v>220</v>
      </c>
      <c r="Q95" s="54"/>
      <c r="R95" s="48" t="s">
        <v>221</v>
      </c>
      <c r="S95" s="38" t="s">
        <v>404</v>
      </c>
      <c r="T95" s="36" t="s">
        <v>221</v>
      </c>
      <c r="U95" s="139" t="s">
        <v>222</v>
      </c>
      <c r="V95" s="140" t="s">
        <v>223</v>
      </c>
      <c r="W95" s="15" t="s">
        <v>236</v>
      </c>
      <c r="X95" s="18" t="s">
        <v>357</v>
      </c>
      <c r="Y95" s="38" t="s">
        <v>238</v>
      </c>
      <c r="Z95" s="34" t="s">
        <v>406</v>
      </c>
      <c r="AA95" s="58">
        <v>6.08E-2</v>
      </c>
      <c r="AB95" s="32" t="s">
        <v>18</v>
      </c>
      <c r="AC95" s="32"/>
      <c r="AD95" s="32"/>
      <c r="AE95" s="32"/>
      <c r="AF95" s="32"/>
      <c r="AG95" s="61"/>
      <c r="AH95" s="61"/>
      <c r="AI95" s="95"/>
      <c r="AJ95" s="72">
        <v>1</v>
      </c>
      <c r="AK95" s="72">
        <v>1</v>
      </c>
      <c r="AL95" s="72">
        <v>1</v>
      </c>
    </row>
    <row r="96" spans="1:38" ht="39.950000000000003" customHeight="1">
      <c r="A96" s="123">
        <v>90</v>
      </c>
      <c r="B96" s="15"/>
      <c r="C96" s="16"/>
      <c r="D96" s="16"/>
      <c r="E96" s="24"/>
      <c r="F96" s="25"/>
      <c r="G96" s="16"/>
      <c r="H96" s="16">
        <v>6</v>
      </c>
      <c r="I96" s="16"/>
      <c r="J96" s="36"/>
      <c r="K96" s="44"/>
      <c r="L96" s="34" t="s">
        <v>407</v>
      </c>
      <c r="M96" s="30" t="s">
        <v>408</v>
      </c>
      <c r="N96" s="134" t="s">
        <v>76</v>
      </c>
      <c r="O96" s="40"/>
      <c r="P96" s="15" t="s">
        <v>220</v>
      </c>
      <c r="Q96" s="54"/>
      <c r="R96" s="48" t="s">
        <v>221</v>
      </c>
      <c r="S96" s="38" t="s">
        <v>407</v>
      </c>
      <c r="T96" s="36" t="s">
        <v>221</v>
      </c>
      <c r="U96" s="139" t="s">
        <v>222</v>
      </c>
      <c r="V96" s="140" t="s">
        <v>223</v>
      </c>
      <c r="W96" s="15" t="s">
        <v>236</v>
      </c>
      <c r="X96" s="18" t="s">
        <v>357</v>
      </c>
      <c r="Y96" s="38" t="s">
        <v>238</v>
      </c>
      <c r="Z96" s="34" t="s">
        <v>409</v>
      </c>
      <c r="AA96" s="58">
        <v>6.8900000000000003E-2</v>
      </c>
      <c r="AB96" s="32" t="s">
        <v>18</v>
      </c>
      <c r="AC96" s="32"/>
      <c r="AD96" s="32"/>
      <c r="AE96" s="32"/>
      <c r="AF96" s="32"/>
      <c r="AG96" s="61"/>
      <c r="AH96" s="61"/>
      <c r="AI96" s="95"/>
      <c r="AJ96" s="72">
        <v>1</v>
      </c>
      <c r="AK96" s="72">
        <v>1</v>
      </c>
      <c r="AL96" s="72">
        <v>1</v>
      </c>
    </row>
    <row r="97" spans="1:38" ht="39.950000000000003" customHeight="1">
      <c r="A97" s="123">
        <v>91</v>
      </c>
      <c r="B97" s="15"/>
      <c r="C97" s="16"/>
      <c r="D97" s="16"/>
      <c r="E97" s="24"/>
      <c r="F97" s="25"/>
      <c r="G97" s="16"/>
      <c r="H97" s="16">
        <v>6</v>
      </c>
      <c r="I97" s="16"/>
      <c r="J97" s="36"/>
      <c r="K97" s="44"/>
      <c r="L97" s="34" t="s">
        <v>410</v>
      </c>
      <c r="M97" s="30" t="s">
        <v>411</v>
      </c>
      <c r="N97" s="134" t="s">
        <v>76</v>
      </c>
      <c r="O97" s="40"/>
      <c r="P97" s="15" t="s">
        <v>220</v>
      </c>
      <c r="Q97" s="54"/>
      <c r="R97" s="48" t="s">
        <v>221</v>
      </c>
      <c r="S97" s="38" t="s">
        <v>412</v>
      </c>
      <c r="T97" s="36" t="s">
        <v>221</v>
      </c>
      <c r="U97" s="139" t="s">
        <v>222</v>
      </c>
      <c r="V97" s="140" t="s">
        <v>223</v>
      </c>
      <c r="W97" s="15" t="s">
        <v>236</v>
      </c>
      <c r="X97" s="18" t="s">
        <v>357</v>
      </c>
      <c r="Y97" s="38" t="s">
        <v>238</v>
      </c>
      <c r="Z97" s="34" t="s">
        <v>409</v>
      </c>
      <c r="AA97" s="58">
        <v>6.8900000000000003E-2</v>
      </c>
      <c r="AB97" s="32" t="s">
        <v>18</v>
      </c>
      <c r="AC97" s="32"/>
      <c r="AD97" s="32"/>
      <c r="AE97" s="32"/>
      <c r="AF97" s="32"/>
      <c r="AG97" s="61"/>
      <c r="AH97" s="61"/>
      <c r="AI97" s="95"/>
      <c r="AJ97" s="72">
        <v>2</v>
      </c>
      <c r="AK97" s="72">
        <v>1</v>
      </c>
      <c r="AL97" s="72">
        <v>1</v>
      </c>
    </row>
    <row r="98" spans="1:38" ht="39.950000000000003" customHeight="1">
      <c r="A98" s="123">
        <v>92</v>
      </c>
      <c r="B98" s="15"/>
      <c r="C98" s="16"/>
      <c r="D98" s="16"/>
      <c r="E98" s="24"/>
      <c r="F98" s="25"/>
      <c r="G98" s="16"/>
      <c r="H98" s="16">
        <v>6</v>
      </c>
      <c r="I98" s="16"/>
      <c r="J98" s="36"/>
      <c r="K98" s="44"/>
      <c r="L98" s="34" t="s">
        <v>413</v>
      </c>
      <c r="M98" s="30" t="s">
        <v>414</v>
      </c>
      <c r="N98" s="134" t="s">
        <v>415</v>
      </c>
      <c r="O98" s="40"/>
      <c r="P98" s="15" t="s">
        <v>220</v>
      </c>
      <c r="Q98" s="54"/>
      <c r="R98" s="48" t="s">
        <v>221</v>
      </c>
      <c r="S98" s="38" t="s">
        <v>413</v>
      </c>
      <c r="T98" s="36" t="s">
        <v>221</v>
      </c>
      <c r="U98" s="139" t="s">
        <v>222</v>
      </c>
      <c r="V98" s="140" t="s">
        <v>223</v>
      </c>
      <c r="W98" s="15" t="s">
        <v>236</v>
      </c>
      <c r="X98" s="18" t="s">
        <v>357</v>
      </c>
      <c r="Y98" s="38" t="s">
        <v>238</v>
      </c>
      <c r="Z98" s="34" t="s">
        <v>416</v>
      </c>
      <c r="AA98" s="58">
        <v>6.54E-2</v>
      </c>
      <c r="AB98" s="32" t="s">
        <v>18</v>
      </c>
      <c r="AC98" s="32"/>
      <c r="AD98" s="32"/>
      <c r="AE98" s="32"/>
      <c r="AF98" s="32"/>
      <c r="AG98" s="61"/>
      <c r="AH98" s="61"/>
      <c r="AI98" s="95"/>
      <c r="AJ98" s="72">
        <v>2</v>
      </c>
      <c r="AK98" s="72">
        <v>1</v>
      </c>
      <c r="AL98" s="72">
        <v>1</v>
      </c>
    </row>
    <row r="99" spans="1:38" ht="39.950000000000003" customHeight="1">
      <c r="A99" s="123">
        <v>93</v>
      </c>
      <c r="B99" s="15"/>
      <c r="C99" s="16"/>
      <c r="D99" s="16"/>
      <c r="E99" s="25"/>
      <c r="F99" s="25"/>
      <c r="G99" s="16"/>
      <c r="H99" s="16">
        <v>6</v>
      </c>
      <c r="I99" s="16"/>
      <c r="J99" s="36"/>
      <c r="K99" s="44"/>
      <c r="L99" s="34" t="s">
        <v>417</v>
      </c>
      <c r="M99" s="30" t="s">
        <v>418</v>
      </c>
      <c r="N99" s="134" t="s">
        <v>76</v>
      </c>
      <c r="O99" s="40"/>
      <c r="P99" s="15" t="s">
        <v>220</v>
      </c>
      <c r="Q99" s="54"/>
      <c r="R99" s="48" t="s">
        <v>221</v>
      </c>
      <c r="S99" s="38" t="s">
        <v>417</v>
      </c>
      <c r="T99" s="36" t="s">
        <v>221</v>
      </c>
      <c r="U99" s="139" t="s">
        <v>222</v>
      </c>
      <c r="V99" s="140" t="s">
        <v>223</v>
      </c>
      <c r="W99" s="15" t="s">
        <v>236</v>
      </c>
      <c r="X99" s="18" t="s">
        <v>357</v>
      </c>
      <c r="Y99" s="38" t="s">
        <v>238</v>
      </c>
      <c r="Z99" s="153" t="s">
        <v>419</v>
      </c>
      <c r="AA99" s="58">
        <v>2.41E-2</v>
      </c>
      <c r="AB99" s="32" t="s">
        <v>18</v>
      </c>
      <c r="AC99" s="32"/>
      <c r="AD99" s="32"/>
      <c r="AE99" s="32"/>
      <c r="AF99" s="32"/>
      <c r="AG99" s="61"/>
      <c r="AH99" s="61"/>
      <c r="AI99" s="95"/>
      <c r="AJ99" s="72">
        <v>1</v>
      </c>
      <c r="AK99" s="72">
        <v>1</v>
      </c>
      <c r="AL99" s="72">
        <v>1</v>
      </c>
    </row>
    <row r="100" spans="1:38" ht="39.950000000000003" customHeight="1">
      <c r="A100" s="123">
        <v>94</v>
      </c>
      <c r="B100" s="15"/>
      <c r="C100" s="16"/>
      <c r="D100" s="16"/>
      <c r="E100" s="25"/>
      <c r="F100" s="25"/>
      <c r="G100" s="16">
        <v>5</v>
      </c>
      <c r="H100" s="16"/>
      <c r="I100" s="16"/>
      <c r="J100" s="36"/>
      <c r="K100" s="44"/>
      <c r="L100" s="34" t="s">
        <v>129</v>
      </c>
      <c r="M100" s="30" t="s">
        <v>130</v>
      </c>
      <c r="N100" s="134" t="s">
        <v>76</v>
      </c>
      <c r="O100" s="40"/>
      <c r="P100" s="15" t="s">
        <v>220</v>
      </c>
      <c r="Q100" s="54"/>
      <c r="R100" s="48" t="s">
        <v>221</v>
      </c>
      <c r="S100" s="38" t="s">
        <v>129</v>
      </c>
      <c r="T100" s="36" t="s">
        <v>221</v>
      </c>
      <c r="U100" s="139" t="s">
        <v>222</v>
      </c>
      <c r="V100" s="140" t="s">
        <v>223</v>
      </c>
      <c r="W100" s="15" t="s">
        <v>314</v>
      </c>
      <c r="X100" s="18" t="s">
        <v>420</v>
      </c>
      <c r="Y100" s="38" t="s">
        <v>238</v>
      </c>
      <c r="Z100" s="153" t="s">
        <v>421</v>
      </c>
      <c r="AA100" s="58">
        <v>7.85E-2</v>
      </c>
      <c r="AB100" s="32" t="s">
        <v>18</v>
      </c>
      <c r="AC100" s="32"/>
      <c r="AD100" s="32"/>
      <c r="AE100" s="32"/>
      <c r="AF100" s="32"/>
      <c r="AG100" s="61"/>
      <c r="AH100" s="61"/>
      <c r="AI100" s="95"/>
      <c r="AJ100" s="72">
        <v>1</v>
      </c>
      <c r="AK100" s="72">
        <v>1</v>
      </c>
      <c r="AL100" s="72">
        <v>1</v>
      </c>
    </row>
    <row r="101" spans="1:38" ht="39.950000000000003" customHeight="1">
      <c r="A101" s="123">
        <v>95</v>
      </c>
      <c r="B101" s="15"/>
      <c r="C101" s="16"/>
      <c r="D101" s="16"/>
      <c r="E101" s="25"/>
      <c r="F101" s="25"/>
      <c r="G101" s="16">
        <v>5</v>
      </c>
      <c r="H101" s="16"/>
      <c r="I101" s="16"/>
      <c r="J101" s="36"/>
      <c r="K101" s="44"/>
      <c r="L101" s="34" t="s">
        <v>114</v>
      </c>
      <c r="M101" s="30" t="s">
        <v>115</v>
      </c>
      <c r="N101" s="134" t="s">
        <v>76</v>
      </c>
      <c r="O101" s="40"/>
      <c r="P101" s="15" t="s">
        <v>220</v>
      </c>
      <c r="Q101" s="54"/>
      <c r="R101" s="48" t="s">
        <v>57</v>
      </c>
      <c r="S101" s="38" t="s">
        <v>114</v>
      </c>
      <c r="T101" s="36" t="s">
        <v>57</v>
      </c>
      <c r="U101" s="139" t="s">
        <v>222</v>
      </c>
      <c r="V101" s="140" t="s">
        <v>223</v>
      </c>
      <c r="W101" s="15" t="s">
        <v>314</v>
      </c>
      <c r="X101" s="18" t="s">
        <v>422</v>
      </c>
      <c r="Y101" s="38" t="s">
        <v>238</v>
      </c>
      <c r="Z101" s="153" t="s">
        <v>18</v>
      </c>
      <c r="AA101" s="58">
        <v>3.7100000000000001E-2</v>
      </c>
      <c r="AB101" s="32" t="s">
        <v>18</v>
      </c>
      <c r="AC101" s="32"/>
      <c r="AD101" s="32"/>
      <c r="AE101" s="32"/>
      <c r="AF101" s="32"/>
      <c r="AG101" s="61"/>
      <c r="AH101" s="61"/>
      <c r="AI101" s="95"/>
      <c r="AJ101" s="72">
        <v>1</v>
      </c>
      <c r="AK101" s="72">
        <v>2</v>
      </c>
      <c r="AL101" s="72">
        <v>2</v>
      </c>
    </row>
    <row r="102" spans="1:38" ht="39.950000000000003" customHeight="1">
      <c r="A102" s="123">
        <v>96</v>
      </c>
      <c r="B102" s="15"/>
      <c r="C102" s="16"/>
      <c r="D102" s="16"/>
      <c r="E102" s="24"/>
      <c r="F102" s="25">
        <v>4</v>
      </c>
      <c r="G102" s="16"/>
      <c r="H102" s="16"/>
      <c r="I102" s="16"/>
      <c r="J102" s="36"/>
      <c r="K102" s="44"/>
      <c r="L102" s="34" t="s">
        <v>423</v>
      </c>
      <c r="M102" s="30" t="s">
        <v>424</v>
      </c>
      <c r="N102" s="134" t="s">
        <v>76</v>
      </c>
      <c r="O102" s="40"/>
      <c r="P102" s="15" t="s">
        <v>220</v>
      </c>
      <c r="Q102" s="54"/>
      <c r="R102" s="48" t="s">
        <v>221</v>
      </c>
      <c r="S102" s="38" t="s">
        <v>423</v>
      </c>
      <c r="T102" s="36" t="s">
        <v>221</v>
      </c>
      <c r="U102" s="139" t="s">
        <v>222</v>
      </c>
      <c r="V102" s="140" t="s">
        <v>223</v>
      </c>
      <c r="W102" s="15" t="s">
        <v>236</v>
      </c>
      <c r="X102" s="18" t="s">
        <v>357</v>
      </c>
      <c r="Y102" s="38" t="s">
        <v>238</v>
      </c>
      <c r="Z102" s="34" t="s">
        <v>425</v>
      </c>
      <c r="AA102" s="58">
        <v>6.6100000000000006E-2</v>
      </c>
      <c r="AB102" s="32" t="s">
        <v>18</v>
      </c>
      <c r="AC102" s="32"/>
      <c r="AD102" s="32"/>
      <c r="AE102" s="32"/>
      <c r="AF102" s="32"/>
      <c r="AG102" s="61"/>
      <c r="AH102" s="61"/>
      <c r="AI102" s="95"/>
      <c r="AJ102" s="72">
        <v>1</v>
      </c>
      <c r="AK102" s="72">
        <v>2</v>
      </c>
      <c r="AL102" s="72">
        <v>2</v>
      </c>
    </row>
    <row r="103" spans="1:38" ht="39.950000000000003" customHeight="1">
      <c r="A103" s="123">
        <v>97</v>
      </c>
      <c r="B103" s="15"/>
      <c r="C103" s="16"/>
      <c r="D103" s="16"/>
      <c r="E103" s="24"/>
      <c r="F103" s="25">
        <v>4</v>
      </c>
      <c r="G103" s="16"/>
      <c r="H103" s="16"/>
      <c r="I103" s="16"/>
      <c r="J103" s="36"/>
      <c r="K103" s="44"/>
      <c r="L103" s="34" t="s">
        <v>426</v>
      </c>
      <c r="M103" s="30" t="s">
        <v>427</v>
      </c>
      <c r="N103" s="134" t="s">
        <v>76</v>
      </c>
      <c r="O103" s="40"/>
      <c r="P103" s="15" t="s">
        <v>220</v>
      </c>
      <c r="Q103" s="54"/>
      <c r="R103" s="48" t="s">
        <v>221</v>
      </c>
      <c r="S103" s="38" t="s">
        <v>426</v>
      </c>
      <c r="T103" s="36" t="s">
        <v>221</v>
      </c>
      <c r="U103" s="139" t="s">
        <v>222</v>
      </c>
      <c r="V103" s="140" t="s">
        <v>223</v>
      </c>
      <c r="W103" s="15" t="s">
        <v>236</v>
      </c>
      <c r="X103" s="18" t="s">
        <v>428</v>
      </c>
      <c r="Y103" s="38" t="s">
        <v>238</v>
      </c>
      <c r="Z103" s="34" t="s">
        <v>429</v>
      </c>
      <c r="AA103" s="58">
        <v>7.0999999999999994E-2</v>
      </c>
      <c r="AB103" s="32" t="s">
        <v>18</v>
      </c>
      <c r="AC103" s="32"/>
      <c r="AD103" s="32"/>
      <c r="AE103" s="32"/>
      <c r="AF103" s="32"/>
      <c r="AG103" s="61"/>
      <c r="AH103" s="61"/>
      <c r="AI103" s="95"/>
      <c r="AJ103" s="72">
        <v>1</v>
      </c>
      <c r="AK103" s="72">
        <v>1</v>
      </c>
      <c r="AL103" s="72">
        <v>1</v>
      </c>
    </row>
    <row r="104" spans="1:38" ht="39.950000000000003" customHeight="1">
      <c r="A104" s="123">
        <v>98</v>
      </c>
      <c r="B104" s="15"/>
      <c r="C104" s="16"/>
      <c r="D104" s="16"/>
      <c r="E104" s="24"/>
      <c r="F104" s="25">
        <v>4</v>
      </c>
      <c r="G104" s="16"/>
      <c r="H104" s="16"/>
      <c r="I104" s="16"/>
      <c r="J104" s="36"/>
      <c r="K104" s="44"/>
      <c r="L104" s="34" t="s">
        <v>430</v>
      </c>
      <c r="M104" s="30" t="s">
        <v>431</v>
      </c>
      <c r="N104" s="134" t="s">
        <v>76</v>
      </c>
      <c r="O104" s="40"/>
      <c r="P104" s="15" t="s">
        <v>220</v>
      </c>
      <c r="Q104" s="54"/>
      <c r="R104" s="48" t="s">
        <v>221</v>
      </c>
      <c r="S104" s="38" t="s">
        <v>430</v>
      </c>
      <c r="T104" s="36" t="s">
        <v>221</v>
      </c>
      <c r="U104" s="139" t="s">
        <v>222</v>
      </c>
      <c r="V104" s="140" t="s">
        <v>223</v>
      </c>
      <c r="W104" s="15" t="s">
        <v>236</v>
      </c>
      <c r="X104" s="18" t="s">
        <v>428</v>
      </c>
      <c r="Y104" s="38" t="s">
        <v>238</v>
      </c>
      <c r="Z104" s="34" t="s">
        <v>432</v>
      </c>
      <c r="AA104" s="58">
        <v>7.4700000000000003E-2</v>
      </c>
      <c r="AB104" s="32" t="s">
        <v>18</v>
      </c>
      <c r="AC104" s="32"/>
      <c r="AD104" s="32"/>
      <c r="AE104" s="32"/>
      <c r="AF104" s="32"/>
      <c r="AG104" s="61"/>
      <c r="AH104" s="61"/>
      <c r="AI104" s="95"/>
      <c r="AJ104" s="72">
        <v>1</v>
      </c>
      <c r="AK104" s="72">
        <v>1</v>
      </c>
      <c r="AL104" s="72">
        <v>1</v>
      </c>
    </row>
    <row r="105" spans="1:38" ht="39.950000000000003" customHeight="1">
      <c r="A105" s="123">
        <v>99</v>
      </c>
      <c r="B105" s="15"/>
      <c r="C105" s="16"/>
      <c r="D105" s="16"/>
      <c r="E105" s="24"/>
      <c r="F105" s="25">
        <v>4</v>
      </c>
      <c r="G105" s="16"/>
      <c r="H105" s="16"/>
      <c r="I105" s="16"/>
      <c r="J105" s="36"/>
      <c r="K105" s="44"/>
      <c r="L105" s="34" t="s">
        <v>81</v>
      </c>
      <c r="M105" s="30" t="s">
        <v>82</v>
      </c>
      <c r="N105" s="134" t="s">
        <v>76</v>
      </c>
      <c r="O105" s="40"/>
      <c r="P105" s="15" t="s">
        <v>220</v>
      </c>
      <c r="Q105" s="54"/>
      <c r="R105" s="48" t="s">
        <v>61</v>
      </c>
      <c r="S105" s="38" t="s">
        <v>228</v>
      </c>
      <c r="T105" s="15" t="s">
        <v>18</v>
      </c>
      <c r="U105" s="139" t="s">
        <v>222</v>
      </c>
      <c r="V105" s="140" t="s">
        <v>223</v>
      </c>
      <c r="W105" s="15" t="s">
        <v>433</v>
      </c>
      <c r="X105" s="18" t="s">
        <v>434</v>
      </c>
      <c r="Y105" s="38" t="s">
        <v>435</v>
      </c>
      <c r="Z105" s="153" t="s">
        <v>18</v>
      </c>
      <c r="AA105" s="58">
        <v>0.14000000000000001</v>
      </c>
      <c r="AB105" s="32" t="s">
        <v>18</v>
      </c>
      <c r="AC105" s="32"/>
      <c r="AD105" s="32"/>
      <c r="AE105" s="32"/>
      <c r="AF105" s="32"/>
      <c r="AG105" s="61"/>
      <c r="AH105" s="61"/>
      <c r="AI105" s="95"/>
      <c r="AJ105" s="72">
        <v>1</v>
      </c>
      <c r="AK105" s="72">
        <v>1</v>
      </c>
      <c r="AL105" s="72">
        <v>1</v>
      </c>
    </row>
    <row r="106" spans="1:38" ht="39.950000000000003" customHeight="1">
      <c r="A106" s="123">
        <v>100</v>
      </c>
      <c r="B106" s="15"/>
      <c r="C106" s="16"/>
      <c r="D106" s="16"/>
      <c r="E106" s="24">
        <v>3</v>
      </c>
      <c r="F106" s="25"/>
      <c r="G106" s="16"/>
      <c r="H106" s="16"/>
      <c r="I106" s="16"/>
      <c r="J106" s="36"/>
      <c r="K106" s="44"/>
      <c r="L106" s="34" t="s">
        <v>436</v>
      </c>
      <c r="M106" s="30" t="s">
        <v>437</v>
      </c>
      <c r="N106" s="134" t="s">
        <v>76</v>
      </c>
      <c r="O106" s="40"/>
      <c r="P106" s="15" t="s">
        <v>220</v>
      </c>
      <c r="Q106" s="54"/>
      <c r="R106" s="48" t="s">
        <v>166</v>
      </c>
      <c r="S106" s="38" t="s">
        <v>436</v>
      </c>
      <c r="T106" s="36" t="s">
        <v>166</v>
      </c>
      <c r="U106" s="139" t="s">
        <v>222</v>
      </c>
      <c r="V106" s="140" t="s">
        <v>223</v>
      </c>
      <c r="W106" s="15" t="s">
        <v>232</v>
      </c>
      <c r="X106" s="38" t="s">
        <v>225</v>
      </c>
      <c r="Y106" s="38" t="s">
        <v>18</v>
      </c>
      <c r="Z106" s="34" t="s">
        <v>18</v>
      </c>
      <c r="AA106" s="58">
        <v>1.6482000000000001</v>
      </c>
      <c r="AB106" s="32" t="s">
        <v>333</v>
      </c>
      <c r="AC106" s="32"/>
      <c r="AD106" s="32"/>
      <c r="AE106" s="32"/>
      <c r="AF106" s="32"/>
      <c r="AG106" s="61"/>
      <c r="AH106" s="61"/>
      <c r="AI106" s="95"/>
      <c r="AJ106" s="72">
        <v>1</v>
      </c>
      <c r="AK106" s="72">
        <v>1</v>
      </c>
      <c r="AL106" s="72">
        <v>1</v>
      </c>
    </row>
    <row r="107" spans="1:38" ht="39.950000000000003" customHeight="1">
      <c r="A107" s="123">
        <v>101</v>
      </c>
      <c r="B107" s="15"/>
      <c r="C107" s="16"/>
      <c r="D107" s="16"/>
      <c r="E107" s="24">
        <v>3</v>
      </c>
      <c r="F107" s="25"/>
      <c r="G107" s="16"/>
      <c r="H107" s="16"/>
      <c r="I107" s="16"/>
      <c r="J107" s="36"/>
      <c r="K107" s="44"/>
      <c r="L107" s="34" t="s">
        <v>438</v>
      </c>
      <c r="M107" s="30" t="s">
        <v>439</v>
      </c>
      <c r="N107" s="134" t="s">
        <v>76</v>
      </c>
      <c r="O107" s="40"/>
      <c r="P107" s="15" t="s">
        <v>220</v>
      </c>
      <c r="Q107" s="54"/>
      <c r="R107" s="48" t="s">
        <v>139</v>
      </c>
      <c r="S107" s="38" t="s">
        <v>438</v>
      </c>
      <c r="T107" s="36" t="s">
        <v>139</v>
      </c>
      <c r="U107" s="139" t="s">
        <v>222</v>
      </c>
      <c r="V107" s="140" t="s">
        <v>223</v>
      </c>
      <c r="W107" s="15" t="s">
        <v>232</v>
      </c>
      <c r="X107" s="38" t="s">
        <v>225</v>
      </c>
      <c r="Y107" s="38" t="s">
        <v>18</v>
      </c>
      <c r="Z107" s="34" t="s">
        <v>18</v>
      </c>
      <c r="AA107" s="58">
        <v>1.5218</v>
      </c>
      <c r="AB107" s="32" t="s">
        <v>333</v>
      </c>
      <c r="AC107" s="32"/>
      <c r="AD107" s="32"/>
      <c r="AE107" s="32"/>
      <c r="AF107" s="32"/>
      <c r="AG107" s="61"/>
      <c r="AH107" s="61"/>
      <c r="AI107" s="95"/>
      <c r="AJ107" s="157">
        <v>1</v>
      </c>
      <c r="AK107" s="72">
        <v>1</v>
      </c>
      <c r="AL107" s="72">
        <v>1</v>
      </c>
    </row>
    <row r="108" spans="1:38" ht="39.950000000000003" customHeight="1">
      <c r="A108" s="123">
        <v>102</v>
      </c>
      <c r="B108" s="15"/>
      <c r="C108" s="16"/>
      <c r="D108" s="16"/>
      <c r="E108" s="24">
        <v>3</v>
      </c>
      <c r="F108" s="25"/>
      <c r="G108" s="16"/>
      <c r="H108" s="16"/>
      <c r="I108" s="16"/>
      <c r="J108" s="36"/>
      <c r="K108" s="44"/>
      <c r="L108" s="34" t="s">
        <v>440</v>
      </c>
      <c r="M108" s="30" t="s">
        <v>441</v>
      </c>
      <c r="N108" s="134" t="s">
        <v>76</v>
      </c>
      <c r="O108" s="40"/>
      <c r="P108" s="15" t="s">
        <v>220</v>
      </c>
      <c r="Q108" s="54"/>
      <c r="R108" s="48" t="s">
        <v>221</v>
      </c>
      <c r="S108" s="38" t="s">
        <v>440</v>
      </c>
      <c r="T108" s="36" t="s">
        <v>221</v>
      </c>
      <c r="U108" s="139" t="s">
        <v>222</v>
      </c>
      <c r="V108" s="140" t="s">
        <v>223</v>
      </c>
      <c r="W108" s="15" t="s">
        <v>349</v>
      </c>
      <c r="X108" s="18" t="s">
        <v>442</v>
      </c>
      <c r="Y108" s="38" t="s">
        <v>238</v>
      </c>
      <c r="Z108" s="153" t="s">
        <v>443</v>
      </c>
      <c r="AA108" s="58">
        <v>0.1328</v>
      </c>
      <c r="AB108" s="32" t="s">
        <v>333</v>
      </c>
      <c r="AC108" s="32"/>
      <c r="AD108" s="32"/>
      <c r="AE108" s="32"/>
      <c r="AF108" s="32"/>
      <c r="AG108" s="61"/>
      <c r="AH108" s="61"/>
      <c r="AI108" s="95"/>
      <c r="AJ108" s="72">
        <v>1</v>
      </c>
      <c r="AK108" s="72">
        <v>1</v>
      </c>
      <c r="AL108" s="72">
        <v>1</v>
      </c>
    </row>
    <row r="109" spans="1:38" s="115" customFormat="1" ht="39.950000000000003" customHeight="1">
      <c r="A109" s="123">
        <v>103</v>
      </c>
      <c r="B109" s="15"/>
      <c r="C109" s="16"/>
      <c r="D109" s="16"/>
      <c r="E109" s="24">
        <v>3</v>
      </c>
      <c r="F109" s="25"/>
      <c r="G109" s="16"/>
      <c r="H109" s="16"/>
      <c r="I109" s="16"/>
      <c r="J109" s="36"/>
      <c r="K109" s="44"/>
      <c r="L109" s="29" t="s">
        <v>444</v>
      </c>
      <c r="M109" s="30" t="s">
        <v>445</v>
      </c>
      <c r="N109" s="138" t="s">
        <v>384</v>
      </c>
      <c r="O109" s="40"/>
      <c r="P109" s="15" t="s">
        <v>220</v>
      </c>
      <c r="Q109" s="54"/>
      <c r="R109" s="48" t="s">
        <v>221</v>
      </c>
      <c r="S109" s="38" t="s">
        <v>444</v>
      </c>
      <c r="T109" s="36" t="s">
        <v>286</v>
      </c>
      <c r="U109" s="178" t="s">
        <v>223</v>
      </c>
      <c r="V109" s="140" t="s">
        <v>222</v>
      </c>
      <c r="W109" s="15" t="s">
        <v>232</v>
      </c>
      <c r="X109" s="38" t="s">
        <v>225</v>
      </c>
      <c r="Y109" s="38" t="s">
        <v>18</v>
      </c>
      <c r="Z109" s="34" t="s">
        <v>18</v>
      </c>
      <c r="AA109" s="58" t="e">
        <f>AA110+AA111*#REF!+AA112*#REF!+AA113+AA114</f>
        <v>#REF!</v>
      </c>
      <c r="AB109" s="32" t="s">
        <v>333</v>
      </c>
      <c r="AC109" s="32"/>
      <c r="AD109" s="32"/>
      <c r="AE109" s="32"/>
      <c r="AF109" s="32"/>
      <c r="AG109" s="61"/>
      <c r="AH109" s="61"/>
      <c r="AI109" s="95"/>
      <c r="AJ109" s="157">
        <v>1</v>
      </c>
      <c r="AK109" s="72">
        <v>1</v>
      </c>
      <c r="AL109" s="72">
        <v>1</v>
      </c>
    </row>
    <row r="110" spans="1:38" ht="39.950000000000003" customHeight="1">
      <c r="A110" s="123">
        <v>104</v>
      </c>
      <c r="B110" s="15"/>
      <c r="C110" s="16"/>
      <c r="D110" s="16"/>
      <c r="E110" s="24"/>
      <c r="F110" s="25">
        <v>4</v>
      </c>
      <c r="G110" s="16"/>
      <c r="H110" s="16"/>
      <c r="I110" s="16"/>
      <c r="J110" s="36"/>
      <c r="K110" s="44"/>
      <c r="L110" s="34" t="s">
        <v>446</v>
      </c>
      <c r="M110" s="30" t="s">
        <v>447</v>
      </c>
      <c r="N110" s="134" t="s">
        <v>76</v>
      </c>
      <c r="O110" s="40"/>
      <c r="P110" s="15" t="s">
        <v>220</v>
      </c>
      <c r="Q110" s="54"/>
      <c r="R110" s="48" t="s">
        <v>221</v>
      </c>
      <c r="S110" s="38" t="s">
        <v>446</v>
      </c>
      <c r="T110" s="36" t="s">
        <v>221</v>
      </c>
      <c r="U110" s="139" t="s">
        <v>222</v>
      </c>
      <c r="V110" s="140" t="s">
        <v>223</v>
      </c>
      <c r="W110" s="15" t="s">
        <v>349</v>
      </c>
      <c r="X110" s="18" t="s">
        <v>448</v>
      </c>
      <c r="Y110" s="38" t="s">
        <v>351</v>
      </c>
      <c r="Z110" s="153" t="s">
        <v>449</v>
      </c>
      <c r="AA110" s="58">
        <v>0.3427</v>
      </c>
      <c r="AB110" s="32" t="s">
        <v>18</v>
      </c>
      <c r="AC110" s="32"/>
      <c r="AD110" s="32"/>
      <c r="AE110" s="32"/>
      <c r="AF110" s="32"/>
      <c r="AG110" s="61"/>
      <c r="AH110" s="61"/>
      <c r="AI110" s="95"/>
      <c r="AJ110" s="157">
        <v>1</v>
      </c>
      <c r="AK110" s="72">
        <v>1</v>
      </c>
      <c r="AL110" s="72">
        <v>1</v>
      </c>
    </row>
    <row r="111" spans="1:38" ht="39.950000000000003" customHeight="1">
      <c r="A111" s="123">
        <v>105</v>
      </c>
      <c r="B111" s="15"/>
      <c r="C111" s="16"/>
      <c r="D111" s="16"/>
      <c r="E111" s="24"/>
      <c r="F111" s="25">
        <v>4</v>
      </c>
      <c r="G111" s="16"/>
      <c r="H111" s="16"/>
      <c r="I111" s="16"/>
      <c r="J111" s="36"/>
      <c r="K111" s="44"/>
      <c r="L111" s="34" t="s">
        <v>450</v>
      </c>
      <c r="M111" s="30" t="s">
        <v>451</v>
      </c>
      <c r="N111" s="134" t="s">
        <v>76</v>
      </c>
      <c r="O111" s="40"/>
      <c r="P111" s="15" t="s">
        <v>220</v>
      </c>
      <c r="Q111" s="54"/>
      <c r="R111" s="48" t="s">
        <v>221</v>
      </c>
      <c r="S111" s="38" t="s">
        <v>450</v>
      </c>
      <c r="T111" s="36" t="s">
        <v>221</v>
      </c>
      <c r="U111" s="139" t="s">
        <v>222</v>
      </c>
      <c r="V111" s="140" t="s">
        <v>223</v>
      </c>
      <c r="W111" s="15" t="s">
        <v>314</v>
      </c>
      <c r="X111" s="18" t="s">
        <v>452</v>
      </c>
      <c r="Y111" s="38" t="s">
        <v>316</v>
      </c>
      <c r="Z111" s="153" t="s">
        <v>453</v>
      </c>
      <c r="AA111" s="58">
        <v>0.1009</v>
      </c>
      <c r="AB111" s="32" t="s">
        <v>18</v>
      </c>
      <c r="AC111" s="32"/>
      <c r="AD111" s="32"/>
      <c r="AE111" s="32"/>
      <c r="AF111" s="32"/>
      <c r="AG111" s="61"/>
      <c r="AH111" s="61"/>
      <c r="AI111" s="95"/>
      <c r="AJ111" s="157">
        <v>1</v>
      </c>
      <c r="AK111" s="72">
        <v>2</v>
      </c>
      <c r="AL111" s="72">
        <v>2</v>
      </c>
    </row>
    <row r="112" spans="1:38" ht="39.950000000000003" customHeight="1">
      <c r="A112" s="123">
        <v>106</v>
      </c>
      <c r="B112" s="15"/>
      <c r="C112" s="16"/>
      <c r="D112" s="16"/>
      <c r="E112" s="24"/>
      <c r="F112" s="25">
        <v>4</v>
      </c>
      <c r="G112" s="16"/>
      <c r="H112" s="16"/>
      <c r="I112" s="16"/>
      <c r="J112" s="36"/>
      <c r="K112" s="44"/>
      <c r="L112" s="34" t="s">
        <v>353</v>
      </c>
      <c r="M112" s="30" t="s">
        <v>354</v>
      </c>
      <c r="N112" s="134" t="s">
        <v>76</v>
      </c>
      <c r="O112" s="40"/>
      <c r="P112" s="15" t="s">
        <v>220</v>
      </c>
      <c r="Q112" s="54"/>
      <c r="R112" s="48" t="s">
        <v>221</v>
      </c>
      <c r="S112" s="38" t="s">
        <v>353</v>
      </c>
      <c r="T112" s="36" t="s">
        <v>221</v>
      </c>
      <c r="U112" s="139" t="s">
        <v>222</v>
      </c>
      <c r="V112" s="140" t="s">
        <v>223</v>
      </c>
      <c r="W112" s="15" t="s">
        <v>314</v>
      </c>
      <c r="X112" s="18" t="s">
        <v>355</v>
      </c>
      <c r="Y112" s="38" t="s">
        <v>316</v>
      </c>
      <c r="Z112" s="153" t="s">
        <v>356</v>
      </c>
      <c r="AA112" s="58">
        <v>3.7400000000000003E-2</v>
      </c>
      <c r="AB112" s="32" t="s">
        <v>18</v>
      </c>
      <c r="AC112" s="32"/>
      <c r="AD112" s="32"/>
      <c r="AE112" s="32"/>
      <c r="AF112" s="32"/>
      <c r="AG112" s="61"/>
      <c r="AH112" s="61"/>
      <c r="AI112" s="95"/>
      <c r="AJ112" s="157">
        <v>1</v>
      </c>
      <c r="AK112" s="72">
        <v>2</v>
      </c>
      <c r="AL112" s="72">
        <v>2</v>
      </c>
    </row>
    <row r="113" spans="1:38" ht="39.950000000000003" customHeight="1">
      <c r="A113" s="123">
        <v>107</v>
      </c>
      <c r="B113" s="15"/>
      <c r="C113" s="16"/>
      <c r="D113" s="16"/>
      <c r="E113" s="25"/>
      <c r="F113" s="25">
        <v>4</v>
      </c>
      <c r="G113" s="16"/>
      <c r="H113" s="16"/>
      <c r="I113" s="16"/>
      <c r="J113" s="36"/>
      <c r="K113" s="44"/>
      <c r="L113" s="29" t="s">
        <v>171</v>
      </c>
      <c r="M113" s="30" t="s">
        <v>172</v>
      </c>
      <c r="N113" s="175" t="s">
        <v>384</v>
      </c>
      <c r="O113" s="40"/>
      <c r="P113" s="15" t="s">
        <v>220</v>
      </c>
      <c r="Q113" s="54"/>
      <c r="R113" s="83" t="s">
        <v>57</v>
      </c>
      <c r="S113" s="34" t="s">
        <v>171</v>
      </c>
      <c r="T113" s="38" t="s">
        <v>57</v>
      </c>
      <c r="U113" s="178" t="s">
        <v>223</v>
      </c>
      <c r="V113" s="140" t="s">
        <v>222</v>
      </c>
      <c r="W113" s="15" t="s">
        <v>314</v>
      </c>
      <c r="X113" s="18" t="s">
        <v>422</v>
      </c>
      <c r="Y113" s="38" t="s">
        <v>454</v>
      </c>
      <c r="Z113" s="153" t="s">
        <v>455</v>
      </c>
      <c r="AA113" s="58">
        <v>2.1000000000000001E-2</v>
      </c>
      <c r="AB113" s="32" t="s">
        <v>385</v>
      </c>
      <c r="AC113" s="32"/>
      <c r="AD113" s="32"/>
      <c r="AE113" s="32"/>
      <c r="AF113" s="32"/>
      <c r="AG113" s="61"/>
      <c r="AH113" s="61"/>
      <c r="AI113" s="94"/>
      <c r="AJ113" s="72">
        <v>12</v>
      </c>
      <c r="AK113" s="72">
        <v>1</v>
      </c>
      <c r="AL113" s="72">
        <v>1</v>
      </c>
    </row>
    <row r="114" spans="1:38" ht="39.950000000000003" customHeight="1">
      <c r="A114" s="123">
        <v>108</v>
      </c>
      <c r="B114" s="15"/>
      <c r="C114" s="16"/>
      <c r="D114" s="16"/>
      <c r="E114" s="25"/>
      <c r="F114" s="25">
        <v>4</v>
      </c>
      <c r="G114" s="16"/>
      <c r="H114" s="16"/>
      <c r="I114" s="16"/>
      <c r="J114" s="36"/>
      <c r="K114" s="44"/>
      <c r="L114" s="29" t="s">
        <v>174</v>
      </c>
      <c r="M114" s="30" t="s">
        <v>175</v>
      </c>
      <c r="N114" s="175" t="s">
        <v>384</v>
      </c>
      <c r="O114" s="40"/>
      <c r="P114" s="15" t="s">
        <v>220</v>
      </c>
      <c r="Q114" s="54"/>
      <c r="R114" s="83" t="s">
        <v>57</v>
      </c>
      <c r="S114" s="34" t="s">
        <v>174</v>
      </c>
      <c r="T114" s="38" t="s">
        <v>57</v>
      </c>
      <c r="U114" s="178" t="s">
        <v>223</v>
      </c>
      <c r="V114" s="140" t="s">
        <v>222</v>
      </c>
      <c r="W114" s="15" t="s">
        <v>314</v>
      </c>
      <c r="X114" s="18" t="s">
        <v>422</v>
      </c>
      <c r="Y114" s="38" t="s">
        <v>454</v>
      </c>
      <c r="Z114" s="153" t="s">
        <v>455</v>
      </c>
      <c r="AA114" s="58">
        <v>1.2999999999999999E-2</v>
      </c>
      <c r="AB114" s="32" t="s">
        <v>385</v>
      </c>
      <c r="AC114" s="32"/>
      <c r="AD114" s="32"/>
      <c r="AE114" s="32"/>
      <c r="AF114" s="32"/>
      <c r="AG114" s="61"/>
      <c r="AH114" s="61"/>
      <c r="AI114" s="94"/>
      <c r="AJ114" s="72">
        <v>1</v>
      </c>
      <c r="AK114" s="72">
        <v>1</v>
      </c>
      <c r="AL114" s="72">
        <v>1</v>
      </c>
    </row>
    <row r="115" spans="1:38" ht="39.950000000000003" customHeight="1">
      <c r="A115" s="123">
        <v>109</v>
      </c>
      <c r="B115" s="15"/>
      <c r="C115" s="16"/>
      <c r="D115" s="16"/>
      <c r="E115" s="24">
        <v>3</v>
      </c>
      <c r="F115" s="25"/>
      <c r="G115" s="16"/>
      <c r="H115" s="16"/>
      <c r="I115" s="16"/>
      <c r="J115" s="36"/>
      <c r="K115" s="44"/>
      <c r="L115" s="34" t="s">
        <v>456</v>
      </c>
      <c r="M115" s="30" t="s">
        <v>457</v>
      </c>
      <c r="N115" s="134" t="s">
        <v>458</v>
      </c>
      <c r="O115" s="40"/>
      <c r="P115" s="15" t="s">
        <v>220</v>
      </c>
      <c r="Q115" s="54"/>
      <c r="R115" s="48" t="s">
        <v>221</v>
      </c>
      <c r="S115" s="38" t="s">
        <v>228</v>
      </c>
      <c r="T115" s="38" t="s">
        <v>18</v>
      </c>
      <c r="U115" s="139" t="s">
        <v>223</v>
      </c>
      <c r="V115" s="140" t="s">
        <v>222</v>
      </c>
      <c r="W115" s="15" t="s">
        <v>294</v>
      </c>
      <c r="X115" s="18" t="s">
        <v>380</v>
      </c>
      <c r="Y115" s="38" t="s">
        <v>18</v>
      </c>
      <c r="Z115" s="34" t="s">
        <v>18</v>
      </c>
      <c r="AA115" s="58">
        <v>6.0000000000000001E-3</v>
      </c>
      <c r="AB115" s="32" t="s">
        <v>459</v>
      </c>
      <c r="AC115" s="32"/>
      <c r="AD115" s="32"/>
      <c r="AE115" s="32"/>
      <c r="AF115" s="32"/>
      <c r="AG115" s="61"/>
      <c r="AH115" s="61"/>
      <c r="AI115" s="95"/>
      <c r="AJ115" s="72">
        <v>1</v>
      </c>
      <c r="AK115" s="72">
        <v>8</v>
      </c>
      <c r="AL115" s="72">
        <v>8</v>
      </c>
    </row>
    <row r="116" spans="1:38" s="267" customFormat="1" ht="39.950000000000003" customHeight="1">
      <c r="A116" s="123">
        <v>110</v>
      </c>
      <c r="B116" s="163"/>
      <c r="C116" s="164"/>
      <c r="D116" s="164">
        <v>2</v>
      </c>
      <c r="E116" s="136"/>
      <c r="F116" s="136"/>
      <c r="G116" s="164"/>
      <c r="H116" s="164"/>
      <c r="I116" s="164"/>
      <c r="J116" s="27"/>
      <c r="K116" s="27"/>
      <c r="L116" s="131" t="s">
        <v>460</v>
      </c>
      <c r="M116" s="132" t="s">
        <v>461</v>
      </c>
      <c r="N116" s="175" t="s">
        <v>462</v>
      </c>
      <c r="O116" s="136"/>
      <c r="P116" s="163" t="s">
        <v>220</v>
      </c>
      <c r="Q116" s="185"/>
      <c r="R116" s="26" t="s">
        <v>57</v>
      </c>
      <c r="S116" s="34" t="s">
        <v>460</v>
      </c>
      <c r="T116" s="26" t="s">
        <v>57</v>
      </c>
      <c r="U116" s="139" t="s">
        <v>223</v>
      </c>
      <c r="V116" s="139" t="s">
        <v>222</v>
      </c>
      <c r="W116" s="163" t="s">
        <v>232</v>
      </c>
      <c r="X116" s="164" t="s">
        <v>225</v>
      </c>
      <c r="Y116" s="192" t="s">
        <v>385</v>
      </c>
      <c r="Z116" s="192" t="s">
        <v>385</v>
      </c>
      <c r="AA116" s="193" t="e">
        <f>AA117+AA118+AA119*#REF!</f>
        <v>#REF!</v>
      </c>
      <c r="AB116" s="26" t="s">
        <v>385</v>
      </c>
      <c r="AC116" s="27"/>
      <c r="AD116" s="27"/>
      <c r="AE116" s="27"/>
      <c r="AF116" s="27"/>
      <c r="AG116" s="197"/>
      <c r="AH116" s="197"/>
      <c r="AI116" s="198"/>
      <c r="AJ116" s="72">
        <v>1</v>
      </c>
      <c r="AK116" s="72">
        <v>1</v>
      </c>
      <c r="AL116" s="72">
        <v>1</v>
      </c>
    </row>
    <row r="117" spans="1:38" s="267" customFormat="1" ht="39.950000000000003" customHeight="1">
      <c r="A117" s="123">
        <v>111</v>
      </c>
      <c r="B117" s="163"/>
      <c r="C117" s="164"/>
      <c r="D117" s="164"/>
      <c r="E117" s="136">
        <v>3</v>
      </c>
      <c r="F117" s="136"/>
      <c r="G117" s="164"/>
      <c r="H117" s="164"/>
      <c r="I117" s="164"/>
      <c r="J117" s="27"/>
      <c r="K117" s="27"/>
      <c r="L117" s="131" t="s">
        <v>463</v>
      </c>
      <c r="M117" s="132" t="s">
        <v>464</v>
      </c>
      <c r="N117" s="175" t="s">
        <v>462</v>
      </c>
      <c r="O117" s="136"/>
      <c r="P117" s="163" t="s">
        <v>220</v>
      </c>
      <c r="Q117" s="185"/>
      <c r="R117" s="26" t="s">
        <v>57</v>
      </c>
      <c r="S117" s="34" t="s">
        <v>463</v>
      </c>
      <c r="T117" s="26" t="s">
        <v>57</v>
      </c>
      <c r="U117" s="139" t="s">
        <v>223</v>
      </c>
      <c r="V117" s="139" t="s">
        <v>222</v>
      </c>
      <c r="W117" s="163" t="s">
        <v>314</v>
      </c>
      <c r="X117" s="186" t="s">
        <v>318</v>
      </c>
      <c r="Y117" s="194" t="s">
        <v>316</v>
      </c>
      <c r="Z117" s="192" t="s">
        <v>385</v>
      </c>
      <c r="AA117" s="193">
        <v>0.14899999999999999</v>
      </c>
      <c r="AB117" s="26" t="s">
        <v>385</v>
      </c>
      <c r="AC117" s="27"/>
      <c r="AD117" s="27"/>
      <c r="AE117" s="27"/>
      <c r="AF117" s="27"/>
      <c r="AG117" s="197"/>
      <c r="AH117" s="197"/>
      <c r="AI117" s="198"/>
      <c r="AJ117" s="72">
        <v>1</v>
      </c>
      <c r="AK117" s="72">
        <v>1</v>
      </c>
      <c r="AL117" s="72">
        <v>1</v>
      </c>
    </row>
    <row r="118" spans="1:38" s="267" customFormat="1" ht="39.950000000000003" customHeight="1">
      <c r="A118" s="123">
        <v>112</v>
      </c>
      <c r="B118" s="163"/>
      <c r="C118" s="164"/>
      <c r="D118" s="164"/>
      <c r="E118" s="136">
        <v>3</v>
      </c>
      <c r="F118" s="136"/>
      <c r="G118" s="164"/>
      <c r="H118" s="164"/>
      <c r="I118" s="164"/>
      <c r="J118" s="27"/>
      <c r="K118" s="27"/>
      <c r="L118" s="131" t="s">
        <v>465</v>
      </c>
      <c r="M118" s="132" t="s">
        <v>466</v>
      </c>
      <c r="N118" s="175" t="s">
        <v>384</v>
      </c>
      <c r="O118" s="136"/>
      <c r="P118" s="163" t="s">
        <v>220</v>
      </c>
      <c r="Q118" s="185"/>
      <c r="R118" s="26" t="s">
        <v>57</v>
      </c>
      <c r="S118" s="34" t="s">
        <v>228</v>
      </c>
      <c r="T118" s="131" t="s">
        <v>385</v>
      </c>
      <c r="U118" s="139" t="s">
        <v>223</v>
      </c>
      <c r="V118" s="139" t="s">
        <v>222</v>
      </c>
      <c r="W118" s="163" t="s">
        <v>349</v>
      </c>
      <c r="X118" s="26" t="s">
        <v>467</v>
      </c>
      <c r="Y118" s="192" t="s">
        <v>385</v>
      </c>
      <c r="Z118" s="192" t="s">
        <v>385</v>
      </c>
      <c r="AA118" s="195">
        <v>0.214</v>
      </c>
      <c r="AB118" s="26" t="s">
        <v>385</v>
      </c>
      <c r="AC118" s="27"/>
      <c r="AD118" s="27"/>
      <c r="AE118" s="27"/>
      <c r="AF118" s="27"/>
      <c r="AG118" s="197"/>
      <c r="AH118" s="197"/>
      <c r="AI118" s="198"/>
      <c r="AJ118" s="72">
        <v>1</v>
      </c>
      <c r="AK118" s="72">
        <v>1</v>
      </c>
      <c r="AL118" s="72">
        <v>1</v>
      </c>
    </row>
    <row r="119" spans="1:38" s="267" customFormat="1" ht="39.950000000000003" customHeight="1">
      <c r="A119" s="123">
        <v>113</v>
      </c>
      <c r="B119" s="163"/>
      <c r="C119" s="164"/>
      <c r="D119" s="164"/>
      <c r="E119" s="136">
        <v>3</v>
      </c>
      <c r="F119" s="136"/>
      <c r="G119" s="164"/>
      <c r="H119" s="164"/>
      <c r="I119" s="164"/>
      <c r="J119" s="27"/>
      <c r="K119" s="27"/>
      <c r="L119" s="131" t="s">
        <v>468</v>
      </c>
      <c r="M119" s="132" t="s">
        <v>469</v>
      </c>
      <c r="N119" s="175" t="s">
        <v>470</v>
      </c>
      <c r="O119" s="136"/>
      <c r="P119" s="163" t="s">
        <v>220</v>
      </c>
      <c r="Q119" s="185"/>
      <c r="R119" s="26" t="s">
        <v>57</v>
      </c>
      <c r="S119" s="131" t="s">
        <v>228</v>
      </c>
      <c r="T119" s="26" t="s">
        <v>385</v>
      </c>
      <c r="U119" s="139" t="s">
        <v>223</v>
      </c>
      <c r="V119" s="139" t="s">
        <v>222</v>
      </c>
      <c r="W119" s="163" t="s">
        <v>471</v>
      </c>
      <c r="X119" s="164" t="s">
        <v>472</v>
      </c>
      <c r="Y119" s="196" t="s">
        <v>473</v>
      </c>
      <c r="Z119" s="194" t="s">
        <v>474</v>
      </c>
      <c r="AA119" s="193">
        <v>0.02</v>
      </c>
      <c r="AB119" s="26" t="s">
        <v>385</v>
      </c>
      <c r="AC119" s="27"/>
      <c r="AD119" s="27"/>
      <c r="AE119" s="27"/>
      <c r="AF119" s="27"/>
      <c r="AG119" s="197"/>
      <c r="AH119" s="197"/>
      <c r="AI119" s="198"/>
      <c r="AJ119" s="72">
        <v>1</v>
      </c>
      <c r="AK119" s="72">
        <v>2</v>
      </c>
      <c r="AL119" s="72">
        <v>2</v>
      </c>
    </row>
    <row r="120" spans="1:38" s="267" customFormat="1" ht="39.950000000000003" customHeight="1">
      <c r="A120" s="123">
        <v>114</v>
      </c>
      <c r="B120" s="163"/>
      <c r="C120" s="164"/>
      <c r="D120" s="164">
        <v>2</v>
      </c>
      <c r="E120" s="136"/>
      <c r="F120" s="136"/>
      <c r="G120" s="164"/>
      <c r="H120" s="164"/>
      <c r="I120" s="164"/>
      <c r="J120" s="27"/>
      <c r="K120" s="27"/>
      <c r="L120" s="131" t="s">
        <v>475</v>
      </c>
      <c r="M120" s="132" t="s">
        <v>476</v>
      </c>
      <c r="N120" s="175" t="s">
        <v>294</v>
      </c>
      <c r="O120" s="136"/>
      <c r="P120" s="163" t="s">
        <v>220</v>
      </c>
      <c r="Q120" s="185"/>
      <c r="R120" s="26" t="s">
        <v>57</v>
      </c>
      <c r="S120" s="131" t="s">
        <v>228</v>
      </c>
      <c r="T120" s="26" t="s">
        <v>385</v>
      </c>
      <c r="U120" s="139" t="s">
        <v>223</v>
      </c>
      <c r="V120" s="139" t="s">
        <v>222</v>
      </c>
      <c r="W120" s="163" t="s">
        <v>294</v>
      </c>
      <c r="X120" s="164" t="s">
        <v>477</v>
      </c>
      <c r="Y120" s="192" t="s">
        <v>385</v>
      </c>
      <c r="Z120" s="192" t="s">
        <v>385</v>
      </c>
      <c r="AA120" s="193">
        <v>1.6E-2</v>
      </c>
      <c r="AB120" s="27" t="s">
        <v>478</v>
      </c>
      <c r="AC120" s="27"/>
      <c r="AD120" s="27"/>
      <c r="AE120" s="27"/>
      <c r="AF120" s="27"/>
      <c r="AG120" s="197"/>
      <c r="AH120" s="197"/>
      <c r="AI120" s="199" t="s">
        <v>479</v>
      </c>
      <c r="AJ120" s="72">
        <v>1</v>
      </c>
      <c r="AK120" s="72">
        <v>2</v>
      </c>
      <c r="AL120" s="72">
        <v>2</v>
      </c>
    </row>
    <row r="121" spans="1:38" s="267" customFormat="1" ht="39.950000000000003" hidden="1" customHeight="1">
      <c r="A121" s="123">
        <v>115</v>
      </c>
      <c r="B121" s="163"/>
      <c r="C121" s="164"/>
      <c r="D121" s="164">
        <v>2</v>
      </c>
      <c r="E121" s="136"/>
      <c r="F121" s="136"/>
      <c r="G121" s="164"/>
      <c r="H121" s="164"/>
      <c r="I121" s="164"/>
      <c r="J121" s="27"/>
      <c r="K121" s="27"/>
      <c r="L121" s="131" t="s">
        <v>480</v>
      </c>
      <c r="M121" s="132" t="s">
        <v>461</v>
      </c>
      <c r="N121" s="175" t="s">
        <v>76</v>
      </c>
      <c r="O121" s="136"/>
      <c r="P121" s="163" t="s">
        <v>220</v>
      </c>
      <c r="Q121" s="185"/>
      <c r="R121" s="26" t="s">
        <v>57</v>
      </c>
      <c r="S121" s="131" t="s">
        <v>481</v>
      </c>
      <c r="T121" s="26" t="s">
        <v>57</v>
      </c>
      <c r="U121" s="26" t="s">
        <v>223</v>
      </c>
      <c r="V121" s="26" t="s">
        <v>222</v>
      </c>
      <c r="W121" s="163" t="s">
        <v>232</v>
      </c>
      <c r="X121" s="164" t="s">
        <v>225</v>
      </c>
      <c r="Y121" s="192" t="s">
        <v>385</v>
      </c>
      <c r="Z121" s="192" t="s">
        <v>385</v>
      </c>
      <c r="AA121" s="268" t="e">
        <f>AA122+AA123+AA124*#REF!</f>
        <v>#REF!</v>
      </c>
      <c r="AB121" s="26" t="s">
        <v>385</v>
      </c>
      <c r="AC121" s="27"/>
      <c r="AD121" s="27"/>
      <c r="AE121" s="27"/>
      <c r="AF121" s="27"/>
      <c r="AG121" s="197"/>
      <c r="AH121" s="197"/>
      <c r="AI121" s="198"/>
      <c r="AJ121" s="72">
        <v>1</v>
      </c>
      <c r="AK121" s="269">
        <v>0</v>
      </c>
      <c r="AL121" s="270"/>
    </row>
    <row r="122" spans="1:38" s="267" customFormat="1" ht="39.950000000000003" hidden="1" customHeight="1">
      <c r="A122" s="123">
        <v>116</v>
      </c>
      <c r="B122" s="163"/>
      <c r="C122" s="164"/>
      <c r="D122" s="164"/>
      <c r="E122" s="136">
        <v>3</v>
      </c>
      <c r="F122" s="136"/>
      <c r="G122" s="164"/>
      <c r="H122" s="164"/>
      <c r="I122" s="164"/>
      <c r="J122" s="27"/>
      <c r="K122" s="27"/>
      <c r="L122" s="131" t="s">
        <v>463</v>
      </c>
      <c r="M122" s="132" t="s">
        <v>464</v>
      </c>
      <c r="N122" s="175" t="s">
        <v>76</v>
      </c>
      <c r="O122" s="136"/>
      <c r="P122" s="163" t="s">
        <v>220</v>
      </c>
      <c r="Q122" s="185"/>
      <c r="R122" s="26" t="s">
        <v>57</v>
      </c>
      <c r="S122" s="131" t="s">
        <v>463</v>
      </c>
      <c r="T122" s="26" t="s">
        <v>57</v>
      </c>
      <c r="U122" s="26" t="s">
        <v>223</v>
      </c>
      <c r="V122" s="26" t="s">
        <v>222</v>
      </c>
      <c r="W122" s="163" t="s">
        <v>314</v>
      </c>
      <c r="X122" s="186" t="s">
        <v>318</v>
      </c>
      <c r="Y122" s="194" t="s">
        <v>316</v>
      </c>
      <c r="Z122" s="192" t="s">
        <v>385</v>
      </c>
      <c r="AA122" s="268">
        <v>0.14899999999999999</v>
      </c>
      <c r="AB122" s="26" t="s">
        <v>385</v>
      </c>
      <c r="AC122" s="27"/>
      <c r="AD122" s="27"/>
      <c r="AE122" s="27"/>
      <c r="AF122" s="27"/>
      <c r="AG122" s="197"/>
      <c r="AH122" s="197"/>
      <c r="AI122" s="198"/>
      <c r="AJ122" s="72">
        <v>1</v>
      </c>
      <c r="AK122" s="269">
        <v>0</v>
      </c>
      <c r="AL122" s="270"/>
    </row>
    <row r="123" spans="1:38" s="267" customFormat="1" ht="39.950000000000003" hidden="1" customHeight="1">
      <c r="A123" s="123">
        <v>117</v>
      </c>
      <c r="B123" s="163"/>
      <c r="C123" s="164"/>
      <c r="D123" s="164"/>
      <c r="E123" s="136">
        <v>3</v>
      </c>
      <c r="F123" s="136"/>
      <c r="G123" s="164"/>
      <c r="H123" s="164"/>
      <c r="I123" s="164"/>
      <c r="J123" s="27"/>
      <c r="K123" s="27"/>
      <c r="L123" s="131" t="s">
        <v>482</v>
      </c>
      <c r="M123" s="132" t="s">
        <v>466</v>
      </c>
      <c r="N123" s="175" t="s">
        <v>76</v>
      </c>
      <c r="O123" s="136"/>
      <c r="P123" s="163" t="s">
        <v>220</v>
      </c>
      <c r="Q123" s="185"/>
      <c r="R123" s="26" t="s">
        <v>57</v>
      </c>
      <c r="S123" s="131" t="s">
        <v>228</v>
      </c>
      <c r="T123" s="131" t="s">
        <v>385</v>
      </c>
      <c r="U123" s="26" t="s">
        <v>223</v>
      </c>
      <c r="V123" s="26" t="s">
        <v>222</v>
      </c>
      <c r="W123" s="163" t="s">
        <v>349</v>
      </c>
      <c r="X123" s="26" t="s">
        <v>467</v>
      </c>
      <c r="Y123" s="192" t="s">
        <v>385</v>
      </c>
      <c r="Z123" s="192" t="s">
        <v>385</v>
      </c>
      <c r="AA123" s="271">
        <v>0.214</v>
      </c>
      <c r="AB123" s="26" t="s">
        <v>385</v>
      </c>
      <c r="AC123" s="27"/>
      <c r="AD123" s="27"/>
      <c r="AE123" s="27"/>
      <c r="AF123" s="27"/>
      <c r="AG123" s="197"/>
      <c r="AH123" s="197"/>
      <c r="AI123" s="198"/>
      <c r="AJ123" s="72">
        <v>1</v>
      </c>
      <c r="AK123" s="269">
        <v>0</v>
      </c>
      <c r="AL123" s="270"/>
    </row>
    <row r="124" spans="1:38" s="267" customFormat="1" ht="39.950000000000003" hidden="1" customHeight="1">
      <c r="A124" s="123">
        <v>118</v>
      </c>
      <c r="B124" s="163"/>
      <c r="C124" s="164"/>
      <c r="D124" s="164"/>
      <c r="E124" s="136">
        <v>3</v>
      </c>
      <c r="F124" s="136"/>
      <c r="G124" s="164"/>
      <c r="H124" s="164"/>
      <c r="I124" s="164"/>
      <c r="J124" s="27"/>
      <c r="K124" s="27"/>
      <c r="L124" s="131" t="s">
        <v>483</v>
      </c>
      <c r="M124" s="132" t="s">
        <v>484</v>
      </c>
      <c r="N124" s="175"/>
      <c r="O124" s="136"/>
      <c r="P124" s="163" t="s">
        <v>220</v>
      </c>
      <c r="Q124" s="185"/>
      <c r="R124" s="26" t="s">
        <v>57</v>
      </c>
      <c r="S124" s="131" t="s">
        <v>228</v>
      </c>
      <c r="T124" s="26" t="s">
        <v>385</v>
      </c>
      <c r="U124" s="26" t="s">
        <v>223</v>
      </c>
      <c r="V124" s="26" t="s">
        <v>222</v>
      </c>
      <c r="W124" s="163" t="s">
        <v>471</v>
      </c>
      <c r="X124" s="164" t="s">
        <v>472</v>
      </c>
      <c r="Y124" s="196" t="s">
        <v>473</v>
      </c>
      <c r="Z124" s="194" t="s">
        <v>474</v>
      </c>
      <c r="AA124" s="268">
        <v>0.02</v>
      </c>
      <c r="AB124" s="26" t="s">
        <v>385</v>
      </c>
      <c r="AC124" s="27"/>
      <c r="AD124" s="27"/>
      <c r="AE124" s="27"/>
      <c r="AF124" s="27"/>
      <c r="AG124" s="197"/>
      <c r="AH124" s="197"/>
      <c r="AI124" s="198"/>
      <c r="AJ124" s="72">
        <v>1</v>
      </c>
      <c r="AK124" s="269">
        <v>0</v>
      </c>
      <c r="AL124" s="270"/>
    </row>
    <row r="125" spans="1:38" s="267" customFormat="1" ht="39.950000000000003" hidden="1" customHeight="1">
      <c r="A125" s="123">
        <v>119</v>
      </c>
      <c r="B125" s="163"/>
      <c r="C125" s="164"/>
      <c r="D125" s="164">
        <v>2</v>
      </c>
      <c r="E125" s="136"/>
      <c r="F125" s="136"/>
      <c r="G125" s="164"/>
      <c r="H125" s="164"/>
      <c r="I125" s="164"/>
      <c r="J125" s="27"/>
      <c r="K125" s="27"/>
      <c r="L125" s="131" t="s">
        <v>485</v>
      </c>
      <c r="M125" s="132" t="s">
        <v>486</v>
      </c>
      <c r="N125" s="175" t="s">
        <v>294</v>
      </c>
      <c r="O125" s="136"/>
      <c r="P125" s="163" t="s">
        <v>220</v>
      </c>
      <c r="Q125" s="185"/>
      <c r="R125" s="26" t="s">
        <v>57</v>
      </c>
      <c r="S125" s="131" t="s">
        <v>228</v>
      </c>
      <c r="T125" s="26" t="s">
        <v>385</v>
      </c>
      <c r="U125" s="26" t="s">
        <v>223</v>
      </c>
      <c r="V125" s="26" t="s">
        <v>222</v>
      </c>
      <c r="W125" s="163" t="s">
        <v>294</v>
      </c>
      <c r="X125" s="164" t="s">
        <v>487</v>
      </c>
      <c r="Y125" s="192" t="s">
        <v>385</v>
      </c>
      <c r="Z125" s="192" t="s">
        <v>385</v>
      </c>
      <c r="AA125" s="268">
        <v>1.2999999999999999E-2</v>
      </c>
      <c r="AB125" s="27" t="s">
        <v>478</v>
      </c>
      <c r="AC125" s="27"/>
      <c r="AD125" s="27"/>
      <c r="AE125" s="27"/>
      <c r="AF125" s="27"/>
      <c r="AG125" s="197"/>
      <c r="AH125" s="197"/>
      <c r="AI125" s="199" t="s">
        <v>479</v>
      </c>
      <c r="AJ125" s="72">
        <v>2</v>
      </c>
      <c r="AK125" s="269">
        <v>0</v>
      </c>
      <c r="AL125" s="270"/>
    </row>
    <row r="126" spans="1:38" ht="39.950000000000003" hidden="1" customHeight="1">
      <c r="A126" s="123">
        <v>120</v>
      </c>
      <c r="B126" s="15"/>
      <c r="C126" s="16">
        <v>1</v>
      </c>
      <c r="D126" s="16"/>
      <c r="E126" s="25"/>
      <c r="F126" s="25"/>
      <c r="G126" s="16"/>
      <c r="H126" s="16"/>
      <c r="I126" s="16"/>
      <c r="J126" s="36"/>
      <c r="K126" s="44"/>
      <c r="L126" s="34" t="s">
        <v>488</v>
      </c>
      <c r="M126" s="30" t="s">
        <v>77</v>
      </c>
      <c r="N126" s="134" t="s">
        <v>248</v>
      </c>
      <c r="O126" s="40"/>
      <c r="P126" s="15" t="s">
        <v>220</v>
      </c>
      <c r="Q126" s="54"/>
      <c r="R126" s="48" t="s">
        <v>221</v>
      </c>
      <c r="S126" s="38" t="s">
        <v>228</v>
      </c>
      <c r="T126" s="38" t="s">
        <v>18</v>
      </c>
      <c r="U126" s="139" t="s">
        <v>222</v>
      </c>
      <c r="V126" s="140" t="s">
        <v>223</v>
      </c>
      <c r="W126" s="15" t="s">
        <v>232</v>
      </c>
      <c r="X126" s="18" t="s">
        <v>225</v>
      </c>
      <c r="Y126" s="18" t="s">
        <v>18</v>
      </c>
      <c r="Z126" s="30" t="s">
        <v>18</v>
      </c>
      <c r="AA126" s="58" t="e">
        <f>AA129+AA150+AA166*#REF!</f>
        <v>#REF!</v>
      </c>
      <c r="AB126" s="32" t="s">
        <v>18</v>
      </c>
      <c r="AC126" s="32"/>
      <c r="AD126" s="32"/>
      <c r="AE126" s="32"/>
      <c r="AF126" s="32"/>
      <c r="AG126" s="61"/>
      <c r="AH126" s="61"/>
      <c r="AI126" s="95"/>
      <c r="AJ126" s="72">
        <v>4</v>
      </c>
      <c r="AK126" s="72">
        <v>0</v>
      </c>
    </row>
    <row r="127" spans="1:38" ht="39.950000000000003" hidden="1" customHeight="1">
      <c r="A127" s="123">
        <v>121</v>
      </c>
      <c r="B127" s="15"/>
      <c r="C127" s="16">
        <v>1</v>
      </c>
      <c r="D127" s="16"/>
      <c r="E127" s="25"/>
      <c r="F127" s="25"/>
      <c r="G127" s="16"/>
      <c r="H127" s="16"/>
      <c r="I127" s="16"/>
      <c r="J127" s="36"/>
      <c r="K127" s="44"/>
      <c r="L127" s="34" t="s">
        <v>180</v>
      </c>
      <c r="M127" s="30" t="s">
        <v>77</v>
      </c>
      <c r="N127" s="134" t="s">
        <v>250</v>
      </c>
      <c r="O127" s="40"/>
      <c r="P127" s="15" t="s">
        <v>220</v>
      </c>
      <c r="Q127" s="54"/>
      <c r="R127" s="48" t="s">
        <v>221</v>
      </c>
      <c r="S127" s="38" t="s">
        <v>228</v>
      </c>
      <c r="T127" s="38" t="s">
        <v>18</v>
      </c>
      <c r="U127" s="139" t="s">
        <v>222</v>
      </c>
      <c r="V127" s="140" t="s">
        <v>223</v>
      </c>
      <c r="W127" s="15" t="s">
        <v>232</v>
      </c>
      <c r="X127" s="18" t="s">
        <v>225</v>
      </c>
      <c r="Y127" s="18" t="s">
        <v>18</v>
      </c>
      <c r="Z127" s="30" t="s">
        <v>18</v>
      </c>
      <c r="AA127" s="58" t="e">
        <f>AA130+AA151</f>
        <v>#REF!</v>
      </c>
      <c r="AB127" s="32" t="s">
        <v>18</v>
      </c>
      <c r="AC127" s="32"/>
      <c r="AD127" s="32"/>
      <c r="AE127" s="32"/>
      <c r="AF127" s="32"/>
      <c r="AG127" s="61"/>
      <c r="AH127" s="61"/>
      <c r="AI127" s="95"/>
      <c r="AJ127" s="72">
        <v>1</v>
      </c>
      <c r="AK127" s="72">
        <v>0</v>
      </c>
    </row>
    <row r="128" spans="1:38" s="5" customFormat="1" ht="39.950000000000003" customHeight="1">
      <c r="A128" s="123">
        <v>122</v>
      </c>
      <c r="B128" s="15"/>
      <c r="C128" s="16">
        <v>1</v>
      </c>
      <c r="D128" s="16"/>
      <c r="E128" s="25"/>
      <c r="F128" s="25"/>
      <c r="G128" s="16"/>
      <c r="H128" s="16"/>
      <c r="I128" s="16"/>
      <c r="J128" s="36"/>
      <c r="K128" s="44"/>
      <c r="L128" s="34" t="s">
        <v>152</v>
      </c>
      <c r="M128" s="30" t="s">
        <v>77</v>
      </c>
      <c r="N128" s="134" t="s">
        <v>251</v>
      </c>
      <c r="O128" s="40"/>
      <c r="P128" s="15" t="s">
        <v>220</v>
      </c>
      <c r="Q128" s="54"/>
      <c r="R128" s="48" t="s">
        <v>221</v>
      </c>
      <c r="S128" s="38" t="s">
        <v>228</v>
      </c>
      <c r="T128" s="38" t="s">
        <v>18</v>
      </c>
      <c r="U128" s="139" t="s">
        <v>222</v>
      </c>
      <c r="V128" s="140" t="s">
        <v>223</v>
      </c>
      <c r="W128" s="15" t="s">
        <v>232</v>
      </c>
      <c r="X128" s="18" t="s">
        <v>225</v>
      </c>
      <c r="Y128" s="18" t="s">
        <v>18</v>
      </c>
      <c r="Z128" s="30" t="s">
        <v>18</v>
      </c>
      <c r="AA128" s="58">
        <v>2.8012000000000001</v>
      </c>
      <c r="AB128" s="32" t="s">
        <v>18</v>
      </c>
      <c r="AC128" s="32"/>
      <c r="AD128" s="32"/>
      <c r="AE128" s="32"/>
      <c r="AF128" s="32"/>
      <c r="AG128" s="61"/>
      <c r="AH128" s="61"/>
      <c r="AI128" s="95"/>
      <c r="AJ128" s="72">
        <v>1</v>
      </c>
      <c r="AK128" s="72">
        <v>1</v>
      </c>
      <c r="AL128" s="72">
        <v>1</v>
      </c>
    </row>
    <row r="129" spans="1:38" ht="39.950000000000003" hidden="1" customHeight="1">
      <c r="A129" s="123">
        <v>123</v>
      </c>
      <c r="B129" s="15"/>
      <c r="C129" s="16"/>
      <c r="D129" s="16">
        <v>2</v>
      </c>
      <c r="E129" s="16"/>
      <c r="F129" s="16"/>
      <c r="G129" s="19"/>
      <c r="H129" s="16"/>
      <c r="I129" s="16"/>
      <c r="J129" s="36"/>
      <c r="K129" s="36"/>
      <c r="L129" s="34" t="s">
        <v>489</v>
      </c>
      <c r="M129" s="30" t="s">
        <v>80</v>
      </c>
      <c r="N129" s="134" t="str">
        <f t="shared" ref="N129:N131" si="1">N126</f>
        <v>分总成，织物通风面套</v>
      </c>
      <c r="O129" s="80"/>
      <c r="P129" s="15" t="s">
        <v>220</v>
      </c>
      <c r="Q129" s="82"/>
      <c r="R129" s="48" t="s">
        <v>221</v>
      </c>
      <c r="S129" s="38" t="s">
        <v>228</v>
      </c>
      <c r="T129" s="38" t="s">
        <v>18</v>
      </c>
      <c r="U129" s="139" t="s">
        <v>222</v>
      </c>
      <c r="V129" s="140" t="s">
        <v>223</v>
      </c>
      <c r="W129" s="15" t="s">
        <v>232</v>
      </c>
      <c r="X129" s="18" t="s">
        <v>225</v>
      </c>
      <c r="Y129" s="18" t="s">
        <v>18</v>
      </c>
      <c r="Z129" s="30" t="s">
        <v>18</v>
      </c>
      <c r="AA129" s="84" t="e">
        <f>AA132+AA142+AA145+AA149*#REF!+AA141</f>
        <v>#REF!</v>
      </c>
      <c r="AB129" s="32" t="s">
        <v>18</v>
      </c>
      <c r="AC129" s="51"/>
      <c r="AD129" s="51"/>
      <c r="AE129" s="51"/>
      <c r="AF129" s="51"/>
      <c r="AG129" s="61"/>
      <c r="AH129" s="61"/>
      <c r="AI129" s="95"/>
      <c r="AJ129" s="72">
        <v>1</v>
      </c>
      <c r="AK129" s="72">
        <v>0</v>
      </c>
    </row>
    <row r="130" spans="1:38" ht="39.950000000000003" hidden="1" customHeight="1">
      <c r="A130" s="123">
        <v>124</v>
      </c>
      <c r="B130" s="15"/>
      <c r="C130" s="16"/>
      <c r="D130" s="16">
        <v>2</v>
      </c>
      <c r="E130" s="16"/>
      <c r="F130" s="16"/>
      <c r="G130" s="19"/>
      <c r="H130" s="16"/>
      <c r="I130" s="16"/>
      <c r="J130" s="36"/>
      <c r="K130" s="36"/>
      <c r="L130" s="34" t="s">
        <v>181</v>
      </c>
      <c r="M130" s="30" t="s">
        <v>80</v>
      </c>
      <c r="N130" s="134" t="str">
        <f t="shared" si="1"/>
        <v>分总成，织物非通风面套</v>
      </c>
      <c r="O130" s="80"/>
      <c r="P130" s="15" t="s">
        <v>220</v>
      </c>
      <c r="Q130" s="82"/>
      <c r="R130" s="48" t="s">
        <v>221</v>
      </c>
      <c r="S130" s="38" t="s">
        <v>228</v>
      </c>
      <c r="T130" s="38" t="s">
        <v>18</v>
      </c>
      <c r="U130" s="139" t="s">
        <v>222</v>
      </c>
      <c r="V130" s="140" t="s">
        <v>223</v>
      </c>
      <c r="W130" s="15" t="s">
        <v>232</v>
      </c>
      <c r="X130" s="18" t="s">
        <v>225</v>
      </c>
      <c r="Y130" s="18" t="s">
        <v>18</v>
      </c>
      <c r="Z130" s="30" t="s">
        <v>18</v>
      </c>
      <c r="AA130" s="58" t="e">
        <f>AA133+AA143+AA149*#REF!</f>
        <v>#REF!</v>
      </c>
      <c r="AB130" s="32" t="s">
        <v>18</v>
      </c>
      <c r="AC130" s="51"/>
      <c r="AD130" s="51"/>
      <c r="AE130" s="51"/>
      <c r="AF130" s="51"/>
      <c r="AG130" s="61"/>
      <c r="AH130" s="61"/>
      <c r="AI130" s="95"/>
      <c r="AJ130" s="72">
        <v>3</v>
      </c>
      <c r="AK130" s="72">
        <v>0</v>
      </c>
    </row>
    <row r="131" spans="1:38" s="5" customFormat="1" ht="39.950000000000003" customHeight="1">
      <c r="A131" s="123">
        <v>125</v>
      </c>
      <c r="B131" s="15"/>
      <c r="C131" s="16"/>
      <c r="D131" s="16">
        <v>2</v>
      </c>
      <c r="E131" s="16"/>
      <c r="F131" s="16"/>
      <c r="G131" s="19"/>
      <c r="H131" s="16"/>
      <c r="I131" s="16"/>
      <c r="J131" s="36"/>
      <c r="K131" s="36"/>
      <c r="L131" s="34" t="s">
        <v>153</v>
      </c>
      <c r="M131" s="30" t="s">
        <v>80</v>
      </c>
      <c r="N131" s="134" t="str">
        <f t="shared" si="1"/>
        <v>分总成，主面料为蓝白格，缝线蓝色</v>
      </c>
      <c r="O131" s="80"/>
      <c r="P131" s="15" t="s">
        <v>220</v>
      </c>
      <c r="Q131" s="82"/>
      <c r="R131" s="48" t="s">
        <v>221</v>
      </c>
      <c r="S131" s="38" t="s">
        <v>228</v>
      </c>
      <c r="T131" s="38" t="s">
        <v>18</v>
      </c>
      <c r="U131" s="139" t="s">
        <v>222</v>
      </c>
      <c r="V131" s="140" t="s">
        <v>223</v>
      </c>
      <c r="W131" s="15" t="s">
        <v>232</v>
      </c>
      <c r="X131" s="18" t="s">
        <v>225</v>
      </c>
      <c r="Y131" s="18" t="s">
        <v>18</v>
      </c>
      <c r="Z131" s="30" t="s">
        <v>18</v>
      </c>
      <c r="AA131" s="84">
        <v>1.3234999999999999</v>
      </c>
      <c r="AB131" s="32" t="s">
        <v>18</v>
      </c>
      <c r="AC131" s="51"/>
      <c r="AD131" s="51"/>
      <c r="AE131" s="51"/>
      <c r="AF131" s="51"/>
      <c r="AG131" s="61"/>
      <c r="AH131" s="61"/>
      <c r="AI131" s="95"/>
      <c r="AJ131" s="72">
        <v>1</v>
      </c>
      <c r="AK131" s="72">
        <v>1</v>
      </c>
      <c r="AL131" s="72">
        <v>1</v>
      </c>
    </row>
    <row r="132" spans="1:38" ht="39.950000000000003" customHeight="1">
      <c r="A132" s="123">
        <v>126</v>
      </c>
      <c r="B132" s="15"/>
      <c r="C132" s="16"/>
      <c r="D132" s="16"/>
      <c r="E132" s="16">
        <v>3</v>
      </c>
      <c r="F132" s="16"/>
      <c r="G132" s="19"/>
      <c r="H132" s="16"/>
      <c r="I132" s="16"/>
      <c r="J132" s="36"/>
      <c r="K132" s="36"/>
      <c r="L132" s="34" t="s">
        <v>490</v>
      </c>
      <c r="M132" s="30" t="s">
        <v>83</v>
      </c>
      <c r="N132" s="135" t="s">
        <v>276</v>
      </c>
      <c r="O132" s="80"/>
      <c r="P132" s="15" t="s">
        <v>220</v>
      </c>
      <c r="Q132" s="82"/>
      <c r="R132" s="48" t="s">
        <v>61</v>
      </c>
      <c r="S132" s="34" t="s">
        <v>490</v>
      </c>
      <c r="T132" s="36" t="s">
        <v>61</v>
      </c>
      <c r="U132" s="139" t="s">
        <v>222</v>
      </c>
      <c r="V132" s="140" t="s">
        <v>223</v>
      </c>
      <c r="W132" s="15" t="s">
        <v>232</v>
      </c>
      <c r="X132" s="18" t="s">
        <v>225</v>
      </c>
      <c r="Y132" s="18" t="s">
        <v>18</v>
      </c>
      <c r="Z132" s="30" t="s">
        <v>18</v>
      </c>
      <c r="AA132" s="58">
        <f>AA134+AA136+AA137+AA138+AA139</f>
        <v>0.8570000000000001</v>
      </c>
      <c r="AB132" s="32" t="s">
        <v>18</v>
      </c>
      <c r="AC132" s="51"/>
      <c r="AD132" s="51"/>
      <c r="AE132" s="51"/>
      <c r="AF132" s="51"/>
      <c r="AG132" s="61"/>
      <c r="AH132" s="61"/>
      <c r="AI132" s="95"/>
      <c r="AJ132" s="72">
        <v>1</v>
      </c>
      <c r="AK132" s="72">
        <v>1</v>
      </c>
      <c r="AL132" s="72">
        <v>1</v>
      </c>
    </row>
    <row r="133" spans="1:38" ht="39.950000000000003" hidden="1" customHeight="1">
      <c r="A133" s="123">
        <v>127</v>
      </c>
      <c r="B133" s="15"/>
      <c r="C133" s="16"/>
      <c r="D133" s="16"/>
      <c r="E133" s="16">
        <v>3</v>
      </c>
      <c r="F133" s="16"/>
      <c r="G133" s="19"/>
      <c r="H133" s="16"/>
      <c r="I133" s="16"/>
      <c r="J133" s="36"/>
      <c r="K133" s="36"/>
      <c r="L133" s="34" t="s">
        <v>491</v>
      </c>
      <c r="M133" s="30" t="s">
        <v>83</v>
      </c>
      <c r="N133" s="135" t="s">
        <v>279</v>
      </c>
      <c r="O133" s="80"/>
      <c r="P133" s="15" t="s">
        <v>220</v>
      </c>
      <c r="Q133" s="82"/>
      <c r="R133" s="48" t="s">
        <v>61</v>
      </c>
      <c r="S133" s="34" t="s">
        <v>491</v>
      </c>
      <c r="T133" s="36" t="s">
        <v>61</v>
      </c>
      <c r="U133" s="139" t="s">
        <v>222</v>
      </c>
      <c r="V133" s="140" t="s">
        <v>223</v>
      </c>
      <c r="W133" s="15" t="s">
        <v>232</v>
      </c>
      <c r="X133" s="18" t="s">
        <v>225</v>
      </c>
      <c r="Y133" s="18" t="s">
        <v>18</v>
      </c>
      <c r="Z133" s="30" t="s">
        <v>18</v>
      </c>
      <c r="AA133" s="58">
        <f>AA135+AA136+AA137+AA138+AA140</f>
        <v>0.91710000000000003</v>
      </c>
      <c r="AB133" s="32" t="s">
        <v>18</v>
      </c>
      <c r="AC133" s="51"/>
      <c r="AD133" s="51"/>
      <c r="AE133" s="51"/>
      <c r="AF133" s="51"/>
      <c r="AG133" s="61"/>
      <c r="AH133" s="61"/>
      <c r="AI133" s="95"/>
      <c r="AJ133" s="273">
        <v>4</v>
      </c>
      <c r="AK133" s="72">
        <v>0</v>
      </c>
    </row>
    <row r="134" spans="1:38" ht="39.950000000000003" customHeight="1">
      <c r="A134" s="123">
        <v>128</v>
      </c>
      <c r="B134" s="15"/>
      <c r="C134" s="16"/>
      <c r="D134" s="16"/>
      <c r="E134" s="16"/>
      <c r="F134" s="16">
        <v>4</v>
      </c>
      <c r="G134" s="19"/>
      <c r="H134" s="16"/>
      <c r="I134" s="16"/>
      <c r="J134" s="36"/>
      <c r="K134" s="36"/>
      <c r="L134" s="34" t="s">
        <v>492</v>
      </c>
      <c r="M134" s="30" t="s">
        <v>86</v>
      </c>
      <c r="N134" s="135" t="s">
        <v>276</v>
      </c>
      <c r="O134" s="80"/>
      <c r="P134" s="15" t="s">
        <v>220</v>
      </c>
      <c r="Q134" s="82"/>
      <c r="R134" s="48" t="s">
        <v>221</v>
      </c>
      <c r="S134" s="38" t="s">
        <v>228</v>
      </c>
      <c r="T134" s="38" t="s">
        <v>18</v>
      </c>
      <c r="U134" s="139" t="s">
        <v>222</v>
      </c>
      <c r="V134" s="140" t="s">
        <v>223</v>
      </c>
      <c r="W134" s="40" t="s">
        <v>493</v>
      </c>
      <c r="X134" s="18" t="s">
        <v>494</v>
      </c>
      <c r="Y134" s="18" t="s">
        <v>495</v>
      </c>
      <c r="Z134" s="30" t="s">
        <v>18</v>
      </c>
      <c r="AA134" s="58">
        <v>0.76780000000000004</v>
      </c>
      <c r="AB134" s="32" t="s">
        <v>18</v>
      </c>
      <c r="AC134" s="51"/>
      <c r="AD134" s="51"/>
      <c r="AE134" s="51"/>
      <c r="AF134" s="51"/>
      <c r="AG134" s="61"/>
      <c r="AH134" s="61"/>
      <c r="AI134" s="95"/>
      <c r="AJ134" s="72">
        <v>4</v>
      </c>
      <c r="AK134" s="72">
        <v>1</v>
      </c>
      <c r="AL134" s="72">
        <v>1</v>
      </c>
    </row>
    <row r="135" spans="1:38" ht="39.950000000000003" hidden="1" customHeight="1">
      <c r="A135" s="123">
        <v>129</v>
      </c>
      <c r="B135" s="15"/>
      <c r="C135" s="16"/>
      <c r="D135" s="16"/>
      <c r="E135" s="16"/>
      <c r="F135" s="16">
        <v>4</v>
      </c>
      <c r="G135" s="19"/>
      <c r="H135" s="16"/>
      <c r="I135" s="16"/>
      <c r="J135" s="36"/>
      <c r="K135" s="36"/>
      <c r="L135" s="34" t="s">
        <v>496</v>
      </c>
      <c r="M135" s="30" t="s">
        <v>86</v>
      </c>
      <c r="N135" s="135" t="s">
        <v>279</v>
      </c>
      <c r="O135" s="80"/>
      <c r="P135" s="15" t="s">
        <v>220</v>
      </c>
      <c r="Q135" s="82"/>
      <c r="R135" s="48" t="s">
        <v>221</v>
      </c>
      <c r="S135" s="38" t="s">
        <v>228</v>
      </c>
      <c r="T135" s="38" t="s">
        <v>18</v>
      </c>
      <c r="U135" s="139" t="s">
        <v>222</v>
      </c>
      <c r="V135" s="140" t="s">
        <v>223</v>
      </c>
      <c r="W135" s="40" t="s">
        <v>493</v>
      </c>
      <c r="X135" s="18" t="s">
        <v>494</v>
      </c>
      <c r="Y135" s="18" t="s">
        <v>495</v>
      </c>
      <c r="Z135" s="30" t="s">
        <v>18</v>
      </c>
      <c r="AA135" s="58">
        <v>0.82789999999999997</v>
      </c>
      <c r="AB135" s="32" t="s">
        <v>18</v>
      </c>
      <c r="AC135" s="51"/>
      <c r="AD135" s="51"/>
      <c r="AE135" s="51"/>
      <c r="AF135" s="51"/>
      <c r="AG135" s="61"/>
      <c r="AH135" s="61"/>
      <c r="AI135" s="95"/>
      <c r="AJ135" s="72">
        <v>1</v>
      </c>
      <c r="AK135" s="72">
        <v>0</v>
      </c>
    </row>
    <row r="136" spans="1:38" ht="39.950000000000003" customHeight="1">
      <c r="A136" s="123">
        <v>130</v>
      </c>
      <c r="B136" s="15"/>
      <c r="C136" s="16"/>
      <c r="D136" s="16"/>
      <c r="E136" s="16"/>
      <c r="F136" s="16">
        <v>4</v>
      </c>
      <c r="G136" s="19"/>
      <c r="H136" s="16"/>
      <c r="I136" s="16"/>
      <c r="J136" s="36"/>
      <c r="K136" s="36"/>
      <c r="L136" s="34" t="s">
        <v>497</v>
      </c>
      <c r="M136" s="30" t="s">
        <v>498</v>
      </c>
      <c r="N136" s="135" t="s">
        <v>76</v>
      </c>
      <c r="O136" s="80"/>
      <c r="P136" s="15" t="s">
        <v>220</v>
      </c>
      <c r="Q136" s="82"/>
      <c r="R136" s="48" t="s">
        <v>221</v>
      </c>
      <c r="S136" s="38" t="s">
        <v>497</v>
      </c>
      <c r="T136" s="36" t="s">
        <v>221</v>
      </c>
      <c r="U136" s="139" t="s">
        <v>222</v>
      </c>
      <c r="V136" s="140" t="s">
        <v>223</v>
      </c>
      <c r="W136" s="40" t="s">
        <v>499</v>
      </c>
      <c r="X136" s="18" t="s">
        <v>500</v>
      </c>
      <c r="Y136" s="15" t="s">
        <v>271</v>
      </c>
      <c r="Z136" s="30" t="s">
        <v>18</v>
      </c>
      <c r="AA136" s="58">
        <v>2.1000000000000001E-2</v>
      </c>
      <c r="AB136" s="32" t="s">
        <v>18</v>
      </c>
      <c r="AC136" s="51"/>
      <c r="AD136" s="51"/>
      <c r="AE136" s="51"/>
      <c r="AF136" s="51"/>
      <c r="AG136" s="61"/>
      <c r="AH136" s="61"/>
      <c r="AI136" s="95"/>
      <c r="AJ136" s="72">
        <v>1</v>
      </c>
      <c r="AK136" s="72">
        <v>1</v>
      </c>
      <c r="AL136" s="72">
        <v>1</v>
      </c>
    </row>
    <row r="137" spans="1:38" ht="39.950000000000003" customHeight="1">
      <c r="A137" s="123">
        <v>131</v>
      </c>
      <c r="B137" s="15"/>
      <c r="C137" s="16"/>
      <c r="D137" s="19"/>
      <c r="E137" s="16"/>
      <c r="F137" s="16">
        <v>4</v>
      </c>
      <c r="G137" s="19"/>
      <c r="H137" s="16"/>
      <c r="I137" s="16"/>
      <c r="J137" s="36"/>
      <c r="K137" s="36"/>
      <c r="L137" s="34" t="s">
        <v>501</v>
      </c>
      <c r="M137" s="30" t="s">
        <v>502</v>
      </c>
      <c r="N137" s="135" t="s">
        <v>76</v>
      </c>
      <c r="O137" s="80"/>
      <c r="P137" s="15" t="s">
        <v>220</v>
      </c>
      <c r="Q137" s="82"/>
      <c r="R137" s="48" t="s">
        <v>221</v>
      </c>
      <c r="S137" s="38" t="s">
        <v>501</v>
      </c>
      <c r="T137" s="36" t="s">
        <v>221</v>
      </c>
      <c r="U137" s="139" t="s">
        <v>222</v>
      </c>
      <c r="V137" s="140" t="s">
        <v>223</v>
      </c>
      <c r="W137" s="40" t="s">
        <v>499</v>
      </c>
      <c r="X137" s="18" t="s">
        <v>500</v>
      </c>
      <c r="Y137" s="15" t="s">
        <v>271</v>
      </c>
      <c r="Z137" s="30" t="s">
        <v>503</v>
      </c>
      <c r="AA137" s="58">
        <v>7.1000000000000004E-3</v>
      </c>
      <c r="AB137" s="32" t="s">
        <v>18</v>
      </c>
      <c r="AC137" s="51"/>
      <c r="AD137" s="51"/>
      <c r="AE137" s="51"/>
      <c r="AF137" s="51"/>
      <c r="AG137" s="61"/>
      <c r="AH137" s="61"/>
      <c r="AI137" s="95"/>
      <c r="AJ137" s="157">
        <v>1</v>
      </c>
      <c r="AK137" s="72">
        <v>1</v>
      </c>
      <c r="AL137" s="72">
        <v>1</v>
      </c>
    </row>
    <row r="138" spans="1:38" ht="39.950000000000003" customHeight="1">
      <c r="A138" s="123">
        <v>132</v>
      </c>
      <c r="B138" s="15"/>
      <c r="C138" s="16"/>
      <c r="D138" s="19"/>
      <c r="E138" s="16"/>
      <c r="F138" s="16">
        <v>4</v>
      </c>
      <c r="G138" s="19"/>
      <c r="H138" s="16"/>
      <c r="I138" s="16"/>
      <c r="J138" s="36"/>
      <c r="K138" s="36"/>
      <c r="L138" s="34" t="s">
        <v>116</v>
      </c>
      <c r="M138" s="30" t="s">
        <v>117</v>
      </c>
      <c r="N138" s="135" t="s">
        <v>76</v>
      </c>
      <c r="O138" s="80"/>
      <c r="P138" s="15" t="s">
        <v>220</v>
      </c>
      <c r="Q138" s="82"/>
      <c r="R138" s="48" t="s">
        <v>221</v>
      </c>
      <c r="S138" s="38" t="s">
        <v>116</v>
      </c>
      <c r="T138" s="48" t="s">
        <v>221</v>
      </c>
      <c r="U138" s="139" t="s">
        <v>222</v>
      </c>
      <c r="V138" s="140" t="s">
        <v>223</v>
      </c>
      <c r="W138" s="40" t="s">
        <v>499</v>
      </c>
      <c r="X138" s="18" t="s">
        <v>500</v>
      </c>
      <c r="Y138" s="15" t="s">
        <v>271</v>
      </c>
      <c r="Z138" s="30"/>
      <c r="AA138" s="58">
        <v>1.11E-2</v>
      </c>
      <c r="AB138" s="32" t="s">
        <v>18</v>
      </c>
      <c r="AC138" s="51"/>
      <c r="AD138" s="51"/>
      <c r="AE138" s="51"/>
      <c r="AF138" s="51"/>
      <c r="AG138" s="61"/>
      <c r="AH138" s="61"/>
      <c r="AI138" s="95"/>
      <c r="AJ138" s="157">
        <v>1</v>
      </c>
      <c r="AK138" s="72">
        <v>1</v>
      </c>
      <c r="AL138" s="72">
        <v>1</v>
      </c>
    </row>
    <row r="139" spans="1:38" ht="39.950000000000003" customHeight="1">
      <c r="A139" s="123">
        <v>133</v>
      </c>
      <c r="B139" s="15"/>
      <c r="C139" s="16"/>
      <c r="D139" s="19"/>
      <c r="E139" s="19"/>
      <c r="F139" s="16">
        <v>4</v>
      </c>
      <c r="G139" s="19"/>
      <c r="H139" s="16"/>
      <c r="I139" s="16"/>
      <c r="J139" s="36"/>
      <c r="K139" s="36"/>
      <c r="L139" s="34" t="s">
        <v>504</v>
      </c>
      <c r="M139" s="30" t="s">
        <v>89</v>
      </c>
      <c r="N139" s="135" t="s">
        <v>276</v>
      </c>
      <c r="O139" s="80"/>
      <c r="P139" s="15" t="s">
        <v>220</v>
      </c>
      <c r="Q139" s="18"/>
      <c r="R139" s="48" t="s">
        <v>221</v>
      </c>
      <c r="S139" s="38" t="s">
        <v>228</v>
      </c>
      <c r="T139" s="38" t="s">
        <v>18</v>
      </c>
      <c r="U139" s="139" t="s">
        <v>222</v>
      </c>
      <c r="V139" s="140" t="s">
        <v>223</v>
      </c>
      <c r="W139" s="40" t="s">
        <v>277</v>
      </c>
      <c r="X139" s="18" t="s">
        <v>18</v>
      </c>
      <c r="Y139" s="38" t="s">
        <v>278</v>
      </c>
      <c r="Z139" s="153" t="s">
        <v>18</v>
      </c>
      <c r="AA139" s="58">
        <v>0.05</v>
      </c>
      <c r="AB139" s="32" t="s">
        <v>18</v>
      </c>
      <c r="AC139" s="51"/>
      <c r="AD139" s="51"/>
      <c r="AE139" s="51"/>
      <c r="AF139" s="51"/>
      <c r="AG139" s="61"/>
      <c r="AH139" s="61"/>
      <c r="AI139" s="95"/>
      <c r="AJ139" s="72">
        <v>3</v>
      </c>
      <c r="AK139" s="72">
        <v>1</v>
      </c>
      <c r="AL139" s="72">
        <v>1</v>
      </c>
    </row>
    <row r="140" spans="1:38" ht="39.950000000000003" hidden="1" customHeight="1">
      <c r="A140" s="123">
        <v>134</v>
      </c>
      <c r="B140" s="15"/>
      <c r="C140" s="16"/>
      <c r="D140" s="19"/>
      <c r="E140" s="19"/>
      <c r="F140" s="16">
        <v>4</v>
      </c>
      <c r="G140" s="19"/>
      <c r="H140" s="16"/>
      <c r="I140" s="16"/>
      <c r="J140" s="36"/>
      <c r="K140" s="36"/>
      <c r="L140" s="34" t="s">
        <v>88</v>
      </c>
      <c r="M140" s="30" t="s">
        <v>89</v>
      </c>
      <c r="N140" s="135" t="s">
        <v>279</v>
      </c>
      <c r="O140" s="80"/>
      <c r="P140" s="15" t="s">
        <v>220</v>
      </c>
      <c r="Q140" s="18"/>
      <c r="R140" s="48" t="s">
        <v>221</v>
      </c>
      <c r="S140" s="38" t="s">
        <v>228</v>
      </c>
      <c r="T140" s="38" t="s">
        <v>18</v>
      </c>
      <c r="U140" s="139" t="s">
        <v>222</v>
      </c>
      <c r="V140" s="140" t="s">
        <v>223</v>
      </c>
      <c r="W140" s="40" t="s">
        <v>277</v>
      </c>
      <c r="X140" s="18" t="s">
        <v>18</v>
      </c>
      <c r="Y140" s="38" t="s">
        <v>278</v>
      </c>
      <c r="Z140" s="153" t="s">
        <v>18</v>
      </c>
      <c r="AA140" s="58">
        <v>0.05</v>
      </c>
      <c r="AB140" s="32" t="s">
        <v>18</v>
      </c>
      <c r="AC140" s="51"/>
      <c r="AD140" s="51"/>
      <c r="AE140" s="51"/>
      <c r="AF140" s="51"/>
      <c r="AG140" s="61"/>
      <c r="AH140" s="61"/>
      <c r="AI140" s="95"/>
      <c r="AJ140" s="72">
        <v>1</v>
      </c>
      <c r="AK140" s="72">
        <v>0</v>
      </c>
    </row>
    <row r="141" spans="1:38" s="119" customFormat="1" ht="39.950000000000003" customHeight="1">
      <c r="A141" s="124">
        <v>135</v>
      </c>
      <c r="B141" s="165"/>
      <c r="C141" s="166"/>
      <c r="D141" s="166"/>
      <c r="E141" s="202">
        <v>3</v>
      </c>
      <c r="F141" s="167"/>
      <c r="G141" s="166"/>
      <c r="H141" s="166"/>
      <c r="I141" s="166"/>
      <c r="J141" s="176"/>
      <c r="K141" s="281"/>
      <c r="L141" s="167" t="s">
        <v>505</v>
      </c>
      <c r="M141" s="282" t="s">
        <v>506</v>
      </c>
      <c r="N141" s="283" t="s">
        <v>76</v>
      </c>
      <c r="O141" s="205"/>
      <c r="P141" s="165" t="s">
        <v>220</v>
      </c>
      <c r="Q141" s="284"/>
      <c r="R141" s="205" t="s">
        <v>57</v>
      </c>
      <c r="S141" s="177" t="s">
        <v>228</v>
      </c>
      <c r="T141" s="131" t="s">
        <v>385</v>
      </c>
      <c r="U141" s="187" t="s">
        <v>222</v>
      </c>
      <c r="V141" s="187" t="s">
        <v>223</v>
      </c>
      <c r="W141" s="285" t="s">
        <v>507</v>
      </c>
      <c r="X141" s="286" t="s">
        <v>225</v>
      </c>
      <c r="Y141" s="287" t="s">
        <v>385</v>
      </c>
      <c r="Z141" s="288" t="s">
        <v>508</v>
      </c>
      <c r="AA141" s="289">
        <v>7.4999999999999997E-3</v>
      </c>
      <c r="AB141" s="27" t="s">
        <v>385</v>
      </c>
      <c r="AC141" s="232"/>
      <c r="AD141" s="232"/>
      <c r="AE141" s="232"/>
      <c r="AF141" s="232"/>
      <c r="AG141" s="197"/>
      <c r="AH141" s="197"/>
      <c r="AI141" s="198"/>
      <c r="AJ141" s="72">
        <v>1</v>
      </c>
      <c r="AK141" s="157">
        <v>1</v>
      </c>
      <c r="AL141" s="157">
        <v>0</v>
      </c>
    </row>
    <row r="142" spans="1:38" s="5" customFormat="1" ht="39.950000000000003" hidden="1" customHeight="1">
      <c r="A142" s="123">
        <v>136</v>
      </c>
      <c r="B142" s="15"/>
      <c r="C142" s="16"/>
      <c r="D142" s="19"/>
      <c r="E142" s="19">
        <v>3</v>
      </c>
      <c r="F142" s="16"/>
      <c r="G142" s="19"/>
      <c r="H142" s="16"/>
      <c r="I142" s="16"/>
      <c r="J142" s="36"/>
      <c r="K142" s="36"/>
      <c r="L142" s="34" t="s">
        <v>146</v>
      </c>
      <c r="M142" s="30" t="s">
        <v>147</v>
      </c>
      <c r="N142" s="130" t="s">
        <v>280</v>
      </c>
      <c r="O142" s="80"/>
      <c r="P142" s="15" t="s">
        <v>220</v>
      </c>
      <c r="Q142" s="82"/>
      <c r="R142" s="48" t="s">
        <v>221</v>
      </c>
      <c r="S142" s="38" t="s">
        <v>228</v>
      </c>
      <c r="T142" s="38" t="s">
        <v>18</v>
      </c>
      <c r="U142" s="139" t="s">
        <v>222</v>
      </c>
      <c r="V142" s="140" t="s">
        <v>223</v>
      </c>
      <c r="W142" s="40" t="s">
        <v>232</v>
      </c>
      <c r="X142" s="18" t="s">
        <v>225</v>
      </c>
      <c r="Y142" s="18" t="s">
        <v>18</v>
      </c>
      <c r="Z142" s="30" t="s">
        <v>18</v>
      </c>
      <c r="AA142" s="58">
        <v>0.2</v>
      </c>
      <c r="AB142" s="32" t="s">
        <v>18</v>
      </c>
      <c r="AC142" s="51"/>
      <c r="AD142" s="51"/>
      <c r="AE142" s="51"/>
      <c r="AF142" s="51"/>
      <c r="AG142" s="61"/>
      <c r="AH142" s="61"/>
      <c r="AI142" s="95"/>
      <c r="AJ142" s="157">
        <v>1</v>
      </c>
      <c r="AK142" s="72">
        <v>0</v>
      </c>
    </row>
    <row r="143" spans="1:38" ht="39.950000000000003" hidden="1" customHeight="1">
      <c r="A143" s="123">
        <v>137</v>
      </c>
      <c r="B143" s="15"/>
      <c r="C143" s="16"/>
      <c r="D143" s="19"/>
      <c r="E143" s="19">
        <v>3</v>
      </c>
      <c r="F143" s="16"/>
      <c r="G143" s="19"/>
      <c r="H143" s="16"/>
      <c r="I143" s="16"/>
      <c r="J143" s="36"/>
      <c r="K143" s="36"/>
      <c r="L143" s="34" t="s">
        <v>182</v>
      </c>
      <c r="M143" s="30" t="s">
        <v>509</v>
      </c>
      <c r="N143" s="130" t="s">
        <v>282</v>
      </c>
      <c r="O143" s="80"/>
      <c r="P143" s="15" t="s">
        <v>220</v>
      </c>
      <c r="Q143" s="82"/>
      <c r="R143" s="48" t="s">
        <v>221</v>
      </c>
      <c r="S143" s="38" t="s">
        <v>228</v>
      </c>
      <c r="T143" s="38" t="s">
        <v>18</v>
      </c>
      <c r="U143" s="139" t="s">
        <v>222</v>
      </c>
      <c r="V143" s="140" t="s">
        <v>223</v>
      </c>
      <c r="W143" s="40" t="s">
        <v>232</v>
      </c>
      <c r="X143" s="18" t="s">
        <v>225</v>
      </c>
      <c r="Y143" s="18" t="s">
        <v>18</v>
      </c>
      <c r="Z143" s="30" t="s">
        <v>18</v>
      </c>
      <c r="AA143" s="58">
        <v>0.2</v>
      </c>
      <c r="AB143" s="32" t="s">
        <v>18</v>
      </c>
      <c r="AC143" s="51"/>
      <c r="AD143" s="51"/>
      <c r="AE143" s="51"/>
      <c r="AF143" s="51"/>
      <c r="AG143" s="61"/>
      <c r="AH143" s="61"/>
      <c r="AI143" s="95"/>
      <c r="AJ143" s="157">
        <v>1</v>
      </c>
      <c r="AK143" s="72">
        <v>0</v>
      </c>
    </row>
    <row r="144" spans="1:38" s="5" customFormat="1" ht="39.950000000000003" customHeight="1">
      <c r="A144" s="123">
        <v>138</v>
      </c>
      <c r="B144" s="15"/>
      <c r="C144" s="16"/>
      <c r="D144" s="19"/>
      <c r="E144" s="19">
        <v>3</v>
      </c>
      <c r="F144" s="16"/>
      <c r="G144" s="19"/>
      <c r="H144" s="16"/>
      <c r="I144" s="16"/>
      <c r="J144" s="36"/>
      <c r="K144" s="36"/>
      <c r="L144" s="34" t="s">
        <v>8</v>
      </c>
      <c r="M144" s="30" t="s">
        <v>147</v>
      </c>
      <c r="N144" s="130" t="s">
        <v>283</v>
      </c>
      <c r="O144" s="80"/>
      <c r="P144" s="15" t="s">
        <v>220</v>
      </c>
      <c r="Q144" s="82"/>
      <c r="R144" s="48" t="s">
        <v>221</v>
      </c>
      <c r="S144" s="38" t="s">
        <v>228</v>
      </c>
      <c r="T144" s="38" t="s">
        <v>18</v>
      </c>
      <c r="U144" s="139" t="s">
        <v>222</v>
      </c>
      <c r="V144" s="140" t="s">
        <v>223</v>
      </c>
      <c r="W144" s="40" t="s">
        <v>232</v>
      </c>
      <c r="X144" s="18" t="s">
        <v>225</v>
      </c>
      <c r="Y144" s="18" t="s">
        <v>18</v>
      </c>
      <c r="Z144" s="30" t="s">
        <v>18</v>
      </c>
      <c r="AA144" s="58">
        <v>0.2</v>
      </c>
      <c r="AB144" s="32" t="s">
        <v>18</v>
      </c>
      <c r="AC144" s="51"/>
      <c r="AD144" s="51"/>
      <c r="AE144" s="51"/>
      <c r="AF144" s="51"/>
      <c r="AG144" s="61"/>
      <c r="AH144" s="61"/>
      <c r="AI144" s="95"/>
      <c r="AJ144" s="72">
        <v>4</v>
      </c>
      <c r="AK144" s="72">
        <v>1</v>
      </c>
      <c r="AL144" s="72">
        <v>1</v>
      </c>
    </row>
    <row r="145" spans="1:38" s="118" customFormat="1" ht="39.950000000000003" customHeight="1">
      <c r="A145" s="124">
        <v>139</v>
      </c>
      <c r="B145" s="125"/>
      <c r="C145" s="202"/>
      <c r="D145" s="203"/>
      <c r="E145" s="203">
        <v>3</v>
      </c>
      <c r="F145" s="202"/>
      <c r="G145" s="203"/>
      <c r="H145" s="202"/>
      <c r="I145" s="202"/>
      <c r="J145" s="216"/>
      <c r="K145" s="216"/>
      <c r="L145" s="217" t="s">
        <v>510</v>
      </c>
      <c r="M145" s="129" t="s">
        <v>511</v>
      </c>
      <c r="N145" s="290" t="s">
        <v>76</v>
      </c>
      <c r="O145" s="80"/>
      <c r="P145" s="125" t="s">
        <v>220</v>
      </c>
      <c r="Q145" s="229"/>
      <c r="R145" s="48" t="s">
        <v>61</v>
      </c>
      <c r="S145" s="230" t="s">
        <v>228</v>
      </c>
      <c r="T145" s="38" t="s">
        <v>18</v>
      </c>
      <c r="U145" s="143" t="s">
        <v>222</v>
      </c>
      <c r="V145" s="144" t="s">
        <v>223</v>
      </c>
      <c r="W145" s="231" t="s">
        <v>232</v>
      </c>
      <c r="X145" s="150" t="s">
        <v>225</v>
      </c>
      <c r="Y145" s="150" t="s">
        <v>18</v>
      </c>
      <c r="Z145" s="129" t="s">
        <v>18</v>
      </c>
      <c r="AA145" s="239">
        <f>AA146+AA147+AA148</f>
        <v>0.247</v>
      </c>
      <c r="AB145" s="32" t="s">
        <v>18</v>
      </c>
      <c r="AC145" s="51"/>
      <c r="AD145" s="51"/>
      <c r="AE145" s="51"/>
      <c r="AF145" s="51"/>
      <c r="AG145" s="61"/>
      <c r="AH145" s="61"/>
      <c r="AI145" s="95"/>
      <c r="AJ145" s="72">
        <v>2</v>
      </c>
      <c r="AK145" s="157">
        <v>1</v>
      </c>
      <c r="AL145" s="157">
        <v>0</v>
      </c>
    </row>
    <row r="146" spans="1:38" s="118" customFormat="1" ht="39.950000000000003" customHeight="1">
      <c r="A146" s="124">
        <v>140</v>
      </c>
      <c r="B146" s="125"/>
      <c r="C146" s="202"/>
      <c r="D146" s="203"/>
      <c r="E146" s="203"/>
      <c r="F146" s="202">
        <v>4</v>
      </c>
      <c r="G146" s="203"/>
      <c r="H146" s="202"/>
      <c r="I146" s="202"/>
      <c r="J146" s="216"/>
      <c r="K146" s="216"/>
      <c r="L146" s="217" t="s">
        <v>90</v>
      </c>
      <c r="M146" s="129" t="s">
        <v>87</v>
      </c>
      <c r="N146" s="290" t="s">
        <v>291</v>
      </c>
      <c r="O146" s="80"/>
      <c r="P146" s="125" t="s">
        <v>220</v>
      </c>
      <c r="Q146" s="229"/>
      <c r="R146" s="48" t="s">
        <v>57</v>
      </c>
      <c r="S146" s="230" t="s">
        <v>90</v>
      </c>
      <c r="T146" s="36" t="s">
        <v>57</v>
      </c>
      <c r="U146" s="143" t="s">
        <v>223</v>
      </c>
      <c r="V146" s="144" t="s">
        <v>222</v>
      </c>
      <c r="W146" s="231" t="s">
        <v>232</v>
      </c>
      <c r="X146" s="150" t="s">
        <v>225</v>
      </c>
      <c r="Y146" s="150" t="s">
        <v>18</v>
      </c>
      <c r="Z146" s="129" t="s">
        <v>18</v>
      </c>
      <c r="AA146" s="239">
        <v>0.111</v>
      </c>
      <c r="AB146" s="32" t="s">
        <v>18</v>
      </c>
      <c r="AC146" s="51"/>
      <c r="AD146" s="51"/>
      <c r="AE146" s="51"/>
      <c r="AF146" s="51"/>
      <c r="AG146" s="61"/>
      <c r="AH146" s="61"/>
      <c r="AI146" s="95"/>
      <c r="AJ146" s="72">
        <v>1</v>
      </c>
      <c r="AK146" s="157">
        <v>1</v>
      </c>
      <c r="AL146" s="157">
        <v>0</v>
      </c>
    </row>
    <row r="147" spans="1:38" s="118" customFormat="1" ht="39.950000000000003" customHeight="1">
      <c r="A147" s="124">
        <v>141</v>
      </c>
      <c r="B147" s="125"/>
      <c r="C147" s="202"/>
      <c r="D147" s="203"/>
      <c r="E147" s="203"/>
      <c r="F147" s="202">
        <v>4</v>
      </c>
      <c r="G147" s="203"/>
      <c r="H147" s="202"/>
      <c r="I147" s="202"/>
      <c r="J147" s="216"/>
      <c r="K147" s="216"/>
      <c r="L147" s="217" t="s">
        <v>103</v>
      </c>
      <c r="M147" s="129" t="s">
        <v>127</v>
      </c>
      <c r="N147" s="290" t="s">
        <v>76</v>
      </c>
      <c r="O147" s="80"/>
      <c r="P147" s="125" t="s">
        <v>220</v>
      </c>
      <c r="Q147" s="229"/>
      <c r="R147" s="48" t="s">
        <v>57</v>
      </c>
      <c r="S147" s="230" t="s">
        <v>103</v>
      </c>
      <c r="T147" s="36" t="s">
        <v>61</v>
      </c>
      <c r="U147" s="143" t="s">
        <v>222</v>
      </c>
      <c r="V147" s="144" t="s">
        <v>223</v>
      </c>
      <c r="W147" s="231" t="s">
        <v>232</v>
      </c>
      <c r="X147" s="150" t="s">
        <v>225</v>
      </c>
      <c r="Y147" s="150" t="s">
        <v>18</v>
      </c>
      <c r="Z147" s="129" t="s">
        <v>18</v>
      </c>
      <c r="AA147" s="239">
        <v>0.11</v>
      </c>
      <c r="AB147" s="32" t="s">
        <v>18</v>
      </c>
      <c r="AC147" s="51"/>
      <c r="AD147" s="51"/>
      <c r="AE147" s="51"/>
      <c r="AF147" s="51"/>
      <c r="AG147" s="61"/>
      <c r="AH147" s="61"/>
      <c r="AI147" s="95"/>
      <c r="AJ147" s="72">
        <v>1</v>
      </c>
      <c r="AK147" s="157">
        <v>1</v>
      </c>
      <c r="AL147" s="157">
        <v>0</v>
      </c>
    </row>
    <row r="148" spans="1:38" s="118" customFormat="1" ht="39.950000000000003" customHeight="1">
      <c r="A148" s="124">
        <v>142</v>
      </c>
      <c r="B148" s="125"/>
      <c r="C148" s="202"/>
      <c r="D148" s="203"/>
      <c r="E148" s="203"/>
      <c r="F148" s="202">
        <v>4</v>
      </c>
      <c r="G148" s="203"/>
      <c r="H148" s="202"/>
      <c r="I148" s="202"/>
      <c r="J148" s="216"/>
      <c r="K148" s="216"/>
      <c r="L148" s="217" t="s">
        <v>121</v>
      </c>
      <c r="M148" s="129" t="s">
        <v>122</v>
      </c>
      <c r="N148" s="290" t="s">
        <v>291</v>
      </c>
      <c r="O148" s="80"/>
      <c r="P148" s="125" t="s">
        <v>220</v>
      </c>
      <c r="Q148" s="229"/>
      <c r="R148" s="48" t="s">
        <v>57</v>
      </c>
      <c r="S148" s="230" t="s">
        <v>121</v>
      </c>
      <c r="T148" s="36" t="s">
        <v>57</v>
      </c>
      <c r="U148" s="143" t="s">
        <v>223</v>
      </c>
      <c r="V148" s="144" t="s">
        <v>222</v>
      </c>
      <c r="W148" s="231" t="s">
        <v>232</v>
      </c>
      <c r="X148" s="150" t="s">
        <v>225</v>
      </c>
      <c r="Y148" s="150" t="s">
        <v>18</v>
      </c>
      <c r="Z148" s="129" t="s">
        <v>18</v>
      </c>
      <c r="AA148" s="239">
        <v>2.5999999999999999E-2</v>
      </c>
      <c r="AB148" s="32" t="s">
        <v>18</v>
      </c>
      <c r="AC148" s="51"/>
      <c r="AD148" s="51"/>
      <c r="AE148" s="51"/>
      <c r="AF148" s="51"/>
      <c r="AG148" s="61"/>
      <c r="AH148" s="61"/>
      <c r="AI148" s="95"/>
      <c r="AJ148" s="72">
        <v>1</v>
      </c>
      <c r="AK148" s="157">
        <v>1</v>
      </c>
      <c r="AL148" s="157">
        <v>0</v>
      </c>
    </row>
    <row r="149" spans="1:38" ht="39.950000000000003" customHeight="1">
      <c r="A149" s="123">
        <v>143</v>
      </c>
      <c r="B149" s="15"/>
      <c r="C149" s="16"/>
      <c r="D149" s="19"/>
      <c r="E149" s="19">
        <v>3</v>
      </c>
      <c r="F149" s="16"/>
      <c r="G149" s="19"/>
      <c r="H149" s="16"/>
      <c r="I149" s="16"/>
      <c r="J149" s="36"/>
      <c r="K149" s="36"/>
      <c r="L149" s="34" t="s">
        <v>292</v>
      </c>
      <c r="M149" s="30" t="s">
        <v>293</v>
      </c>
      <c r="N149" s="206" t="s">
        <v>294</v>
      </c>
      <c r="O149" s="80"/>
      <c r="P149" s="15" t="s">
        <v>220</v>
      </c>
      <c r="Q149" s="18" t="s">
        <v>18</v>
      </c>
      <c r="R149" s="48" t="s">
        <v>221</v>
      </c>
      <c r="S149" s="38" t="s">
        <v>228</v>
      </c>
      <c r="T149" s="18" t="s">
        <v>18</v>
      </c>
      <c r="U149" s="139" t="s">
        <v>223</v>
      </c>
      <c r="V149" s="140" t="s">
        <v>222</v>
      </c>
      <c r="W149" s="18" t="s">
        <v>18</v>
      </c>
      <c r="X149" s="18" t="s">
        <v>18</v>
      </c>
      <c r="Y149" s="18" t="s">
        <v>18</v>
      </c>
      <c r="Z149" s="30" t="s">
        <v>18</v>
      </c>
      <c r="AA149" s="58">
        <v>1E-3</v>
      </c>
      <c r="AB149" s="32" t="s">
        <v>18</v>
      </c>
      <c r="AC149" s="51"/>
      <c r="AD149" s="51"/>
      <c r="AE149" s="51"/>
      <c r="AF149" s="51"/>
      <c r="AG149" s="61"/>
      <c r="AH149" s="61"/>
      <c r="AI149" s="95"/>
      <c r="AJ149" s="72">
        <v>1</v>
      </c>
      <c r="AK149" s="72">
        <v>12</v>
      </c>
      <c r="AL149" s="72">
        <v>12</v>
      </c>
    </row>
    <row r="150" spans="1:38" s="115" customFormat="1" ht="39.950000000000003" customHeight="1">
      <c r="A150" s="123">
        <v>144</v>
      </c>
      <c r="B150" s="15"/>
      <c r="C150" s="16"/>
      <c r="D150" s="16">
        <v>2</v>
      </c>
      <c r="E150" s="24"/>
      <c r="F150" s="25"/>
      <c r="G150" s="16"/>
      <c r="H150" s="16"/>
      <c r="I150" s="16"/>
      <c r="J150" s="36"/>
      <c r="K150" s="44"/>
      <c r="L150" s="34" t="s">
        <v>512</v>
      </c>
      <c r="M150" s="30" t="s">
        <v>513</v>
      </c>
      <c r="N150" s="134" t="s">
        <v>232</v>
      </c>
      <c r="O150" s="40"/>
      <c r="P150" s="15" t="s">
        <v>220</v>
      </c>
      <c r="Q150" s="54"/>
      <c r="R150" s="48" t="s">
        <v>221</v>
      </c>
      <c r="S150" s="38" t="s">
        <v>512</v>
      </c>
      <c r="T150" s="36" t="s">
        <v>286</v>
      </c>
      <c r="U150" s="139" t="s">
        <v>222</v>
      </c>
      <c r="V150" s="140" t="s">
        <v>223</v>
      </c>
      <c r="W150" s="40" t="s">
        <v>232</v>
      </c>
      <c r="X150" s="18" t="s">
        <v>225</v>
      </c>
      <c r="Y150" s="38" t="s">
        <v>18</v>
      </c>
      <c r="Z150" s="153" t="s">
        <v>18</v>
      </c>
      <c r="AA150" s="58" t="e">
        <f>AA151+AA165</f>
        <v>#REF!</v>
      </c>
      <c r="AB150" s="32" t="s">
        <v>333</v>
      </c>
      <c r="AC150" s="32"/>
      <c r="AD150" s="32"/>
      <c r="AE150" s="32"/>
      <c r="AF150" s="32"/>
      <c r="AG150" s="61"/>
      <c r="AH150" s="61"/>
      <c r="AI150" s="95"/>
      <c r="AJ150" s="72">
        <v>4</v>
      </c>
      <c r="AK150" s="72">
        <v>1</v>
      </c>
      <c r="AL150" s="72">
        <v>1</v>
      </c>
    </row>
    <row r="151" spans="1:38" s="117" customFormat="1" ht="39.950000000000003" customHeight="1">
      <c r="A151" s="123">
        <v>145</v>
      </c>
      <c r="B151" s="28"/>
      <c r="C151" s="16"/>
      <c r="D151" s="16"/>
      <c r="E151" s="16">
        <v>3</v>
      </c>
      <c r="F151" s="16"/>
      <c r="G151" s="16"/>
      <c r="H151" s="16"/>
      <c r="I151" s="16"/>
      <c r="J151" s="28"/>
      <c r="K151" s="28"/>
      <c r="L151" s="34" t="s">
        <v>514</v>
      </c>
      <c r="M151" s="29" t="s">
        <v>515</v>
      </c>
      <c r="N151" s="134" t="s">
        <v>232</v>
      </c>
      <c r="O151" s="80"/>
      <c r="P151" s="15" t="s">
        <v>220</v>
      </c>
      <c r="Q151" s="51"/>
      <c r="R151" s="48" t="s">
        <v>221</v>
      </c>
      <c r="S151" s="38" t="s">
        <v>514</v>
      </c>
      <c r="T151" s="36" t="s">
        <v>286</v>
      </c>
      <c r="U151" s="139" t="s">
        <v>222</v>
      </c>
      <c r="V151" s="140" t="s">
        <v>223</v>
      </c>
      <c r="W151" s="40" t="s">
        <v>232</v>
      </c>
      <c r="X151" s="18" t="s">
        <v>225</v>
      </c>
      <c r="Y151" s="38" t="s">
        <v>18</v>
      </c>
      <c r="Z151" s="153" t="s">
        <v>18</v>
      </c>
      <c r="AA151" s="58" t="e">
        <f>AA152+AA153+AA154+AA155+AA156+AA157+AA158+AA159+AA161*#REF!+AA160+AA162*#REF!</f>
        <v>#REF!</v>
      </c>
      <c r="AB151" s="32" t="s">
        <v>18</v>
      </c>
      <c r="AC151" s="28"/>
      <c r="AD151" s="28"/>
      <c r="AE151" s="28"/>
      <c r="AF151" s="28"/>
      <c r="AG151" s="61" t="s">
        <v>18</v>
      </c>
      <c r="AH151" s="61"/>
      <c r="AI151" s="95"/>
      <c r="AJ151" s="72">
        <v>1</v>
      </c>
      <c r="AK151" s="72">
        <v>1</v>
      </c>
      <c r="AL151" s="72">
        <v>1</v>
      </c>
    </row>
    <row r="152" spans="1:38" ht="39.950000000000003" customHeight="1">
      <c r="A152" s="123">
        <v>146</v>
      </c>
      <c r="B152" s="15"/>
      <c r="C152" s="16"/>
      <c r="D152" s="19"/>
      <c r="E152" s="19"/>
      <c r="F152" s="16">
        <v>4</v>
      </c>
      <c r="G152" s="19"/>
      <c r="H152" s="16"/>
      <c r="I152" s="16"/>
      <c r="J152" s="36"/>
      <c r="K152" s="36"/>
      <c r="L152" s="34" t="s">
        <v>516</v>
      </c>
      <c r="M152" s="30" t="s">
        <v>517</v>
      </c>
      <c r="N152" s="135" t="s">
        <v>76</v>
      </c>
      <c r="O152" s="80"/>
      <c r="P152" s="15" t="s">
        <v>220</v>
      </c>
      <c r="Q152" s="82"/>
      <c r="R152" s="48" t="s">
        <v>221</v>
      </c>
      <c r="S152" s="38" t="s">
        <v>516</v>
      </c>
      <c r="T152" s="36" t="s">
        <v>221</v>
      </c>
      <c r="U152" s="139" t="s">
        <v>222</v>
      </c>
      <c r="V152" s="140" t="s">
        <v>223</v>
      </c>
      <c r="W152" s="40" t="s">
        <v>236</v>
      </c>
      <c r="X152" s="18" t="s">
        <v>518</v>
      </c>
      <c r="Y152" s="59" t="s">
        <v>238</v>
      </c>
      <c r="Z152" s="153" t="s">
        <v>519</v>
      </c>
      <c r="AA152" s="58">
        <v>0.32040000000000002</v>
      </c>
      <c r="AB152" s="32" t="s">
        <v>18</v>
      </c>
      <c r="AC152" s="32"/>
      <c r="AD152" s="32"/>
      <c r="AE152" s="32"/>
      <c r="AF152" s="32"/>
      <c r="AG152" s="61" t="s">
        <v>18</v>
      </c>
      <c r="AH152" s="61"/>
      <c r="AI152" s="95"/>
      <c r="AJ152" s="72">
        <v>1</v>
      </c>
      <c r="AK152" s="72">
        <v>1</v>
      </c>
      <c r="AL152" s="72">
        <v>1</v>
      </c>
    </row>
    <row r="153" spans="1:38" ht="39.950000000000003" customHeight="1">
      <c r="A153" s="123">
        <v>147</v>
      </c>
      <c r="B153" s="15"/>
      <c r="C153" s="16"/>
      <c r="D153" s="19"/>
      <c r="E153" s="19"/>
      <c r="F153" s="16">
        <v>4</v>
      </c>
      <c r="G153" s="19"/>
      <c r="H153" s="16"/>
      <c r="I153" s="16"/>
      <c r="J153" s="36"/>
      <c r="K153" s="36"/>
      <c r="L153" s="34" t="s">
        <v>520</v>
      </c>
      <c r="M153" s="30" t="s">
        <v>521</v>
      </c>
      <c r="N153" s="135" t="s">
        <v>76</v>
      </c>
      <c r="O153" s="80"/>
      <c r="P153" s="15" t="s">
        <v>220</v>
      </c>
      <c r="Q153" s="82"/>
      <c r="R153" s="48" t="s">
        <v>221</v>
      </c>
      <c r="S153" s="38" t="s">
        <v>520</v>
      </c>
      <c r="T153" s="36" t="s">
        <v>221</v>
      </c>
      <c r="U153" s="139" t="s">
        <v>222</v>
      </c>
      <c r="V153" s="140" t="s">
        <v>223</v>
      </c>
      <c r="W153" s="40" t="s">
        <v>236</v>
      </c>
      <c r="X153" s="18" t="s">
        <v>518</v>
      </c>
      <c r="Y153" s="59" t="s">
        <v>238</v>
      </c>
      <c r="Z153" s="153" t="s">
        <v>519</v>
      </c>
      <c r="AA153" s="58">
        <v>0.30620000000000003</v>
      </c>
      <c r="AB153" s="32" t="s">
        <v>18</v>
      </c>
      <c r="AC153" s="32"/>
      <c r="AD153" s="32"/>
      <c r="AE153" s="32"/>
      <c r="AF153" s="32"/>
      <c r="AG153" s="61" t="s">
        <v>18</v>
      </c>
      <c r="AH153" s="61"/>
      <c r="AI153" s="95"/>
      <c r="AJ153" s="274">
        <v>1</v>
      </c>
      <c r="AK153" s="72">
        <v>1</v>
      </c>
      <c r="AL153" s="72">
        <v>1</v>
      </c>
    </row>
    <row r="154" spans="1:38" ht="39.950000000000003" customHeight="1">
      <c r="A154" s="123">
        <v>148</v>
      </c>
      <c r="B154" s="15"/>
      <c r="C154" s="16"/>
      <c r="D154" s="19"/>
      <c r="E154" s="19"/>
      <c r="F154" s="16">
        <v>4</v>
      </c>
      <c r="G154" s="19"/>
      <c r="H154" s="16"/>
      <c r="I154" s="16"/>
      <c r="J154" s="36"/>
      <c r="K154" s="36"/>
      <c r="L154" s="34" t="s">
        <v>522</v>
      </c>
      <c r="M154" s="30" t="s">
        <v>523</v>
      </c>
      <c r="N154" s="135" t="s">
        <v>76</v>
      </c>
      <c r="O154" s="80"/>
      <c r="P154" s="15" t="s">
        <v>220</v>
      </c>
      <c r="Q154" s="54"/>
      <c r="R154" s="48" t="s">
        <v>221</v>
      </c>
      <c r="S154" s="38" t="s">
        <v>522</v>
      </c>
      <c r="T154" s="36" t="s">
        <v>221</v>
      </c>
      <c r="U154" s="139" t="s">
        <v>222</v>
      </c>
      <c r="V154" s="140" t="s">
        <v>223</v>
      </c>
      <c r="W154" s="40" t="s">
        <v>236</v>
      </c>
      <c r="X154" s="18" t="s">
        <v>518</v>
      </c>
      <c r="Y154" s="59" t="s">
        <v>238</v>
      </c>
      <c r="Z154" s="153" t="s">
        <v>524</v>
      </c>
      <c r="AA154" s="58">
        <v>0.18859999999999999</v>
      </c>
      <c r="AB154" s="32" t="s">
        <v>18</v>
      </c>
      <c r="AC154" s="61"/>
      <c r="AD154" s="61"/>
      <c r="AE154" s="61"/>
      <c r="AF154" s="61"/>
      <c r="AG154" s="61" t="s">
        <v>18</v>
      </c>
      <c r="AH154" s="61"/>
      <c r="AI154" s="95"/>
      <c r="AJ154" s="390"/>
      <c r="AK154" s="72">
        <v>1</v>
      </c>
      <c r="AL154" s="72">
        <v>1</v>
      </c>
    </row>
    <row r="155" spans="1:38" ht="39.950000000000003" customHeight="1">
      <c r="A155" s="123">
        <v>149</v>
      </c>
      <c r="B155" s="15"/>
      <c r="C155" s="16"/>
      <c r="D155" s="19"/>
      <c r="E155" s="19"/>
      <c r="F155" s="16">
        <v>4</v>
      </c>
      <c r="G155" s="19"/>
      <c r="H155" s="16"/>
      <c r="I155" s="16"/>
      <c r="J155" s="36"/>
      <c r="K155" s="36"/>
      <c r="L155" s="34" t="s">
        <v>525</v>
      </c>
      <c r="M155" s="30" t="s">
        <v>526</v>
      </c>
      <c r="N155" s="135" t="s">
        <v>76</v>
      </c>
      <c r="O155" s="80"/>
      <c r="P155" s="15" t="s">
        <v>220</v>
      </c>
      <c r="Q155" s="82"/>
      <c r="R155" s="48" t="s">
        <v>221</v>
      </c>
      <c r="S155" s="38" t="s">
        <v>525</v>
      </c>
      <c r="T155" s="36" t="s">
        <v>221</v>
      </c>
      <c r="U155" s="139" t="s">
        <v>222</v>
      </c>
      <c r="V155" s="140" t="s">
        <v>223</v>
      </c>
      <c r="W155" s="40" t="s">
        <v>236</v>
      </c>
      <c r="X155" s="18" t="s">
        <v>357</v>
      </c>
      <c r="Y155" s="59" t="s">
        <v>238</v>
      </c>
      <c r="Z155" s="153" t="s">
        <v>527</v>
      </c>
      <c r="AA155" s="58">
        <v>7.7899999999999997E-2</v>
      </c>
      <c r="AB155" s="32" t="s">
        <v>18</v>
      </c>
      <c r="AC155" s="51"/>
      <c r="AD155" s="51"/>
      <c r="AE155" s="51"/>
      <c r="AF155" s="51"/>
      <c r="AG155" s="61" t="s">
        <v>18</v>
      </c>
      <c r="AH155" s="61"/>
      <c r="AI155" s="95"/>
      <c r="AJ155" s="390"/>
      <c r="AK155" s="72">
        <v>1</v>
      </c>
      <c r="AL155" s="72">
        <v>1</v>
      </c>
    </row>
    <row r="156" spans="1:38" ht="39.950000000000003" customHeight="1">
      <c r="A156" s="123">
        <v>150</v>
      </c>
      <c r="B156" s="15"/>
      <c r="C156" s="16"/>
      <c r="D156" s="19"/>
      <c r="E156" s="19"/>
      <c r="F156" s="16">
        <v>4</v>
      </c>
      <c r="G156" s="19"/>
      <c r="H156" s="16"/>
      <c r="I156" s="16"/>
      <c r="J156" s="36"/>
      <c r="K156" s="36"/>
      <c r="L156" s="34" t="s">
        <v>528</v>
      </c>
      <c r="M156" s="30" t="s">
        <v>529</v>
      </c>
      <c r="N156" s="135" t="s">
        <v>76</v>
      </c>
      <c r="O156" s="80"/>
      <c r="P156" s="15" t="s">
        <v>220</v>
      </c>
      <c r="Q156" s="82"/>
      <c r="R156" s="48" t="s">
        <v>221</v>
      </c>
      <c r="S156" s="38" t="s">
        <v>528</v>
      </c>
      <c r="T156" s="36" t="s">
        <v>221</v>
      </c>
      <c r="U156" s="139" t="s">
        <v>222</v>
      </c>
      <c r="V156" s="140" t="s">
        <v>223</v>
      </c>
      <c r="W156" s="40" t="s">
        <v>236</v>
      </c>
      <c r="X156" s="18" t="s">
        <v>357</v>
      </c>
      <c r="Y156" s="59" t="s">
        <v>238</v>
      </c>
      <c r="Z156" s="153" t="s">
        <v>530</v>
      </c>
      <c r="AA156" s="58">
        <v>8.0100000000000005E-2</v>
      </c>
      <c r="AB156" s="32" t="s">
        <v>18</v>
      </c>
      <c r="AC156" s="51"/>
      <c r="AD156" s="51"/>
      <c r="AE156" s="51"/>
      <c r="AF156" s="51"/>
      <c r="AG156" s="61"/>
      <c r="AH156" s="61"/>
      <c r="AI156" s="95"/>
      <c r="AJ156" s="390"/>
      <c r="AK156" s="72">
        <v>1</v>
      </c>
      <c r="AL156" s="72">
        <v>1</v>
      </c>
    </row>
    <row r="157" spans="1:38" ht="39.950000000000003" customHeight="1">
      <c r="A157" s="123">
        <v>151</v>
      </c>
      <c r="B157" s="15"/>
      <c r="C157" s="16"/>
      <c r="D157" s="19"/>
      <c r="E157" s="19"/>
      <c r="F157" s="16">
        <v>4</v>
      </c>
      <c r="G157" s="19"/>
      <c r="H157" s="16"/>
      <c r="I157" s="16"/>
      <c r="J157" s="36"/>
      <c r="K157" s="36"/>
      <c r="L157" s="34" t="s">
        <v>531</v>
      </c>
      <c r="M157" s="30" t="s">
        <v>532</v>
      </c>
      <c r="N157" s="135" t="s">
        <v>76</v>
      </c>
      <c r="O157" s="80"/>
      <c r="P157" s="15" t="s">
        <v>220</v>
      </c>
      <c r="Q157" s="82"/>
      <c r="R157" s="48" t="s">
        <v>221</v>
      </c>
      <c r="S157" s="38" t="s">
        <v>531</v>
      </c>
      <c r="T157" s="36" t="s">
        <v>221</v>
      </c>
      <c r="U157" s="139" t="s">
        <v>222</v>
      </c>
      <c r="V157" s="140" t="s">
        <v>223</v>
      </c>
      <c r="W157" s="40" t="s">
        <v>236</v>
      </c>
      <c r="X157" s="18" t="s">
        <v>357</v>
      </c>
      <c r="Y157" s="59" t="s">
        <v>238</v>
      </c>
      <c r="Z157" s="153" t="s">
        <v>533</v>
      </c>
      <c r="AA157" s="58">
        <v>5.0500000000000003E-2</v>
      </c>
      <c r="AB157" s="32" t="s">
        <v>18</v>
      </c>
      <c r="AC157" s="51"/>
      <c r="AD157" s="51"/>
      <c r="AE157" s="51"/>
      <c r="AF157" s="51"/>
      <c r="AG157" s="61"/>
      <c r="AH157" s="61"/>
      <c r="AI157" s="95"/>
      <c r="AJ157" s="390"/>
      <c r="AK157" s="72">
        <v>1</v>
      </c>
      <c r="AL157" s="72">
        <v>1</v>
      </c>
    </row>
    <row r="158" spans="1:38" ht="39.950000000000003" customHeight="1">
      <c r="A158" s="123">
        <v>152</v>
      </c>
      <c r="B158" s="15"/>
      <c r="C158" s="16"/>
      <c r="D158" s="19"/>
      <c r="E158" s="19"/>
      <c r="F158" s="16">
        <v>4</v>
      </c>
      <c r="G158" s="19"/>
      <c r="H158" s="16"/>
      <c r="I158" s="16"/>
      <c r="J158" s="36"/>
      <c r="K158" s="36"/>
      <c r="L158" s="34" t="s">
        <v>534</v>
      </c>
      <c r="M158" s="30" t="s">
        <v>535</v>
      </c>
      <c r="N158" s="135" t="s">
        <v>76</v>
      </c>
      <c r="O158" s="80"/>
      <c r="P158" s="15" t="s">
        <v>220</v>
      </c>
      <c r="Q158" s="82"/>
      <c r="R158" s="48" t="s">
        <v>221</v>
      </c>
      <c r="S158" s="38" t="s">
        <v>534</v>
      </c>
      <c r="T158" s="36" t="s">
        <v>221</v>
      </c>
      <c r="U158" s="139" t="s">
        <v>222</v>
      </c>
      <c r="V158" s="140" t="s">
        <v>223</v>
      </c>
      <c r="W158" s="40" t="s">
        <v>236</v>
      </c>
      <c r="X158" s="18" t="s">
        <v>357</v>
      </c>
      <c r="Y158" s="59" t="s">
        <v>238</v>
      </c>
      <c r="Z158" s="153" t="s">
        <v>533</v>
      </c>
      <c r="AA158" s="58">
        <v>5.0500000000000003E-2</v>
      </c>
      <c r="AB158" s="32" t="s">
        <v>18</v>
      </c>
      <c r="AC158" s="51"/>
      <c r="AD158" s="51"/>
      <c r="AE158" s="51"/>
      <c r="AF158" s="51"/>
      <c r="AG158" s="61"/>
      <c r="AH158" s="61"/>
      <c r="AI158" s="95"/>
      <c r="AJ158" s="390"/>
      <c r="AK158" s="72">
        <v>1</v>
      </c>
      <c r="AL158" s="72">
        <v>1</v>
      </c>
    </row>
    <row r="159" spans="1:38" s="2" customFormat="1" ht="39.950000000000003" customHeight="1">
      <c r="A159" s="123">
        <v>153</v>
      </c>
      <c r="B159" s="28"/>
      <c r="C159" s="16"/>
      <c r="D159" s="16"/>
      <c r="E159" s="16"/>
      <c r="F159" s="16">
        <v>4</v>
      </c>
      <c r="G159" s="16"/>
      <c r="H159" s="16"/>
      <c r="I159" s="16"/>
      <c r="J159" s="28"/>
      <c r="K159" s="28"/>
      <c r="L159" s="34" t="s">
        <v>536</v>
      </c>
      <c r="M159" s="30" t="s">
        <v>537</v>
      </c>
      <c r="N159" s="135" t="s">
        <v>76</v>
      </c>
      <c r="O159" s="80"/>
      <c r="P159" s="15" t="s">
        <v>220</v>
      </c>
      <c r="Q159" s="51"/>
      <c r="R159" s="48" t="s">
        <v>221</v>
      </c>
      <c r="S159" s="38" t="s">
        <v>536</v>
      </c>
      <c r="T159" s="36" t="s">
        <v>221</v>
      </c>
      <c r="U159" s="139" t="s">
        <v>222</v>
      </c>
      <c r="V159" s="140" t="s">
        <v>223</v>
      </c>
      <c r="W159" s="40" t="s">
        <v>236</v>
      </c>
      <c r="X159" s="18" t="s">
        <v>357</v>
      </c>
      <c r="Y159" s="59" t="s">
        <v>238</v>
      </c>
      <c r="Z159" s="153" t="s">
        <v>538</v>
      </c>
      <c r="AA159" s="58">
        <v>6.5299999999999997E-2</v>
      </c>
      <c r="AB159" s="32" t="s">
        <v>18</v>
      </c>
      <c r="AC159" s="28"/>
      <c r="AD159" s="28"/>
      <c r="AE159" s="28"/>
      <c r="AF159" s="28"/>
      <c r="AG159" s="61"/>
      <c r="AH159" s="61"/>
      <c r="AI159" s="95"/>
      <c r="AJ159" s="390"/>
      <c r="AK159" s="72">
        <v>1</v>
      </c>
      <c r="AL159" s="72">
        <v>1</v>
      </c>
    </row>
    <row r="160" spans="1:38" s="2" customFormat="1" ht="39.950000000000003" customHeight="1">
      <c r="A160" s="123">
        <v>154</v>
      </c>
      <c r="B160" s="28"/>
      <c r="C160" s="16"/>
      <c r="D160" s="16"/>
      <c r="E160" s="16"/>
      <c r="F160" s="16">
        <v>4</v>
      </c>
      <c r="G160" s="16"/>
      <c r="H160" s="16"/>
      <c r="I160" s="16"/>
      <c r="J160" s="28"/>
      <c r="K160" s="28"/>
      <c r="L160" s="34" t="s">
        <v>539</v>
      </c>
      <c r="M160" s="30" t="s">
        <v>540</v>
      </c>
      <c r="N160" s="135" t="s">
        <v>76</v>
      </c>
      <c r="O160" s="80"/>
      <c r="P160" s="15" t="s">
        <v>220</v>
      </c>
      <c r="Q160" s="51"/>
      <c r="R160" s="48" t="s">
        <v>221</v>
      </c>
      <c r="S160" s="38" t="s">
        <v>539</v>
      </c>
      <c r="T160" s="36" t="s">
        <v>221</v>
      </c>
      <c r="U160" s="139" t="s">
        <v>222</v>
      </c>
      <c r="V160" s="140" t="s">
        <v>223</v>
      </c>
      <c r="W160" s="40" t="s">
        <v>236</v>
      </c>
      <c r="X160" s="18" t="s">
        <v>357</v>
      </c>
      <c r="Y160" s="59" t="s">
        <v>238</v>
      </c>
      <c r="Z160" s="153" t="s">
        <v>541</v>
      </c>
      <c r="AA160" s="58">
        <v>4.1000000000000002E-2</v>
      </c>
      <c r="AB160" s="32" t="s">
        <v>18</v>
      </c>
      <c r="AC160" s="28"/>
      <c r="AD160" s="28"/>
      <c r="AE160" s="28"/>
      <c r="AF160" s="28"/>
      <c r="AG160" s="61"/>
      <c r="AH160" s="61"/>
      <c r="AI160" s="95"/>
      <c r="AJ160" s="390"/>
      <c r="AK160" s="72">
        <v>1</v>
      </c>
      <c r="AL160" s="72">
        <v>1</v>
      </c>
    </row>
    <row r="161" spans="1:38" ht="39.950000000000003" customHeight="1">
      <c r="A161" s="123">
        <v>155</v>
      </c>
      <c r="B161" s="15"/>
      <c r="C161" s="16"/>
      <c r="D161" s="16"/>
      <c r="E161" s="25"/>
      <c r="F161" s="25">
        <v>4</v>
      </c>
      <c r="G161" s="16"/>
      <c r="H161" s="16"/>
      <c r="I161" s="16"/>
      <c r="J161" s="36"/>
      <c r="K161" s="44"/>
      <c r="L161" s="34" t="s">
        <v>417</v>
      </c>
      <c r="M161" s="30" t="s">
        <v>418</v>
      </c>
      <c r="N161" s="134" t="s">
        <v>76</v>
      </c>
      <c r="O161" s="40"/>
      <c r="P161" s="15" t="s">
        <v>220</v>
      </c>
      <c r="Q161" s="54"/>
      <c r="R161" s="48" t="s">
        <v>221</v>
      </c>
      <c r="S161" s="38" t="s">
        <v>417</v>
      </c>
      <c r="T161" s="36" t="s">
        <v>221</v>
      </c>
      <c r="U161" s="139" t="s">
        <v>222</v>
      </c>
      <c r="V161" s="140" t="s">
        <v>223</v>
      </c>
      <c r="W161" s="15" t="s">
        <v>236</v>
      </c>
      <c r="X161" s="18" t="s">
        <v>357</v>
      </c>
      <c r="Y161" s="38" t="s">
        <v>238</v>
      </c>
      <c r="Z161" s="153" t="s">
        <v>419</v>
      </c>
      <c r="AA161" s="58">
        <v>2.41E-2</v>
      </c>
      <c r="AB161" s="32" t="s">
        <v>18</v>
      </c>
      <c r="AC161" s="32"/>
      <c r="AD161" s="32"/>
      <c r="AE161" s="32"/>
      <c r="AF161" s="32"/>
      <c r="AG161" s="61"/>
      <c r="AH161" s="61"/>
      <c r="AI161" s="95"/>
      <c r="AJ161" s="390"/>
      <c r="AK161" s="72">
        <v>2</v>
      </c>
      <c r="AL161" s="72">
        <v>2</v>
      </c>
    </row>
    <row r="162" spans="1:38" ht="39.950000000000003" customHeight="1">
      <c r="A162" s="123">
        <v>156</v>
      </c>
      <c r="B162" s="15"/>
      <c r="C162" s="16"/>
      <c r="D162" s="19"/>
      <c r="E162" s="19"/>
      <c r="F162" s="16">
        <v>4</v>
      </c>
      <c r="G162" s="19"/>
      <c r="H162" s="16"/>
      <c r="I162" s="16"/>
      <c r="J162" s="36"/>
      <c r="K162" s="36"/>
      <c r="L162" s="34" t="s">
        <v>542</v>
      </c>
      <c r="M162" s="30" t="s">
        <v>543</v>
      </c>
      <c r="N162" s="134" t="s">
        <v>232</v>
      </c>
      <c r="O162" s="80"/>
      <c r="P162" s="15" t="s">
        <v>220</v>
      </c>
      <c r="Q162" s="82"/>
      <c r="R162" s="48" t="s">
        <v>221</v>
      </c>
      <c r="S162" s="38" t="s">
        <v>228</v>
      </c>
      <c r="T162" s="18" t="s">
        <v>18</v>
      </c>
      <c r="U162" s="139" t="s">
        <v>222</v>
      </c>
      <c r="V162" s="140" t="s">
        <v>223</v>
      </c>
      <c r="W162" s="40" t="s">
        <v>232</v>
      </c>
      <c r="X162" s="18" t="s">
        <v>225</v>
      </c>
      <c r="Y162" s="38" t="s">
        <v>18</v>
      </c>
      <c r="Z162" s="153" t="s">
        <v>18</v>
      </c>
      <c r="AA162" s="58">
        <f>AA163+AA164</f>
        <v>2.9899999999999999E-2</v>
      </c>
      <c r="AB162" s="32" t="s">
        <v>18</v>
      </c>
      <c r="AC162" s="51"/>
      <c r="AD162" s="51"/>
      <c r="AE162" s="51"/>
      <c r="AF162" s="51"/>
      <c r="AG162" s="61"/>
      <c r="AH162" s="61"/>
      <c r="AI162" s="95"/>
      <c r="AJ162" s="390"/>
      <c r="AK162" s="72">
        <v>4</v>
      </c>
      <c r="AL162" s="72">
        <v>4</v>
      </c>
    </row>
    <row r="163" spans="1:38" ht="39.950000000000003" customHeight="1">
      <c r="A163" s="123">
        <v>157</v>
      </c>
      <c r="B163" s="15"/>
      <c r="C163" s="16"/>
      <c r="D163" s="19"/>
      <c r="E163" s="19"/>
      <c r="F163" s="16"/>
      <c r="G163" s="19">
        <v>5</v>
      </c>
      <c r="H163" s="16"/>
      <c r="I163" s="16"/>
      <c r="J163" s="36"/>
      <c r="K163" s="36"/>
      <c r="L163" s="34" t="s">
        <v>544</v>
      </c>
      <c r="M163" s="30" t="s">
        <v>545</v>
      </c>
      <c r="N163" s="135" t="s">
        <v>76</v>
      </c>
      <c r="O163" s="80"/>
      <c r="P163" s="15" t="s">
        <v>220</v>
      </c>
      <c r="Q163" s="82"/>
      <c r="R163" s="48" t="s">
        <v>221</v>
      </c>
      <c r="S163" s="38" t="s">
        <v>544</v>
      </c>
      <c r="T163" s="36" t="s">
        <v>221</v>
      </c>
      <c r="U163" s="139" t="s">
        <v>222</v>
      </c>
      <c r="V163" s="140" t="s">
        <v>223</v>
      </c>
      <c r="W163" s="40" t="s">
        <v>314</v>
      </c>
      <c r="X163" s="18" t="s">
        <v>355</v>
      </c>
      <c r="Y163" s="38" t="s">
        <v>316</v>
      </c>
      <c r="Z163" s="153" t="s">
        <v>546</v>
      </c>
      <c r="AA163" s="58">
        <v>1.61E-2</v>
      </c>
      <c r="AB163" s="32" t="s">
        <v>18</v>
      </c>
      <c r="AC163" s="51"/>
      <c r="AD163" s="51"/>
      <c r="AE163" s="51"/>
      <c r="AF163" s="51"/>
      <c r="AG163" s="61"/>
      <c r="AH163" s="61"/>
      <c r="AI163" s="95"/>
      <c r="AJ163" s="390"/>
      <c r="AK163" s="72">
        <v>1</v>
      </c>
      <c r="AL163" s="72">
        <v>1</v>
      </c>
    </row>
    <row r="164" spans="1:38" ht="39.950000000000003" customHeight="1">
      <c r="A164" s="123">
        <v>158</v>
      </c>
      <c r="B164" s="15"/>
      <c r="C164" s="16"/>
      <c r="D164" s="19"/>
      <c r="E164" s="19"/>
      <c r="F164" s="16"/>
      <c r="G164" s="19">
        <v>5</v>
      </c>
      <c r="H164" s="16"/>
      <c r="I164" s="16"/>
      <c r="J164" s="36"/>
      <c r="K164" s="36"/>
      <c r="L164" s="34" t="s">
        <v>547</v>
      </c>
      <c r="M164" s="30" t="s">
        <v>548</v>
      </c>
      <c r="N164" s="135" t="s">
        <v>76</v>
      </c>
      <c r="O164" s="80"/>
      <c r="P164" s="15" t="s">
        <v>220</v>
      </c>
      <c r="Q164" s="82"/>
      <c r="R164" s="48" t="s">
        <v>221</v>
      </c>
      <c r="S164" s="38" t="s">
        <v>228</v>
      </c>
      <c r="T164" s="18" t="s">
        <v>18</v>
      </c>
      <c r="U164" s="139" t="s">
        <v>222</v>
      </c>
      <c r="V164" s="140" t="s">
        <v>223</v>
      </c>
      <c r="W164" s="40" t="s">
        <v>314</v>
      </c>
      <c r="X164" s="18" t="s">
        <v>380</v>
      </c>
      <c r="Y164" s="38" t="s">
        <v>18</v>
      </c>
      <c r="Z164" s="153" t="s">
        <v>18</v>
      </c>
      <c r="AA164" s="58">
        <v>1.38E-2</v>
      </c>
      <c r="AB164" s="32" t="s">
        <v>18</v>
      </c>
      <c r="AC164" s="51"/>
      <c r="AD164" s="51"/>
      <c r="AE164" s="51"/>
      <c r="AF164" s="51"/>
      <c r="AG164" s="61"/>
      <c r="AH164" s="61"/>
      <c r="AI164" s="95"/>
      <c r="AJ164" s="390"/>
      <c r="AK164" s="72">
        <v>1</v>
      </c>
      <c r="AL164" s="72">
        <v>1</v>
      </c>
    </row>
    <row r="165" spans="1:38" s="2" customFormat="1" ht="39.950000000000003" customHeight="1">
      <c r="A165" s="123">
        <v>159</v>
      </c>
      <c r="B165" s="28"/>
      <c r="C165" s="16"/>
      <c r="D165" s="19"/>
      <c r="E165" s="16">
        <v>3</v>
      </c>
      <c r="F165" s="16"/>
      <c r="G165" s="19"/>
      <c r="H165" s="16"/>
      <c r="I165" s="16"/>
      <c r="J165" s="28"/>
      <c r="K165" s="28"/>
      <c r="L165" s="34" t="s">
        <v>132</v>
      </c>
      <c r="M165" s="30" t="s">
        <v>133</v>
      </c>
      <c r="N165" s="135" t="s">
        <v>76</v>
      </c>
      <c r="O165" s="80"/>
      <c r="P165" s="15" t="s">
        <v>220</v>
      </c>
      <c r="Q165" s="51"/>
      <c r="R165" s="48" t="s">
        <v>221</v>
      </c>
      <c r="S165" s="38" t="s">
        <v>132</v>
      </c>
      <c r="T165" s="36" t="s">
        <v>221</v>
      </c>
      <c r="U165" s="139" t="s">
        <v>222</v>
      </c>
      <c r="V165" s="140" t="s">
        <v>223</v>
      </c>
      <c r="W165" s="40" t="s">
        <v>314</v>
      </c>
      <c r="X165" s="18" t="s">
        <v>420</v>
      </c>
      <c r="Y165" s="38" t="s">
        <v>316</v>
      </c>
      <c r="Z165" s="153" t="s">
        <v>549</v>
      </c>
      <c r="AA165" s="58">
        <v>0.12640000000000001</v>
      </c>
      <c r="AB165" s="32" t="s">
        <v>18</v>
      </c>
      <c r="AC165" s="28"/>
      <c r="AD165" s="28"/>
      <c r="AE165" s="28"/>
      <c r="AF165" s="28"/>
      <c r="AG165" s="61" t="s">
        <v>18</v>
      </c>
      <c r="AH165" s="61"/>
      <c r="AI165" s="95"/>
      <c r="AJ165" s="390"/>
      <c r="AK165" s="72">
        <v>1</v>
      </c>
      <c r="AL165" s="72">
        <v>1</v>
      </c>
    </row>
    <row r="166" spans="1:38" s="115" customFormat="1" ht="39.950000000000003" customHeight="1">
      <c r="A166" s="123">
        <v>160</v>
      </c>
      <c r="B166" s="15"/>
      <c r="C166" s="16"/>
      <c r="D166" s="19">
        <v>2</v>
      </c>
      <c r="E166" s="19"/>
      <c r="F166" s="16"/>
      <c r="G166" s="19"/>
      <c r="H166" s="16"/>
      <c r="I166" s="16"/>
      <c r="J166" s="36"/>
      <c r="K166" s="36"/>
      <c r="L166" s="29" t="s">
        <v>119</v>
      </c>
      <c r="M166" s="30" t="s">
        <v>120</v>
      </c>
      <c r="N166" s="206" t="s">
        <v>550</v>
      </c>
      <c r="O166" s="80"/>
      <c r="P166" s="15" t="s">
        <v>220</v>
      </c>
      <c r="Q166" s="82"/>
      <c r="R166" s="83" t="s">
        <v>57</v>
      </c>
      <c r="S166" s="38" t="s">
        <v>119</v>
      </c>
      <c r="T166" s="38" t="s">
        <v>57</v>
      </c>
      <c r="U166" s="178" t="s">
        <v>223</v>
      </c>
      <c r="V166" s="140" t="s">
        <v>222</v>
      </c>
      <c r="W166" s="40" t="s">
        <v>294</v>
      </c>
      <c r="X166" s="18" t="s">
        <v>551</v>
      </c>
      <c r="Y166" s="38" t="s">
        <v>18</v>
      </c>
      <c r="Z166" s="153" t="s">
        <v>18</v>
      </c>
      <c r="AA166" s="58">
        <v>1E-3</v>
      </c>
      <c r="AB166" s="32" t="s">
        <v>18</v>
      </c>
      <c r="AC166" s="51"/>
      <c r="AD166" s="51"/>
      <c r="AE166" s="51"/>
      <c r="AF166" s="51"/>
      <c r="AG166" s="61"/>
      <c r="AH166" s="61"/>
      <c r="AI166" s="94"/>
      <c r="AJ166" s="392"/>
      <c r="AK166" s="72">
        <v>3</v>
      </c>
      <c r="AL166" s="72">
        <v>3</v>
      </c>
    </row>
    <row r="167" spans="1:38" ht="39.950000000000003" customHeight="1">
      <c r="A167" s="123">
        <v>161</v>
      </c>
      <c r="B167" s="15"/>
      <c r="C167" s="16"/>
      <c r="D167" s="16">
        <v>2</v>
      </c>
      <c r="E167" s="19"/>
      <c r="F167" s="16"/>
      <c r="G167" s="19"/>
      <c r="H167" s="16"/>
      <c r="I167" s="16"/>
      <c r="J167" s="36"/>
      <c r="K167" s="36"/>
      <c r="L167" s="29" t="s">
        <v>167</v>
      </c>
      <c r="M167" s="30" t="s">
        <v>168</v>
      </c>
      <c r="N167" s="206" t="s">
        <v>384</v>
      </c>
      <c r="O167" s="80"/>
      <c r="P167" s="15" t="s">
        <v>220</v>
      </c>
      <c r="Q167" s="82"/>
      <c r="R167" s="83" t="s">
        <v>57</v>
      </c>
      <c r="S167" s="34" t="s">
        <v>167</v>
      </c>
      <c r="T167" s="38" t="s">
        <v>57</v>
      </c>
      <c r="U167" s="178" t="s">
        <v>223</v>
      </c>
      <c r="V167" s="140" t="s">
        <v>222</v>
      </c>
      <c r="W167" s="40" t="s">
        <v>236</v>
      </c>
      <c r="X167" s="18" t="s">
        <v>428</v>
      </c>
      <c r="Y167" s="38" t="s">
        <v>238</v>
      </c>
      <c r="Z167" s="153" t="s">
        <v>385</v>
      </c>
      <c r="AA167" s="58">
        <v>5.8000000000000003E-2</v>
      </c>
      <c r="AB167" s="32" t="s">
        <v>552</v>
      </c>
      <c r="AC167" s="51"/>
      <c r="AD167" s="51"/>
      <c r="AE167" s="51"/>
      <c r="AF167" s="51"/>
      <c r="AG167" s="61"/>
      <c r="AH167" s="61"/>
      <c r="AI167" s="95"/>
      <c r="AJ167" s="390"/>
      <c r="AK167" s="72">
        <v>1</v>
      </c>
      <c r="AL167" s="72">
        <v>1</v>
      </c>
    </row>
    <row r="168" spans="1:38" ht="39.950000000000003" customHeight="1">
      <c r="A168" s="123">
        <v>162</v>
      </c>
      <c r="B168" s="15"/>
      <c r="C168" s="16"/>
      <c r="D168" s="16">
        <v>2</v>
      </c>
      <c r="E168" s="19"/>
      <c r="F168" s="16"/>
      <c r="G168" s="19"/>
      <c r="H168" s="16"/>
      <c r="I168" s="16"/>
      <c r="J168" s="36"/>
      <c r="K168" s="36"/>
      <c r="L168" s="29" t="s">
        <v>169</v>
      </c>
      <c r="M168" s="30" t="s">
        <v>170</v>
      </c>
      <c r="N168" s="206" t="s">
        <v>384</v>
      </c>
      <c r="O168" s="80"/>
      <c r="P168" s="15" t="s">
        <v>220</v>
      </c>
      <c r="Q168" s="82"/>
      <c r="R168" s="83" t="s">
        <v>57</v>
      </c>
      <c r="S168" s="34" t="s">
        <v>169</v>
      </c>
      <c r="T168" s="38" t="s">
        <v>57</v>
      </c>
      <c r="U168" s="178" t="s">
        <v>223</v>
      </c>
      <c r="V168" s="140" t="s">
        <v>222</v>
      </c>
      <c r="W168" s="40" t="s">
        <v>236</v>
      </c>
      <c r="X168" s="18" t="s">
        <v>428</v>
      </c>
      <c r="Y168" s="38" t="s">
        <v>238</v>
      </c>
      <c r="Z168" s="153" t="s">
        <v>385</v>
      </c>
      <c r="AA168" s="58">
        <v>4.5999999999999999E-2</v>
      </c>
      <c r="AB168" s="32" t="s">
        <v>552</v>
      </c>
      <c r="AC168" s="51"/>
      <c r="AD168" s="51"/>
      <c r="AE168" s="51"/>
      <c r="AF168" s="51"/>
      <c r="AG168" s="61"/>
      <c r="AH168" s="61"/>
      <c r="AI168" s="95"/>
      <c r="AJ168" s="390"/>
      <c r="AK168" s="72">
        <v>1</v>
      </c>
      <c r="AL168" s="72">
        <v>1</v>
      </c>
    </row>
    <row r="169" spans="1:38" ht="39.950000000000003" customHeight="1">
      <c r="A169" s="123">
        <v>163</v>
      </c>
      <c r="B169" s="15"/>
      <c r="C169" s="16"/>
      <c r="D169" s="16">
        <v>2</v>
      </c>
      <c r="E169" s="19"/>
      <c r="F169" s="16"/>
      <c r="G169" s="19"/>
      <c r="H169" s="16"/>
      <c r="I169" s="16"/>
      <c r="J169" s="36"/>
      <c r="K169" s="36"/>
      <c r="L169" s="207" t="s">
        <v>183</v>
      </c>
      <c r="M169" s="208" t="s">
        <v>161</v>
      </c>
      <c r="N169" s="209" t="s">
        <v>384</v>
      </c>
      <c r="O169" s="210"/>
      <c r="P169" s="20" t="s">
        <v>220</v>
      </c>
      <c r="Q169" s="219"/>
      <c r="R169" s="220" t="s">
        <v>57</v>
      </c>
      <c r="S169" s="221" t="s">
        <v>228</v>
      </c>
      <c r="T169" s="222" t="s">
        <v>385</v>
      </c>
      <c r="U169" s="223" t="s">
        <v>223</v>
      </c>
      <c r="V169" s="224" t="s">
        <v>222</v>
      </c>
      <c r="W169" s="225" t="s">
        <v>294</v>
      </c>
      <c r="X169" s="226" t="s">
        <v>553</v>
      </c>
      <c r="Y169" s="222" t="s">
        <v>385</v>
      </c>
      <c r="Z169" s="233" t="s">
        <v>385</v>
      </c>
      <c r="AA169" s="234">
        <v>1E-3</v>
      </c>
      <c r="AB169" s="62" t="s">
        <v>385</v>
      </c>
      <c r="AC169" s="235"/>
      <c r="AD169" s="235"/>
      <c r="AE169" s="235"/>
      <c r="AF169" s="235"/>
      <c r="AG169" s="75"/>
      <c r="AH169" s="75"/>
      <c r="AI169" s="241"/>
      <c r="AJ169" s="394"/>
      <c r="AK169" s="273">
        <v>4</v>
      </c>
      <c r="AL169" s="273">
        <v>4</v>
      </c>
    </row>
    <row r="170" spans="1:38" ht="39.950000000000003" customHeight="1">
      <c r="A170" s="123">
        <v>164</v>
      </c>
      <c r="B170" s="15"/>
      <c r="C170" s="16"/>
      <c r="D170" s="16">
        <v>2</v>
      </c>
      <c r="E170" s="19"/>
      <c r="F170" s="16"/>
      <c r="G170" s="19"/>
      <c r="H170" s="16"/>
      <c r="I170" s="16"/>
      <c r="J170" s="36"/>
      <c r="K170" s="36"/>
      <c r="L170" s="211" t="s">
        <v>164</v>
      </c>
      <c r="M170" s="113" t="s">
        <v>165</v>
      </c>
      <c r="N170" s="133" t="s">
        <v>554</v>
      </c>
      <c r="O170" s="212"/>
      <c r="P170" s="200" t="s">
        <v>220</v>
      </c>
      <c r="Q170" s="227"/>
      <c r="R170" s="227" t="s">
        <v>57</v>
      </c>
      <c r="S170" s="211" t="s">
        <v>228</v>
      </c>
      <c r="T170" s="227" t="s">
        <v>385</v>
      </c>
      <c r="U170" s="227" t="s">
        <v>223</v>
      </c>
      <c r="V170" s="227" t="s">
        <v>222</v>
      </c>
      <c r="W170" s="228" t="s">
        <v>294</v>
      </c>
      <c r="X170" s="201" t="s">
        <v>555</v>
      </c>
      <c r="Y170" s="113" t="s">
        <v>385</v>
      </c>
      <c r="Z170" s="236" t="s">
        <v>385</v>
      </c>
      <c r="AA170" s="237">
        <v>1E-3</v>
      </c>
      <c r="AB170" s="32" t="s">
        <v>385</v>
      </c>
      <c r="AC170" s="51"/>
      <c r="AD170" s="51"/>
      <c r="AE170" s="51"/>
      <c r="AF170" s="51"/>
      <c r="AG170" s="61"/>
      <c r="AH170" s="61"/>
      <c r="AI170" s="95"/>
      <c r="AJ170" s="390"/>
      <c r="AK170" s="72">
        <v>4</v>
      </c>
      <c r="AL170" s="72">
        <v>4</v>
      </c>
    </row>
    <row r="171" spans="1:38" s="7" customFormat="1" ht="51.95" hidden="1" customHeight="1">
      <c r="A171" s="123">
        <v>165</v>
      </c>
      <c r="B171" s="200"/>
      <c r="C171" s="16">
        <v>1</v>
      </c>
      <c r="D171" s="201"/>
      <c r="E171" s="201"/>
      <c r="F171" s="201"/>
      <c r="G171" s="201"/>
      <c r="H171" s="201"/>
      <c r="I171" s="201"/>
      <c r="J171" s="213"/>
      <c r="K171" s="213"/>
      <c r="L171" s="131" t="s">
        <v>556</v>
      </c>
      <c r="M171" s="113" t="s">
        <v>557</v>
      </c>
      <c r="N171" s="175" t="s">
        <v>558</v>
      </c>
      <c r="O171" s="212"/>
      <c r="P171" s="200" t="s">
        <v>220</v>
      </c>
      <c r="Q171" s="227"/>
      <c r="R171" s="227" t="s">
        <v>57</v>
      </c>
      <c r="S171" s="131" t="s">
        <v>559</v>
      </c>
      <c r="T171" s="227" t="s">
        <v>385</v>
      </c>
      <c r="U171" s="227" t="s">
        <v>222</v>
      </c>
      <c r="V171" s="227" t="s">
        <v>223</v>
      </c>
      <c r="W171" s="228" t="s">
        <v>299</v>
      </c>
      <c r="X171" s="18" t="s">
        <v>560</v>
      </c>
      <c r="Y171" s="38" t="s">
        <v>385</v>
      </c>
      <c r="Z171" s="153" t="s">
        <v>385</v>
      </c>
      <c r="AA171" s="58">
        <v>0.21299999999999999</v>
      </c>
      <c r="AB171" s="227" t="s">
        <v>385</v>
      </c>
      <c r="AC171" s="238"/>
      <c r="AD171" s="238"/>
      <c r="AE171" s="238"/>
      <c r="AF171" s="238"/>
      <c r="AG171" s="242"/>
      <c r="AH171" s="242"/>
      <c r="AI171" s="243"/>
      <c r="AJ171" s="395"/>
      <c r="AK171" s="72">
        <v>0</v>
      </c>
    </row>
    <row r="172" spans="1:38" s="272" customFormat="1" ht="60.95" hidden="1" customHeight="1">
      <c r="A172" s="123">
        <v>166</v>
      </c>
      <c r="B172" s="163"/>
      <c r="C172" s="16">
        <v>1</v>
      </c>
      <c r="D172" s="164"/>
      <c r="E172" s="136"/>
      <c r="F172" s="136"/>
      <c r="G172" s="164"/>
      <c r="H172" s="164"/>
      <c r="I172" s="164"/>
      <c r="J172" s="27"/>
      <c r="K172" s="204"/>
      <c r="L172" s="131" t="s">
        <v>561</v>
      </c>
      <c r="M172" s="132" t="s">
        <v>562</v>
      </c>
      <c r="N172" s="137" t="s">
        <v>384</v>
      </c>
      <c r="O172" s="214"/>
      <c r="P172" s="163" t="s">
        <v>220</v>
      </c>
      <c r="Q172" s="26"/>
      <c r="R172" s="26" t="s">
        <v>57</v>
      </c>
      <c r="S172" s="131" t="s">
        <v>563</v>
      </c>
      <c r="T172" s="26" t="s">
        <v>385</v>
      </c>
      <c r="U172" s="26" t="s">
        <v>222</v>
      </c>
      <c r="V172" s="26" t="s">
        <v>223</v>
      </c>
      <c r="W172" s="136" t="s">
        <v>299</v>
      </c>
      <c r="X172" s="18" t="s">
        <v>564</v>
      </c>
      <c r="Y172" s="38" t="s">
        <v>385</v>
      </c>
      <c r="Z172" s="131" t="s">
        <v>385</v>
      </c>
      <c r="AA172" s="58">
        <v>0.21299999999999999</v>
      </c>
      <c r="AB172" s="27" t="s">
        <v>385</v>
      </c>
      <c r="AC172" s="232"/>
      <c r="AD172" s="232"/>
      <c r="AE172" s="232"/>
      <c r="AF172" s="232"/>
      <c r="AG172" s="197"/>
      <c r="AH172" s="197"/>
      <c r="AI172" s="198"/>
      <c r="AJ172" s="393"/>
      <c r="AK172" s="72">
        <v>0</v>
      </c>
    </row>
    <row r="173" spans="1:38" ht="60.95" hidden="1" customHeight="1">
      <c r="A173" s="123">
        <v>167</v>
      </c>
      <c r="B173" s="15"/>
      <c r="C173" s="16">
        <v>1</v>
      </c>
      <c r="D173" s="19"/>
      <c r="E173" s="16"/>
      <c r="F173" s="19"/>
      <c r="G173" s="19"/>
      <c r="H173" s="16"/>
      <c r="I173" s="16"/>
      <c r="J173" s="36"/>
      <c r="K173" s="36"/>
      <c r="L173" s="34" t="s">
        <v>565</v>
      </c>
      <c r="M173" s="30" t="s">
        <v>566</v>
      </c>
      <c r="N173" s="206" t="s">
        <v>384</v>
      </c>
      <c r="O173" s="80"/>
      <c r="P173" s="15" t="s">
        <v>220</v>
      </c>
      <c r="Q173" s="82"/>
      <c r="R173" s="48" t="s">
        <v>567</v>
      </c>
      <c r="S173" s="34" t="s">
        <v>228</v>
      </c>
      <c r="T173" s="38" t="s">
        <v>18</v>
      </c>
      <c r="U173" s="26" t="s">
        <v>222</v>
      </c>
      <c r="V173" s="26" t="s">
        <v>223</v>
      </c>
      <c r="W173" s="40" t="s">
        <v>299</v>
      </c>
      <c r="X173" s="18" t="s">
        <v>560</v>
      </c>
      <c r="Y173" s="38" t="s">
        <v>385</v>
      </c>
      <c r="Z173" s="34" t="s">
        <v>18</v>
      </c>
      <c r="AA173" s="58">
        <v>0.21299999999999999</v>
      </c>
      <c r="AB173" s="32" t="s">
        <v>18</v>
      </c>
      <c r="AC173" s="51"/>
      <c r="AD173" s="51"/>
      <c r="AE173" s="51"/>
      <c r="AF173" s="51"/>
      <c r="AG173" s="61"/>
      <c r="AH173" s="61"/>
      <c r="AI173" s="95"/>
      <c r="AJ173" s="390"/>
      <c r="AK173" s="72">
        <v>0</v>
      </c>
    </row>
    <row r="174" spans="1:38" ht="60.95" customHeight="1">
      <c r="A174" s="123">
        <v>168</v>
      </c>
      <c r="B174" s="15"/>
      <c r="C174" s="16">
        <v>1</v>
      </c>
      <c r="D174" s="19"/>
      <c r="E174" s="16"/>
      <c r="F174" s="19"/>
      <c r="G174" s="19"/>
      <c r="H174" s="16"/>
      <c r="I174" s="16"/>
      <c r="J174" s="36"/>
      <c r="K174" s="36"/>
      <c r="L174" s="34" t="s">
        <v>158</v>
      </c>
      <c r="M174" s="30" t="s">
        <v>568</v>
      </c>
      <c r="N174" s="206" t="s">
        <v>384</v>
      </c>
      <c r="O174" s="80"/>
      <c r="P174" s="15" t="s">
        <v>220</v>
      </c>
      <c r="Q174" s="82"/>
      <c r="R174" s="48" t="s">
        <v>567</v>
      </c>
      <c r="S174" s="34" t="s">
        <v>228</v>
      </c>
      <c r="T174" s="38" t="s">
        <v>18</v>
      </c>
      <c r="U174" s="26" t="s">
        <v>222</v>
      </c>
      <c r="V174" s="26" t="s">
        <v>223</v>
      </c>
      <c r="W174" s="40" t="s">
        <v>299</v>
      </c>
      <c r="X174" s="18" t="s">
        <v>560</v>
      </c>
      <c r="Y174" s="38" t="s">
        <v>18</v>
      </c>
      <c r="Z174" s="34" t="s">
        <v>18</v>
      </c>
      <c r="AA174" s="58">
        <v>0.21299999999999999</v>
      </c>
      <c r="AB174" s="32" t="s">
        <v>18</v>
      </c>
      <c r="AC174" s="51"/>
      <c r="AD174" s="51"/>
      <c r="AE174" s="51"/>
      <c r="AF174" s="51"/>
      <c r="AG174" s="61"/>
      <c r="AH174" s="61"/>
      <c r="AI174" s="95"/>
      <c r="AJ174" s="390"/>
      <c r="AK174" s="72">
        <v>1</v>
      </c>
      <c r="AL174" s="72">
        <v>1</v>
      </c>
    </row>
    <row r="175" spans="1:38" ht="39.950000000000003" customHeight="1">
      <c r="A175" s="123">
        <v>169</v>
      </c>
      <c r="B175" s="15"/>
      <c r="C175" s="16">
        <v>1</v>
      </c>
      <c r="D175" s="19"/>
      <c r="E175" s="16"/>
      <c r="F175" s="19"/>
      <c r="G175" s="19"/>
      <c r="H175" s="16"/>
      <c r="I175" s="16"/>
      <c r="J175" s="36"/>
      <c r="K175" s="36"/>
      <c r="L175" s="34" t="s">
        <v>569</v>
      </c>
      <c r="M175" s="30" t="s">
        <v>570</v>
      </c>
      <c r="N175" s="206" t="s">
        <v>76</v>
      </c>
      <c r="O175" s="80"/>
      <c r="P175" s="15" t="s">
        <v>220</v>
      </c>
      <c r="Q175" s="82"/>
      <c r="R175" s="48" t="s">
        <v>57</v>
      </c>
      <c r="S175" s="34" t="s">
        <v>228</v>
      </c>
      <c r="T175" s="38" t="s">
        <v>385</v>
      </c>
      <c r="U175" s="139" t="s">
        <v>222</v>
      </c>
      <c r="V175" s="140" t="s">
        <v>223</v>
      </c>
      <c r="W175" s="40" t="s">
        <v>299</v>
      </c>
      <c r="X175" s="18" t="s">
        <v>560</v>
      </c>
      <c r="Y175" s="38" t="s">
        <v>385</v>
      </c>
      <c r="Z175" s="34" t="s">
        <v>385</v>
      </c>
      <c r="AA175" s="58">
        <v>8.1000000000000003E-2</v>
      </c>
      <c r="AB175" s="32" t="s">
        <v>385</v>
      </c>
      <c r="AC175" s="51"/>
      <c r="AD175" s="51"/>
      <c r="AE175" s="51"/>
      <c r="AF175" s="51"/>
      <c r="AG175" s="61"/>
      <c r="AH175" s="61"/>
      <c r="AI175" s="95"/>
      <c r="AJ175" s="390"/>
      <c r="AK175" s="72">
        <v>1</v>
      </c>
      <c r="AL175" s="72">
        <v>1</v>
      </c>
    </row>
    <row r="176" spans="1:38" s="118" customFormat="1" ht="39.950000000000003" customHeight="1">
      <c r="A176" s="124">
        <v>170</v>
      </c>
      <c r="B176" s="125"/>
      <c r="C176" s="202">
        <v>1</v>
      </c>
      <c r="D176" s="203"/>
      <c r="E176" s="202"/>
      <c r="F176" s="203"/>
      <c r="G176" s="203"/>
      <c r="H176" s="202"/>
      <c r="I176" s="202"/>
      <c r="J176" s="216"/>
      <c r="K176" s="216"/>
      <c r="L176" s="217" t="s">
        <v>131</v>
      </c>
      <c r="M176" s="129" t="s">
        <v>128</v>
      </c>
      <c r="N176" s="291" t="s">
        <v>291</v>
      </c>
      <c r="O176" s="80"/>
      <c r="P176" s="125" t="s">
        <v>220</v>
      </c>
      <c r="Q176" s="229"/>
      <c r="R176" s="48" t="s">
        <v>57</v>
      </c>
      <c r="S176" s="230" t="s">
        <v>131</v>
      </c>
      <c r="T176" s="36" t="s">
        <v>57</v>
      </c>
      <c r="U176" s="143" t="s">
        <v>223</v>
      </c>
      <c r="V176" s="144" t="s">
        <v>222</v>
      </c>
      <c r="W176" s="231" t="s">
        <v>224</v>
      </c>
      <c r="X176" s="150" t="s">
        <v>225</v>
      </c>
      <c r="Y176" s="230" t="s">
        <v>18</v>
      </c>
      <c r="Z176" s="217" t="s">
        <v>18</v>
      </c>
      <c r="AA176" s="239">
        <v>2.3E-2</v>
      </c>
      <c r="AB176" s="32" t="s">
        <v>18</v>
      </c>
      <c r="AC176" s="51"/>
      <c r="AD176" s="51"/>
      <c r="AE176" s="51"/>
      <c r="AF176" s="51"/>
      <c r="AG176" s="61"/>
      <c r="AH176" s="61"/>
      <c r="AI176" s="95"/>
      <c r="AJ176" s="390"/>
      <c r="AK176" s="157">
        <v>1</v>
      </c>
      <c r="AL176" s="157">
        <v>0</v>
      </c>
    </row>
    <row r="177" spans="1:38" s="118" customFormat="1" ht="39.950000000000003" customHeight="1">
      <c r="A177" s="124">
        <v>171</v>
      </c>
      <c r="B177" s="125"/>
      <c r="C177" s="202">
        <v>1</v>
      </c>
      <c r="D177" s="203"/>
      <c r="E177" s="202"/>
      <c r="F177" s="203"/>
      <c r="G177" s="203"/>
      <c r="H177" s="202"/>
      <c r="I177" s="202"/>
      <c r="J177" s="216"/>
      <c r="K177" s="216"/>
      <c r="L177" s="217" t="s">
        <v>571</v>
      </c>
      <c r="M177" s="129" t="s">
        <v>572</v>
      </c>
      <c r="N177" s="291" t="s">
        <v>291</v>
      </c>
      <c r="O177" s="80"/>
      <c r="P177" s="125" t="s">
        <v>220</v>
      </c>
      <c r="Q177" s="229"/>
      <c r="R177" s="48" t="s">
        <v>57</v>
      </c>
      <c r="S177" s="217" t="s">
        <v>228</v>
      </c>
      <c r="T177" s="38" t="s">
        <v>385</v>
      </c>
      <c r="U177" s="143" t="s">
        <v>223</v>
      </c>
      <c r="V177" s="144" t="s">
        <v>222</v>
      </c>
      <c r="W177" s="231" t="s">
        <v>507</v>
      </c>
      <c r="X177" s="150" t="s">
        <v>225</v>
      </c>
      <c r="Y177" s="230" t="s">
        <v>385</v>
      </c>
      <c r="Z177" s="217" t="s">
        <v>385</v>
      </c>
      <c r="AA177" s="239">
        <v>2.3E-2</v>
      </c>
      <c r="AB177" s="32" t="s">
        <v>385</v>
      </c>
      <c r="AC177" s="51"/>
      <c r="AD177" s="51"/>
      <c r="AE177" s="51"/>
      <c r="AF177" s="51"/>
      <c r="AG177" s="61"/>
      <c r="AH177" s="61"/>
      <c r="AI177" s="95"/>
      <c r="AJ177" s="390"/>
      <c r="AK177" s="157">
        <v>1</v>
      </c>
      <c r="AL177" s="157">
        <v>0</v>
      </c>
    </row>
    <row r="178" spans="1:38" ht="39.950000000000003" hidden="1" customHeight="1">
      <c r="A178" s="123">
        <v>172</v>
      </c>
      <c r="B178" s="15"/>
      <c r="C178" s="16">
        <v>1</v>
      </c>
      <c r="D178" s="19"/>
      <c r="E178" s="16"/>
      <c r="F178" s="19"/>
      <c r="G178" s="19"/>
      <c r="H178" s="16"/>
      <c r="I178" s="16"/>
      <c r="J178" s="36"/>
      <c r="K178" s="36"/>
      <c r="L178" s="34" t="s">
        <v>178</v>
      </c>
      <c r="M178" s="30" t="s">
        <v>177</v>
      </c>
      <c r="N178" s="206" t="s">
        <v>573</v>
      </c>
      <c r="O178" s="80"/>
      <c r="P178" s="15" t="s">
        <v>220</v>
      </c>
      <c r="Q178" s="82"/>
      <c r="R178" s="48" t="s">
        <v>221</v>
      </c>
      <c r="S178" s="38" t="s">
        <v>176</v>
      </c>
      <c r="T178" s="36" t="s">
        <v>221</v>
      </c>
      <c r="U178" s="139" t="s">
        <v>222</v>
      </c>
      <c r="V178" s="140" t="s">
        <v>223</v>
      </c>
      <c r="W178" s="40" t="s">
        <v>224</v>
      </c>
      <c r="X178" s="18" t="s">
        <v>225</v>
      </c>
      <c r="Y178" s="38" t="s">
        <v>18</v>
      </c>
      <c r="Z178" s="34" t="s">
        <v>18</v>
      </c>
      <c r="AA178" s="58">
        <v>0.05</v>
      </c>
      <c r="AB178" s="32" t="s">
        <v>18</v>
      </c>
      <c r="AC178" s="51"/>
      <c r="AD178" s="51"/>
      <c r="AE178" s="51"/>
      <c r="AF178" s="51"/>
      <c r="AG178" s="61"/>
      <c r="AH178" s="61"/>
      <c r="AI178" s="95"/>
      <c r="AJ178" s="390"/>
      <c r="AK178" s="72">
        <v>0</v>
      </c>
    </row>
    <row r="179" spans="1:38" ht="39.950000000000003" hidden="1" customHeight="1">
      <c r="A179" s="123">
        <v>173</v>
      </c>
      <c r="B179" s="15"/>
      <c r="C179" s="16">
        <v>1</v>
      </c>
      <c r="D179" s="16"/>
      <c r="E179" s="25"/>
      <c r="F179" s="25"/>
      <c r="G179" s="16"/>
      <c r="H179" s="16"/>
      <c r="I179" s="16"/>
      <c r="J179" s="36"/>
      <c r="K179" s="44"/>
      <c r="L179" s="34" t="s">
        <v>574</v>
      </c>
      <c r="M179" s="30" t="s">
        <v>575</v>
      </c>
      <c r="N179" s="215" t="s">
        <v>576</v>
      </c>
      <c r="O179" s="40"/>
      <c r="P179" s="15" t="s">
        <v>220</v>
      </c>
      <c r="Q179" s="38"/>
      <c r="R179" s="48" t="s">
        <v>57</v>
      </c>
      <c r="S179" s="34" t="s">
        <v>228</v>
      </c>
      <c r="T179" s="15" t="s">
        <v>57</v>
      </c>
      <c r="U179" s="139" t="s">
        <v>223</v>
      </c>
      <c r="V179" s="140" t="s">
        <v>222</v>
      </c>
      <c r="W179" s="40" t="s">
        <v>232</v>
      </c>
      <c r="X179" s="18" t="s">
        <v>577</v>
      </c>
      <c r="Y179" s="15" t="s">
        <v>18</v>
      </c>
      <c r="Z179" s="153"/>
      <c r="AA179" s="58">
        <v>2.0000000000000001E-4</v>
      </c>
      <c r="AB179" s="32" t="s">
        <v>18</v>
      </c>
      <c r="AC179" s="32"/>
      <c r="AD179" s="32"/>
      <c r="AE179" s="32"/>
      <c r="AF179" s="32"/>
      <c r="AG179" s="61"/>
      <c r="AH179" s="61"/>
      <c r="AI179" s="94"/>
      <c r="AJ179" s="392"/>
      <c r="AK179" s="72">
        <v>0</v>
      </c>
    </row>
    <row r="180" spans="1:38" ht="39.950000000000003" customHeight="1">
      <c r="A180" s="123">
        <v>174</v>
      </c>
      <c r="B180" s="15"/>
      <c r="C180" s="16">
        <v>1</v>
      </c>
      <c r="D180" s="16"/>
      <c r="E180" s="19"/>
      <c r="F180" s="16"/>
      <c r="G180" s="19"/>
      <c r="H180" s="16"/>
      <c r="I180" s="16"/>
      <c r="J180" s="36"/>
      <c r="K180" s="36"/>
      <c r="L180" s="34" t="s">
        <v>578</v>
      </c>
      <c r="M180" s="30" t="s">
        <v>118</v>
      </c>
      <c r="N180" s="135" t="s">
        <v>579</v>
      </c>
      <c r="O180" s="80"/>
      <c r="P180" s="15" t="s">
        <v>220</v>
      </c>
      <c r="Q180" s="82"/>
      <c r="R180" s="48" t="s">
        <v>221</v>
      </c>
      <c r="S180" s="38" t="s">
        <v>228</v>
      </c>
      <c r="T180" s="18" t="s">
        <v>18</v>
      </c>
      <c r="U180" s="139" t="s">
        <v>223</v>
      </c>
      <c r="V180" s="140" t="s">
        <v>222</v>
      </c>
      <c r="W180" s="40" t="s">
        <v>294</v>
      </c>
      <c r="X180" s="18" t="s">
        <v>580</v>
      </c>
      <c r="Y180" s="18" t="s">
        <v>18</v>
      </c>
      <c r="Z180" s="34" t="s">
        <v>18</v>
      </c>
      <c r="AA180" s="58">
        <v>2.3E-3</v>
      </c>
      <c r="AB180" s="32" t="s">
        <v>459</v>
      </c>
      <c r="AC180" s="51"/>
      <c r="AD180" s="51"/>
      <c r="AE180" s="51"/>
      <c r="AF180" s="51"/>
      <c r="AG180" s="61"/>
      <c r="AH180" s="61"/>
      <c r="AI180" s="95"/>
      <c r="AJ180" s="390"/>
      <c r="AK180" s="72">
        <v>3</v>
      </c>
      <c r="AL180" s="72">
        <v>3</v>
      </c>
    </row>
    <row r="181" spans="1:38" ht="39.950000000000003" customHeight="1">
      <c r="A181" s="123">
        <v>175</v>
      </c>
      <c r="B181" s="15"/>
      <c r="C181" s="16">
        <v>1</v>
      </c>
      <c r="D181" s="16"/>
      <c r="E181" s="19"/>
      <c r="F181" s="16"/>
      <c r="G181" s="19"/>
      <c r="H181" s="16"/>
      <c r="I181" s="16"/>
      <c r="J181" s="36"/>
      <c r="K181" s="36"/>
      <c r="L181" s="34" t="s">
        <v>581</v>
      </c>
      <c r="M181" s="30" t="s">
        <v>582</v>
      </c>
      <c r="N181" s="135" t="s">
        <v>393</v>
      </c>
      <c r="O181" s="80"/>
      <c r="P181" s="15" t="s">
        <v>220</v>
      </c>
      <c r="Q181" s="82"/>
      <c r="R181" s="48" t="s">
        <v>221</v>
      </c>
      <c r="S181" s="38" t="s">
        <v>228</v>
      </c>
      <c r="T181" s="18" t="s">
        <v>18</v>
      </c>
      <c r="U181" s="139" t="s">
        <v>223</v>
      </c>
      <c r="V181" s="140" t="s">
        <v>222</v>
      </c>
      <c r="W181" s="40" t="s">
        <v>499</v>
      </c>
      <c r="X181" s="18" t="s">
        <v>18</v>
      </c>
      <c r="Y181" s="59" t="s">
        <v>238</v>
      </c>
      <c r="Z181" s="34" t="s">
        <v>18</v>
      </c>
      <c r="AA181" s="58">
        <v>2.9999999999999997E-4</v>
      </c>
      <c r="AB181" s="32" t="s">
        <v>18</v>
      </c>
      <c r="AC181" s="51"/>
      <c r="AD181" s="51"/>
      <c r="AE181" s="51"/>
      <c r="AF181" s="51"/>
      <c r="AG181" s="61"/>
      <c r="AH181" s="61"/>
      <c r="AI181" s="95"/>
      <c r="AJ181" s="390"/>
      <c r="AK181" s="72">
        <v>1</v>
      </c>
      <c r="AL181" s="72">
        <v>1</v>
      </c>
    </row>
    <row r="182" spans="1:38" ht="39.950000000000003" customHeight="1">
      <c r="A182" s="123">
        <v>176</v>
      </c>
      <c r="B182" s="15"/>
      <c r="C182" s="16">
        <v>1</v>
      </c>
      <c r="D182" s="16"/>
      <c r="E182" s="19"/>
      <c r="F182" s="16"/>
      <c r="G182" s="19"/>
      <c r="H182" s="16"/>
      <c r="I182" s="16"/>
      <c r="J182" s="36"/>
      <c r="K182" s="36"/>
      <c r="L182" s="34" t="s">
        <v>583</v>
      </c>
      <c r="M182" s="30" t="s">
        <v>584</v>
      </c>
      <c r="N182" s="135" t="s">
        <v>384</v>
      </c>
      <c r="O182" s="80"/>
      <c r="P182" s="15" t="s">
        <v>220</v>
      </c>
      <c r="Q182" s="82"/>
      <c r="R182" s="48" t="s">
        <v>57</v>
      </c>
      <c r="S182" s="34" t="s">
        <v>583</v>
      </c>
      <c r="T182" s="38" t="s">
        <v>57</v>
      </c>
      <c r="U182" s="139" t="s">
        <v>223</v>
      </c>
      <c r="V182" s="140" t="s">
        <v>222</v>
      </c>
      <c r="W182" s="40" t="s">
        <v>299</v>
      </c>
      <c r="X182" s="18" t="s">
        <v>585</v>
      </c>
      <c r="Y182" s="59" t="s">
        <v>385</v>
      </c>
      <c r="Z182" s="34" t="s">
        <v>385</v>
      </c>
      <c r="AA182" s="58">
        <v>3.2500000000000001E-2</v>
      </c>
      <c r="AB182" s="32" t="s">
        <v>385</v>
      </c>
      <c r="AC182" s="51" t="s">
        <v>385</v>
      </c>
      <c r="AD182" s="51" t="s">
        <v>385</v>
      </c>
      <c r="AE182" s="51" t="s">
        <v>385</v>
      </c>
      <c r="AF182" s="51" t="s">
        <v>385</v>
      </c>
      <c r="AG182" s="61" t="s">
        <v>385</v>
      </c>
      <c r="AH182" s="61" t="s">
        <v>385</v>
      </c>
      <c r="AI182" s="95"/>
      <c r="AJ182" s="390"/>
      <c r="AK182" s="72">
        <v>1</v>
      </c>
      <c r="AL182" s="72">
        <v>1</v>
      </c>
    </row>
    <row r="183" spans="1:38" ht="39.950000000000003" hidden="1" customHeight="1">
      <c r="A183" s="123">
        <v>177</v>
      </c>
      <c r="B183" s="15"/>
      <c r="C183" s="16">
        <v>1</v>
      </c>
      <c r="D183" s="16"/>
      <c r="E183" s="19"/>
      <c r="F183" s="16"/>
      <c r="G183" s="19"/>
      <c r="H183" s="16"/>
      <c r="I183" s="16"/>
      <c r="J183" s="36"/>
      <c r="K183" s="36"/>
      <c r="L183" s="34" t="s">
        <v>586</v>
      </c>
      <c r="M183" s="30" t="s">
        <v>587</v>
      </c>
      <c r="N183" s="130" t="s">
        <v>18</v>
      </c>
      <c r="O183" s="80"/>
      <c r="P183" s="15"/>
      <c r="Q183" s="82"/>
      <c r="R183" s="48"/>
      <c r="S183" s="34"/>
      <c r="T183" s="38"/>
      <c r="U183" s="139" t="s">
        <v>222</v>
      </c>
      <c r="V183" s="140" t="s">
        <v>223</v>
      </c>
      <c r="W183" s="40" t="s">
        <v>224</v>
      </c>
      <c r="X183" s="18" t="s">
        <v>225</v>
      </c>
      <c r="Y183" s="38" t="s">
        <v>18</v>
      </c>
      <c r="Z183" s="34" t="s">
        <v>18</v>
      </c>
      <c r="AA183" s="58">
        <v>0.06</v>
      </c>
      <c r="AB183" s="32"/>
      <c r="AC183" s="51"/>
      <c r="AD183" s="51"/>
      <c r="AE183" s="51"/>
      <c r="AF183" s="51"/>
      <c r="AG183" s="61"/>
      <c r="AH183" s="61"/>
      <c r="AI183" s="95"/>
      <c r="AJ183" s="390"/>
      <c r="AK183" s="72">
        <v>0</v>
      </c>
    </row>
    <row r="184" spans="1:38" s="118" customFormat="1" ht="39.950000000000003" customHeight="1">
      <c r="A184" s="124">
        <v>178</v>
      </c>
      <c r="B184" s="125"/>
      <c r="C184" s="202">
        <v>1</v>
      </c>
      <c r="D184" s="202"/>
      <c r="E184" s="203"/>
      <c r="F184" s="202"/>
      <c r="G184" s="203"/>
      <c r="H184" s="202"/>
      <c r="I184" s="202"/>
      <c r="J184" s="216"/>
      <c r="K184" s="216"/>
      <c r="L184" s="217" t="s">
        <v>588</v>
      </c>
      <c r="M184" s="129" t="s">
        <v>589</v>
      </c>
      <c r="N184" s="218" t="s">
        <v>18</v>
      </c>
      <c r="O184" s="80"/>
      <c r="P184" s="125"/>
      <c r="Q184" s="229"/>
      <c r="R184" s="48"/>
      <c r="S184" s="217"/>
      <c r="T184" s="38"/>
      <c r="U184" s="143" t="s">
        <v>222</v>
      </c>
      <c r="V184" s="144" t="s">
        <v>223</v>
      </c>
      <c r="W184" s="231" t="s">
        <v>224</v>
      </c>
      <c r="X184" s="150" t="s">
        <v>225</v>
      </c>
      <c r="Y184" s="230" t="s">
        <v>18</v>
      </c>
      <c r="Z184" s="217" t="s">
        <v>18</v>
      </c>
      <c r="AA184" s="239">
        <v>0.06</v>
      </c>
      <c r="AB184" s="32"/>
      <c r="AC184" s="51"/>
      <c r="AD184" s="51"/>
      <c r="AE184" s="51"/>
      <c r="AF184" s="51"/>
      <c r="AG184" s="61"/>
      <c r="AH184" s="61"/>
      <c r="AI184" s="95"/>
      <c r="AJ184" s="390"/>
      <c r="AK184" s="157">
        <v>1</v>
      </c>
      <c r="AL184" s="157">
        <v>0</v>
      </c>
    </row>
    <row r="185" spans="1:38" ht="39.950000000000003" hidden="1" customHeight="1">
      <c r="A185" s="123">
        <v>179</v>
      </c>
      <c r="B185" s="15"/>
      <c r="C185" s="16">
        <v>1</v>
      </c>
      <c r="D185" s="16"/>
      <c r="E185" s="19"/>
      <c r="F185" s="16"/>
      <c r="G185" s="19"/>
      <c r="H185" s="16"/>
      <c r="I185" s="16"/>
      <c r="J185" s="36"/>
      <c r="K185" s="36"/>
      <c r="L185" s="34" t="s">
        <v>590</v>
      </c>
      <c r="M185" s="30" t="s">
        <v>591</v>
      </c>
      <c r="N185" s="130" t="s">
        <v>18</v>
      </c>
      <c r="O185" s="80"/>
      <c r="P185" s="15" t="s">
        <v>220</v>
      </c>
      <c r="Q185" s="38"/>
      <c r="R185" s="48" t="s">
        <v>61</v>
      </c>
      <c r="S185" s="38" t="s">
        <v>590</v>
      </c>
      <c r="T185" s="36" t="s">
        <v>61</v>
      </c>
      <c r="U185" s="139" t="s">
        <v>223</v>
      </c>
      <c r="V185" s="140" t="s">
        <v>223</v>
      </c>
      <c r="W185" s="40" t="s">
        <v>224</v>
      </c>
      <c r="X185" s="18" t="s">
        <v>225</v>
      </c>
      <c r="Y185" s="38" t="s">
        <v>18</v>
      </c>
      <c r="Z185" s="34" t="s">
        <v>18</v>
      </c>
      <c r="AA185" s="58">
        <v>0.06</v>
      </c>
      <c r="AB185" s="32" t="s">
        <v>18</v>
      </c>
      <c r="AC185" s="38" t="s">
        <v>18</v>
      </c>
      <c r="AD185" s="38" t="s">
        <v>18</v>
      </c>
      <c r="AE185" s="38" t="s">
        <v>18</v>
      </c>
      <c r="AF185" s="38" t="s">
        <v>18</v>
      </c>
      <c r="AG185" s="38" t="s">
        <v>18</v>
      </c>
      <c r="AH185" s="38" t="s">
        <v>18</v>
      </c>
      <c r="AI185" s="95"/>
      <c r="AJ185" s="390"/>
      <c r="AK185" s="72">
        <v>0</v>
      </c>
    </row>
    <row r="186" spans="1:38" s="118" customFormat="1" ht="39.950000000000003" customHeight="1">
      <c r="A186" s="124">
        <v>180</v>
      </c>
      <c r="B186" s="125"/>
      <c r="C186" s="202">
        <v>1</v>
      </c>
      <c r="D186" s="202"/>
      <c r="E186" s="203"/>
      <c r="F186" s="202"/>
      <c r="G186" s="203"/>
      <c r="H186" s="202"/>
      <c r="I186" s="202"/>
      <c r="J186" s="216"/>
      <c r="K186" s="216"/>
      <c r="L186" s="217" t="s">
        <v>106</v>
      </c>
      <c r="M186" s="129" t="s">
        <v>107</v>
      </c>
      <c r="N186" s="218" t="s">
        <v>18</v>
      </c>
      <c r="O186" s="80"/>
      <c r="P186" s="125" t="s">
        <v>220</v>
      </c>
      <c r="Q186" s="230"/>
      <c r="R186" s="48" t="s">
        <v>61</v>
      </c>
      <c r="S186" s="230" t="s">
        <v>106</v>
      </c>
      <c r="T186" s="36" t="s">
        <v>61</v>
      </c>
      <c r="U186" s="143" t="s">
        <v>222</v>
      </c>
      <c r="V186" s="144" t="s">
        <v>223</v>
      </c>
      <c r="W186" s="231" t="s">
        <v>299</v>
      </c>
      <c r="X186" s="150" t="s">
        <v>225</v>
      </c>
      <c r="Y186" s="230" t="s">
        <v>18</v>
      </c>
      <c r="Z186" s="217" t="s">
        <v>18</v>
      </c>
      <c r="AA186" s="239">
        <v>0.02</v>
      </c>
      <c r="AB186" s="32" t="s">
        <v>18</v>
      </c>
      <c r="AC186" s="38" t="s">
        <v>18</v>
      </c>
      <c r="AD186" s="38" t="s">
        <v>18</v>
      </c>
      <c r="AE186" s="38" t="s">
        <v>18</v>
      </c>
      <c r="AF186" s="38" t="s">
        <v>18</v>
      </c>
      <c r="AG186" s="38" t="s">
        <v>18</v>
      </c>
      <c r="AH186" s="38" t="s">
        <v>18</v>
      </c>
      <c r="AI186" s="95"/>
      <c r="AJ186" s="390"/>
      <c r="AK186" s="157">
        <v>1</v>
      </c>
      <c r="AL186" s="157">
        <v>0</v>
      </c>
    </row>
    <row r="187" spans="1:38" ht="39.950000000000003" customHeight="1">
      <c r="A187" s="123">
        <v>181</v>
      </c>
      <c r="B187" s="15"/>
      <c r="C187" s="16">
        <v>1</v>
      </c>
      <c r="D187" s="16"/>
      <c r="E187" s="24"/>
      <c r="F187" s="25"/>
      <c r="G187" s="16"/>
      <c r="H187" s="16"/>
      <c r="I187" s="16"/>
      <c r="J187" s="36"/>
      <c r="K187" s="44"/>
      <c r="L187" s="34" t="s">
        <v>456</v>
      </c>
      <c r="M187" s="30" t="s">
        <v>457</v>
      </c>
      <c r="N187" s="134" t="s">
        <v>592</v>
      </c>
      <c r="O187" s="80"/>
      <c r="P187" s="15" t="s">
        <v>220</v>
      </c>
      <c r="Q187" s="54"/>
      <c r="R187" s="48" t="s">
        <v>221</v>
      </c>
      <c r="S187" s="38" t="s">
        <v>228</v>
      </c>
      <c r="T187" s="38" t="s">
        <v>18</v>
      </c>
      <c r="U187" s="139" t="s">
        <v>223</v>
      </c>
      <c r="V187" s="140" t="s">
        <v>222</v>
      </c>
      <c r="W187" s="40" t="s">
        <v>294</v>
      </c>
      <c r="X187" s="38" t="s">
        <v>18</v>
      </c>
      <c r="Y187" s="38" t="s">
        <v>18</v>
      </c>
      <c r="Z187" s="34" t="s">
        <v>18</v>
      </c>
      <c r="AA187" s="58">
        <v>6.0000000000000001E-3</v>
      </c>
      <c r="AB187" s="32" t="s">
        <v>18</v>
      </c>
      <c r="AC187" s="32"/>
      <c r="AD187" s="32"/>
      <c r="AE187" s="32"/>
      <c r="AF187" s="32"/>
      <c r="AG187" s="61"/>
      <c r="AH187" s="61"/>
      <c r="AI187" s="95"/>
      <c r="AJ187" s="390"/>
      <c r="AK187" s="72">
        <v>4</v>
      </c>
      <c r="AL187" s="72">
        <v>4</v>
      </c>
    </row>
    <row r="188" spans="1:38" s="4" customFormat="1" ht="39.950000000000003" customHeight="1">
      <c r="A188" s="123">
        <v>182</v>
      </c>
      <c r="B188" s="15"/>
      <c r="C188" s="16">
        <v>1</v>
      </c>
      <c r="D188" s="16"/>
      <c r="E188" s="24"/>
      <c r="F188" s="25"/>
      <c r="G188" s="16"/>
      <c r="H188" s="16"/>
      <c r="I188" s="16"/>
      <c r="J188" s="36"/>
      <c r="K188" s="44"/>
      <c r="L188" s="34" t="s">
        <v>184</v>
      </c>
      <c r="M188" s="30" t="s">
        <v>185</v>
      </c>
      <c r="N188" s="134" t="s">
        <v>593</v>
      </c>
      <c r="O188" s="80"/>
      <c r="P188" s="15" t="s">
        <v>220</v>
      </c>
      <c r="Q188" s="54"/>
      <c r="R188" s="48" t="s">
        <v>221</v>
      </c>
      <c r="S188" s="38" t="s">
        <v>228</v>
      </c>
      <c r="T188" s="38" t="s">
        <v>18</v>
      </c>
      <c r="U188" s="139" t="s">
        <v>223</v>
      </c>
      <c r="V188" s="140" t="s">
        <v>222</v>
      </c>
      <c r="W188" s="40" t="s">
        <v>294</v>
      </c>
      <c r="X188" s="38" t="s">
        <v>594</v>
      </c>
      <c r="Y188" s="38" t="s">
        <v>18</v>
      </c>
      <c r="Z188" s="34" t="s">
        <v>18</v>
      </c>
      <c r="AA188" s="58">
        <v>1E-3</v>
      </c>
      <c r="AB188" s="32" t="s">
        <v>18</v>
      </c>
      <c r="AC188" s="32"/>
      <c r="AD188" s="32"/>
      <c r="AE188" s="32"/>
      <c r="AF188" s="32"/>
      <c r="AG188" s="61"/>
      <c r="AH188" s="61"/>
      <c r="AI188" s="94" t="s">
        <v>595</v>
      </c>
      <c r="AJ188" s="392"/>
      <c r="AK188" s="72">
        <v>2</v>
      </c>
      <c r="AL188" s="72">
        <v>2</v>
      </c>
    </row>
    <row r="189" spans="1:38" ht="39.950000000000003" customHeight="1">
      <c r="A189" s="123">
        <v>183</v>
      </c>
      <c r="B189" s="15"/>
      <c r="C189" s="16">
        <v>1</v>
      </c>
      <c r="D189" s="16"/>
      <c r="E189" s="25"/>
      <c r="F189" s="25"/>
      <c r="G189" s="16"/>
      <c r="H189" s="16"/>
      <c r="I189" s="16"/>
      <c r="J189" s="36"/>
      <c r="K189" s="44"/>
      <c r="L189" s="34" t="s">
        <v>596</v>
      </c>
      <c r="M189" s="30" t="s">
        <v>186</v>
      </c>
      <c r="N189" s="134" t="s">
        <v>597</v>
      </c>
      <c r="O189" s="40"/>
      <c r="P189" s="15" t="s">
        <v>220</v>
      </c>
      <c r="Q189" s="54"/>
      <c r="R189" s="83" t="s">
        <v>221</v>
      </c>
      <c r="S189" s="38" t="s">
        <v>228</v>
      </c>
      <c r="T189" s="38" t="s">
        <v>18</v>
      </c>
      <c r="U189" s="139" t="s">
        <v>222</v>
      </c>
      <c r="V189" s="140" t="s">
        <v>223</v>
      </c>
      <c r="W189" s="40" t="s">
        <v>232</v>
      </c>
      <c r="X189" s="18" t="s">
        <v>225</v>
      </c>
      <c r="Y189" s="38" t="s">
        <v>18</v>
      </c>
      <c r="Z189" s="153" t="s">
        <v>18</v>
      </c>
      <c r="AA189" s="58">
        <v>0.1</v>
      </c>
      <c r="AB189" s="32"/>
      <c r="AC189" s="32"/>
      <c r="AD189" s="32"/>
      <c r="AE189" s="32"/>
      <c r="AF189" s="32"/>
      <c r="AG189" s="61"/>
      <c r="AH189" s="61"/>
      <c r="AI189" s="94"/>
      <c r="AJ189" s="392"/>
      <c r="AK189" s="72">
        <v>1</v>
      </c>
      <c r="AL189" s="72">
        <v>1</v>
      </c>
    </row>
    <row r="190" spans="1:38" ht="39.950000000000003" customHeight="1">
      <c r="A190" s="123">
        <v>184</v>
      </c>
      <c r="B190" s="15"/>
      <c r="C190" s="16">
        <v>1</v>
      </c>
      <c r="D190" s="19"/>
      <c r="E190" s="19"/>
      <c r="F190" s="16"/>
      <c r="G190" s="19"/>
      <c r="H190" s="16"/>
      <c r="I190" s="16"/>
      <c r="J190" s="36"/>
      <c r="K190" s="36"/>
      <c r="L190" s="34" t="s">
        <v>598</v>
      </c>
      <c r="M190" s="30" t="s">
        <v>599</v>
      </c>
      <c r="N190" s="130" t="s">
        <v>18</v>
      </c>
      <c r="O190" s="80"/>
      <c r="P190" s="15" t="s">
        <v>220</v>
      </c>
      <c r="Q190" s="38" t="s">
        <v>18</v>
      </c>
      <c r="R190" s="38" t="s">
        <v>18</v>
      </c>
      <c r="S190" s="38" t="s">
        <v>228</v>
      </c>
      <c r="T190" s="38" t="s">
        <v>18</v>
      </c>
      <c r="U190" s="140" t="s">
        <v>222</v>
      </c>
      <c r="V190" s="139" t="s">
        <v>223</v>
      </c>
      <c r="W190" s="159" t="s">
        <v>600</v>
      </c>
      <c r="X190" s="159" t="s">
        <v>600</v>
      </c>
      <c r="Y190" s="38" t="s">
        <v>18</v>
      </c>
      <c r="Z190" s="34" t="s">
        <v>18</v>
      </c>
      <c r="AA190" s="58">
        <v>0.01</v>
      </c>
      <c r="AB190" s="32" t="s">
        <v>18</v>
      </c>
      <c r="AC190" s="51"/>
      <c r="AD190" s="51"/>
      <c r="AE190" s="51"/>
      <c r="AF190" s="51"/>
      <c r="AG190" s="61"/>
      <c r="AH190" s="61"/>
      <c r="AI190" s="95"/>
      <c r="AJ190" s="390"/>
      <c r="AK190" s="72">
        <v>1</v>
      </c>
      <c r="AL190" s="72">
        <v>1</v>
      </c>
    </row>
    <row r="191" spans="1:38" ht="39.950000000000003" customHeight="1">
      <c r="A191" s="123">
        <v>185</v>
      </c>
      <c r="B191" s="15"/>
      <c r="C191" s="16">
        <v>1</v>
      </c>
      <c r="D191" s="19"/>
      <c r="E191" s="19"/>
      <c r="F191" s="16"/>
      <c r="G191" s="19"/>
      <c r="H191" s="16"/>
      <c r="I191" s="16"/>
      <c r="J191" s="36"/>
      <c r="K191" s="36"/>
      <c r="L191" s="34" t="s">
        <v>601</v>
      </c>
      <c r="M191" s="30" t="s">
        <v>602</v>
      </c>
      <c r="N191" s="130" t="s">
        <v>18</v>
      </c>
      <c r="O191" s="80"/>
      <c r="P191" s="15" t="s">
        <v>220</v>
      </c>
      <c r="Q191" s="38" t="s">
        <v>18</v>
      </c>
      <c r="R191" s="38" t="s">
        <v>18</v>
      </c>
      <c r="S191" s="38" t="s">
        <v>228</v>
      </c>
      <c r="T191" s="38" t="s">
        <v>18</v>
      </c>
      <c r="U191" s="140" t="s">
        <v>222</v>
      </c>
      <c r="V191" s="139" t="s">
        <v>223</v>
      </c>
      <c r="W191" s="159" t="s">
        <v>600</v>
      </c>
      <c r="X191" s="159" t="s">
        <v>600</v>
      </c>
      <c r="Y191" s="38" t="s">
        <v>18</v>
      </c>
      <c r="Z191" s="34" t="s">
        <v>18</v>
      </c>
      <c r="AA191" s="58">
        <v>0.02</v>
      </c>
      <c r="AB191" s="32" t="s">
        <v>18</v>
      </c>
      <c r="AC191" s="51"/>
      <c r="AD191" s="51"/>
      <c r="AE191" s="51"/>
      <c r="AF191" s="51"/>
      <c r="AG191" s="61"/>
      <c r="AH191" s="61"/>
      <c r="AI191" s="95"/>
      <c r="AJ191" s="390"/>
      <c r="AK191" s="72">
        <v>1</v>
      </c>
      <c r="AL191" s="72">
        <v>1</v>
      </c>
    </row>
    <row r="192" spans="1:38" ht="39.950000000000003" customHeight="1">
      <c r="A192" s="123">
        <v>186</v>
      </c>
      <c r="B192" s="15"/>
      <c r="C192" s="16">
        <v>1</v>
      </c>
      <c r="D192" s="19"/>
      <c r="E192" s="19"/>
      <c r="F192" s="16"/>
      <c r="G192" s="19"/>
      <c r="H192" s="16"/>
      <c r="I192" s="16"/>
      <c r="J192" s="36"/>
      <c r="K192" s="36"/>
      <c r="L192" s="34" t="s">
        <v>603</v>
      </c>
      <c r="M192" s="30" t="s">
        <v>604</v>
      </c>
      <c r="N192" s="130" t="s">
        <v>605</v>
      </c>
      <c r="O192" s="80"/>
      <c r="P192" s="38" t="s">
        <v>18</v>
      </c>
      <c r="Q192" s="38" t="s">
        <v>18</v>
      </c>
      <c r="R192" s="38" t="s">
        <v>18</v>
      </c>
      <c r="S192" s="38" t="s">
        <v>18</v>
      </c>
      <c r="T192" s="38" t="s">
        <v>18</v>
      </c>
      <c r="U192" s="256" t="s">
        <v>222</v>
      </c>
      <c r="V192" s="256" t="s">
        <v>223</v>
      </c>
      <c r="W192" s="38" t="s">
        <v>18</v>
      </c>
      <c r="X192" s="38" t="s">
        <v>18</v>
      </c>
      <c r="Y192" s="38" t="s">
        <v>18</v>
      </c>
      <c r="Z192" s="34" t="s">
        <v>18</v>
      </c>
      <c r="AA192" s="58">
        <v>2.0000000000000001E-4</v>
      </c>
      <c r="AB192" s="32" t="s">
        <v>18</v>
      </c>
      <c r="AC192" s="38" t="s">
        <v>18</v>
      </c>
      <c r="AD192" s="38" t="s">
        <v>18</v>
      </c>
      <c r="AE192" s="38" t="s">
        <v>18</v>
      </c>
      <c r="AF192" s="38" t="s">
        <v>18</v>
      </c>
      <c r="AG192" s="38" t="s">
        <v>18</v>
      </c>
      <c r="AH192" s="38" t="s">
        <v>18</v>
      </c>
      <c r="AI192" s="38"/>
      <c r="AJ192" s="391"/>
      <c r="AK192" s="72">
        <v>1</v>
      </c>
      <c r="AL192" s="72">
        <v>1</v>
      </c>
    </row>
    <row r="193" spans="1:38" ht="39.950000000000003" customHeight="1">
      <c r="A193" s="123">
        <v>187</v>
      </c>
      <c r="B193" s="15"/>
      <c r="C193" s="16">
        <v>1</v>
      </c>
      <c r="D193" s="19"/>
      <c r="E193" s="19"/>
      <c r="F193" s="16"/>
      <c r="G193" s="19"/>
      <c r="H193" s="16"/>
      <c r="I193" s="16"/>
      <c r="J193" s="36"/>
      <c r="K193" s="36"/>
      <c r="L193" s="34" t="s">
        <v>606</v>
      </c>
      <c r="M193" s="30" t="s">
        <v>607</v>
      </c>
      <c r="N193" s="135" t="s">
        <v>371</v>
      </c>
      <c r="O193" s="80"/>
      <c r="P193" s="15" t="s">
        <v>220</v>
      </c>
      <c r="Q193" s="82"/>
      <c r="R193" s="48" t="s">
        <v>221</v>
      </c>
      <c r="S193" s="38" t="s">
        <v>606</v>
      </c>
      <c r="T193" s="36" t="s">
        <v>221</v>
      </c>
      <c r="U193" s="139" t="s">
        <v>223</v>
      </c>
      <c r="V193" s="140" t="s">
        <v>222</v>
      </c>
      <c r="W193" s="38" t="s">
        <v>299</v>
      </c>
      <c r="X193" s="18" t="s">
        <v>608</v>
      </c>
      <c r="Y193" s="38" t="s">
        <v>18</v>
      </c>
      <c r="Z193" s="153"/>
      <c r="AA193" s="58">
        <v>2.8999999999999998E-3</v>
      </c>
      <c r="AB193" s="32" t="s">
        <v>609</v>
      </c>
      <c r="AC193" s="51"/>
      <c r="AD193" s="51"/>
      <c r="AE193" s="51"/>
      <c r="AF193" s="51"/>
      <c r="AG193" s="61"/>
      <c r="AH193" s="61"/>
      <c r="AI193" s="95"/>
      <c r="AJ193" s="390"/>
      <c r="AK193" s="72">
        <v>4</v>
      </c>
      <c r="AL193" s="72">
        <v>4</v>
      </c>
    </row>
    <row r="194" spans="1:38" ht="39.950000000000003" customHeight="1">
      <c r="A194" s="123">
        <v>188</v>
      </c>
      <c r="B194" s="15"/>
      <c r="C194" s="16">
        <v>1</v>
      </c>
      <c r="D194" s="19"/>
      <c r="E194" s="19"/>
      <c r="F194" s="16"/>
      <c r="G194" s="19"/>
      <c r="H194" s="16"/>
      <c r="I194" s="16"/>
      <c r="J194" s="36"/>
      <c r="K194" s="36"/>
      <c r="L194" s="246" t="s">
        <v>610</v>
      </c>
      <c r="M194" s="247" t="s">
        <v>611</v>
      </c>
      <c r="N194" s="248" t="s">
        <v>612</v>
      </c>
      <c r="O194" s="249"/>
      <c r="P194" s="250" t="s">
        <v>220</v>
      </c>
      <c r="Q194" s="257"/>
      <c r="R194" s="257" t="s">
        <v>57</v>
      </c>
      <c r="S194" s="246" t="s">
        <v>228</v>
      </c>
      <c r="T194" s="257" t="s">
        <v>385</v>
      </c>
      <c r="U194" s="139" t="s">
        <v>223</v>
      </c>
      <c r="V194" s="140" t="s">
        <v>222</v>
      </c>
      <c r="W194" s="258" t="s">
        <v>232</v>
      </c>
      <c r="X194" s="247" t="s">
        <v>225</v>
      </c>
      <c r="Y194" s="246" t="s">
        <v>385</v>
      </c>
      <c r="Z194" s="250" t="s">
        <v>385</v>
      </c>
      <c r="AA194" s="261">
        <v>0.86</v>
      </c>
      <c r="AB194" s="257" t="s">
        <v>385</v>
      </c>
      <c r="AC194" s="246"/>
      <c r="AD194" s="246"/>
      <c r="AE194" s="246"/>
      <c r="AF194" s="246"/>
      <c r="AG194" s="246"/>
      <c r="AH194" s="246"/>
      <c r="AI194" s="248"/>
      <c r="AJ194" s="396"/>
      <c r="AK194" s="72">
        <v>1</v>
      </c>
      <c r="AL194" s="72">
        <v>1</v>
      </c>
    </row>
    <row r="195" spans="1:38" ht="39.950000000000003" customHeight="1">
      <c r="A195" s="123">
        <v>189</v>
      </c>
      <c r="B195" s="15"/>
      <c r="C195" s="16">
        <v>1</v>
      </c>
      <c r="D195" s="19"/>
      <c r="E195" s="19"/>
      <c r="F195" s="16"/>
      <c r="G195" s="19"/>
      <c r="H195" s="16"/>
      <c r="I195" s="16"/>
      <c r="J195" s="36"/>
      <c r="K195" s="36"/>
      <c r="L195" s="246" t="s">
        <v>613</v>
      </c>
      <c r="M195" s="247" t="s">
        <v>614</v>
      </c>
      <c r="N195" s="248" t="s">
        <v>291</v>
      </c>
      <c r="O195" s="249"/>
      <c r="P195" s="250" t="s">
        <v>220</v>
      </c>
      <c r="Q195" s="257"/>
      <c r="R195" s="257" t="s">
        <v>57</v>
      </c>
      <c r="S195" s="246" t="s">
        <v>228</v>
      </c>
      <c r="T195" s="257" t="s">
        <v>385</v>
      </c>
      <c r="U195" s="139" t="s">
        <v>223</v>
      </c>
      <c r="V195" s="140" t="s">
        <v>222</v>
      </c>
      <c r="W195" s="258" t="s">
        <v>615</v>
      </c>
      <c r="X195" s="246" t="s">
        <v>616</v>
      </c>
      <c r="Y195" s="246" t="s">
        <v>385</v>
      </c>
      <c r="Z195" s="250" t="s">
        <v>385</v>
      </c>
      <c r="AA195" s="261">
        <v>2.5999999999999999E-2</v>
      </c>
      <c r="AB195" s="257" t="s">
        <v>385</v>
      </c>
      <c r="AC195" s="246"/>
      <c r="AD195" s="246"/>
      <c r="AE195" s="246"/>
      <c r="AF195" s="246"/>
      <c r="AG195" s="246"/>
      <c r="AH195" s="246"/>
      <c r="AI195" s="248"/>
      <c r="AJ195" s="396"/>
      <c r="AK195" s="72">
        <v>1</v>
      </c>
      <c r="AL195" s="72">
        <v>1</v>
      </c>
    </row>
    <row r="196" spans="1:38" ht="39.75" customHeight="1">
      <c r="A196" s="123">
        <v>190</v>
      </c>
      <c r="B196" s="159"/>
      <c r="C196" s="160">
        <v>1</v>
      </c>
      <c r="D196" s="245"/>
      <c r="E196" s="245"/>
      <c r="F196" s="160"/>
      <c r="G196" s="245"/>
      <c r="H196" s="160"/>
      <c r="I196" s="160"/>
      <c r="J196" s="168"/>
      <c r="K196" s="168"/>
      <c r="L196" s="251" t="s">
        <v>617</v>
      </c>
      <c r="M196" s="252" t="s">
        <v>618</v>
      </c>
      <c r="N196" s="253" t="s">
        <v>291</v>
      </c>
      <c r="O196" s="254"/>
      <c r="P196" s="255" t="s">
        <v>220</v>
      </c>
      <c r="Q196" s="251"/>
      <c r="R196" s="259" t="s">
        <v>57</v>
      </c>
      <c r="S196" s="251" t="s">
        <v>228</v>
      </c>
      <c r="T196" s="259" t="s">
        <v>385</v>
      </c>
      <c r="U196" s="182" t="s">
        <v>223</v>
      </c>
      <c r="V196" s="183" t="s">
        <v>222</v>
      </c>
      <c r="W196" s="260" t="s">
        <v>299</v>
      </c>
      <c r="X196" s="251" t="s">
        <v>385</v>
      </c>
      <c r="Y196" s="251" t="s">
        <v>385</v>
      </c>
      <c r="Z196" s="255" t="s">
        <v>385</v>
      </c>
      <c r="AA196" s="262">
        <v>1E-3</v>
      </c>
      <c r="AB196" s="259" t="s">
        <v>385</v>
      </c>
      <c r="AC196" s="251"/>
      <c r="AD196" s="251"/>
      <c r="AE196" s="251"/>
      <c r="AF196" s="251"/>
      <c r="AG196" s="251"/>
      <c r="AH196" s="251"/>
      <c r="AI196" s="253"/>
      <c r="AJ196" s="397"/>
      <c r="AK196" s="274">
        <v>1</v>
      </c>
      <c r="AL196" s="274">
        <v>1</v>
      </c>
    </row>
    <row r="197" spans="1:38" s="7" customFormat="1" ht="39.950000000000003" hidden="1" customHeight="1">
      <c r="A197" s="123">
        <v>191</v>
      </c>
      <c r="B197" s="163"/>
      <c r="C197" s="164">
        <v>1</v>
      </c>
      <c r="D197" s="164"/>
      <c r="E197" s="164"/>
      <c r="F197" s="164"/>
      <c r="G197" s="164"/>
      <c r="H197" s="164"/>
      <c r="I197" s="164"/>
      <c r="J197" s="27"/>
      <c r="K197" s="27"/>
      <c r="L197" s="211" t="s">
        <v>619</v>
      </c>
      <c r="M197" s="113" t="s">
        <v>611</v>
      </c>
      <c r="N197" s="133" t="s">
        <v>384</v>
      </c>
      <c r="O197" s="214"/>
      <c r="P197" s="163" t="s">
        <v>220</v>
      </c>
      <c r="Q197" s="26"/>
      <c r="R197" s="26" t="s">
        <v>57</v>
      </c>
      <c r="S197" s="131" t="s">
        <v>228</v>
      </c>
      <c r="T197" s="26" t="s">
        <v>385</v>
      </c>
      <c r="U197" s="26" t="s">
        <v>223</v>
      </c>
      <c r="V197" s="232" t="s">
        <v>222</v>
      </c>
      <c r="W197" s="136" t="s">
        <v>232</v>
      </c>
      <c r="X197" s="164" t="s">
        <v>225</v>
      </c>
      <c r="Y197" s="194" t="s">
        <v>385</v>
      </c>
      <c r="Z197" s="131" t="s">
        <v>385</v>
      </c>
      <c r="AA197" s="268">
        <v>0.71</v>
      </c>
      <c r="AB197" s="26" t="s">
        <v>385</v>
      </c>
      <c r="AC197" s="131"/>
      <c r="AD197" s="131"/>
      <c r="AE197" s="131"/>
      <c r="AF197" s="131"/>
      <c r="AG197" s="131"/>
      <c r="AH197" s="131"/>
      <c r="AI197" s="198"/>
      <c r="AJ197" s="393"/>
      <c r="AK197" s="269">
        <v>0</v>
      </c>
      <c r="AL197" s="275"/>
    </row>
    <row r="198" spans="1:38" s="7" customFormat="1" ht="39.950000000000003" hidden="1" customHeight="1">
      <c r="A198" s="123">
        <v>192</v>
      </c>
      <c r="B198" s="163"/>
      <c r="C198" s="164">
        <v>1</v>
      </c>
      <c r="D198" s="164"/>
      <c r="E198" s="164"/>
      <c r="F198" s="164"/>
      <c r="G198" s="164"/>
      <c r="H198" s="164"/>
      <c r="I198" s="164"/>
      <c r="J198" s="27"/>
      <c r="K198" s="27"/>
      <c r="L198" s="211" t="s">
        <v>620</v>
      </c>
      <c r="M198" s="113" t="s">
        <v>614</v>
      </c>
      <c r="N198" s="133" t="s">
        <v>384</v>
      </c>
      <c r="O198" s="214"/>
      <c r="P198" s="163" t="s">
        <v>220</v>
      </c>
      <c r="Q198" s="26"/>
      <c r="R198" s="26" t="s">
        <v>57</v>
      </c>
      <c r="S198" s="131" t="s">
        <v>228</v>
      </c>
      <c r="T198" s="26" t="s">
        <v>385</v>
      </c>
      <c r="U198" s="26" t="s">
        <v>223</v>
      </c>
      <c r="V198" s="232" t="s">
        <v>222</v>
      </c>
      <c r="W198" s="136" t="s">
        <v>615</v>
      </c>
      <c r="X198" s="131" t="s">
        <v>621</v>
      </c>
      <c r="Y198" s="194" t="s">
        <v>385</v>
      </c>
      <c r="Z198" s="131" t="s">
        <v>385</v>
      </c>
      <c r="AA198" s="268">
        <v>2.2599999999999999E-2</v>
      </c>
      <c r="AB198" s="26" t="s">
        <v>385</v>
      </c>
      <c r="AC198" s="131"/>
      <c r="AD198" s="131"/>
      <c r="AE198" s="131"/>
      <c r="AF198" s="131"/>
      <c r="AG198" s="131"/>
      <c r="AH198" s="131"/>
      <c r="AI198" s="198"/>
      <c r="AJ198" s="393"/>
      <c r="AK198" s="269">
        <v>0</v>
      </c>
      <c r="AL198" s="275"/>
    </row>
    <row r="199" spans="1:38" s="7" customFormat="1" ht="39.950000000000003" hidden="1" customHeight="1">
      <c r="A199" s="123">
        <v>193</v>
      </c>
      <c r="B199" s="163"/>
      <c r="C199" s="164">
        <v>1</v>
      </c>
      <c r="D199" s="164"/>
      <c r="E199" s="164"/>
      <c r="F199" s="164"/>
      <c r="G199" s="164"/>
      <c r="H199" s="164"/>
      <c r="I199" s="164"/>
      <c r="J199" s="27"/>
      <c r="K199" s="27"/>
      <c r="L199" s="211" t="s">
        <v>622</v>
      </c>
      <c r="M199" s="113" t="s">
        <v>623</v>
      </c>
      <c r="N199" s="133" t="s">
        <v>384</v>
      </c>
      <c r="O199" s="214"/>
      <c r="P199" s="163" t="s">
        <v>220</v>
      </c>
      <c r="Q199" s="131"/>
      <c r="R199" s="26" t="s">
        <v>57</v>
      </c>
      <c r="S199" s="131" t="s">
        <v>228</v>
      </c>
      <c r="T199" s="26" t="s">
        <v>385</v>
      </c>
      <c r="U199" s="26" t="s">
        <v>223</v>
      </c>
      <c r="V199" s="232" t="s">
        <v>222</v>
      </c>
      <c r="W199" s="136" t="s">
        <v>299</v>
      </c>
      <c r="X199" s="131" t="s">
        <v>385</v>
      </c>
      <c r="Y199" s="194" t="s">
        <v>385</v>
      </c>
      <c r="Z199" s="131" t="s">
        <v>385</v>
      </c>
      <c r="AA199" s="268">
        <v>3.0000000000000001E-3</v>
      </c>
      <c r="AB199" s="26" t="s">
        <v>385</v>
      </c>
      <c r="AC199" s="131"/>
      <c r="AD199" s="131"/>
      <c r="AE199" s="131"/>
      <c r="AF199" s="131"/>
      <c r="AG199" s="131"/>
      <c r="AH199" s="131"/>
      <c r="AI199" s="198"/>
      <c r="AJ199" s="393"/>
      <c r="AK199" s="269">
        <v>0</v>
      </c>
      <c r="AL199" s="275"/>
    </row>
    <row r="200" spans="1:38" s="272" customFormat="1" ht="39.950000000000003" hidden="1" customHeight="1">
      <c r="A200" s="123">
        <v>194</v>
      </c>
      <c r="B200" s="200"/>
      <c r="C200" s="201">
        <v>1</v>
      </c>
      <c r="D200" s="201"/>
      <c r="E200" s="201"/>
      <c r="F200" s="201"/>
      <c r="G200" s="201"/>
      <c r="H200" s="201"/>
      <c r="I200" s="201"/>
      <c r="J200" s="213"/>
      <c r="K200" s="213"/>
      <c r="L200" s="211" t="s">
        <v>624</v>
      </c>
      <c r="M200" s="113" t="s">
        <v>118</v>
      </c>
      <c r="N200" s="133" t="s">
        <v>625</v>
      </c>
      <c r="O200" s="212"/>
      <c r="P200" s="200" t="s">
        <v>220</v>
      </c>
      <c r="Q200" s="227"/>
      <c r="R200" s="227" t="s">
        <v>57</v>
      </c>
      <c r="S200" s="211" t="s">
        <v>228</v>
      </c>
      <c r="T200" s="227" t="s">
        <v>385</v>
      </c>
      <c r="U200" s="227" t="s">
        <v>223</v>
      </c>
      <c r="V200" s="227" t="s">
        <v>222</v>
      </c>
      <c r="W200" s="228" t="s">
        <v>294</v>
      </c>
      <c r="X200" s="201" t="s">
        <v>626</v>
      </c>
      <c r="Y200" s="113" t="s">
        <v>385</v>
      </c>
      <c r="Z200" s="236" t="s">
        <v>385</v>
      </c>
      <c r="AA200" s="237">
        <v>8.9999999999999998E-4</v>
      </c>
      <c r="AB200" s="213"/>
      <c r="AC200" s="238"/>
      <c r="AD200" s="238"/>
      <c r="AE200" s="238"/>
      <c r="AF200" s="238"/>
      <c r="AG200" s="242"/>
      <c r="AH200" s="242"/>
      <c r="AI200" s="243"/>
      <c r="AJ200" s="395"/>
      <c r="AK200" s="276">
        <v>0</v>
      </c>
      <c r="AL200" s="277"/>
    </row>
    <row r="201" spans="1:38" s="46" customFormat="1" ht="39.950000000000003" customHeight="1">
      <c r="A201" s="123">
        <v>195</v>
      </c>
      <c r="L201" s="26"/>
      <c r="M201" s="27"/>
      <c r="N201" s="204"/>
      <c r="S201" s="47"/>
      <c r="Z201" s="27"/>
      <c r="AA201" s="55"/>
      <c r="AJ201" s="398"/>
      <c r="AK201" s="73"/>
      <c r="AL201" s="263"/>
    </row>
    <row r="202" spans="1:38" s="46" customFormat="1" ht="39.950000000000003" customHeight="1">
      <c r="A202" s="123">
        <v>196</v>
      </c>
      <c r="L202" s="26"/>
      <c r="M202" s="27"/>
      <c r="N202" s="204"/>
      <c r="S202" s="47"/>
      <c r="Z202" s="27"/>
      <c r="AA202" s="55"/>
      <c r="AJ202" s="398"/>
      <c r="AK202" s="73"/>
      <c r="AL202" s="263"/>
    </row>
    <row r="203" spans="1:38" s="46" customFormat="1" ht="39.950000000000003" customHeight="1">
      <c r="A203" s="123">
        <v>197</v>
      </c>
      <c r="L203" s="26"/>
      <c r="M203" s="27"/>
      <c r="N203" s="204"/>
      <c r="S203" s="47"/>
      <c r="Z203" s="27"/>
      <c r="AA203" s="55"/>
      <c r="AJ203" s="398"/>
      <c r="AK203" s="73"/>
      <c r="AL203" s="263"/>
    </row>
    <row r="204" spans="1:38">
      <c r="R204" s="6"/>
      <c r="T204" s="6"/>
      <c r="U204" s="6"/>
      <c r="V204" s="6"/>
      <c r="W204" s="6"/>
      <c r="X204" s="6"/>
      <c r="Y204" s="6"/>
    </row>
    <row r="205" spans="1:38">
      <c r="R205" s="6"/>
      <c r="T205" s="6"/>
      <c r="U205" s="6"/>
      <c r="V205" s="6"/>
      <c r="W205" s="6"/>
      <c r="X205" s="6"/>
      <c r="Y205" s="6"/>
    </row>
    <row r="206" spans="1:38">
      <c r="R206" s="6"/>
      <c r="T206" s="6"/>
      <c r="U206" s="6"/>
      <c r="V206" s="6"/>
      <c r="W206" s="6"/>
      <c r="X206" s="6"/>
      <c r="Y206" s="6"/>
    </row>
    <row r="207" spans="1:38">
      <c r="R207" s="6"/>
      <c r="T207" s="6"/>
      <c r="U207" s="6"/>
      <c r="V207" s="6"/>
      <c r="W207" s="6"/>
      <c r="X207" s="6"/>
      <c r="Y207" s="6"/>
    </row>
    <row r="208" spans="1:38">
      <c r="R208" s="6"/>
      <c r="T208" s="6"/>
      <c r="U208" s="6"/>
      <c r="V208" s="6"/>
      <c r="W208" s="6"/>
      <c r="X208" s="6"/>
      <c r="Y208" s="6"/>
    </row>
    <row r="209" spans="18:25">
      <c r="R209" s="6"/>
      <c r="T209" s="6"/>
      <c r="U209" s="6"/>
      <c r="V209" s="6"/>
      <c r="W209" s="6"/>
      <c r="X209" s="6"/>
      <c r="Y209" s="6"/>
    </row>
    <row r="210" spans="18:25">
      <c r="R210" s="6"/>
      <c r="T210" s="6"/>
      <c r="U210" s="6"/>
      <c r="V210" s="6"/>
      <c r="W210" s="6"/>
      <c r="X210" s="6"/>
      <c r="Y210" s="6"/>
    </row>
    <row r="211" spans="18:25">
      <c r="R211" s="6"/>
      <c r="T211" s="6"/>
      <c r="U211" s="6"/>
      <c r="V211" s="6"/>
      <c r="W211" s="6"/>
      <c r="X211" s="6"/>
      <c r="Y211" s="6"/>
    </row>
    <row r="212" spans="18:25">
      <c r="R212" s="6"/>
      <c r="T212" s="6"/>
      <c r="U212" s="6"/>
      <c r="V212" s="6"/>
      <c r="W212" s="6"/>
      <c r="X212" s="6"/>
      <c r="Y212" s="6"/>
    </row>
    <row r="213" spans="18:25">
      <c r="R213" s="6"/>
      <c r="T213" s="6"/>
      <c r="U213" s="6"/>
      <c r="V213" s="6"/>
      <c r="W213" s="6"/>
      <c r="X213" s="6"/>
      <c r="Y213" s="6"/>
    </row>
    <row r="214" spans="18:25">
      <c r="R214" s="6"/>
      <c r="T214" s="6"/>
      <c r="U214" s="6"/>
      <c r="V214" s="6"/>
      <c r="W214" s="6"/>
      <c r="X214" s="6"/>
      <c r="Y214" s="6"/>
    </row>
    <row r="215" spans="18:25">
      <c r="R215" s="6"/>
      <c r="T215" s="6"/>
      <c r="U215" s="6"/>
      <c r="V215" s="6"/>
      <c r="W215" s="6"/>
      <c r="X215" s="6"/>
      <c r="Y215" s="6"/>
    </row>
    <row r="216" spans="18:25">
      <c r="R216" s="6"/>
      <c r="T216" s="6"/>
      <c r="U216" s="6"/>
      <c r="V216" s="6"/>
      <c r="W216" s="6"/>
      <c r="X216" s="6"/>
      <c r="Y216" s="6"/>
    </row>
    <row r="217" spans="18:25">
      <c r="R217" s="6"/>
      <c r="T217" s="6"/>
      <c r="U217" s="6"/>
      <c r="V217" s="6"/>
      <c r="W217" s="6"/>
      <c r="X217" s="6"/>
      <c r="Y217" s="6"/>
    </row>
    <row r="218" spans="18:25">
      <c r="R218" s="6"/>
      <c r="T218" s="6"/>
      <c r="U218" s="6"/>
      <c r="V218" s="6"/>
      <c r="W218" s="6"/>
      <c r="X218" s="6"/>
      <c r="Y218" s="6"/>
    </row>
    <row r="219" spans="18:25">
      <c r="R219" s="6"/>
      <c r="T219" s="6"/>
      <c r="U219" s="6"/>
      <c r="V219" s="6"/>
      <c r="W219" s="6"/>
      <c r="X219" s="6"/>
      <c r="Y219" s="6"/>
    </row>
    <row r="220" spans="18:25">
      <c r="R220" s="6"/>
      <c r="T220" s="6"/>
      <c r="U220" s="6"/>
      <c r="V220" s="6"/>
      <c r="W220" s="6"/>
      <c r="X220" s="6"/>
      <c r="Y220" s="6"/>
    </row>
    <row r="221" spans="18:25">
      <c r="R221" s="6"/>
      <c r="T221" s="6"/>
      <c r="U221" s="6"/>
      <c r="V221" s="6"/>
      <c r="W221" s="6"/>
      <c r="X221" s="6"/>
      <c r="Y221" s="6"/>
    </row>
    <row r="222" spans="18:25">
      <c r="R222" s="6"/>
      <c r="T222" s="6"/>
      <c r="U222" s="6"/>
      <c r="V222" s="6"/>
      <c r="W222" s="6"/>
      <c r="X222" s="6"/>
      <c r="Y222" s="6"/>
    </row>
    <row r="223" spans="18:25">
      <c r="R223" s="6"/>
      <c r="T223" s="6"/>
      <c r="U223" s="6"/>
      <c r="V223" s="6"/>
      <c r="W223" s="6"/>
      <c r="X223" s="6"/>
      <c r="Y223" s="6"/>
    </row>
    <row r="224" spans="18:25">
      <c r="R224" s="6"/>
      <c r="T224" s="6"/>
      <c r="U224" s="6"/>
      <c r="V224" s="6"/>
      <c r="W224" s="6"/>
      <c r="X224" s="6"/>
      <c r="Y224" s="6"/>
    </row>
    <row r="225" spans="18:25">
      <c r="R225" s="6"/>
      <c r="T225" s="6"/>
      <c r="U225" s="6"/>
      <c r="V225" s="6"/>
      <c r="W225" s="6"/>
      <c r="X225" s="6"/>
      <c r="Y225" s="6"/>
    </row>
    <row r="226" spans="18:25">
      <c r="R226" s="6"/>
      <c r="T226" s="6"/>
      <c r="U226" s="6"/>
      <c r="V226" s="6"/>
      <c r="W226" s="6"/>
      <c r="X226" s="6"/>
      <c r="Y226" s="6"/>
    </row>
    <row r="227" spans="18:25">
      <c r="R227" s="6"/>
      <c r="T227" s="6"/>
      <c r="U227" s="6"/>
      <c r="V227" s="6"/>
      <c r="W227" s="6"/>
      <c r="X227" s="6"/>
      <c r="Y227" s="6"/>
    </row>
    <row r="228" spans="18:25">
      <c r="R228" s="6"/>
      <c r="T228" s="6"/>
      <c r="U228" s="6"/>
      <c r="V228" s="6"/>
      <c r="W228" s="6"/>
      <c r="X228" s="6"/>
      <c r="Y228" s="6"/>
    </row>
    <row r="229" spans="18:25">
      <c r="R229" s="6"/>
      <c r="T229" s="6"/>
      <c r="U229" s="6"/>
      <c r="V229" s="6"/>
      <c r="W229" s="6"/>
      <c r="X229" s="6"/>
      <c r="Y229" s="6"/>
    </row>
    <row r="230" spans="18:25">
      <c r="R230" s="6"/>
      <c r="T230" s="6"/>
      <c r="U230" s="6"/>
      <c r="V230" s="6"/>
      <c r="W230" s="6"/>
      <c r="X230" s="6"/>
      <c r="Y230" s="6"/>
    </row>
    <row r="231" spans="18:25">
      <c r="R231" s="6"/>
      <c r="T231" s="6"/>
      <c r="U231" s="6"/>
      <c r="V231" s="6"/>
      <c r="W231" s="6"/>
      <c r="X231" s="6"/>
      <c r="Y231" s="6"/>
    </row>
    <row r="232" spans="18:25">
      <c r="R232" s="6"/>
      <c r="T232" s="6"/>
      <c r="U232" s="6"/>
      <c r="V232" s="6"/>
      <c r="W232" s="6"/>
      <c r="X232" s="6"/>
      <c r="Y232" s="6"/>
    </row>
    <row r="233" spans="18:25">
      <c r="R233" s="6"/>
      <c r="T233" s="6"/>
      <c r="U233" s="6"/>
      <c r="V233" s="6"/>
      <c r="W233" s="6"/>
      <c r="X233" s="6"/>
      <c r="Y233" s="6"/>
    </row>
    <row r="234" spans="18:25">
      <c r="R234" s="6"/>
      <c r="T234" s="6"/>
      <c r="U234" s="6"/>
      <c r="V234" s="6"/>
      <c r="W234" s="6"/>
      <c r="X234" s="6"/>
      <c r="Y234" s="6"/>
    </row>
    <row r="235" spans="18:25">
      <c r="R235" s="6"/>
      <c r="T235" s="6"/>
      <c r="U235" s="6"/>
      <c r="V235" s="6"/>
      <c r="W235" s="6"/>
      <c r="X235" s="6"/>
      <c r="Y235" s="6"/>
    </row>
    <row r="236" spans="18:25">
      <c r="R236" s="6"/>
      <c r="T236" s="6"/>
      <c r="U236" s="6"/>
      <c r="V236" s="6"/>
      <c r="W236" s="6"/>
      <c r="X236" s="6"/>
      <c r="Y236" s="6"/>
    </row>
    <row r="237" spans="18:25">
      <c r="R237" s="6"/>
      <c r="T237" s="6"/>
      <c r="U237" s="6"/>
      <c r="V237" s="6"/>
      <c r="W237" s="6"/>
      <c r="X237" s="6"/>
      <c r="Y237" s="6"/>
    </row>
    <row r="238" spans="18:25">
      <c r="R238" s="6"/>
      <c r="T238" s="6"/>
      <c r="U238" s="6"/>
      <c r="V238" s="6"/>
      <c r="W238" s="6"/>
      <c r="X238" s="6"/>
      <c r="Y238" s="6"/>
    </row>
    <row r="239" spans="18:25">
      <c r="R239" s="6"/>
      <c r="T239" s="6"/>
      <c r="U239" s="6"/>
      <c r="V239" s="6"/>
      <c r="W239" s="6"/>
      <c r="X239" s="6"/>
      <c r="Y239" s="6"/>
    </row>
    <row r="240" spans="18:25">
      <c r="R240" s="6"/>
      <c r="T240" s="6"/>
      <c r="U240" s="6"/>
      <c r="V240" s="6"/>
      <c r="W240" s="6"/>
      <c r="X240" s="6"/>
      <c r="Y240" s="6"/>
    </row>
    <row r="241" spans="18:25">
      <c r="R241" s="6"/>
      <c r="T241" s="6"/>
      <c r="U241" s="6"/>
      <c r="V241" s="6"/>
      <c r="W241" s="6"/>
      <c r="X241" s="6"/>
      <c r="Y241" s="6"/>
    </row>
    <row r="242" spans="18:25">
      <c r="R242" s="6"/>
      <c r="T242" s="6"/>
      <c r="U242" s="6"/>
      <c r="V242" s="6"/>
      <c r="W242" s="6"/>
      <c r="X242" s="6"/>
      <c r="Y242" s="6"/>
    </row>
    <row r="243" spans="18:25">
      <c r="R243" s="6"/>
      <c r="T243" s="6"/>
      <c r="U243" s="6"/>
      <c r="V243" s="6"/>
      <c r="W243" s="6"/>
      <c r="X243" s="6"/>
      <c r="Y243" s="6"/>
    </row>
    <row r="244" spans="18:25">
      <c r="R244" s="6"/>
      <c r="T244" s="6"/>
      <c r="U244" s="6"/>
      <c r="V244" s="6"/>
      <c r="W244" s="6"/>
      <c r="X244" s="6"/>
      <c r="Y244" s="6"/>
    </row>
    <row r="245" spans="18:25">
      <c r="R245" s="6"/>
      <c r="T245" s="6"/>
      <c r="U245" s="6"/>
      <c r="V245" s="6"/>
      <c r="W245" s="6"/>
      <c r="X245" s="6"/>
      <c r="Y245" s="6"/>
    </row>
    <row r="246" spans="18:25">
      <c r="R246" s="6"/>
      <c r="T246" s="6"/>
      <c r="U246" s="6"/>
      <c r="V246" s="6"/>
      <c r="W246" s="6"/>
      <c r="X246" s="6"/>
      <c r="Y246" s="6"/>
    </row>
    <row r="247" spans="18:25">
      <c r="R247" s="6"/>
      <c r="T247" s="6"/>
      <c r="U247" s="6"/>
      <c r="V247" s="6"/>
      <c r="W247" s="6"/>
      <c r="X247" s="6"/>
      <c r="Y247" s="6"/>
    </row>
    <row r="248" spans="18:25">
      <c r="R248" s="6"/>
      <c r="T248" s="6"/>
      <c r="U248" s="6"/>
      <c r="V248" s="6"/>
      <c r="W248" s="6"/>
      <c r="X248" s="6"/>
      <c r="Y248" s="6"/>
    </row>
    <row r="249" spans="18:25">
      <c r="R249" s="6"/>
      <c r="T249" s="6"/>
      <c r="U249" s="6"/>
      <c r="V249" s="6"/>
      <c r="W249" s="6"/>
      <c r="X249" s="6"/>
      <c r="Y249" s="6"/>
    </row>
    <row r="250" spans="18:25">
      <c r="R250" s="6"/>
      <c r="T250" s="6"/>
      <c r="U250" s="6"/>
      <c r="V250" s="6"/>
      <c r="W250" s="6"/>
      <c r="X250" s="6"/>
      <c r="Y250" s="6"/>
    </row>
    <row r="251" spans="18:25">
      <c r="R251" s="6"/>
      <c r="T251" s="6"/>
      <c r="U251" s="6"/>
      <c r="V251" s="6"/>
      <c r="W251" s="6"/>
      <c r="X251" s="6"/>
      <c r="Y251" s="6"/>
    </row>
    <row r="252" spans="18:25">
      <c r="R252" s="6"/>
      <c r="T252" s="6"/>
      <c r="U252" s="6"/>
      <c r="V252" s="6"/>
      <c r="W252" s="6"/>
      <c r="X252" s="6"/>
      <c r="Y252" s="6"/>
    </row>
    <row r="253" spans="18:25">
      <c r="R253" s="6"/>
      <c r="T253" s="6"/>
      <c r="U253" s="6"/>
      <c r="V253" s="6"/>
      <c r="W253" s="6"/>
      <c r="X253" s="6"/>
      <c r="Y253" s="6"/>
    </row>
    <row r="254" spans="18:25">
      <c r="R254" s="6"/>
      <c r="T254" s="6"/>
      <c r="U254" s="6"/>
      <c r="V254" s="6"/>
      <c r="W254" s="6"/>
      <c r="X254" s="6"/>
      <c r="Y254" s="6"/>
    </row>
    <row r="255" spans="18:25">
      <c r="R255" s="6"/>
      <c r="T255" s="6"/>
      <c r="U255" s="6"/>
      <c r="V255" s="6"/>
      <c r="W255" s="6"/>
      <c r="X255" s="6"/>
      <c r="Y255" s="6"/>
    </row>
    <row r="256" spans="18:25">
      <c r="R256" s="6"/>
      <c r="T256" s="6"/>
      <c r="U256" s="6"/>
      <c r="V256" s="6"/>
      <c r="W256" s="6"/>
      <c r="X256" s="6"/>
      <c r="Y256" s="6"/>
    </row>
    <row r="257" spans="18:25">
      <c r="R257" s="6"/>
      <c r="T257" s="6"/>
      <c r="U257" s="6"/>
      <c r="V257" s="6"/>
      <c r="W257" s="6"/>
      <c r="X257" s="6"/>
      <c r="Y257" s="6"/>
    </row>
    <row r="258" spans="18:25">
      <c r="R258" s="6"/>
      <c r="T258" s="6"/>
      <c r="U258" s="6"/>
      <c r="V258" s="6"/>
      <c r="W258" s="6"/>
      <c r="X258" s="6"/>
      <c r="Y258" s="6"/>
    </row>
  </sheetData>
  <autoFilter ref="A7:AP203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35"/>
    <filterColumn colId="36">
      <filters blank="1">
        <filter val="1"/>
        <filter val="12"/>
        <filter val="2"/>
        <filter val="3"/>
        <filter val="4"/>
        <filter val="8"/>
        <filter val="9"/>
      </filters>
    </filterColumn>
  </autoFilter>
  <mergeCells count="38">
    <mergeCell ref="AJ7:AJ8"/>
    <mergeCell ref="AK7:AK8"/>
    <mergeCell ref="AL7:AL8"/>
    <mergeCell ref="A5:M6"/>
    <mergeCell ref="N1:AH6"/>
    <mergeCell ref="AH7:AH8"/>
    <mergeCell ref="AI7:AI8"/>
    <mergeCell ref="AC7:AC8"/>
    <mergeCell ref="AD7:AD8"/>
    <mergeCell ref="AE7:AE8"/>
    <mergeCell ref="AF7:AF8"/>
    <mergeCell ref="AG7:AG8"/>
    <mergeCell ref="X7:X8"/>
    <mergeCell ref="Y7:Y8"/>
    <mergeCell ref="Z7:Z8"/>
    <mergeCell ref="AA7:AA8"/>
    <mergeCell ref="AB7:AB8"/>
    <mergeCell ref="S7:S8"/>
    <mergeCell ref="T7:T8"/>
    <mergeCell ref="U7:U8"/>
    <mergeCell ref="V7:V8"/>
    <mergeCell ref="W7:W8"/>
    <mergeCell ref="N7:N8"/>
    <mergeCell ref="O7:O8"/>
    <mergeCell ref="P7:P8"/>
    <mergeCell ref="Q7:Q8"/>
    <mergeCell ref="R7:R8"/>
    <mergeCell ref="A4:M4"/>
    <mergeCell ref="B7:K7"/>
    <mergeCell ref="A7:A8"/>
    <mergeCell ref="L7:L8"/>
    <mergeCell ref="M7:M8"/>
    <mergeCell ref="A1:E1"/>
    <mergeCell ref="F1:K1"/>
    <mergeCell ref="L1:M1"/>
    <mergeCell ref="A2:M2"/>
    <mergeCell ref="A3:K3"/>
    <mergeCell ref="L3:M3"/>
  </mergeCells>
  <phoneticPr fontId="49" type="noConversion"/>
  <conditionalFormatting sqref="K38">
    <cfRule type="duplicateValues" dxfId="106" priority="243"/>
    <cfRule type="duplicateValues" dxfId="105" priority="244"/>
  </conditionalFormatting>
  <conditionalFormatting sqref="K39">
    <cfRule type="duplicateValues" dxfId="104" priority="55"/>
    <cfRule type="duplicateValues" dxfId="103" priority="56"/>
  </conditionalFormatting>
  <conditionalFormatting sqref="K76">
    <cfRule type="duplicateValues" dxfId="102" priority="543"/>
  </conditionalFormatting>
  <conditionalFormatting sqref="K81">
    <cfRule type="duplicateValues" dxfId="101" priority="203"/>
    <cfRule type="duplicateValues" dxfId="100" priority="204"/>
  </conditionalFormatting>
  <conditionalFormatting sqref="K82">
    <cfRule type="duplicateValues" dxfId="99" priority="324"/>
  </conditionalFormatting>
  <conditionalFormatting sqref="K87">
    <cfRule type="duplicateValues" dxfId="98" priority="154"/>
    <cfRule type="duplicateValues" dxfId="97" priority="155"/>
    <cfRule type="duplicateValues" dxfId="96" priority="156"/>
    <cfRule type="duplicateValues" dxfId="95" priority="157"/>
  </conditionalFormatting>
  <conditionalFormatting sqref="K88">
    <cfRule type="duplicateValues" dxfId="94" priority="148"/>
    <cfRule type="duplicateValues" dxfId="93" priority="149"/>
    <cfRule type="duplicateValues" dxfId="92" priority="150"/>
    <cfRule type="duplicateValues" dxfId="91" priority="151"/>
  </conditionalFormatting>
  <conditionalFormatting sqref="K89">
    <cfRule type="duplicateValues" dxfId="90" priority="142"/>
    <cfRule type="duplicateValues" dxfId="89" priority="143"/>
    <cfRule type="duplicateValues" dxfId="88" priority="144"/>
    <cfRule type="duplicateValues" dxfId="87" priority="145"/>
  </conditionalFormatting>
  <conditionalFormatting sqref="K99">
    <cfRule type="duplicateValues" dxfId="86" priority="305"/>
  </conditionalFormatting>
  <conditionalFormatting sqref="K105">
    <cfRule type="duplicateValues" dxfId="85" priority="225"/>
    <cfRule type="duplicateValues" dxfId="84" priority="226"/>
  </conditionalFormatting>
  <conditionalFormatting sqref="K113">
    <cfRule type="duplicateValues" dxfId="83" priority="185"/>
    <cfRule type="duplicateValues" dxfId="82" priority="186"/>
  </conditionalFormatting>
  <conditionalFormatting sqref="K114">
    <cfRule type="duplicateValues" dxfId="81" priority="183"/>
    <cfRule type="duplicateValues" dxfId="80" priority="184"/>
  </conditionalFormatting>
  <conditionalFormatting sqref="K118">
    <cfRule type="duplicateValues" dxfId="79" priority="166"/>
    <cfRule type="duplicateValues" dxfId="78" priority="167"/>
  </conditionalFormatting>
  <conditionalFormatting sqref="K119">
    <cfRule type="duplicateValues" dxfId="77" priority="164"/>
    <cfRule type="duplicateValues" dxfId="76" priority="165"/>
  </conditionalFormatting>
  <conditionalFormatting sqref="K120">
    <cfRule type="duplicateValues" dxfId="75" priority="172"/>
    <cfRule type="duplicateValues" dxfId="74" priority="173"/>
  </conditionalFormatting>
  <conditionalFormatting sqref="K123">
    <cfRule type="duplicateValues" dxfId="73" priority="23"/>
    <cfRule type="duplicateValues" dxfId="72" priority="24"/>
  </conditionalFormatting>
  <conditionalFormatting sqref="K124">
    <cfRule type="duplicateValues" dxfId="71" priority="21"/>
    <cfRule type="duplicateValues" dxfId="70" priority="22"/>
  </conditionalFormatting>
  <conditionalFormatting sqref="K125">
    <cfRule type="duplicateValues" dxfId="69" priority="29"/>
    <cfRule type="duplicateValues" dxfId="68" priority="30"/>
  </conditionalFormatting>
  <conditionalFormatting sqref="K126">
    <cfRule type="duplicateValues" dxfId="67" priority="317"/>
  </conditionalFormatting>
  <conditionalFormatting sqref="K127">
    <cfRule type="duplicateValues" dxfId="66" priority="239"/>
    <cfRule type="duplicateValues" dxfId="65" priority="240"/>
    <cfRule type="duplicateValues" dxfId="64" priority="241"/>
    <cfRule type="duplicateValues" dxfId="63" priority="242"/>
  </conditionalFormatting>
  <conditionalFormatting sqref="K128">
    <cfRule type="duplicateValues" dxfId="62" priority="49"/>
    <cfRule type="duplicateValues" dxfId="61" priority="50"/>
    <cfRule type="duplicateValues" dxfId="60" priority="51"/>
    <cfRule type="duplicateValues" dxfId="59" priority="52"/>
  </conditionalFormatting>
  <conditionalFormatting sqref="K130">
    <cfRule type="duplicateValues" dxfId="58" priority="237"/>
    <cfRule type="duplicateValues" dxfId="57" priority="238"/>
  </conditionalFormatting>
  <conditionalFormatting sqref="K131">
    <cfRule type="duplicateValues" dxfId="56" priority="45"/>
    <cfRule type="duplicateValues" dxfId="55" priority="46"/>
  </conditionalFormatting>
  <conditionalFormatting sqref="K141">
    <cfRule type="duplicateValues" dxfId="54" priority="127"/>
    <cfRule type="duplicateValues" dxfId="53" priority="128"/>
    <cfRule type="duplicateValues" dxfId="52" priority="129"/>
  </conditionalFormatting>
  <conditionalFormatting sqref="K143">
    <cfRule type="duplicateValues" dxfId="51" priority="235"/>
    <cfRule type="duplicateValues" dxfId="50" priority="236"/>
  </conditionalFormatting>
  <conditionalFormatting sqref="K144">
    <cfRule type="duplicateValues" dxfId="49" priority="41"/>
    <cfRule type="duplicateValues" dxfId="48" priority="42"/>
  </conditionalFormatting>
  <conditionalFormatting sqref="K161">
    <cfRule type="duplicateValues" dxfId="47" priority="259"/>
  </conditionalFormatting>
  <conditionalFormatting sqref="K167">
    <cfRule type="duplicateValues" dxfId="46" priority="180"/>
  </conditionalFormatting>
  <conditionalFormatting sqref="K168">
    <cfRule type="duplicateValues" dxfId="45" priority="179"/>
  </conditionalFormatting>
  <conditionalFormatting sqref="K169">
    <cfRule type="duplicateValues" dxfId="44" priority="35"/>
  </conditionalFormatting>
  <conditionalFormatting sqref="K170">
    <cfRule type="duplicateValues" dxfId="43" priority="178"/>
  </conditionalFormatting>
  <conditionalFormatting sqref="K171">
    <cfRule type="duplicateValues" dxfId="42" priority="117"/>
    <cfRule type="duplicateValues" dxfId="41" priority="118"/>
  </conditionalFormatting>
  <conditionalFormatting sqref="K172">
    <cfRule type="duplicateValues" dxfId="40" priority="121"/>
    <cfRule type="duplicateValues" dxfId="39" priority="122"/>
    <cfRule type="duplicateValues" dxfId="38" priority="123"/>
  </conditionalFormatting>
  <conditionalFormatting sqref="K173">
    <cfRule type="duplicateValues" dxfId="37" priority="124"/>
  </conditionalFormatting>
  <conditionalFormatting sqref="K174">
    <cfRule type="duplicateValues" dxfId="36" priority="38"/>
  </conditionalFormatting>
  <conditionalFormatting sqref="K175">
    <cfRule type="duplicateValues" dxfId="35" priority="189"/>
  </conditionalFormatting>
  <conditionalFormatting sqref="K177">
    <cfRule type="duplicateValues" dxfId="34" priority="197"/>
  </conditionalFormatting>
  <conditionalFormatting sqref="K179">
    <cfRule type="duplicateValues" dxfId="33" priority="192"/>
    <cfRule type="duplicateValues" dxfId="32" priority="193"/>
    <cfRule type="duplicateValues" dxfId="31" priority="194"/>
  </conditionalFormatting>
  <conditionalFormatting sqref="K188">
    <cfRule type="duplicateValues" dxfId="30" priority="233"/>
    <cfRule type="duplicateValues" dxfId="29" priority="234"/>
  </conditionalFormatting>
  <conditionalFormatting sqref="K189">
    <cfRule type="duplicateValues" dxfId="28" priority="231"/>
    <cfRule type="duplicateValues" dxfId="27" priority="232"/>
  </conditionalFormatting>
  <conditionalFormatting sqref="K200">
    <cfRule type="duplicateValues" dxfId="26" priority="3"/>
    <cfRule type="duplicateValues" dxfId="25" priority="4"/>
  </conditionalFormatting>
  <conditionalFormatting sqref="K29:K34">
    <cfRule type="duplicateValues" dxfId="24" priority="833"/>
  </conditionalFormatting>
  <conditionalFormatting sqref="K41:K43">
    <cfRule type="duplicateValues" dxfId="23" priority="786"/>
  </conditionalFormatting>
  <conditionalFormatting sqref="K45:K52">
    <cfRule type="duplicateValues" dxfId="22" priority="311"/>
  </conditionalFormatting>
  <conditionalFormatting sqref="K61:K65">
    <cfRule type="duplicateValues" dxfId="21" priority="111"/>
    <cfRule type="duplicateValues" dxfId="20" priority="112"/>
  </conditionalFormatting>
  <conditionalFormatting sqref="K67:K70">
    <cfRule type="duplicateValues" dxfId="19" priority="266"/>
  </conditionalFormatting>
  <conditionalFormatting sqref="K71:K74">
    <cfRule type="duplicateValues" dxfId="18" priority="105"/>
    <cfRule type="duplicateValues" dxfId="17" priority="106"/>
  </conditionalFormatting>
  <conditionalFormatting sqref="K83:K86">
    <cfRule type="duplicateValues" dxfId="16" priority="328"/>
  </conditionalFormatting>
  <conditionalFormatting sqref="K93:K94">
    <cfRule type="duplicateValues" dxfId="15" priority="611"/>
  </conditionalFormatting>
  <conditionalFormatting sqref="K100:K101">
    <cfRule type="duplicateValues" dxfId="14" priority="308"/>
  </conditionalFormatting>
  <conditionalFormatting sqref="K116:K117">
    <cfRule type="duplicateValues" dxfId="13" priority="168"/>
    <cfRule type="duplicateValues" dxfId="12" priority="169"/>
  </conditionalFormatting>
  <conditionalFormatting sqref="K121:K122">
    <cfRule type="duplicateValues" dxfId="11" priority="25"/>
    <cfRule type="duplicateValues" dxfId="10" priority="26"/>
  </conditionalFormatting>
  <conditionalFormatting sqref="K182:K184">
    <cfRule type="duplicateValues" dxfId="9" priority="200"/>
  </conditionalFormatting>
  <conditionalFormatting sqref="K193:K195">
    <cfRule type="duplicateValues" dxfId="8" priority="219"/>
    <cfRule type="duplicateValues" dxfId="7" priority="220"/>
  </conditionalFormatting>
  <conditionalFormatting sqref="K197:K199">
    <cfRule type="duplicateValues" dxfId="6" priority="11"/>
    <cfRule type="duplicateValues" dxfId="5" priority="12"/>
  </conditionalFormatting>
  <conditionalFormatting sqref="K29:K37 K106:K112 K66 K41:K60 K126 K75:K80 K82:K86 K92:K104 K115 K129 K142 K132:K140 K145:K166 K190:K192 K180:K181 K178 K176 K196 K185:K187">
    <cfRule type="duplicateValues" dxfId="4" priority="832"/>
  </conditionalFormatting>
  <conditionalFormatting sqref="K35:K37 K106:K112 K66 K41:K60 K126 K75:K80 K82:K86 K92:K104 K115 K129 K142 K132:K140 K145:K166 K190:K192 K180:K181 K178 K176 K196 K185:K187">
    <cfRule type="duplicateValues" dxfId="3" priority="828"/>
  </conditionalFormatting>
  <conditionalFormatting sqref="K83:K86 K80">
    <cfRule type="duplicateValues" dxfId="2" priority="330"/>
  </conditionalFormatting>
  <conditionalFormatting sqref="K126 K150">
    <cfRule type="duplicateValues" dxfId="1" priority="318"/>
  </conditionalFormatting>
  <conditionalFormatting sqref="K187 K190">
    <cfRule type="duplicateValues" dxfId="0" priority="653"/>
  </conditionalFormatting>
  <dataValidations disablePrompts="1" count="2">
    <dataValidation type="list" allowBlank="1" showInputMessage="1" showErrorMessage="1" sqref="O141">
      <formula1>"A,B,C,"</formula1>
    </dataValidation>
    <dataValidation type="list" allowBlank="1" showInputMessage="1" showErrorMessage="1" sqref="U9:V200">
      <formula1>"Y,N"</formula1>
    </dataValidation>
  </dataValidations>
  <printOptions horizontalCentered="1"/>
  <pageMargins left="0.31388888888888899" right="0.27500000000000002" top="0.39305555555555599" bottom="0.55000000000000004" header="0.31388888888888899" footer="0.31388888888888899"/>
  <pageSetup paperSize="8" scale="75" orientation="landscape" r:id="rId1"/>
  <headerFooter>
    <oddFooter>&amp;C第 &amp;P 页，共 &amp;N 页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5" sqref="A25"/>
    </sheetView>
  </sheetViews>
  <sheetFormatPr defaultRowHeight="13.5"/>
  <sheetData/>
  <phoneticPr fontId="49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K3"/>
  <sheetViews>
    <sheetView workbookViewId="0">
      <selection activeCell="P17" sqref="P17"/>
    </sheetView>
  </sheetViews>
  <sheetFormatPr defaultRowHeight="13.5"/>
  <sheetData>
    <row r="1" spans="1:37" s="6" customFormat="1" ht="39.950000000000003" customHeight="1">
      <c r="A1" s="324">
        <v>1</v>
      </c>
      <c r="B1" s="325"/>
      <c r="C1" s="325">
        <v>1</v>
      </c>
      <c r="D1" s="325"/>
      <c r="E1" s="326" t="s">
        <v>1041</v>
      </c>
      <c r="F1" s="327" t="s">
        <v>1030</v>
      </c>
      <c r="G1" s="328" t="s">
        <v>926</v>
      </c>
      <c r="H1" s="329" t="s">
        <v>61</v>
      </c>
      <c r="I1" s="330" t="s">
        <v>220</v>
      </c>
      <c r="J1" s="331"/>
      <c r="K1" s="332" t="s">
        <v>221</v>
      </c>
      <c r="L1" s="333" t="s">
        <v>1029</v>
      </c>
      <c r="M1" s="332" t="s">
        <v>286</v>
      </c>
      <c r="N1" s="334" t="s">
        <v>223</v>
      </c>
      <c r="O1" s="335" t="s">
        <v>222</v>
      </c>
      <c r="P1" s="329" t="s">
        <v>232</v>
      </c>
      <c r="Q1" s="336" t="s">
        <v>225</v>
      </c>
      <c r="R1" s="319" t="s">
        <v>18</v>
      </c>
      <c r="S1" s="337" t="s">
        <v>1031</v>
      </c>
      <c r="T1" s="338">
        <f>T2+T3*AC3</f>
        <v>0.41970000000000002</v>
      </c>
      <c r="U1" s="330" t="s">
        <v>333</v>
      </c>
      <c r="V1" s="334"/>
      <c r="W1" s="334"/>
      <c r="X1" s="334"/>
      <c r="Y1" s="334"/>
      <c r="Z1" s="339"/>
      <c r="AA1" s="339"/>
      <c r="AB1" s="340"/>
      <c r="AC1" s="336">
        <v>1</v>
      </c>
      <c r="AD1" s="341">
        <v>1</v>
      </c>
      <c r="AE1" s="341">
        <v>1</v>
      </c>
      <c r="AF1" s="341">
        <v>1</v>
      </c>
      <c r="AG1" s="342">
        <v>1</v>
      </c>
      <c r="AH1" s="343">
        <v>1</v>
      </c>
      <c r="AI1" s="343">
        <v>1</v>
      </c>
      <c r="AJ1" s="343">
        <v>1</v>
      </c>
      <c r="AK1" s="344">
        <v>1</v>
      </c>
    </row>
    <row r="2" spans="1:37" s="6" customFormat="1" ht="39.950000000000003" customHeight="1">
      <c r="A2" s="324">
        <v>2</v>
      </c>
      <c r="B2" s="325"/>
      <c r="C2" s="325"/>
      <c r="D2" s="325">
        <v>2</v>
      </c>
      <c r="E2" s="326" t="s">
        <v>1032</v>
      </c>
      <c r="F2" s="327" t="s">
        <v>1033</v>
      </c>
      <c r="G2" s="345" t="s">
        <v>1034</v>
      </c>
      <c r="H2" s="329" t="s">
        <v>61</v>
      </c>
      <c r="I2" s="330" t="s">
        <v>220</v>
      </c>
      <c r="J2" s="331"/>
      <c r="K2" s="332" t="s">
        <v>221</v>
      </c>
      <c r="L2" s="333" t="s">
        <v>1035</v>
      </c>
      <c r="M2" s="332" t="s">
        <v>221</v>
      </c>
      <c r="N2" s="334" t="s">
        <v>223</v>
      </c>
      <c r="O2" s="335" t="s">
        <v>222</v>
      </c>
      <c r="P2" s="329" t="s">
        <v>915</v>
      </c>
      <c r="Q2" s="336" t="s">
        <v>1036</v>
      </c>
      <c r="R2" s="319" t="s">
        <v>316</v>
      </c>
      <c r="S2" s="337" t="s">
        <v>1031</v>
      </c>
      <c r="T2" s="338">
        <v>0.34350000000000003</v>
      </c>
      <c r="U2" s="330" t="s">
        <v>18</v>
      </c>
      <c r="V2" s="334"/>
      <c r="W2" s="334"/>
      <c r="X2" s="334"/>
      <c r="Y2" s="334"/>
      <c r="Z2" s="339"/>
      <c r="AA2" s="339"/>
      <c r="AB2" s="340"/>
      <c r="AC2" s="336">
        <v>1</v>
      </c>
      <c r="AD2" s="341">
        <v>1</v>
      </c>
      <c r="AE2" s="341">
        <v>1</v>
      </c>
      <c r="AF2" s="341">
        <v>1</v>
      </c>
      <c r="AG2" s="342">
        <v>1</v>
      </c>
      <c r="AH2" s="343">
        <v>1</v>
      </c>
      <c r="AI2" s="343">
        <v>1</v>
      </c>
      <c r="AJ2" s="343">
        <v>1</v>
      </c>
      <c r="AK2" s="344">
        <v>1</v>
      </c>
    </row>
    <row r="3" spans="1:37" s="6" customFormat="1" ht="39.950000000000003" customHeight="1">
      <c r="A3" s="324">
        <v>3</v>
      </c>
      <c r="B3" s="325"/>
      <c r="C3" s="325"/>
      <c r="D3" s="325">
        <v>2</v>
      </c>
      <c r="E3" s="326" t="s">
        <v>1037</v>
      </c>
      <c r="F3" s="327" t="s">
        <v>1038</v>
      </c>
      <c r="G3" s="328" t="s">
        <v>371</v>
      </c>
      <c r="H3" s="329" t="s">
        <v>61</v>
      </c>
      <c r="I3" s="330" t="s">
        <v>220</v>
      </c>
      <c r="J3" s="331"/>
      <c r="K3" s="332" t="s">
        <v>221</v>
      </c>
      <c r="L3" s="346" t="s">
        <v>228</v>
      </c>
      <c r="M3" s="319" t="s">
        <v>18</v>
      </c>
      <c r="N3" s="332" t="s">
        <v>223</v>
      </c>
      <c r="O3" s="335" t="s">
        <v>222</v>
      </c>
      <c r="P3" s="329" t="s">
        <v>615</v>
      </c>
      <c r="Q3" s="336" t="s">
        <v>1039</v>
      </c>
      <c r="R3" s="319" t="s">
        <v>271</v>
      </c>
      <c r="S3" s="337" t="s">
        <v>1040</v>
      </c>
      <c r="T3" s="338">
        <v>3.8100000000000002E-2</v>
      </c>
      <c r="U3" s="330" t="s">
        <v>18</v>
      </c>
      <c r="V3" s="334"/>
      <c r="W3" s="334"/>
      <c r="X3" s="334"/>
      <c r="Y3" s="334"/>
      <c r="Z3" s="339"/>
      <c r="AA3" s="339"/>
      <c r="AB3" s="340"/>
      <c r="AC3" s="336">
        <v>2</v>
      </c>
      <c r="AD3" s="341">
        <v>2</v>
      </c>
      <c r="AE3" s="341">
        <v>2</v>
      </c>
      <c r="AF3" s="341">
        <v>2</v>
      </c>
      <c r="AG3" s="342">
        <v>2</v>
      </c>
      <c r="AH3" s="343">
        <v>2</v>
      </c>
      <c r="AI3" s="343">
        <v>2</v>
      </c>
      <c r="AJ3" s="343">
        <v>2</v>
      </c>
      <c r="AK3" s="344">
        <v>2</v>
      </c>
    </row>
  </sheetData>
  <phoneticPr fontId="49" type="noConversion"/>
  <conditionalFormatting sqref="N1:O3">
    <cfRule type="cellIs" dxfId="108" priority="1" operator="equal">
      <formula>"N"</formula>
    </cfRule>
    <cfRule type="cellIs" dxfId="107" priority="2" operator="equal">
      <formula>"Y"</formula>
    </cfRule>
  </conditionalFormatting>
  <dataValidations count="1">
    <dataValidation type="list" allowBlank="1" showInputMessage="1" showErrorMessage="1" sqref="N1:O3">
      <formula1>"Y,N"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12</vt:i4>
      </vt:variant>
    </vt:vector>
  </HeadingPairs>
  <TitlesOfParts>
    <vt:vector size="20" baseType="lpstr">
      <vt:lpstr>6903010-J37-C006903010AJ37-C00</vt:lpstr>
      <vt:lpstr>6903010-J37-C006903010-J36-C00</vt:lpstr>
      <vt:lpstr>6905100-J36-C00</vt:lpstr>
      <vt:lpstr>6905100-J37-C00</vt:lpstr>
      <vt:lpstr>6905020-J37-C00</vt:lpstr>
      <vt:lpstr>驾驶员座总成EBOM清单</vt:lpstr>
      <vt:lpstr>Sheet10</vt:lpstr>
      <vt:lpstr>6900015-J37-C00</vt:lpstr>
      <vt:lpstr>'6903010-J37-C006903010AJ37-C00'!Print_Area</vt:lpstr>
      <vt:lpstr>'6903010-J37-C006903010-J36-C00'!Print_Area</vt:lpstr>
      <vt:lpstr>'6905020-J37-C00'!Print_Area</vt:lpstr>
      <vt:lpstr>'6905100-J36-C00'!Print_Area</vt:lpstr>
      <vt:lpstr>'6905100-J37-C00'!Print_Area</vt:lpstr>
      <vt:lpstr>驾驶员座总成EBOM清单!Print_Area</vt:lpstr>
      <vt:lpstr>'6903010-J37-C006903010AJ37-C00'!Print_Titles</vt:lpstr>
      <vt:lpstr>'6903010-J37-C006903010-J36-C00'!Print_Titles</vt:lpstr>
      <vt:lpstr>'6905020-J37-C00'!Print_Titles</vt:lpstr>
      <vt:lpstr>'6905100-J36-C00'!Print_Titles</vt:lpstr>
      <vt:lpstr>'6905100-J37-C00'!Print_Titles</vt:lpstr>
      <vt:lpstr>驾驶员座总成EBOM清单!Print_Titles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hp</cp:lastModifiedBy>
  <cp:lastPrinted>2022-06-08T09:21:00Z</cp:lastPrinted>
  <dcterms:created xsi:type="dcterms:W3CDTF">2006-09-13T11:21:00Z</dcterms:created>
  <dcterms:modified xsi:type="dcterms:W3CDTF">2025-08-12T01:19:53Z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E807957F69024C3384EB6A0D2D352CCF_13</vt:lpwstr>
  </property>
</Properties>
</file>